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qoobnory/Desktop/"/>
    </mc:Choice>
  </mc:AlternateContent>
  <xr:revisionPtr revIDLastSave="0" documentId="8_{EEF840BF-0BC2-3A4B-80ED-12D81F9580F8}" xr6:coauthVersionLast="45" xr6:coauthVersionMax="45" xr10:uidLastSave="{00000000-0000-0000-0000-000000000000}"/>
  <bookViews>
    <workbookView xWindow="120" yWindow="460" windowWidth="28040" windowHeight="16540" activeTab="3" xr2:uid="{5F9A7B4E-FE47-D14E-97E3-9ACABE50755F}"/>
  </bookViews>
  <sheets>
    <sheet name="I" sheetId="1" r:id="rId1"/>
    <sheet name="II" sheetId="2" r:id="rId2"/>
    <sheet name="III" sheetId="3" r:id="rId3"/>
    <sheet name="IV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4" l="1"/>
  <c r="I2" i="4"/>
  <c r="B26" i="4"/>
  <c r="B25" i="4"/>
  <c r="C22" i="3"/>
  <c r="B22" i="3"/>
  <c r="C21" i="3"/>
  <c r="E10" i="3" s="1" a="1"/>
  <c r="E10" i="3" s="1"/>
  <c r="B21" i="3"/>
  <c r="D10" i="3" s="1" a="1"/>
  <c r="D10" i="3" s="1"/>
  <c r="C20" i="3"/>
  <c r="B20" i="3"/>
  <c r="B47" i="2"/>
  <c r="C45" i="2"/>
  <c r="D44" i="2"/>
  <c r="C44" i="2"/>
  <c r="C43" i="2"/>
  <c r="A42" i="2"/>
  <c r="B42" i="2"/>
  <c r="E42" i="2"/>
  <c r="D42" i="2"/>
  <c r="C42" i="2"/>
  <c r="E32" i="2" a="1"/>
  <c r="E32" i="2" s="1"/>
  <c r="D32" i="2" a="1"/>
  <c r="D32" i="2" s="1"/>
  <c r="C32" i="2" a="1"/>
  <c r="C32" i="2" s="1"/>
  <c r="C29" i="2"/>
  <c r="C27" i="2"/>
  <c r="C28" i="2" s="1"/>
  <c r="F17" i="2" s="1" a="1"/>
  <c r="F17" i="2" s="1"/>
  <c r="G17" i="2" s="1" a="1"/>
  <c r="G17" i="2" s="1"/>
  <c r="G27" i="2" s="1"/>
  <c r="B27" i="2"/>
  <c r="B28" i="2" s="1"/>
  <c r="D17" i="2" s="1" a="1"/>
  <c r="D17" i="2" s="1"/>
  <c r="E17" i="2" s="1" a="1"/>
  <c r="E17" i="2" s="1"/>
  <c r="E27" i="2" s="1"/>
  <c r="B14" i="2"/>
  <c r="A12" i="2"/>
  <c r="H2" i="2" a="1"/>
  <c r="H2" i="2" s="1"/>
  <c r="I2" i="2" s="1" a="1"/>
  <c r="I2" i="2" s="1"/>
  <c r="I12" i="2" s="1"/>
  <c r="B44" i="1"/>
  <c r="B43" i="1"/>
  <c r="B42" i="1"/>
  <c r="D38" i="1" a="1"/>
  <c r="D38" i="1" s="1"/>
  <c r="B38" i="1"/>
  <c r="B40" i="1"/>
  <c r="B39" i="1"/>
  <c r="B33" i="1"/>
  <c r="B37" i="1"/>
  <c r="B36" i="1"/>
  <c r="B35" i="1"/>
  <c r="B34" i="1"/>
  <c r="B32" i="1"/>
  <c r="B31" i="1"/>
  <c r="B30" i="1"/>
  <c r="B28" i="1"/>
  <c r="F2" i="1" a="1"/>
  <c r="F2" i="1" s="1"/>
  <c r="G2" i="1" s="1" a="1"/>
  <c r="G2" i="1" s="1"/>
  <c r="G24" i="1" s="1"/>
  <c r="C2" i="1" a="1"/>
  <c r="C2" i="1" s="1"/>
  <c r="D2" i="1" s="1" a="1"/>
  <c r="D2" i="1" s="1"/>
  <c r="D24" i="1" s="1"/>
  <c r="B27" i="1" s="1"/>
  <c r="B25" i="1"/>
  <c r="B26" i="1" s="1"/>
  <c r="B24" i="1"/>
  <c r="F10" i="3" l="1" a="1"/>
  <c r="F10" i="3" s="1"/>
  <c r="F20" i="3" s="1"/>
  <c r="H10" i="3" a="1"/>
  <c r="H10" i="3" s="1"/>
  <c r="H20" i="3" s="1"/>
  <c r="D20" i="3"/>
  <c r="G10" i="3" a="1"/>
  <c r="G10" i="3" s="1"/>
  <c r="G20" i="3" s="1"/>
  <c r="E20" i="3"/>
  <c r="H17" i="2" a="1"/>
  <c r="H17" i="2" s="1"/>
  <c r="H27" i="2" s="1"/>
  <c r="C23" i="3" l="1"/>
  <c r="B24" i="3" s="1"/>
  <c r="B25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<sst xmlns="http://schemas.openxmlformats.org/spreadsheetml/2006/main" count="153" uniqueCount="118">
  <si>
    <t>Scores</t>
  </si>
  <si>
    <t>order</t>
  </si>
  <si>
    <t>N</t>
  </si>
  <si>
    <t>N count</t>
  </si>
  <si>
    <t xml:space="preserve">Sum </t>
  </si>
  <si>
    <t xml:space="preserve">mean </t>
  </si>
  <si>
    <t>MEAN</t>
  </si>
  <si>
    <t>SD</t>
  </si>
  <si>
    <t>scores-X</t>
  </si>
  <si>
    <t>(scores-X)^2</t>
  </si>
  <si>
    <t>d</t>
  </si>
  <si>
    <t>d^2</t>
  </si>
  <si>
    <t>median</t>
  </si>
  <si>
    <t xml:space="preserve">mode </t>
  </si>
  <si>
    <t>12,13,14,16,18,19,20</t>
  </si>
  <si>
    <r>
      <t>18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percentile </t>
    </r>
  </si>
  <si>
    <r>
      <t>56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percentile </t>
    </r>
  </si>
  <si>
    <r>
      <t>81</t>
    </r>
    <r>
      <rPr>
        <vertAlign val="superscript"/>
        <sz val="12"/>
        <color theme="1"/>
        <rFont val="Calibri"/>
        <family val="2"/>
        <scheme val="minor"/>
      </rPr>
      <t>st</t>
    </r>
    <r>
      <rPr>
        <sz val="12"/>
        <color theme="1"/>
        <rFont val="Calibri"/>
        <family val="2"/>
        <scheme val="minor"/>
      </rPr>
      <t xml:space="preserve"> percentile </t>
    </r>
  </si>
  <si>
    <t>;15, 11th place</t>
  </si>
  <si>
    <t>;12, 4th place</t>
  </si>
  <si>
    <t>;18, 16th place</t>
  </si>
  <si>
    <t>T-17</t>
  </si>
  <si>
    <t>T-13</t>
  </si>
  <si>
    <t>T-20</t>
  </si>
  <si>
    <t>T-18</t>
  </si>
  <si>
    <t>T-12</t>
  </si>
  <si>
    <t>Z-12</t>
  </si>
  <si>
    <t>Z-13</t>
  </si>
  <si>
    <t>Z-18</t>
  </si>
  <si>
    <t xml:space="preserve">z-distribution </t>
  </si>
  <si>
    <t>Zpercent</t>
  </si>
  <si>
    <t>T1</t>
  </si>
  <si>
    <t>T2</t>
  </si>
  <si>
    <t>RT1</t>
  </si>
  <si>
    <t>RT2</t>
  </si>
  <si>
    <t>RT1c</t>
  </si>
  <si>
    <t>RT2c</t>
  </si>
  <si>
    <t>RHO=</t>
  </si>
  <si>
    <t>devation method</t>
  </si>
  <si>
    <t>B.</t>
  </si>
  <si>
    <t xml:space="preserve">total </t>
  </si>
  <si>
    <t>T1X</t>
  </si>
  <si>
    <t>T1X^2</t>
  </si>
  <si>
    <t>T2X</t>
  </si>
  <si>
    <t>T2X^2</t>
  </si>
  <si>
    <t>T1X*T2X</t>
  </si>
  <si>
    <t>C.</t>
  </si>
  <si>
    <t>T1^2</t>
  </si>
  <si>
    <t>T2^2</t>
  </si>
  <si>
    <t>T1*T2</t>
  </si>
  <si>
    <t>calculator method</t>
  </si>
  <si>
    <t>answer</t>
  </si>
  <si>
    <t>similar answers in the RHO method and calculator method, devation method was way very differennt when compared, its due to the method in which it takes values of the devation.</t>
  </si>
  <si>
    <t>COD</t>
  </si>
  <si>
    <t>t</t>
  </si>
  <si>
    <t>df</t>
  </si>
  <si>
    <t>alpha 0.01</t>
  </si>
  <si>
    <t>2.77 critical t</t>
  </si>
  <si>
    <t>alpha 0.05</t>
  </si>
  <si>
    <t>2.05 criticl t</t>
  </si>
  <si>
    <t>no</t>
  </si>
  <si>
    <t>yes</t>
  </si>
  <si>
    <t xml:space="preserve">the computed t value is similar or equls to 0.05 but still less than the critical test </t>
  </si>
  <si>
    <t xml:space="preserve">, however the pvalue is .0256 so we reject the null hyporhesis </t>
  </si>
  <si>
    <t>A</t>
  </si>
  <si>
    <t>B</t>
  </si>
  <si>
    <t>total</t>
  </si>
  <si>
    <t>Sd</t>
  </si>
  <si>
    <t>Devation method r=</t>
  </si>
  <si>
    <t>AX</t>
  </si>
  <si>
    <t>BX</t>
  </si>
  <si>
    <t>AX2</t>
  </si>
  <si>
    <t>BX2</t>
  </si>
  <si>
    <t>AX*BX</t>
  </si>
  <si>
    <t>b</t>
  </si>
  <si>
    <t>a</t>
  </si>
  <si>
    <t>I</t>
  </si>
  <si>
    <t xml:space="preserve">Mean </t>
  </si>
  <si>
    <t>II</t>
  </si>
  <si>
    <t xml:space="preserve">correlation 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</si>
  <si>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</si>
  <si>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</si>
  <si>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</si>
  <si>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</si>
  <si>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</si>
  <si>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</si>
  <si>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</si>
  <si>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</si>
  <si>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</si>
  <si>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</si>
  <si>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</si>
  <si>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</si>
  <si>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</si>
  <si>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dependent t-test</t>
  </si>
  <si>
    <t>independent t-test</t>
  </si>
  <si>
    <t>t-Test: Two-Sample Assuming Unequal Variances</t>
  </si>
  <si>
    <t>III</t>
  </si>
  <si>
    <t>SUMMARY OUTPUT</t>
  </si>
  <si>
    <t>Regression Statistics</t>
  </si>
  <si>
    <t>Multiple R</t>
  </si>
  <si>
    <t>R Square</t>
  </si>
  <si>
    <t>Adjusted R Square</t>
  </si>
  <si>
    <t>Standard Error</t>
  </si>
  <si>
    <t>ANOVA</t>
  </si>
  <si>
    <t>Regression</t>
  </si>
  <si>
    <t>Residual</t>
  </si>
  <si>
    <t>Total</t>
  </si>
  <si>
    <t>Intercept</t>
  </si>
  <si>
    <t>SS</t>
  </si>
  <si>
    <t>MS</t>
  </si>
  <si>
    <t>F</t>
  </si>
  <si>
    <t>Significance F</t>
  </si>
  <si>
    <t>Coefficients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</si>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</sst>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2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20"/>
      <color theme="1"/>
      <name val="Calibri (Body)"/>
    </font>
    <font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8EA9DB"/>
      </left>
      <right/>
      <top style="thin">
        <color rgb="FF8EA9DB"/>
      </top>
      <bottom/>
      <diagonal/>
    </border>
    <border>
      <left/>
      <right/>
      <top style="thin">
        <color rgb="FF8EA9DB"/>
      </top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0" xfId="0" applyFont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3" xfId="0" applyFont="1" applyFill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2" fontId="0" fillId="3" borderId="6" xfId="0" applyNumberFormat="1" applyFont="1" applyFill="1" applyBorder="1"/>
    <xf numFmtId="2" fontId="0" fillId="0" borderId="6" xfId="0" applyNumberFormat="1" applyFont="1" applyBorder="1"/>
    <xf numFmtId="0" fontId="1" fillId="2" borderId="0" xfId="0" applyFont="1" applyFill="1" applyBorder="1"/>
    <xf numFmtId="2" fontId="0" fillId="0" borderId="0" xfId="0" applyNumberFormat="1"/>
    <xf numFmtId="2" fontId="0" fillId="3" borderId="5" xfId="0" applyNumberFormat="1" applyFont="1" applyFill="1" applyBorder="1"/>
    <xf numFmtId="2" fontId="0" fillId="0" borderId="3" xfId="0" applyNumberFormat="1" applyFont="1" applyBorder="1"/>
    <xf numFmtId="0" fontId="0" fillId="4" borderId="4" xfId="0" applyFont="1" applyFill="1" applyBorder="1"/>
    <xf numFmtId="0" fontId="0" fillId="5" borderId="4" xfId="0" applyFont="1" applyFill="1" applyBorder="1"/>
    <xf numFmtId="0" fontId="0" fillId="3" borderId="7" xfId="0" applyFont="1" applyFill="1" applyBorder="1"/>
    <xf numFmtId="0" fontId="0" fillId="0" borderId="7" xfId="0" applyFont="1" applyFill="1" applyBorder="1"/>
    <xf numFmtId="0" fontId="0" fillId="0" borderId="0" xfId="0" applyAlignment="1">
      <alignment vertical="center"/>
    </xf>
    <xf numFmtId="169" fontId="0" fillId="0" borderId="0" xfId="0" applyNumberFormat="1"/>
    <xf numFmtId="169" fontId="0" fillId="3" borderId="6" xfId="0" applyNumberFormat="1" applyFont="1" applyFill="1" applyBorder="1"/>
    <xf numFmtId="169" fontId="0" fillId="0" borderId="6" xfId="0" applyNumberFormat="1" applyFont="1" applyBorder="1"/>
    <xf numFmtId="0" fontId="0" fillId="0" borderId="8" xfId="0" applyFont="1" applyBorder="1"/>
    <xf numFmtId="0" fontId="0" fillId="3" borderId="8" xfId="0" applyFont="1" applyFill="1" applyBorder="1"/>
    <xf numFmtId="0" fontId="0" fillId="3" borderId="0" xfId="0" applyFont="1" applyFill="1" applyBorder="1"/>
    <xf numFmtId="0" fontId="0" fillId="0" borderId="0" xfId="0" applyFont="1" applyBorder="1"/>
    <xf numFmtId="0" fontId="5" fillId="6" borderId="9" xfId="0" applyFont="1" applyFill="1" applyBorder="1"/>
    <xf numFmtId="0" fontId="5" fillId="6" borderId="10" xfId="0" applyFont="1" applyFill="1" applyBorder="1"/>
    <xf numFmtId="0" fontId="6" fillId="0" borderId="9" xfId="0" applyFont="1" applyBorder="1"/>
    <xf numFmtId="0" fontId="6" fillId="0" borderId="10" xfId="0" applyFont="1" applyBorder="1"/>
    <xf numFmtId="0" fontId="6" fillId="7" borderId="10" xfId="0" applyFont="1" applyFill="1" applyBorder="1"/>
    <xf numFmtId="0" fontId="6" fillId="7" borderId="9" xfId="0" applyFont="1" applyFill="1" applyBorder="1"/>
    <xf numFmtId="0" fontId="6" fillId="0" borderId="11" xfId="0" applyFont="1" applyBorder="1"/>
    <xf numFmtId="0" fontId="6" fillId="7" borderId="12" xfId="0" applyFont="1" applyFill="1" applyBorder="1"/>
    <xf numFmtId="0" fontId="1" fillId="2" borderId="13" xfId="0" applyFont="1" applyFill="1" applyBorder="1"/>
    <xf numFmtId="0" fontId="0" fillId="3" borderId="13" xfId="0" applyFont="1" applyFill="1" applyBorder="1"/>
    <xf numFmtId="0" fontId="0" fillId="0" borderId="13" xfId="0" applyFont="1" applyBorder="1"/>
    <xf numFmtId="0" fontId="3" fillId="0" borderId="0" xfId="0" applyFont="1" applyAlignment="1">
      <alignment horizontal="center" vertical="center"/>
    </xf>
    <xf numFmtId="0" fontId="0" fillId="0" borderId="0" xfId="0" applyFill="1" applyBorder="1" applyAlignment="1"/>
    <xf numFmtId="0" fontId="0" fillId="0" borderId="14" xfId="0" applyFill="1" applyBorder="1" applyAlignment="1"/>
    <xf numFmtId="0" fontId="8" fillId="0" borderId="15" xfId="0" applyFont="1" applyFill="1" applyBorder="1" applyAlignment="1">
      <alignment horizontal="center"/>
    </xf>
    <xf numFmtId="0" fontId="0" fillId="4" borderId="0" xfId="0" applyFill="1"/>
    <xf numFmtId="0" fontId="0" fillId="4" borderId="0" xfId="0" applyFont="1" applyFill="1" applyBorder="1"/>
    <xf numFmtId="0" fontId="9" fillId="0" borderId="15" xfId="0" applyFont="1" applyFill="1" applyBorder="1" applyAlignment="1">
      <alignment horizontal="center"/>
    </xf>
    <xf numFmtId="169" fontId="9" fillId="0" borderId="15" xfId="0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169" fontId="2" fillId="0" borderId="0" xfId="0" applyNumberFormat="1" applyFont="1" applyFill="1" applyBorder="1" applyAlignment="1"/>
    <xf numFmtId="0" fontId="2" fillId="0" borderId="14" xfId="0" applyFont="1" applyFill="1" applyBorder="1" applyAlignment="1"/>
    <xf numFmtId="169" fontId="2" fillId="0" borderId="14" xfId="0" applyNumberFormat="1" applyFont="1" applyFill="1" applyBorder="1" applyAlignment="1"/>
    <xf numFmtId="0" fontId="10" fillId="0" borderId="15" xfId="0" applyFont="1" applyFill="1" applyBorder="1" applyAlignment="1">
      <alignment horizontal="center"/>
    </xf>
    <xf numFmtId="0" fontId="11" fillId="0" borderId="0" xfId="0" applyFont="1" applyFill="1" applyBorder="1" applyAlignment="1"/>
    <xf numFmtId="169" fontId="11" fillId="0" borderId="0" xfId="0" applyNumberFormat="1" applyFont="1" applyFill="1" applyBorder="1" applyAlignment="1"/>
    <xf numFmtId="0" fontId="11" fillId="0" borderId="14" xfId="0" applyFont="1" applyFill="1" applyBorder="1" applyAlignment="1"/>
    <xf numFmtId="169" fontId="11" fillId="0" borderId="14" xfId="0" applyNumberFormat="1" applyFont="1" applyFill="1" applyBorder="1" applyAlignment="1"/>
    <xf numFmtId="0" fontId="11" fillId="4" borderId="0" xfId="0" applyFont="1" applyFill="1" applyBorder="1"/>
    <xf numFmtId="0" fontId="2" fillId="4" borderId="0" xfId="0" applyFont="1" applyFill="1" applyBorder="1"/>
    <xf numFmtId="0" fontId="7" fillId="0" borderId="0" xfId="0" applyFont="1"/>
    <xf numFmtId="0" fontId="8" fillId="0" borderId="15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35B6-15A4-524D-9633-B720DC07F08C}">
  <dimension ref="A1:G44"/>
  <sheetViews>
    <sheetView workbookViewId="0">
      <selection sqref="A1:B23"/>
    </sheetView>
  </sheetViews>
  <sheetFormatPr baseColWidth="10" defaultRowHeight="16"/>
  <cols>
    <col min="4" max="4" width="16.83203125" bestFit="1" customWidth="1"/>
    <col min="7" max="7" width="16.83203125" bestFit="1" customWidth="1"/>
  </cols>
  <sheetData>
    <row r="1" spans="1:7">
      <c r="A1" s="8" t="s">
        <v>0</v>
      </c>
      <c r="B1" s="9" t="s">
        <v>1</v>
      </c>
      <c r="C1" s="10" t="s">
        <v>8</v>
      </c>
      <c r="D1" s="19" t="s">
        <v>9</v>
      </c>
      <c r="E1" s="19" t="s">
        <v>2</v>
      </c>
      <c r="F1" s="19" t="s">
        <v>10</v>
      </c>
      <c r="G1" s="19" t="s">
        <v>11</v>
      </c>
    </row>
    <row r="2" spans="1:7">
      <c r="A2" s="11">
        <v>11</v>
      </c>
      <c r="B2" s="12">
        <v>20</v>
      </c>
      <c r="C2" s="17" cm="1">
        <f t="array" ref="C2:C23">A2:A23-B26</f>
        <v>-4.545454545454545</v>
      </c>
      <c r="D2" s="20" cm="1">
        <f t="array" ref="D2:D23">_xlfn.ANCHORARRAY(C2)^2</f>
        <v>20.661157024793383</v>
      </c>
      <c r="E2">
        <v>1</v>
      </c>
      <c r="F2" s="20" cm="1">
        <f t="array" ref="F2:F23">B2:B23-B26</f>
        <v>4.454545454545455</v>
      </c>
      <c r="G2" s="20" cm="1">
        <f t="array" ref="G2:G23">_xlfn.ANCHORARRAY(F2)^2</f>
        <v>19.842975206611573</v>
      </c>
    </row>
    <row r="3" spans="1:7">
      <c r="A3" s="23">
        <v>12</v>
      </c>
      <c r="B3" s="15">
        <v>20</v>
      </c>
      <c r="C3" s="18">
        <v>-3.545454545454545</v>
      </c>
      <c r="D3" s="20">
        <v>12.570247933884295</v>
      </c>
      <c r="E3">
        <v>2</v>
      </c>
      <c r="F3" s="20">
        <v>4.454545454545455</v>
      </c>
      <c r="G3" s="20">
        <v>19.842975206611573</v>
      </c>
    </row>
    <row r="4" spans="1:7">
      <c r="A4" s="11">
        <v>12</v>
      </c>
      <c r="B4" s="12">
        <v>20</v>
      </c>
      <c r="C4" s="17">
        <v>-3.545454545454545</v>
      </c>
      <c r="D4" s="20">
        <v>12.570247933884295</v>
      </c>
      <c r="E4">
        <v>3</v>
      </c>
      <c r="F4" s="20">
        <v>4.454545454545455</v>
      </c>
      <c r="G4" s="20">
        <v>19.842975206611573</v>
      </c>
    </row>
    <row r="5" spans="1:7">
      <c r="A5" s="14">
        <v>12</v>
      </c>
      <c r="B5" s="15">
        <v>19</v>
      </c>
      <c r="C5" s="18">
        <v>-3.545454545454545</v>
      </c>
      <c r="D5" s="20">
        <v>12.570247933884295</v>
      </c>
      <c r="E5">
        <v>4</v>
      </c>
      <c r="F5" s="20">
        <v>3.454545454545455</v>
      </c>
      <c r="G5" s="20">
        <v>11.933884297520665</v>
      </c>
    </row>
    <row r="6" spans="1:7">
      <c r="A6" s="11">
        <v>12</v>
      </c>
      <c r="B6" s="12">
        <v>19</v>
      </c>
      <c r="C6" s="17">
        <v>-3.545454545454545</v>
      </c>
      <c r="D6" s="20">
        <v>12.570247933884295</v>
      </c>
      <c r="E6">
        <v>5</v>
      </c>
      <c r="F6" s="20">
        <v>3.454545454545455</v>
      </c>
      <c r="G6" s="20">
        <v>11.933884297520665</v>
      </c>
    </row>
    <row r="7" spans="1:7">
      <c r="A7" s="23">
        <v>13</v>
      </c>
      <c r="B7" s="15">
        <v>18</v>
      </c>
      <c r="C7" s="18">
        <v>-2.545454545454545</v>
      </c>
      <c r="D7" s="20">
        <v>6.4793388429752046</v>
      </c>
      <c r="E7">
        <v>6</v>
      </c>
      <c r="F7" s="20">
        <v>2.454545454545455</v>
      </c>
      <c r="G7" s="20">
        <v>6.0247933884297549</v>
      </c>
    </row>
    <row r="8" spans="1:7">
      <c r="A8" s="11">
        <v>13</v>
      </c>
      <c r="B8" s="12">
        <v>18</v>
      </c>
      <c r="C8" s="17">
        <v>-2.545454545454545</v>
      </c>
      <c r="D8" s="20">
        <v>6.4793388429752046</v>
      </c>
      <c r="E8">
        <v>7</v>
      </c>
      <c r="F8" s="20">
        <v>2.454545454545455</v>
      </c>
      <c r="G8" s="20">
        <v>6.0247933884297549</v>
      </c>
    </row>
    <row r="9" spans="1:7">
      <c r="A9" s="14">
        <v>13</v>
      </c>
      <c r="B9" s="15">
        <v>18</v>
      </c>
      <c r="C9" s="18">
        <v>-2.545454545454545</v>
      </c>
      <c r="D9" s="20">
        <v>6.4793388429752046</v>
      </c>
      <c r="E9">
        <v>8</v>
      </c>
      <c r="F9" s="20">
        <v>2.454545454545455</v>
      </c>
      <c r="G9" s="20">
        <v>6.0247933884297549</v>
      </c>
    </row>
    <row r="10" spans="1:7">
      <c r="A10" s="24">
        <v>14</v>
      </c>
      <c r="B10" s="12">
        <v>17</v>
      </c>
      <c r="C10" s="17">
        <v>-1.545454545454545</v>
      </c>
      <c r="D10" s="20">
        <v>2.3884297520661142</v>
      </c>
      <c r="E10">
        <v>9</v>
      </c>
      <c r="F10" s="20">
        <v>1.454545454545455</v>
      </c>
      <c r="G10" s="20">
        <v>2.1157024793388444</v>
      </c>
    </row>
    <row r="11" spans="1:7">
      <c r="A11" s="14">
        <v>14</v>
      </c>
      <c r="B11" s="15">
        <v>16</v>
      </c>
      <c r="C11" s="18">
        <v>-1.545454545454545</v>
      </c>
      <c r="D11" s="20">
        <v>2.3884297520661142</v>
      </c>
      <c r="E11">
        <v>10</v>
      </c>
      <c r="F11" s="20">
        <v>0.45454545454545503</v>
      </c>
      <c r="G11" s="20">
        <v>0.20661157024793433</v>
      </c>
    </row>
    <row r="12" spans="1:7">
      <c r="A12" s="11">
        <v>15</v>
      </c>
      <c r="B12" s="12">
        <v>16</v>
      </c>
      <c r="C12" s="17">
        <v>-0.54545454545454497</v>
      </c>
      <c r="D12" s="20">
        <v>0.29752066115702425</v>
      </c>
      <c r="E12">
        <v>11</v>
      </c>
      <c r="F12" s="20">
        <v>0.45454545454545503</v>
      </c>
      <c r="G12" s="20">
        <v>0.20661157024793433</v>
      </c>
    </row>
    <row r="13" spans="1:7">
      <c r="A13" s="23">
        <v>16</v>
      </c>
      <c r="B13" s="15">
        <v>15</v>
      </c>
      <c r="C13" s="18">
        <v>0.45454545454545503</v>
      </c>
      <c r="D13" s="20">
        <v>0.20661157024793433</v>
      </c>
      <c r="E13">
        <v>12</v>
      </c>
      <c r="F13" s="20">
        <v>-0.54545454545454497</v>
      </c>
      <c r="G13" s="20">
        <v>0.29752066115702425</v>
      </c>
    </row>
    <row r="14" spans="1:7">
      <c r="A14" s="11">
        <v>16</v>
      </c>
      <c r="B14" s="12">
        <v>14</v>
      </c>
      <c r="C14" s="17">
        <v>0.45454545454545503</v>
      </c>
      <c r="D14" s="20">
        <v>0.20661157024793433</v>
      </c>
      <c r="E14">
        <v>13</v>
      </c>
      <c r="F14" s="20">
        <v>-1.545454545454545</v>
      </c>
      <c r="G14" s="20">
        <v>2.3884297520661142</v>
      </c>
    </row>
    <row r="15" spans="1:7">
      <c r="A15" s="14">
        <v>17</v>
      </c>
      <c r="B15" s="15">
        <v>14</v>
      </c>
      <c r="C15" s="18">
        <v>1.454545454545455</v>
      </c>
      <c r="D15" s="20">
        <v>2.1157024793388444</v>
      </c>
      <c r="E15">
        <v>14</v>
      </c>
      <c r="F15" s="20">
        <v>-1.545454545454545</v>
      </c>
      <c r="G15" s="20">
        <v>2.3884297520661142</v>
      </c>
    </row>
    <row r="16" spans="1:7">
      <c r="A16" s="24">
        <v>18</v>
      </c>
      <c r="B16" s="12">
        <v>13</v>
      </c>
      <c r="C16" s="17">
        <v>2.454545454545455</v>
      </c>
      <c r="D16" s="20">
        <v>6.0247933884297549</v>
      </c>
      <c r="E16">
        <v>15</v>
      </c>
      <c r="F16" s="20">
        <v>-2.545454545454545</v>
      </c>
      <c r="G16" s="20">
        <v>6.4793388429752046</v>
      </c>
    </row>
    <row r="17" spans="1:7">
      <c r="A17" s="14">
        <v>18</v>
      </c>
      <c r="B17" s="15">
        <v>13</v>
      </c>
      <c r="C17" s="18">
        <v>2.454545454545455</v>
      </c>
      <c r="D17" s="20">
        <v>6.0247933884297549</v>
      </c>
      <c r="E17">
        <v>16</v>
      </c>
      <c r="F17" s="20">
        <v>-2.545454545454545</v>
      </c>
      <c r="G17" s="20">
        <v>6.4793388429752046</v>
      </c>
    </row>
    <row r="18" spans="1:7">
      <c r="A18" s="11">
        <v>18</v>
      </c>
      <c r="B18" s="12">
        <v>13</v>
      </c>
      <c r="C18" s="17">
        <v>2.454545454545455</v>
      </c>
      <c r="D18" s="20">
        <v>6.0247933884297549</v>
      </c>
      <c r="E18">
        <v>17</v>
      </c>
      <c r="F18" s="20">
        <v>-2.545454545454545</v>
      </c>
      <c r="G18" s="20">
        <v>6.4793388429752046</v>
      </c>
    </row>
    <row r="19" spans="1:7">
      <c r="A19" s="23">
        <v>19</v>
      </c>
      <c r="B19" s="15">
        <v>12</v>
      </c>
      <c r="C19" s="18">
        <v>3.454545454545455</v>
      </c>
      <c r="D19" s="20">
        <v>11.933884297520665</v>
      </c>
      <c r="E19">
        <v>18</v>
      </c>
      <c r="F19" s="20">
        <v>-3.545454545454545</v>
      </c>
      <c r="G19" s="20">
        <v>12.570247933884295</v>
      </c>
    </row>
    <row r="20" spans="1:7">
      <c r="A20" s="11">
        <v>19</v>
      </c>
      <c r="B20" s="12">
        <v>12</v>
      </c>
      <c r="C20" s="17">
        <v>3.454545454545455</v>
      </c>
      <c r="D20" s="20">
        <v>11.933884297520665</v>
      </c>
      <c r="E20">
        <v>19</v>
      </c>
      <c r="F20" s="20">
        <v>-3.545454545454545</v>
      </c>
      <c r="G20" s="20">
        <v>12.570247933884295</v>
      </c>
    </row>
    <row r="21" spans="1:7">
      <c r="A21" s="23">
        <v>20</v>
      </c>
      <c r="B21" s="15">
        <v>12</v>
      </c>
      <c r="C21" s="18">
        <v>4.454545454545455</v>
      </c>
      <c r="D21" s="20">
        <v>19.842975206611573</v>
      </c>
      <c r="E21">
        <v>20</v>
      </c>
      <c r="F21" s="20">
        <v>-3.545454545454545</v>
      </c>
      <c r="G21" s="20">
        <v>12.570247933884295</v>
      </c>
    </row>
    <row r="22" spans="1:7">
      <c r="A22" s="11">
        <v>20</v>
      </c>
      <c r="B22" s="12">
        <v>12</v>
      </c>
      <c r="C22" s="17">
        <v>4.454545454545455</v>
      </c>
      <c r="D22" s="20">
        <v>19.842975206611573</v>
      </c>
      <c r="E22">
        <v>21</v>
      </c>
      <c r="F22" s="20">
        <v>-3.545454545454545</v>
      </c>
      <c r="G22" s="20">
        <v>12.570247933884295</v>
      </c>
    </row>
    <row r="23" spans="1:7">
      <c r="A23" s="14">
        <v>20</v>
      </c>
      <c r="B23" s="15">
        <v>11</v>
      </c>
      <c r="C23" s="18">
        <v>4.454545454545455</v>
      </c>
      <c r="D23" s="20">
        <v>19.842975206611573</v>
      </c>
      <c r="E23">
        <v>22</v>
      </c>
      <c r="F23" s="20">
        <v>-4.545454545454545</v>
      </c>
      <c r="G23" s="20">
        <v>20.661157024793383</v>
      </c>
    </row>
    <row r="24" spans="1:7">
      <c r="A24" s="11" t="s">
        <v>4</v>
      </c>
      <c r="B24" s="12">
        <f>SUM(A2:A23)</f>
        <v>342</v>
      </c>
      <c r="C24" s="13"/>
      <c r="D24" s="20">
        <f>SUM(_xlfn.ANCHORARRAY(D2))</f>
        <v>199.45454545454552</v>
      </c>
      <c r="G24" s="20">
        <f>SUM(_xlfn.ANCHORARRAY(G2))</f>
        <v>199.4545454545455</v>
      </c>
    </row>
    <row r="25" spans="1:7">
      <c r="A25" s="14" t="s">
        <v>3</v>
      </c>
      <c r="B25" s="15">
        <f>COUNT(A2:A23)</f>
        <v>22</v>
      </c>
      <c r="C25" s="16"/>
    </row>
    <row r="26" spans="1:7">
      <c r="A26" s="11" t="s">
        <v>6</v>
      </c>
      <c r="B26" s="21">
        <f>B24/B25</f>
        <v>15.545454545454545</v>
      </c>
      <c r="C26" s="13"/>
    </row>
    <row r="27" spans="1:7">
      <c r="A27" s="4" t="s">
        <v>7</v>
      </c>
      <c r="B27" s="22">
        <f>SQRT(D24/(B25-1))</f>
        <v>3.0818558528645528</v>
      </c>
      <c r="C27" s="5"/>
    </row>
    <row r="28" spans="1:7">
      <c r="A28" s="25" t="s">
        <v>12</v>
      </c>
      <c r="B28">
        <f>(A12+A13)/2</f>
        <v>15.5</v>
      </c>
    </row>
    <row r="29" spans="1:7">
      <c r="A29" s="26" t="s">
        <v>13</v>
      </c>
      <c r="B29" t="s">
        <v>14</v>
      </c>
    </row>
    <row r="30" spans="1:7" ht="19">
      <c r="A30" s="27" t="s">
        <v>15</v>
      </c>
      <c r="B30">
        <f>0.18*B2</f>
        <v>3.5999999999999996</v>
      </c>
      <c r="C30" t="s">
        <v>19</v>
      </c>
    </row>
    <row r="31" spans="1:7" ht="19">
      <c r="A31" s="27" t="s">
        <v>16</v>
      </c>
      <c r="B31">
        <f>0.56*B2</f>
        <v>11.200000000000001</v>
      </c>
      <c r="C31" t="s">
        <v>18</v>
      </c>
    </row>
    <row r="32" spans="1:7" ht="19">
      <c r="A32" t="s">
        <v>17</v>
      </c>
      <c r="B32">
        <f>0.81*20</f>
        <v>16.200000000000003</v>
      </c>
      <c r="C32" t="s">
        <v>20</v>
      </c>
    </row>
    <row r="33" spans="1:4">
      <c r="A33" t="s">
        <v>21</v>
      </c>
      <c r="B33" s="28">
        <f>(10*((17-15.56)/3.08)+50)</f>
        <v>54.675324675324674</v>
      </c>
    </row>
    <row r="34" spans="1:4">
      <c r="A34" t="s">
        <v>22</v>
      </c>
      <c r="B34" s="28">
        <f>((10*(13-15.56))/3.08)+50</f>
        <v>41.688311688311686</v>
      </c>
    </row>
    <row r="35" spans="1:4">
      <c r="A35" t="s">
        <v>23</v>
      </c>
      <c r="B35" s="28">
        <f>((10*(20-15.56))/3.08)+50</f>
        <v>64.415584415584419</v>
      </c>
    </row>
    <row r="36" spans="1:4">
      <c r="A36" t="s">
        <v>24</v>
      </c>
      <c r="B36" s="28">
        <f>((10*(18-15.56))/3.08)+50</f>
        <v>57.922077922077918</v>
      </c>
    </row>
    <row r="37" spans="1:4">
      <c r="A37" t="s">
        <v>25</v>
      </c>
      <c r="B37" s="28">
        <f>((10*(12-15.56))/3.08)+50</f>
        <v>38.441558441558442</v>
      </c>
      <c r="C37" s="8" t="s">
        <v>0</v>
      </c>
      <c r="D37" s="10" t="s">
        <v>29</v>
      </c>
    </row>
    <row r="38" spans="1:4">
      <c r="A38" t="s">
        <v>26</v>
      </c>
      <c r="B38" s="28">
        <f>(12-15.56)/3.08</f>
        <v>-1.1558441558441559</v>
      </c>
      <c r="C38" s="11">
        <v>12</v>
      </c>
      <c r="D38" s="29" cm="1">
        <f t="array" ref="D38:D40">_xlfn.NORM.DIST(C38:C40,B26,B27,B27)</f>
        <v>0.12498373109072303</v>
      </c>
    </row>
    <row r="39" spans="1:4">
      <c r="A39" t="s">
        <v>27</v>
      </c>
      <c r="B39" s="28">
        <f>(13-15.56)/3.08</f>
        <v>-0.83116883116883133</v>
      </c>
      <c r="C39" s="14">
        <v>13</v>
      </c>
      <c r="D39" s="30">
        <v>0.20441662322284093</v>
      </c>
    </row>
    <row r="40" spans="1:4">
      <c r="A40" t="s">
        <v>28</v>
      </c>
      <c r="B40" s="28">
        <f>(18-15.56)/3.08</f>
        <v>0.79220779220779203</v>
      </c>
      <c r="C40" s="11">
        <v>18</v>
      </c>
      <c r="D40" s="29">
        <v>0.78711486510200068</v>
      </c>
    </row>
    <row r="41" spans="1:4">
      <c r="A41" t="s">
        <v>30</v>
      </c>
      <c r="C41" s="4"/>
      <c r="D41" s="5"/>
    </row>
    <row r="42" spans="1:4">
      <c r="A42">
        <v>12</v>
      </c>
      <c r="B42" s="28">
        <f>15.56+0.125*3.08</f>
        <v>15.945</v>
      </c>
    </row>
    <row r="43" spans="1:4">
      <c r="A43">
        <v>13</v>
      </c>
      <c r="B43" s="28">
        <f>15.56+0.204*3.08</f>
        <v>16.188320000000001</v>
      </c>
    </row>
    <row r="44" spans="1:4">
      <c r="A44">
        <v>18</v>
      </c>
      <c r="B44" s="28">
        <f>15.56+0.787*3.08</f>
        <v>17.98396</v>
      </c>
    </row>
  </sheetData>
  <sortState xmlns:xlrd2="http://schemas.microsoft.com/office/spreadsheetml/2017/richdata2" ref="B2:B23">
    <sortCondition descending="1" ref="B2:B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12C5-03C8-A846-8D28-54C8D368EA62}">
  <dimension ref="A1:L47"/>
  <sheetViews>
    <sheetView workbookViewId="0">
      <selection sqref="A1:B11"/>
    </sheetView>
  </sheetViews>
  <sheetFormatPr baseColWidth="10" defaultRowHeight="16"/>
  <sheetData>
    <row r="1" spans="1:12">
      <c r="A1" s="8" t="s">
        <v>31</v>
      </c>
      <c r="B1" s="9" t="s">
        <v>32</v>
      </c>
      <c r="C1" s="9" t="s">
        <v>2</v>
      </c>
      <c r="D1" s="9" t="s">
        <v>33</v>
      </c>
      <c r="E1" s="9" t="s">
        <v>34</v>
      </c>
      <c r="F1" s="9" t="s">
        <v>35</v>
      </c>
      <c r="G1" s="10" t="s">
        <v>36</v>
      </c>
      <c r="H1" s="19" t="s">
        <v>10</v>
      </c>
      <c r="I1" s="19" t="s">
        <v>11</v>
      </c>
    </row>
    <row r="2" spans="1:12">
      <c r="A2" s="14">
        <v>18</v>
      </c>
      <c r="B2" s="15">
        <v>19</v>
      </c>
      <c r="C2" s="12">
        <v>1</v>
      </c>
      <c r="D2" s="15">
        <v>1</v>
      </c>
      <c r="E2" s="15">
        <v>1</v>
      </c>
      <c r="F2" s="15">
        <v>1</v>
      </c>
      <c r="G2" s="15">
        <v>1</v>
      </c>
      <c r="H2" s="15" cm="1">
        <f t="array" ref="H2:H11">F2:F11-G2:G11</f>
        <v>0</v>
      </c>
      <c r="I2" s="16" cm="1">
        <f t="array" ref="I2:I11">_xlfn.ANCHORARRAY(H2)^2</f>
        <v>0</v>
      </c>
      <c r="L2" s="7"/>
    </row>
    <row r="3" spans="1:12">
      <c r="A3" s="14">
        <v>17</v>
      </c>
      <c r="B3" s="15">
        <v>18</v>
      </c>
      <c r="C3" s="15">
        <v>2</v>
      </c>
      <c r="D3" s="12">
        <v>2</v>
      </c>
      <c r="E3" s="12">
        <v>2</v>
      </c>
      <c r="F3" s="12">
        <v>2</v>
      </c>
      <c r="G3" s="13">
        <v>2.5</v>
      </c>
      <c r="H3" s="33">
        <v>-0.5</v>
      </c>
      <c r="I3">
        <v>0.25</v>
      </c>
    </row>
    <row r="4" spans="1:12">
      <c r="A4" s="14">
        <v>16</v>
      </c>
      <c r="B4" s="12">
        <v>18</v>
      </c>
      <c r="C4" s="12">
        <v>3</v>
      </c>
      <c r="D4" s="15">
        <v>3</v>
      </c>
      <c r="E4" s="15">
        <v>3</v>
      </c>
      <c r="F4" s="15">
        <v>3</v>
      </c>
      <c r="G4" s="16">
        <v>2.5</v>
      </c>
      <c r="H4" s="34">
        <v>0.5</v>
      </c>
      <c r="I4">
        <v>0.25</v>
      </c>
    </row>
    <row r="5" spans="1:12">
      <c r="A5" s="11">
        <v>13</v>
      </c>
      <c r="B5" s="15">
        <v>15</v>
      </c>
      <c r="C5" s="15">
        <v>4</v>
      </c>
      <c r="D5" s="15">
        <v>4</v>
      </c>
      <c r="E5" s="15">
        <v>4</v>
      </c>
      <c r="F5" s="15">
        <v>4.5</v>
      </c>
      <c r="G5" s="16">
        <v>4.5</v>
      </c>
      <c r="H5" s="34">
        <v>0</v>
      </c>
      <c r="I5">
        <v>0</v>
      </c>
    </row>
    <row r="6" spans="1:12">
      <c r="A6" s="11">
        <v>13</v>
      </c>
      <c r="B6" s="12">
        <v>15</v>
      </c>
      <c r="C6" s="12">
        <v>5</v>
      </c>
      <c r="D6" s="12">
        <v>5</v>
      </c>
      <c r="E6" s="12">
        <v>5</v>
      </c>
      <c r="F6" s="12">
        <v>4.5</v>
      </c>
      <c r="G6" s="13">
        <v>4.5</v>
      </c>
      <c r="H6" s="33">
        <v>0</v>
      </c>
      <c r="I6">
        <v>0</v>
      </c>
    </row>
    <row r="7" spans="1:12">
      <c r="A7" s="11">
        <v>12</v>
      </c>
      <c r="B7" s="15">
        <v>15</v>
      </c>
      <c r="C7" s="15">
        <v>6</v>
      </c>
      <c r="D7" s="15">
        <v>6</v>
      </c>
      <c r="E7" s="15">
        <v>6</v>
      </c>
      <c r="F7" s="15">
        <v>6.5</v>
      </c>
      <c r="G7" s="16">
        <v>4.5</v>
      </c>
      <c r="H7" s="34">
        <v>2</v>
      </c>
      <c r="I7">
        <v>4</v>
      </c>
    </row>
    <row r="8" spans="1:12">
      <c r="A8" s="11">
        <v>12</v>
      </c>
      <c r="B8" s="12">
        <v>15</v>
      </c>
      <c r="C8" s="12">
        <v>7</v>
      </c>
      <c r="D8" s="12">
        <v>7</v>
      </c>
      <c r="E8" s="12">
        <v>7</v>
      </c>
      <c r="F8" s="12">
        <v>6.5</v>
      </c>
      <c r="G8" s="13">
        <v>4.5</v>
      </c>
      <c r="H8" s="33">
        <v>2</v>
      </c>
      <c r="I8">
        <v>4</v>
      </c>
    </row>
    <row r="9" spans="1:12">
      <c r="A9" s="14">
        <v>11</v>
      </c>
      <c r="B9" s="15">
        <v>14</v>
      </c>
      <c r="C9" s="15">
        <v>8</v>
      </c>
      <c r="D9" s="12">
        <v>8</v>
      </c>
      <c r="E9" s="12">
        <v>8</v>
      </c>
      <c r="F9" s="12">
        <v>8</v>
      </c>
      <c r="G9" s="13">
        <v>8</v>
      </c>
      <c r="H9" s="33">
        <v>0</v>
      </c>
      <c r="I9">
        <v>0</v>
      </c>
    </row>
    <row r="10" spans="1:12">
      <c r="A10" s="11">
        <v>10</v>
      </c>
      <c r="B10" s="12">
        <v>13</v>
      </c>
      <c r="C10" s="12">
        <v>9</v>
      </c>
      <c r="D10" s="12">
        <v>9</v>
      </c>
      <c r="E10" s="12">
        <v>9</v>
      </c>
      <c r="F10" s="12">
        <v>9</v>
      </c>
      <c r="G10" s="13">
        <v>9</v>
      </c>
      <c r="H10" s="33">
        <v>0</v>
      </c>
      <c r="I10">
        <v>0</v>
      </c>
    </row>
    <row r="11" spans="1:12">
      <c r="A11" s="4">
        <v>10</v>
      </c>
      <c r="B11" s="6">
        <v>11</v>
      </c>
      <c r="C11" s="7">
        <v>10</v>
      </c>
      <c r="D11" s="7">
        <v>10</v>
      </c>
      <c r="E11" s="7">
        <v>10</v>
      </c>
      <c r="F11" s="7">
        <v>9.5</v>
      </c>
      <c r="G11" s="5">
        <v>10</v>
      </c>
      <c r="H11" s="34">
        <v>-0.5</v>
      </c>
      <c r="I11">
        <v>0.25</v>
      </c>
    </row>
    <row r="12" spans="1:12">
      <c r="A12">
        <f>COUNT(A2:A11)</f>
        <v>10</v>
      </c>
      <c r="I12">
        <f>SUM(_xlfn.ANCHORARRAY(I2))</f>
        <v>8.75</v>
      </c>
    </row>
    <row r="14" spans="1:12">
      <c r="A14" t="s">
        <v>37</v>
      </c>
      <c r="B14" s="20">
        <f>1-((6*8.75)/(10*(10^2-1)))</f>
        <v>0.94696969696969702</v>
      </c>
    </row>
    <row r="15" spans="1:12">
      <c r="A15" t="s">
        <v>39</v>
      </c>
    </row>
    <row r="16" spans="1:12">
      <c r="A16" t="s">
        <v>2</v>
      </c>
      <c r="B16" s="35" t="s">
        <v>31</v>
      </c>
      <c r="C16" s="36" t="s">
        <v>32</v>
      </c>
      <c r="D16" s="43" t="s">
        <v>41</v>
      </c>
      <c r="E16" s="8" t="s">
        <v>42</v>
      </c>
      <c r="F16" s="9" t="s">
        <v>43</v>
      </c>
      <c r="G16" s="9" t="s">
        <v>44</v>
      </c>
      <c r="H16" s="43" t="s">
        <v>45</v>
      </c>
    </row>
    <row r="17" spans="1:8">
      <c r="A17">
        <v>1</v>
      </c>
      <c r="B17" s="37">
        <v>18</v>
      </c>
      <c r="C17" s="38">
        <v>19</v>
      </c>
      <c r="D17" s="44" cm="1">
        <f t="array" ref="D17:D26">B17:B26-B28</f>
        <v>4.8000000000000007</v>
      </c>
      <c r="E17" s="11" cm="1">
        <f t="array" ref="E17:E26">_xlfn.ANCHORARRAY(D17)^2</f>
        <v>23.040000000000006</v>
      </c>
      <c r="F17" s="12" cm="1">
        <f t="array" ref="F17:F26">C17:C26-C28</f>
        <v>3.6999999999999993</v>
      </c>
      <c r="G17" s="12" cm="1">
        <f t="array" ref="G17:G26">_xlfn.ANCHORARRAY(F17)^2</f>
        <v>13.689999999999994</v>
      </c>
      <c r="H17" s="44" cm="1">
        <f t="array" ref="H17:H26">_xlfn.ANCHORARRAY(D17)*_xlfn.ANCHORARRAY(F17)</f>
        <v>17.759999999999998</v>
      </c>
    </row>
    <row r="18" spans="1:8">
      <c r="A18">
        <v>2</v>
      </c>
      <c r="B18" s="37">
        <v>17</v>
      </c>
      <c r="C18" s="38">
        <v>18</v>
      </c>
      <c r="D18" s="45">
        <v>3.8000000000000007</v>
      </c>
      <c r="E18" s="14">
        <v>14.440000000000005</v>
      </c>
      <c r="F18" s="15">
        <v>2.6999999999999993</v>
      </c>
      <c r="G18" s="15">
        <v>7.2899999999999965</v>
      </c>
      <c r="H18" s="45">
        <v>10.26</v>
      </c>
    </row>
    <row r="19" spans="1:8">
      <c r="A19">
        <v>3</v>
      </c>
      <c r="B19" s="37">
        <v>16</v>
      </c>
      <c r="C19" s="39">
        <v>18</v>
      </c>
      <c r="D19" s="44">
        <v>2.8000000000000007</v>
      </c>
      <c r="E19" s="11">
        <v>7.8400000000000043</v>
      </c>
      <c r="F19" s="12">
        <v>2.6999999999999993</v>
      </c>
      <c r="G19" s="12">
        <v>7.2899999999999965</v>
      </c>
      <c r="H19" s="44">
        <v>7.56</v>
      </c>
    </row>
    <row r="20" spans="1:8">
      <c r="A20">
        <v>4</v>
      </c>
      <c r="B20" s="40">
        <v>13</v>
      </c>
      <c r="C20" s="38">
        <v>15</v>
      </c>
      <c r="D20" s="45">
        <v>-0.19999999999999929</v>
      </c>
      <c r="E20" s="14">
        <v>3.9999999999999716E-2</v>
      </c>
      <c r="F20" s="15">
        <v>-0.30000000000000071</v>
      </c>
      <c r="G20" s="15">
        <v>9.0000000000000427E-2</v>
      </c>
      <c r="H20" s="45">
        <v>5.9999999999999928E-2</v>
      </c>
    </row>
    <row r="21" spans="1:8">
      <c r="A21">
        <v>5</v>
      </c>
      <c r="B21" s="40">
        <v>13</v>
      </c>
      <c r="C21" s="39">
        <v>15</v>
      </c>
      <c r="D21" s="44">
        <v>-0.19999999999999929</v>
      </c>
      <c r="E21" s="11">
        <v>3.9999999999999716E-2</v>
      </c>
      <c r="F21" s="12">
        <v>-0.30000000000000071</v>
      </c>
      <c r="G21" s="12">
        <v>9.0000000000000427E-2</v>
      </c>
      <c r="H21" s="44">
        <v>5.9999999999999928E-2</v>
      </c>
    </row>
    <row r="22" spans="1:8">
      <c r="A22">
        <v>6</v>
      </c>
      <c r="B22" s="40">
        <v>12</v>
      </c>
      <c r="C22" s="38">
        <v>15</v>
      </c>
      <c r="D22" s="45">
        <v>-1.1999999999999993</v>
      </c>
      <c r="E22" s="14">
        <v>1.4399999999999984</v>
      </c>
      <c r="F22" s="15">
        <v>-0.30000000000000071</v>
      </c>
      <c r="G22" s="15">
        <v>9.0000000000000427E-2</v>
      </c>
      <c r="H22" s="45">
        <v>0.36000000000000065</v>
      </c>
    </row>
    <row r="23" spans="1:8">
      <c r="A23">
        <v>7</v>
      </c>
      <c r="B23" s="40">
        <v>12</v>
      </c>
      <c r="C23" s="39">
        <v>15</v>
      </c>
      <c r="D23" s="44">
        <v>-1.1999999999999993</v>
      </c>
      <c r="E23" s="11">
        <v>1.4399999999999984</v>
      </c>
      <c r="F23" s="12">
        <v>-0.30000000000000071</v>
      </c>
      <c r="G23" s="12">
        <v>9.0000000000000427E-2</v>
      </c>
      <c r="H23" s="44">
        <v>0.36000000000000065</v>
      </c>
    </row>
    <row r="24" spans="1:8">
      <c r="A24">
        <v>8</v>
      </c>
      <c r="B24" s="37">
        <v>11</v>
      </c>
      <c r="C24" s="38">
        <v>14</v>
      </c>
      <c r="D24" s="45">
        <v>-2.1999999999999993</v>
      </c>
      <c r="E24" s="14">
        <v>4.8399999999999972</v>
      </c>
      <c r="F24" s="15">
        <v>-1.3000000000000007</v>
      </c>
      <c r="G24" s="15">
        <v>1.6900000000000019</v>
      </c>
      <c r="H24" s="45">
        <v>2.8600000000000008</v>
      </c>
    </row>
    <row r="25" spans="1:8">
      <c r="A25">
        <v>9</v>
      </c>
      <c r="B25" s="40">
        <v>10</v>
      </c>
      <c r="C25" s="39">
        <v>13</v>
      </c>
      <c r="D25" s="44">
        <v>-3.1999999999999993</v>
      </c>
      <c r="E25" s="11">
        <v>10.239999999999995</v>
      </c>
      <c r="F25" s="12">
        <v>-2.3000000000000007</v>
      </c>
      <c r="G25" s="12">
        <v>5.2900000000000036</v>
      </c>
      <c r="H25" s="44">
        <v>7.36</v>
      </c>
    </row>
    <row r="26" spans="1:8">
      <c r="A26">
        <v>10</v>
      </c>
      <c r="B26" s="41">
        <v>10</v>
      </c>
      <c r="C26" s="42">
        <v>11</v>
      </c>
      <c r="D26" s="31">
        <v>-3.1999999999999993</v>
      </c>
      <c r="E26" s="14">
        <v>10.239999999999995</v>
      </c>
      <c r="F26" s="15">
        <v>-4.3000000000000007</v>
      </c>
      <c r="G26" s="15">
        <v>18.490000000000006</v>
      </c>
      <c r="H26" s="45">
        <v>13.76</v>
      </c>
    </row>
    <row r="27" spans="1:8">
      <c r="A27" t="s">
        <v>40</v>
      </c>
      <c r="B27">
        <f>SUM(B17:B26)</f>
        <v>132</v>
      </c>
      <c r="C27">
        <f>SUM(C17:C26)</f>
        <v>153</v>
      </c>
      <c r="E27" s="2">
        <f>SUM(_xlfn.ANCHORARRAY(E17))</f>
        <v>73.599999999999994</v>
      </c>
      <c r="F27" s="6"/>
      <c r="G27" s="6">
        <f>SUM(_xlfn.ANCHORARRAY(G17))</f>
        <v>54.099999999999994</v>
      </c>
      <c r="H27" s="32">
        <f>SUM(_xlfn.ANCHORARRAY(H17))</f>
        <v>60.4</v>
      </c>
    </row>
    <row r="28" spans="1:8">
      <c r="A28" t="s">
        <v>5</v>
      </c>
      <c r="B28">
        <f>B27/A26</f>
        <v>13.2</v>
      </c>
      <c r="C28">
        <f>C27/A26</f>
        <v>15.3</v>
      </c>
    </row>
    <row r="29" spans="1:8">
      <c r="A29" t="s">
        <v>38</v>
      </c>
      <c r="C29" s="20">
        <f>H27/(E27*G27)</f>
        <v>1.5169171421682877E-2</v>
      </c>
    </row>
    <row r="30" spans="1:8">
      <c r="A30" t="s">
        <v>46</v>
      </c>
    </row>
    <row r="31" spans="1:8">
      <c r="A31" s="8" t="s">
        <v>31</v>
      </c>
      <c r="B31" s="9" t="s">
        <v>32</v>
      </c>
      <c r="C31" t="s">
        <v>47</v>
      </c>
      <c r="D31" t="s">
        <v>48</v>
      </c>
      <c r="E31" t="s">
        <v>49</v>
      </c>
    </row>
    <row r="32" spans="1:8">
      <c r="A32" s="14">
        <v>18</v>
      </c>
      <c r="B32" s="15">
        <v>19</v>
      </c>
      <c r="C32" cm="1">
        <f t="array" ref="C32:C41">A32:A41^2</f>
        <v>324</v>
      </c>
      <c r="D32" cm="1">
        <f t="array" ref="D32:D41">B32:B41^2</f>
        <v>361</v>
      </c>
      <c r="E32" cm="1">
        <f t="array" ref="E32:E41">A32:A41*B32:B41</f>
        <v>342</v>
      </c>
    </row>
    <row r="33" spans="1:5">
      <c r="A33" s="14">
        <v>17</v>
      </c>
      <c r="B33" s="15">
        <v>18</v>
      </c>
      <c r="C33">
        <v>289</v>
      </c>
      <c r="D33">
        <v>324</v>
      </c>
      <c r="E33">
        <v>306</v>
      </c>
    </row>
    <row r="34" spans="1:5">
      <c r="A34" s="14">
        <v>16</v>
      </c>
      <c r="B34" s="12">
        <v>18</v>
      </c>
      <c r="C34">
        <v>256</v>
      </c>
      <c r="D34">
        <v>324</v>
      </c>
      <c r="E34">
        <v>288</v>
      </c>
    </row>
    <row r="35" spans="1:5">
      <c r="A35" s="11">
        <v>13</v>
      </c>
      <c r="B35" s="15">
        <v>15</v>
      </c>
      <c r="C35">
        <v>169</v>
      </c>
      <c r="D35">
        <v>225</v>
      </c>
      <c r="E35">
        <v>195</v>
      </c>
    </row>
    <row r="36" spans="1:5">
      <c r="A36" s="11">
        <v>13</v>
      </c>
      <c r="B36" s="12">
        <v>15</v>
      </c>
      <c r="C36">
        <v>169</v>
      </c>
      <c r="D36">
        <v>225</v>
      </c>
      <c r="E36">
        <v>195</v>
      </c>
    </row>
    <row r="37" spans="1:5">
      <c r="A37" s="11">
        <v>12</v>
      </c>
      <c r="B37" s="15">
        <v>15</v>
      </c>
      <c r="C37">
        <v>144</v>
      </c>
      <c r="D37">
        <v>225</v>
      </c>
      <c r="E37">
        <v>180</v>
      </c>
    </row>
    <row r="38" spans="1:5">
      <c r="A38" s="11">
        <v>12</v>
      </c>
      <c r="B38" s="12">
        <v>15</v>
      </c>
      <c r="C38">
        <v>144</v>
      </c>
      <c r="D38">
        <v>225</v>
      </c>
      <c r="E38">
        <v>180</v>
      </c>
    </row>
    <row r="39" spans="1:5">
      <c r="A39" s="14">
        <v>11</v>
      </c>
      <c r="B39" s="15">
        <v>14</v>
      </c>
      <c r="C39">
        <v>121</v>
      </c>
      <c r="D39">
        <v>196</v>
      </c>
      <c r="E39">
        <v>154</v>
      </c>
    </row>
    <row r="40" spans="1:5">
      <c r="A40" s="11">
        <v>10</v>
      </c>
      <c r="B40" s="12">
        <v>13</v>
      </c>
      <c r="C40">
        <v>100</v>
      </c>
      <c r="D40">
        <v>169</v>
      </c>
      <c r="E40">
        <v>130</v>
      </c>
    </row>
    <row r="41" spans="1:5">
      <c r="A41" s="4">
        <v>10</v>
      </c>
      <c r="B41" s="6">
        <v>11</v>
      </c>
      <c r="C41">
        <v>100</v>
      </c>
      <c r="D41">
        <v>121</v>
      </c>
      <c r="E41">
        <v>110</v>
      </c>
    </row>
    <row r="42" spans="1:5">
      <c r="A42">
        <f>SUM(A32:A41)</f>
        <v>132</v>
      </c>
      <c r="B42">
        <f>SUM(B32:B41)</f>
        <v>153</v>
      </c>
      <c r="C42">
        <f>SUM(_xlfn.ANCHORARRAY(C32))</f>
        <v>1816</v>
      </c>
      <c r="D42">
        <f>SUM(_xlfn.ANCHORARRAY(D32))</f>
        <v>2395</v>
      </c>
      <c r="E42">
        <f>SUM(_xlfn.ANCHORARRAY(E32))</f>
        <v>2080</v>
      </c>
    </row>
    <row r="43" spans="1:5">
      <c r="A43" t="s">
        <v>50</v>
      </c>
      <c r="C43">
        <f>10*E42-(A42*B42)</f>
        <v>604</v>
      </c>
    </row>
    <row r="44" spans="1:5">
      <c r="C44">
        <f>SQRT(10*C42-(A42^2))</f>
        <v>27.129319932501073</v>
      </c>
      <c r="D44">
        <f>SQRT(10*D42-(B42^2))</f>
        <v>23.259406699226016</v>
      </c>
    </row>
    <row r="45" spans="1:5">
      <c r="B45" t="s">
        <v>51</v>
      </c>
      <c r="C45" s="20">
        <f>C43/(C44*D44)</f>
        <v>0.9571927464568698</v>
      </c>
    </row>
    <row r="46" spans="1:5">
      <c r="A46" t="s">
        <v>52</v>
      </c>
    </row>
    <row r="47" spans="1:5">
      <c r="A47" t="s">
        <v>53</v>
      </c>
      <c r="B47" s="20">
        <f>(B14*B14)*100</f>
        <v>89.675160697887975</v>
      </c>
    </row>
  </sheetData>
  <sortState xmlns:xlrd2="http://schemas.microsoft.com/office/spreadsheetml/2017/richdata2" ref="C2:C11">
    <sortCondition descending="1" ref="C2:C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D0A73-E383-AF4C-BDE0-04B2B43AD8D6}">
  <dimension ref="A1:H25"/>
  <sheetViews>
    <sheetView workbookViewId="0">
      <selection activeCell="B9" sqref="B9:C19"/>
    </sheetView>
  </sheetViews>
  <sheetFormatPr baseColWidth="10" defaultRowHeight="16"/>
  <sheetData>
    <row r="1" spans="1:8">
      <c r="A1" t="s">
        <v>54</v>
      </c>
      <c r="B1">
        <v>2.04</v>
      </c>
    </row>
    <row r="2" spans="1:8">
      <c r="A2" t="s">
        <v>55</v>
      </c>
      <c r="B2">
        <v>28</v>
      </c>
    </row>
    <row r="3" spans="1:8">
      <c r="B3">
        <v>27</v>
      </c>
    </row>
    <row r="4" spans="1:8">
      <c r="A4" t="s">
        <v>56</v>
      </c>
      <c r="B4" t="s">
        <v>57</v>
      </c>
      <c r="C4" t="s">
        <v>60</v>
      </c>
    </row>
    <row r="5" spans="1:8">
      <c r="A5" t="s">
        <v>58</v>
      </c>
      <c r="B5" t="s">
        <v>59</v>
      </c>
      <c r="C5" t="s">
        <v>61</v>
      </c>
    </row>
    <row r="6" spans="1:8">
      <c r="A6" t="s">
        <v>62</v>
      </c>
      <c r="G6" t="s">
        <v>63</v>
      </c>
    </row>
    <row r="9" spans="1:8">
      <c r="A9" s="8" t="s">
        <v>2</v>
      </c>
      <c r="B9" s="9" t="s">
        <v>64</v>
      </c>
      <c r="C9" s="9" t="s">
        <v>65</v>
      </c>
      <c r="D9" s="9" t="s">
        <v>69</v>
      </c>
      <c r="E9" s="9" t="s">
        <v>70</v>
      </c>
      <c r="F9" s="9" t="s">
        <v>71</v>
      </c>
      <c r="G9" s="9" t="s">
        <v>72</v>
      </c>
      <c r="H9" s="10" t="s">
        <v>73</v>
      </c>
    </row>
    <row r="10" spans="1:8">
      <c r="A10" s="11">
        <v>1</v>
      </c>
      <c r="B10" s="12">
        <v>9</v>
      </c>
      <c r="C10" s="12">
        <v>8</v>
      </c>
      <c r="D10" s="12" cm="1">
        <f t="array" ref="D10:D19">B10:B19-B21</f>
        <v>1.5</v>
      </c>
      <c r="E10" s="12" cm="1">
        <f t="array" ref="E10:E19">C10:C19-C21</f>
        <v>2.5</v>
      </c>
      <c r="F10" s="12" cm="1">
        <f t="array" ref="F10:F19">_xlfn.ANCHORARRAY(D10)^2</f>
        <v>2.25</v>
      </c>
      <c r="G10" s="12" cm="1">
        <f t="array" ref="G10:G19">_xlfn.ANCHORARRAY(E10)^2</f>
        <v>6.25</v>
      </c>
      <c r="H10" s="13" cm="1">
        <f t="array" ref="H10:H19">_xlfn.ANCHORARRAY(D10)*_xlfn.ANCHORARRAY(E10)</f>
        <v>3.75</v>
      </c>
    </row>
    <row r="11" spans="1:8">
      <c r="A11" s="14">
        <v>2</v>
      </c>
      <c r="B11" s="15">
        <v>8</v>
      </c>
      <c r="C11" s="15">
        <v>5</v>
      </c>
      <c r="D11" s="15">
        <v>0.5</v>
      </c>
      <c r="E11" s="15">
        <v>-0.5</v>
      </c>
      <c r="F11" s="15">
        <v>0.25</v>
      </c>
      <c r="G11" s="15">
        <v>0.25</v>
      </c>
      <c r="H11" s="16">
        <v>-0.25</v>
      </c>
    </row>
    <row r="12" spans="1:8">
      <c r="A12" s="11">
        <v>3</v>
      </c>
      <c r="B12" s="12">
        <v>7</v>
      </c>
      <c r="C12" s="12">
        <v>4</v>
      </c>
      <c r="D12" s="12">
        <v>-0.5</v>
      </c>
      <c r="E12" s="12">
        <v>-1.5</v>
      </c>
      <c r="F12" s="12">
        <v>0.25</v>
      </c>
      <c r="G12" s="12">
        <v>2.25</v>
      </c>
      <c r="H12" s="13">
        <v>0.75</v>
      </c>
    </row>
    <row r="13" spans="1:8">
      <c r="A13" s="14">
        <v>4</v>
      </c>
      <c r="B13" s="15">
        <v>4</v>
      </c>
      <c r="C13" s="15">
        <v>2</v>
      </c>
      <c r="D13" s="15">
        <v>-3.5</v>
      </c>
      <c r="E13" s="15">
        <v>-3.5</v>
      </c>
      <c r="F13" s="15">
        <v>12.25</v>
      </c>
      <c r="G13" s="15">
        <v>12.25</v>
      </c>
      <c r="H13" s="16">
        <v>12.25</v>
      </c>
    </row>
    <row r="14" spans="1:8">
      <c r="A14" s="11">
        <v>5</v>
      </c>
      <c r="B14" s="12">
        <v>7</v>
      </c>
      <c r="C14" s="12">
        <v>5</v>
      </c>
      <c r="D14" s="12">
        <v>-0.5</v>
      </c>
      <c r="E14" s="12">
        <v>-0.5</v>
      </c>
      <c r="F14" s="12">
        <v>0.25</v>
      </c>
      <c r="G14" s="12">
        <v>0.25</v>
      </c>
      <c r="H14" s="13">
        <v>0.25</v>
      </c>
    </row>
    <row r="15" spans="1:8">
      <c r="A15" s="14">
        <v>6</v>
      </c>
      <c r="B15" s="15">
        <v>8</v>
      </c>
      <c r="C15" s="15">
        <v>6</v>
      </c>
      <c r="D15" s="15">
        <v>0.5</v>
      </c>
      <c r="E15" s="15">
        <v>0.5</v>
      </c>
      <c r="F15" s="15">
        <v>0.25</v>
      </c>
      <c r="G15" s="15">
        <v>0.25</v>
      </c>
      <c r="H15" s="16">
        <v>0.25</v>
      </c>
    </row>
    <row r="16" spans="1:8">
      <c r="A16" s="11">
        <v>7</v>
      </c>
      <c r="B16" s="12">
        <v>9</v>
      </c>
      <c r="C16" s="12">
        <v>8</v>
      </c>
      <c r="D16" s="12">
        <v>1.5</v>
      </c>
      <c r="E16" s="12">
        <v>2.5</v>
      </c>
      <c r="F16" s="12">
        <v>2.25</v>
      </c>
      <c r="G16" s="12">
        <v>6.25</v>
      </c>
      <c r="H16" s="13">
        <v>3.75</v>
      </c>
    </row>
    <row r="17" spans="1:8">
      <c r="A17" s="14">
        <v>8</v>
      </c>
      <c r="B17" s="15">
        <v>7</v>
      </c>
      <c r="C17" s="15">
        <v>6</v>
      </c>
      <c r="D17" s="15">
        <v>-0.5</v>
      </c>
      <c r="E17" s="15">
        <v>0.5</v>
      </c>
      <c r="F17" s="15">
        <v>0.25</v>
      </c>
      <c r="G17" s="15">
        <v>0.25</v>
      </c>
      <c r="H17" s="16">
        <v>-0.25</v>
      </c>
    </row>
    <row r="18" spans="1:8">
      <c r="A18" s="11">
        <v>9</v>
      </c>
      <c r="B18" s="12">
        <v>8</v>
      </c>
      <c r="C18" s="12">
        <v>6</v>
      </c>
      <c r="D18" s="12">
        <v>0.5</v>
      </c>
      <c r="E18" s="12">
        <v>0.5</v>
      </c>
      <c r="F18" s="12">
        <v>0.25</v>
      </c>
      <c r="G18" s="12">
        <v>0.25</v>
      </c>
      <c r="H18" s="13">
        <v>0.25</v>
      </c>
    </row>
    <row r="19" spans="1:8">
      <c r="A19" s="14">
        <v>10</v>
      </c>
      <c r="B19" s="15">
        <v>8</v>
      </c>
      <c r="C19" s="15">
        <v>5</v>
      </c>
      <c r="D19" s="15">
        <v>0.5</v>
      </c>
      <c r="E19" s="15">
        <v>-0.5</v>
      </c>
      <c r="F19" s="15">
        <v>0.25</v>
      </c>
      <c r="G19" s="15">
        <v>0.25</v>
      </c>
      <c r="H19" s="16">
        <v>-0.25</v>
      </c>
    </row>
    <row r="20" spans="1:8">
      <c r="A20" s="2" t="s">
        <v>66</v>
      </c>
      <c r="B20" s="6">
        <f>SUM(B10:B19)</f>
        <v>75</v>
      </c>
      <c r="C20" s="6">
        <f>SUM(C10:C19)</f>
        <v>55</v>
      </c>
      <c r="D20" s="6">
        <f>SUM(_xlfn.ANCHORARRAY(D10))</f>
        <v>0</v>
      </c>
      <c r="E20" s="6">
        <f>SUM(_xlfn.ANCHORARRAY(E10))</f>
        <v>0</v>
      </c>
      <c r="F20" s="6">
        <f>SUM(_xlfn.ANCHORARRAY(F10))</f>
        <v>18.5</v>
      </c>
      <c r="G20" s="6">
        <f>SUM(_xlfn.ANCHORARRAY(G10))</f>
        <v>28.5</v>
      </c>
      <c r="H20" s="3">
        <f>SUM(_xlfn.ANCHORARRAY(H10))</f>
        <v>20.5</v>
      </c>
    </row>
    <row r="21" spans="1:8">
      <c r="A21" t="s">
        <v>5</v>
      </c>
      <c r="B21">
        <f>AVERAGE(B10:B19)</f>
        <v>7.5</v>
      </c>
      <c r="C21">
        <f>AVERAGE(C10:C19)</f>
        <v>5.5</v>
      </c>
    </row>
    <row r="22" spans="1:8">
      <c r="A22" t="s">
        <v>67</v>
      </c>
      <c r="B22" s="20">
        <f>STDEV(B10:B19)</f>
        <v>1.4337208778404378</v>
      </c>
      <c r="C22" s="20">
        <f>STDEV(C10:C19)</f>
        <v>1.7795130420052185</v>
      </c>
    </row>
    <row r="23" spans="1:8">
      <c r="A23" t="s">
        <v>68</v>
      </c>
      <c r="C23" s="20">
        <f>H20/SQRT((F20*G20))</f>
        <v>0.89278229043415147</v>
      </c>
    </row>
    <row r="24" spans="1:8">
      <c r="A24" t="s">
        <v>74</v>
      </c>
      <c r="B24" s="20">
        <f>C23*(B22/C22)</f>
        <v>0.7192982456140351</v>
      </c>
    </row>
    <row r="25" spans="1:8">
      <c r="A25" t="s">
        <v>75</v>
      </c>
      <c r="B25" s="20">
        <f>B21-(B24*C21)</f>
        <v>3.5438596491228069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FE54-14B5-DB4B-A3EC-177A4D7DD684}">
  <dimension ref="A1:AA26"/>
  <sheetViews>
    <sheetView tabSelected="1" workbookViewId="0">
      <selection activeCell="M9" sqref="M9"/>
    </sheetView>
  </sheetViews>
  <sheetFormatPr baseColWidth="10" defaultRowHeight="16"/>
  <sheetData>
    <row r="1" spans="1:24" ht="26">
      <c r="B1" s="1" t="s">
        <v>76</v>
      </c>
      <c r="E1" s="46" t="s">
        <v>78</v>
      </c>
      <c r="P1" s="65" t="s">
        <v>96</v>
      </c>
    </row>
    <row r="2" spans="1:24">
      <c r="A2" s="8" t="s">
        <v>0</v>
      </c>
      <c r="F2" s="8" t="s">
        <v>31</v>
      </c>
      <c r="G2" s="9" t="s">
        <v>32</v>
      </c>
      <c r="H2" s="50" t="s">
        <v>79</v>
      </c>
      <c r="I2" s="50">
        <f>PEARSON(F3:F12,G3:G12)</f>
        <v>0.95719274645687014</v>
      </c>
      <c r="J2" s="50"/>
      <c r="Q2" s="9" t="s">
        <v>64</v>
      </c>
      <c r="R2" s="9" t="s">
        <v>65</v>
      </c>
      <c r="S2" t="s">
        <v>97</v>
      </c>
    </row>
    <row r="3" spans="1:24" ht="17" thickBot="1">
      <c r="A3" s="11">
        <v>11</v>
      </c>
      <c r="F3" s="14">
        <v>18</v>
      </c>
      <c r="G3" s="15">
        <v>19</v>
      </c>
      <c r="H3" s="50" t="s">
        <v>2</v>
      </c>
      <c r="I3" s="50">
        <f>COUNT(F3:F12)</f>
        <v>10</v>
      </c>
      <c r="J3" s="50"/>
      <c r="Q3" s="12">
        <v>9</v>
      </c>
      <c r="R3" s="12">
        <v>8</v>
      </c>
    </row>
    <row r="4" spans="1:24">
      <c r="A4" s="23">
        <v>12</v>
      </c>
      <c r="F4" s="14">
        <v>17</v>
      </c>
      <c r="G4" s="15">
        <v>18</v>
      </c>
      <c r="H4" s="50" t="s">
        <v>80</v>
      </c>
      <c r="I4" s="50"/>
      <c r="J4" s="50"/>
      <c r="K4" s="63" t="s">
        <v>93</v>
      </c>
      <c r="L4" s="63"/>
      <c r="Q4" s="15">
        <v>8</v>
      </c>
      <c r="R4" s="15">
        <v>5</v>
      </c>
      <c r="S4" s="66" t="s">
        <v>98</v>
      </c>
      <c r="T4" s="66"/>
    </row>
    <row r="5" spans="1:24" ht="17" thickBot="1">
      <c r="A5" s="11">
        <v>12</v>
      </c>
      <c r="F5" s="14">
        <v>16</v>
      </c>
      <c r="G5" s="12">
        <v>18</v>
      </c>
      <c r="H5" s="50"/>
      <c r="I5" s="50"/>
      <c r="J5" s="50"/>
      <c r="Q5" s="12">
        <v>7</v>
      </c>
      <c r="R5" s="12">
        <v>4</v>
      </c>
      <c r="S5" s="47" t="s">
        <v>99</v>
      </c>
      <c r="T5" s="47">
        <v>0.87949874430672914</v>
      </c>
    </row>
    <row r="6" spans="1:24">
      <c r="A6" s="14">
        <v>12</v>
      </c>
      <c r="F6" s="11">
        <v>13</v>
      </c>
      <c r="G6" s="15">
        <v>15</v>
      </c>
      <c r="H6" s="64" t="s">
        <v>94</v>
      </c>
      <c r="I6" s="64"/>
      <c r="J6" s="51"/>
      <c r="K6" s="58"/>
      <c r="L6" s="58" t="s">
        <v>81</v>
      </c>
      <c r="M6" s="58" t="s">
        <v>82</v>
      </c>
      <c r="Q6" s="15">
        <v>4</v>
      </c>
      <c r="R6" s="15">
        <v>2</v>
      </c>
      <c r="S6" s="47" t="s">
        <v>100</v>
      </c>
      <c r="T6" s="47">
        <v>0.77351804123711332</v>
      </c>
    </row>
    <row r="7" spans="1:24">
      <c r="A7" s="11">
        <v>12</v>
      </c>
      <c r="F7" s="11">
        <v>13</v>
      </c>
      <c r="G7" s="12">
        <v>15</v>
      </c>
      <c r="H7" s="50" t="s">
        <v>95</v>
      </c>
      <c r="I7" s="50"/>
      <c r="J7" s="50"/>
      <c r="K7" s="59" t="s">
        <v>83</v>
      </c>
      <c r="L7" s="60">
        <v>13.2</v>
      </c>
      <c r="M7" s="60">
        <v>15.3</v>
      </c>
      <c r="Q7" s="12">
        <v>7</v>
      </c>
      <c r="R7" s="12">
        <v>5</v>
      </c>
      <c r="S7" s="47" t="s">
        <v>101</v>
      </c>
      <c r="T7" s="47">
        <v>0.74116347569955809</v>
      </c>
    </row>
    <row r="8" spans="1:24" ht="17" thickBot="1">
      <c r="A8" s="23">
        <v>13</v>
      </c>
      <c r="F8" s="11">
        <v>12</v>
      </c>
      <c r="G8" s="15">
        <v>15</v>
      </c>
      <c r="K8" s="59" t="s">
        <v>84</v>
      </c>
      <c r="L8" s="60">
        <v>8.1777777777777683</v>
      </c>
      <c r="M8" s="60">
        <v>6.0111111111111013</v>
      </c>
      <c r="Q8" s="15">
        <v>8</v>
      </c>
      <c r="R8" s="15">
        <v>6</v>
      </c>
      <c r="S8" s="47" t="s">
        <v>102</v>
      </c>
      <c r="T8" s="47">
        <v>0.83511713844264701</v>
      </c>
    </row>
    <row r="9" spans="1:24" ht="17" thickBot="1">
      <c r="A9" s="11">
        <v>13</v>
      </c>
      <c r="F9" s="11">
        <v>12</v>
      </c>
      <c r="G9" s="12">
        <v>15</v>
      </c>
      <c r="H9" s="52"/>
      <c r="I9" s="53" t="s">
        <v>81</v>
      </c>
      <c r="J9" s="53" t="s">
        <v>82</v>
      </c>
      <c r="K9" s="59" t="s">
        <v>85</v>
      </c>
      <c r="L9" s="60">
        <v>10</v>
      </c>
      <c r="M9" s="60">
        <v>10</v>
      </c>
      <c r="Q9" s="12">
        <v>9</v>
      </c>
      <c r="R9" s="12">
        <v>8</v>
      </c>
      <c r="S9" s="48" t="s">
        <v>85</v>
      </c>
      <c r="T9" s="48">
        <v>9</v>
      </c>
    </row>
    <row r="10" spans="1:24">
      <c r="A10" s="14">
        <v>13</v>
      </c>
      <c r="F10" s="14">
        <v>11</v>
      </c>
      <c r="G10" s="15">
        <v>14</v>
      </c>
      <c r="H10" s="54" t="s">
        <v>83</v>
      </c>
      <c r="I10" s="55">
        <v>13.2</v>
      </c>
      <c r="J10" s="55">
        <v>15.3</v>
      </c>
      <c r="K10" s="59" t="s">
        <v>86</v>
      </c>
      <c r="L10" s="60">
        <v>0.95719274645687014</v>
      </c>
      <c r="M10" s="60"/>
      <c r="Q10" s="15">
        <v>7</v>
      </c>
      <c r="R10" s="15">
        <v>6</v>
      </c>
    </row>
    <row r="11" spans="1:24" ht="17" thickBot="1">
      <c r="A11" s="24">
        <v>14</v>
      </c>
      <c r="F11" s="11">
        <v>10</v>
      </c>
      <c r="G11" s="12">
        <v>13</v>
      </c>
      <c r="H11" s="54" t="s">
        <v>84</v>
      </c>
      <c r="I11" s="55">
        <v>8.1777777777777683</v>
      </c>
      <c r="J11" s="55">
        <v>6.0111111111111013</v>
      </c>
      <c r="K11" s="59" t="s">
        <v>87</v>
      </c>
      <c r="L11" s="60">
        <v>0</v>
      </c>
      <c r="M11" s="60"/>
      <c r="Q11" s="12">
        <v>8</v>
      </c>
      <c r="R11" s="12">
        <v>6</v>
      </c>
      <c r="S11" t="s">
        <v>103</v>
      </c>
    </row>
    <row r="12" spans="1:24">
      <c r="A12" s="14">
        <v>14</v>
      </c>
      <c r="F12" s="4">
        <v>10</v>
      </c>
      <c r="G12" s="6">
        <v>11</v>
      </c>
      <c r="H12" s="54" t="s">
        <v>85</v>
      </c>
      <c r="I12" s="55">
        <v>10</v>
      </c>
      <c r="J12" s="55">
        <v>10</v>
      </c>
      <c r="K12" s="59" t="s">
        <v>55</v>
      </c>
      <c r="L12" s="60">
        <v>9</v>
      </c>
      <c r="M12" s="60"/>
      <c r="Q12" s="15">
        <v>8</v>
      </c>
      <c r="R12" s="15">
        <v>5</v>
      </c>
      <c r="S12" s="49"/>
      <c r="T12" s="49" t="s">
        <v>55</v>
      </c>
      <c r="U12" s="49" t="s">
        <v>108</v>
      </c>
      <c r="V12" s="49" t="s">
        <v>109</v>
      </c>
      <c r="W12" s="49" t="s">
        <v>110</v>
      </c>
      <c r="X12" s="49" t="s">
        <v>111</v>
      </c>
    </row>
    <row r="13" spans="1:24">
      <c r="A13" s="11">
        <v>15</v>
      </c>
      <c r="H13" s="54" t="s">
        <v>87</v>
      </c>
      <c r="I13" s="55">
        <v>0</v>
      </c>
      <c r="J13" s="55"/>
      <c r="K13" s="59" t="s">
        <v>88</v>
      </c>
      <c r="L13" s="60">
        <v>-7.5843087444034616</v>
      </c>
      <c r="M13" s="60"/>
      <c r="S13" s="47" t="s">
        <v>104</v>
      </c>
      <c r="T13" s="47">
        <v>1</v>
      </c>
      <c r="U13" s="47">
        <v>16.673611111111107</v>
      </c>
      <c r="V13" s="47">
        <v>16.673611111111107</v>
      </c>
      <c r="W13" s="47">
        <v>23.907539118065419</v>
      </c>
      <c r="X13" s="47">
        <v>1.7741890391970393E-3</v>
      </c>
    </row>
    <row r="14" spans="1:24">
      <c r="A14" s="23">
        <v>16</v>
      </c>
      <c r="H14" s="54" t="s">
        <v>55</v>
      </c>
      <c r="I14" s="55">
        <v>18</v>
      </c>
      <c r="J14" s="55"/>
      <c r="K14" s="59" t="s">
        <v>89</v>
      </c>
      <c r="L14" s="60">
        <v>1.6906895415928233E-5</v>
      </c>
      <c r="M14" s="60"/>
      <c r="S14" s="47" t="s">
        <v>105</v>
      </c>
      <c r="T14" s="47">
        <v>7</v>
      </c>
      <c r="U14" s="47">
        <v>4.8819444444444464</v>
      </c>
      <c r="V14" s="47">
        <v>0.69742063492063522</v>
      </c>
      <c r="W14" s="47"/>
      <c r="X14" s="47"/>
    </row>
    <row r="15" spans="1:24" ht="17" thickBot="1">
      <c r="A15" s="11">
        <v>16</v>
      </c>
      <c r="H15" s="54" t="s">
        <v>88</v>
      </c>
      <c r="I15" s="55">
        <v>-1.762970725556706</v>
      </c>
      <c r="J15" s="55"/>
      <c r="K15" s="59" t="s">
        <v>90</v>
      </c>
      <c r="L15" s="60">
        <v>1.8331129326562374</v>
      </c>
      <c r="M15" s="60"/>
      <c r="S15" s="48" t="s">
        <v>106</v>
      </c>
      <c r="T15" s="48">
        <v>8</v>
      </c>
      <c r="U15" s="48">
        <v>21.555555555555554</v>
      </c>
      <c r="V15" s="48"/>
      <c r="W15" s="48"/>
      <c r="X15" s="48"/>
    </row>
    <row r="16" spans="1:24" ht="17" thickBot="1">
      <c r="A16" s="14">
        <v>17</v>
      </c>
      <c r="H16" s="54" t="s">
        <v>89</v>
      </c>
      <c r="I16" s="55">
        <v>4.7437434689588026E-2</v>
      </c>
      <c r="J16" s="55"/>
      <c r="K16" s="59" t="s">
        <v>91</v>
      </c>
      <c r="L16" s="60">
        <v>3.3813790831856466E-5</v>
      </c>
      <c r="M16" s="60"/>
    </row>
    <row r="17" spans="1:27" ht="17" thickBot="1">
      <c r="A17" s="24">
        <v>18</v>
      </c>
      <c r="H17" s="54" t="s">
        <v>90</v>
      </c>
      <c r="I17" s="55">
        <v>1.7340636066175394</v>
      </c>
      <c r="J17" s="55"/>
      <c r="K17" s="61" t="s">
        <v>92</v>
      </c>
      <c r="L17" s="62">
        <v>2.2621571627982053</v>
      </c>
      <c r="M17" s="62"/>
      <c r="S17" s="49"/>
      <c r="T17" s="49" t="s">
        <v>112</v>
      </c>
      <c r="U17" s="49" t="s">
        <v>102</v>
      </c>
      <c r="V17" s="49" t="s">
        <v>88</v>
      </c>
      <c r="W17" s="49" t="s">
        <v>113</v>
      </c>
      <c r="X17" s="49" t="s">
        <v>114</v>
      </c>
      <c r="Y17" s="49" t="s">
        <v>115</v>
      </c>
      <c r="Z17" s="49" t="s">
        <v>116</v>
      </c>
      <c r="AA17" s="49" t="s">
        <v>117</v>
      </c>
    </row>
    <row r="18" spans="1:27">
      <c r="A18" s="14">
        <v>18</v>
      </c>
      <c r="H18" s="54" t="s">
        <v>91</v>
      </c>
      <c r="I18" s="55">
        <v>9.4874869379176052E-2</v>
      </c>
      <c r="J18" s="55"/>
      <c r="S18" s="47" t="s">
        <v>107</v>
      </c>
      <c r="T18" s="47">
        <v>-2.2638888888888875</v>
      </c>
      <c r="U18" s="47">
        <v>1.5561489089440512</v>
      </c>
      <c r="V18" s="47">
        <v>-1.4548022209680975</v>
      </c>
      <c r="W18" s="47">
        <v>0.18905153296007654</v>
      </c>
      <c r="X18" s="47">
        <v>-5.9435963380676435</v>
      </c>
      <c r="Y18" s="47">
        <v>1.4158185602898685</v>
      </c>
      <c r="Z18" s="47">
        <v>-5.9435963380676435</v>
      </c>
      <c r="AA18" s="47">
        <v>1.4158185602898685</v>
      </c>
    </row>
    <row r="19" spans="1:27" ht="17" thickBot="1">
      <c r="A19" s="11">
        <v>18</v>
      </c>
      <c r="H19" s="56" t="s">
        <v>92</v>
      </c>
      <c r="I19" s="57">
        <v>2.1009220402410378</v>
      </c>
      <c r="J19" s="57"/>
      <c r="S19" s="48">
        <v>9</v>
      </c>
      <c r="T19" s="48">
        <v>1.0208333333333333</v>
      </c>
      <c r="U19" s="48">
        <v>0.20877928461066175</v>
      </c>
      <c r="V19" s="48">
        <v>4.8895336299145562</v>
      </c>
      <c r="W19" s="48">
        <v>1.7741890391970393E-3</v>
      </c>
      <c r="X19" s="48">
        <v>0.52714877371277025</v>
      </c>
      <c r="Y19" s="48">
        <v>1.5145178929538963</v>
      </c>
      <c r="Z19" s="48">
        <v>0.52714877371277025</v>
      </c>
      <c r="AA19" s="48">
        <v>1.5145178929538963</v>
      </c>
    </row>
    <row r="20" spans="1:27">
      <c r="A20" s="23">
        <v>19</v>
      </c>
    </row>
    <row r="21" spans="1:27">
      <c r="A21" s="11">
        <v>19</v>
      </c>
    </row>
    <row r="22" spans="1:27">
      <c r="A22" s="23">
        <v>20</v>
      </c>
    </row>
    <row r="23" spans="1:27">
      <c r="A23" s="11">
        <v>20</v>
      </c>
    </row>
    <row r="24" spans="1:27">
      <c r="A24" s="14">
        <v>20</v>
      </c>
    </row>
    <row r="25" spans="1:27">
      <c r="A25" t="s">
        <v>77</v>
      </c>
      <c r="B25" s="20">
        <f>AVERAGE(A3:A24)</f>
        <v>15.545454545454545</v>
      </c>
    </row>
    <row r="26" spans="1:27">
      <c r="A26" t="s">
        <v>67</v>
      </c>
      <c r="B26" s="20">
        <f>STDEV(A3:A24)</f>
        <v>3.0818558528645492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</vt:lpstr>
      <vt:lpstr>II</vt:lpstr>
      <vt:lpstr>III</vt:lpstr>
      <vt:lpstr>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Yaqoob Nory</dc:creator>
  <cp:lastModifiedBy>Yaqoob Nory</cp:lastModifiedBy>
  <dcterms:created xsi:type="dcterms:W3CDTF">2020-07-13T15:18:00Z</dcterms:created>
  <dcterms:modified xsi:type="dcterms:W3CDTF">2020-07-13T21:23:08Z</dcterms:modified>
</cp:coreProperties>
</file>