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oobnory/Desktop/"/>
    </mc:Choice>
  </mc:AlternateContent>
  <xr:revisionPtr revIDLastSave="0" documentId="13_ncr:1_{C3234E69-AC17-F64E-84D2-7DC411D7E39C}" xr6:coauthVersionLast="45" xr6:coauthVersionMax="45" xr10:uidLastSave="{00000000-0000-0000-0000-000000000000}"/>
  <bookViews>
    <workbookView xWindow="3800" yWindow="920" windowWidth="28800" windowHeight="16560" xr2:uid="{A405D668-0F65-B049-A2C8-E7517F86C6CD}"/>
  </bookViews>
  <sheets>
    <sheet name="first half" sheetId="1" r:id="rId1"/>
    <sheet name="last part" sheetId="10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0" i="10" l="1"/>
  <c r="I49" i="10"/>
  <c r="I48" i="10"/>
  <c r="I47" i="10"/>
  <c r="D38" i="10"/>
  <c r="D37" i="10"/>
  <c r="D36" i="10"/>
  <c r="B38" i="10"/>
  <c r="B37" i="10"/>
  <c r="B36" i="10"/>
  <c r="B31" i="10"/>
  <c r="B30" i="10"/>
  <c r="B28" i="10"/>
  <c r="B27" i="10"/>
  <c r="B14" i="10"/>
  <c r="G25" i="10"/>
  <c r="F25" i="10"/>
  <c r="E25" i="10"/>
  <c r="D25" i="10"/>
  <c r="C25" i="10"/>
  <c r="G16" i="10" a="1"/>
  <c r="G16" i="10" s="1"/>
  <c r="F16" i="10" a="1"/>
  <c r="F16" i="10" s="1"/>
  <c r="E16" i="10" a="1"/>
  <c r="E16" i="10" s="1"/>
  <c r="D16" i="10" a="1"/>
  <c r="D16" i="10" s="1"/>
  <c r="C16" i="10" a="1"/>
  <c r="C16" i="10" s="1"/>
  <c r="C13" i="10"/>
  <c r="B13" i="10"/>
  <c r="C11" i="10"/>
  <c r="C12" i="10" s="1"/>
  <c r="B11" i="10"/>
  <c r="B12" i="10" s="1"/>
  <c r="B116" i="1"/>
  <c r="B115" i="1"/>
  <c r="B114" i="1"/>
  <c r="B113" i="1"/>
  <c r="B112" i="1"/>
  <c r="E111" i="1"/>
  <c r="C111" i="1"/>
  <c r="B111" i="1"/>
  <c r="B110" i="1"/>
  <c r="B109" i="1"/>
  <c r="H98" i="1"/>
  <c r="H97" i="1"/>
  <c r="H96" i="1"/>
  <c r="F108" i="1"/>
  <c r="D108" i="1"/>
  <c r="C107" i="1"/>
  <c r="B107" i="1"/>
  <c r="B108" i="1" s="1"/>
  <c r="A107" i="1"/>
  <c r="F96" i="1" a="1"/>
  <c r="F96" i="1" s="1"/>
  <c r="E96" i="1" a="1"/>
  <c r="E96" i="1" s="1"/>
  <c r="E108" i="1" s="1"/>
  <c r="D96" i="1" a="1"/>
  <c r="D96" i="1" s="1"/>
  <c r="J78" i="1"/>
  <c r="J77" i="1"/>
  <c r="K76" i="1"/>
  <c r="J73" i="1"/>
  <c r="C88" i="1"/>
  <c r="C89" i="1"/>
  <c r="D87" i="1"/>
  <c r="C87" i="1"/>
  <c r="C86" i="1"/>
  <c r="B85" i="1"/>
  <c r="B84" i="1"/>
  <c r="D81" i="1"/>
  <c r="D76" i="1" a="1"/>
  <c r="D76" i="1" s="1"/>
  <c r="C83" i="1"/>
  <c r="B81" i="1"/>
  <c r="C81" i="1"/>
  <c r="B76" i="1" a="1"/>
  <c r="B76" i="1" s="1"/>
  <c r="A83" i="1"/>
  <c r="A81" i="1"/>
  <c r="C65" i="1" a="1"/>
  <c r="C65" i="1" s="1"/>
  <c r="C18" i="1"/>
  <c r="C17" i="1"/>
  <c r="C70" i="1" l="1"/>
  <c r="D65" i="1" s="1" a="1"/>
  <c r="D65" i="1" s="1"/>
  <c r="E65" i="1" s="1" a="1"/>
  <c r="E65" i="1" s="1"/>
  <c r="E70" i="1" s="1"/>
  <c r="B71" i="1" s="1"/>
  <c r="B72" i="1" s="1"/>
  <c r="C73" i="1" s="1"/>
  <c r="B18" i="1"/>
  <c r="B17" i="1"/>
  <c r="B24" i="1" l="1"/>
  <c r="B23" i="1"/>
  <c r="B22" i="1"/>
  <c r="F2" i="1"/>
  <c r="F3" i="1"/>
  <c r="F4" i="1"/>
  <c r="F5" i="1"/>
  <c r="F6" i="1"/>
  <c r="F7" i="1"/>
  <c r="D12" i="1" s="1"/>
  <c r="F8" i="1"/>
  <c r="F9" i="1"/>
  <c r="F10" i="1"/>
  <c r="D10" i="1" s="1"/>
  <c r="F11" i="1"/>
  <c r="D11" i="1" s="1"/>
  <c r="F12" i="1"/>
  <c r="D7" i="1"/>
  <c r="D6" i="1" l="1"/>
  <c r="D3" i="1"/>
  <c r="D2" i="1"/>
  <c r="D9" i="1"/>
  <c r="E2" i="1" s="1" a="1"/>
  <c r="E2" i="1" s="1"/>
  <c r="E13" i="1" s="1"/>
  <c r="B15" i="1" s="1"/>
  <c r="G2" i="1" s="1" a="1"/>
  <c r="G2" i="1" s="1"/>
  <c r="H2" i="1" s="1" a="1"/>
  <c r="H2" i="1" s="1"/>
  <c r="I2" i="1" s="1" a="1"/>
  <c r="I2" i="1" s="1"/>
  <c r="I13" i="1" s="1"/>
  <c r="B16" i="1" s="1"/>
  <c r="D8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<sst xmlns="http://schemas.openxmlformats.org/spreadsheetml/2006/main" count="134" uniqueCount="111">
  <si>
    <t>Interval   Tally</t>
  </si>
  <si>
    <t>65-69</t>
  </si>
  <si>
    <t>60-64</t>
  </si>
  <si>
    <t>55-59</t>
  </si>
  <si>
    <t>50-54</t>
  </si>
  <si>
    <t xml:space="preserve">45-49  </t>
  </si>
  <si>
    <t xml:space="preserve">40-44     </t>
  </si>
  <si>
    <t>35-39</t>
  </si>
  <si>
    <t xml:space="preserve">30-34     </t>
  </si>
  <si>
    <t>25-29</t>
  </si>
  <si>
    <t>20-24</t>
  </si>
  <si>
    <t>15-19</t>
  </si>
  <si>
    <t xml:space="preserve">         f  </t>
  </si>
  <si>
    <t>cf</t>
  </si>
  <si>
    <t>d</t>
  </si>
  <si>
    <t>fd</t>
  </si>
  <si>
    <t>7+9=16</t>
  </si>
  <si>
    <t>16+13=29</t>
  </si>
  <si>
    <t>29+14=43</t>
  </si>
  <si>
    <t>43+15=58</t>
  </si>
  <si>
    <t>58+18-76</t>
  </si>
  <si>
    <t>76+15=91</t>
  </si>
  <si>
    <t>91+14=105</t>
  </si>
  <si>
    <t>105+12=117</t>
  </si>
  <si>
    <t>117+9=126</t>
  </si>
  <si>
    <t>126+7=133</t>
  </si>
  <si>
    <t>Midpoint for d</t>
  </si>
  <si>
    <t xml:space="preserve">AM-X    </t>
  </si>
  <si>
    <t xml:space="preserve"> (AM-X)2</t>
  </si>
  <si>
    <t>cfd2*f</t>
  </si>
  <si>
    <t>mean=</t>
  </si>
  <si>
    <t>sd=</t>
  </si>
  <si>
    <t>78th</t>
  </si>
  <si>
    <t>part2</t>
  </si>
  <si>
    <t>mean12.4</t>
  </si>
  <si>
    <t>sd 4.2</t>
  </si>
  <si>
    <t>scores</t>
  </si>
  <si>
    <t>Row Labels</t>
  </si>
  <si>
    <t>Grand Total</t>
  </si>
  <si>
    <t>Column Labels</t>
  </si>
  <si>
    <t xml:space="preserve">Sum of frequency </t>
  </si>
  <si>
    <t>N</t>
  </si>
  <si>
    <t xml:space="preserve"> IIB</t>
  </si>
  <si>
    <t>Part3</t>
  </si>
  <si>
    <t>G1</t>
  </si>
  <si>
    <t>G2</t>
  </si>
  <si>
    <t>D</t>
  </si>
  <si>
    <t>d^2</t>
  </si>
  <si>
    <t>sd</t>
  </si>
  <si>
    <t xml:space="preserve">dependent t-test </t>
  </si>
  <si>
    <t>SED</t>
  </si>
  <si>
    <t>G1^2</t>
  </si>
  <si>
    <t>mean</t>
  </si>
  <si>
    <t>G2^2</t>
  </si>
  <si>
    <t>independent t-test</t>
  </si>
  <si>
    <t>answer</t>
  </si>
  <si>
    <t>G1=G2</t>
  </si>
  <si>
    <t>IV</t>
  </si>
  <si>
    <t>df=</t>
  </si>
  <si>
    <t xml:space="preserve">correlation </t>
  </si>
  <si>
    <t>Sd</t>
  </si>
  <si>
    <t xml:space="preserve">t-test </t>
  </si>
  <si>
    <t xml:space="preserve">mean difference </t>
  </si>
  <si>
    <t xml:space="preserve">computed </t>
  </si>
  <si>
    <t xml:space="preserve">critical </t>
  </si>
  <si>
    <t xml:space="preserve">level of significance </t>
  </si>
  <si>
    <t>reject the null hypothesis when its true the critical value isgreater than the computed (.05) but less than the (.01) which increases a type 2 error</t>
  </si>
  <si>
    <t>G3</t>
  </si>
  <si>
    <t>G3^2</t>
  </si>
  <si>
    <t>sum(G1,G2,G3</t>
  </si>
  <si>
    <t>sumG1</t>
  </si>
  <si>
    <t>sumG2</t>
  </si>
  <si>
    <t>sumG3</t>
  </si>
  <si>
    <t>sum(G1,G2,G3)^2</t>
  </si>
  <si>
    <t>total + N</t>
  </si>
  <si>
    <t>C</t>
  </si>
  <si>
    <t>=</t>
  </si>
  <si>
    <t>SSb</t>
  </si>
  <si>
    <t>SSw</t>
  </si>
  <si>
    <t>MSw</t>
  </si>
  <si>
    <t>MSb</t>
  </si>
  <si>
    <t>ANOVA</t>
  </si>
  <si>
    <t>f=26</t>
  </si>
  <si>
    <t>Pvalue=</t>
  </si>
  <si>
    <t xml:space="preserve">     Pull-ups   </t>
  </si>
  <si>
    <t>Curls</t>
  </si>
  <si>
    <t>sum X</t>
  </si>
  <si>
    <t>X</t>
  </si>
  <si>
    <t>SD</t>
  </si>
  <si>
    <t>r</t>
  </si>
  <si>
    <t>pushup-x</t>
  </si>
  <si>
    <t>curls-x</t>
  </si>
  <si>
    <t>(pushup-x)^2</t>
  </si>
  <si>
    <t>(curls-x)^2</t>
  </si>
  <si>
    <t>curls*pushups</t>
  </si>
  <si>
    <t>Totals</t>
  </si>
  <si>
    <t xml:space="preserve">predicting </t>
  </si>
  <si>
    <t>b=</t>
  </si>
  <si>
    <t>a=</t>
  </si>
  <si>
    <t xml:space="preserve">eqation  </t>
  </si>
  <si>
    <t>X=11.3-.75(Y)</t>
  </si>
  <si>
    <t>6=</t>
  </si>
  <si>
    <t>10=</t>
  </si>
  <si>
    <t>VI</t>
  </si>
  <si>
    <t>z=</t>
  </si>
  <si>
    <t>x=</t>
  </si>
  <si>
    <t>part V</t>
  </si>
  <si>
    <t>standard error</t>
  </si>
  <si>
    <t>t=</t>
  </si>
  <si>
    <t>df pvalue is 1-0.41=.5914</t>
  </si>
  <si>
    <t xml:space="preserve">.5914 represents the number of students below 11, which means if you scored 11 and above you have preformed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</si>
</sst>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30"/>
      <color theme="1"/>
      <name val="Calibri (Body)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2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20"/>
      <color theme="1"/>
      <name val="Calibri (Body)"/>
    </font>
    <font>
      <sz val="2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1" fillId="0" borderId="0" xfId="0" applyFont="1" applyAlignment="1">
      <alignment horizontal="left" vertical="center" indent="15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736015305795248E-2"/>
          <c:y val="2.5416837911727108E-2"/>
          <c:w val="0.81895275590551186"/>
          <c:h val="0.84171296296296294"/>
        </c:manualLayout>
      </c:layout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52</c:v>
              </c:pt>
              <c:pt idx="1">
                <c:v>54</c:v>
              </c:pt>
              <c:pt idx="2">
                <c:v>56</c:v>
              </c:pt>
              <c:pt idx="3">
                <c:v>58</c:v>
              </c:pt>
              <c:pt idx="4">
                <c:v>60</c:v>
              </c:pt>
            </c:strLit>
          </c:cat>
          <c:val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07C3-CC46-B744-6495D8352BC6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52</c:v>
              </c:pt>
              <c:pt idx="1">
                <c:v>54</c:v>
              </c:pt>
              <c:pt idx="2">
                <c:v>56</c:v>
              </c:pt>
              <c:pt idx="3">
                <c:v>58</c:v>
              </c:pt>
              <c:pt idx="4">
                <c:v>60</c:v>
              </c:pt>
            </c:str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0</c:v>
              </c:pt>
              <c:pt idx="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07C3-CC46-B744-6495D8352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766271"/>
        <c:axId val="1615714047"/>
      </c:barChart>
      <c:catAx>
        <c:axId val="161876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14047"/>
        <c:crosses val="autoZero"/>
        <c:auto val="1"/>
        <c:lblAlgn val="ctr"/>
        <c:lblOffset val="100"/>
        <c:noMultiLvlLbl val="0"/>
      </c:catAx>
      <c:valAx>
        <c:axId val="16157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6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'first half'!$B$25</c:f>
              <c:strCache>
                <c:ptCount val="1"/>
                <c:pt idx="0">
                  <c:v>scores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'first half'!$B$26:$B$31</c:f>
              <c:numCache>
                <c:formatCode>General</c:formatCode>
                <c:ptCount val="6"/>
                <c:pt idx="0">
                  <c:v>52</c:v>
                </c:pt>
                <c:pt idx="1">
                  <c:v>56</c:v>
                </c:pt>
                <c:pt idx="2">
                  <c:v>58</c:v>
                </c:pt>
                <c:pt idx="3">
                  <c:v>56</c:v>
                </c:pt>
                <c:pt idx="4">
                  <c:v>54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D-2A45-8284-5921ABCD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324143"/>
        <c:axId val="1652221327"/>
      </c:lineChart>
      <c:catAx>
        <c:axId val="165232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21327"/>
        <c:crosses val="autoZero"/>
        <c:auto val="1"/>
        <c:lblAlgn val="ctr"/>
        <c:lblOffset val="100"/>
        <c:noMultiLvlLbl val="0"/>
      </c:catAx>
      <c:valAx>
        <c:axId val="165222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2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638888888888886E-2"/>
          <c:y val="0.19719925634295712"/>
          <c:w val="0.88891666666666669"/>
          <c:h val="0.77738407699037615"/>
        </c:manualLayout>
      </c:layout>
      <c:lineChart>
        <c:grouping val="standard"/>
        <c:varyColors val="0"/>
        <c:ser>
          <c:idx val="0"/>
          <c:order val="0"/>
          <c:tx>
            <c:strRef>
              <c:f>'first half'!$A$51</c:f>
              <c:strCache>
                <c:ptCount val="1"/>
                <c:pt idx="0">
                  <c:v> IIB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'first half'!$A$52:$A$54</c:f>
              <c:numCache>
                <c:formatCode>General</c:formatCode>
                <c:ptCount val="3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4-8843-A30B-F0B5AE898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539615"/>
        <c:axId val="1646135135"/>
      </c:lineChart>
      <c:catAx>
        <c:axId val="16515396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646135135"/>
        <c:crosses val="autoZero"/>
        <c:auto val="1"/>
        <c:lblAlgn val="ctr"/>
        <c:lblOffset val="100"/>
        <c:noMultiLvlLbl val="0"/>
      </c:catAx>
      <c:valAx>
        <c:axId val="16461351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5153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-1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'first half'!$B$52:$B$54</c:f>
              <c:numCache>
                <c:formatCode>General</c:formatCode>
                <c:ptCount val="3"/>
                <c:pt idx="0">
                  <c:v>-1</c:v>
                </c:pt>
                <c:pt idx="1">
                  <c:v>-2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4-174B-8C86-91062C450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740431"/>
        <c:axId val="1575481023"/>
      </c:lineChart>
      <c:catAx>
        <c:axId val="157574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81023"/>
        <c:crosses val="autoZero"/>
        <c:auto val="1"/>
        <c:lblAlgn val="ctr"/>
        <c:lblOffset val="100"/>
        <c:noMultiLvlLbl val="0"/>
      </c:catAx>
      <c:valAx>
        <c:axId val="15754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4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yVal>
            <c:numRef>
              <c:f>'first half'!$A$57:$A$59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bubbleSize>
            <c:numLit>
              <c:formatCode>General</c:formatCode>
              <c:ptCount val="3"/>
              <c:pt idx="0">
                <c:v>1</c:v>
              </c:pt>
              <c:pt idx="1">
                <c:v>1</c:v>
              </c:pt>
              <c:pt idx="2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054D-C84E-9585-C8C62A906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46818831"/>
        <c:axId val="1660652303"/>
      </c:bubbleChart>
      <c:valAx>
        <c:axId val="1646818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52303"/>
        <c:crosses val="autoZero"/>
        <c:crossBetween val="midCat"/>
      </c:valAx>
      <c:valAx>
        <c:axId val="16606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1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628454</xdr:colOff>
      <xdr:row>34</xdr:row>
      <xdr:rowOff>0</xdr:rowOff>
    </xdr:from>
    <xdr:to>
      <xdr:col>11</xdr:col>
      <xdr:colOff>248109</xdr:colOff>
      <xdr:row>47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B3E8D5-AA1E-E343-BA6D-E24906931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68607</xdr:rowOff>
    </xdr:from>
    <xdr:to>
      <xdr:col>5</xdr:col>
      <xdr:colOff>447773</xdr:colOff>
      <xdr:row>47</xdr:row>
      <xdr:rowOff>88508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22BBAB-F629-E240-A2C1-EF15C0AF7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83793</xdr:colOff>
      <xdr:row>49</xdr:row>
      <xdr:rowOff>26185</xdr:rowOff>
    </xdr:from>
    <xdr:to>
      <xdr:col>5</xdr:col>
      <xdr:colOff>340412</xdr:colOff>
      <xdr:row>60</xdr:row>
      <xdr:rowOff>9950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7D9C5B-E4FE-2147-8D7E-225E07234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594412</xdr:colOff>
      <xdr:row>48</xdr:row>
      <xdr:rowOff>94791</xdr:rowOff>
    </xdr:from>
    <xdr:to>
      <xdr:col>9</xdr:col>
      <xdr:colOff>615361</xdr:colOff>
      <xdr:row>59</xdr:row>
      <xdr:rowOff>130928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8A83D58-2912-3341-A727-C74042D5A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790803</xdr:colOff>
      <xdr:row>48</xdr:row>
      <xdr:rowOff>186440</xdr:rowOff>
    </xdr:from>
    <xdr:to>
      <xdr:col>14</xdr:col>
      <xdr:colOff>117835</xdr:colOff>
      <xdr:row>59</xdr:row>
      <xdr:rowOff>78557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360C662-A2C7-254B-87EB-7F9C0A905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qoob Nory" refreshedDate="44021.529031481485" createdVersion="6" refreshedVersion="6" minRefreshableVersion="3" recordCount="5" xr:uid="{B1E6FC6D-C046-3D4F-B09C-51601FF7088A}">
  <cacheSource type="worksheet">
    <worksheetSource ref="A25:B30" sheet="first half"/>
  </cacheSource>
  <cacheFields count="2">
    <cacheField name="frequency " numFmtId="0">
      <sharedItems containsSemiMixedTypes="0" containsString="0" containsNumber="1" containsInteger="1" minValue="1" maxValue="2" count="2">
        <n v="1"/>
        <n v="2"/>
      </sharedItems>
    </cacheField>
    <cacheField name="scores" numFmtId="0">
      <sharedItems containsSemiMixedTypes="0" containsString="0" containsNumber="1" containsInteger="1" minValue="52" maxValue="60" count="5">
        <n v="52"/>
        <n v="54"/>
        <n v="56"/>
        <n v="58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0"/>
    <x v="1"/>
  </r>
  <r>
    <x v="1"/>
    <x v="2"/>
  </r>
  <r>
    <x v="0"/>
    <x v="3"/>
  </r>
  <r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C69ADA-5399-BC40-A940-D1885BFD829C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D26:G33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frequency " fld="0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701A-93A8-C14A-BC63-F8A8A5175183}">
  <dimension ref="A1:N118"/>
  <sheetViews>
    <sheetView tabSelected="1" topLeftCell="A68" zoomScale="97" workbookViewId="0">
      <selection activeCell="D113" sqref="D113"/>
    </sheetView>
  </sheetViews>
  <sheetFormatPr baseColWidth="10" defaultRowHeight="16"/>
  <sheetData>
    <row r="1" spans="1:9">
      <c r="A1" t="s">
        <v>0</v>
      </c>
      <c r="B1" t="s">
        <v>12</v>
      </c>
      <c r="C1" t="s">
        <v>13</v>
      </c>
      <c r="D1" t="s">
        <v>14</v>
      </c>
      <c r="E1" t="s">
        <v>15</v>
      </c>
      <c r="F1" s="2" t="s">
        <v>26</v>
      </c>
      <c r="G1" s="2" t="s">
        <v>27</v>
      </c>
      <c r="H1" s="1" t="s">
        <v>28</v>
      </c>
      <c r="I1" s="1" t="s">
        <v>29</v>
      </c>
    </row>
    <row r="2" spans="1:9">
      <c r="A2" t="s">
        <v>1</v>
      </c>
      <c r="B2">
        <v>7</v>
      </c>
      <c r="C2" t="s">
        <v>25</v>
      </c>
      <c r="D2">
        <f>(F2-F7)/4</f>
        <v>6.25</v>
      </c>
      <c r="E2" cm="1">
        <f t="array" ref="E2:E12">B2:B12*D2:D12</f>
        <v>43.75</v>
      </c>
      <c r="F2">
        <f>(65+69)/2</f>
        <v>67</v>
      </c>
      <c r="G2" cm="1">
        <f t="array" ref="G2:G12">F2:F12-B15</f>
        <v>25.112781954887218</v>
      </c>
      <c r="H2" cm="1">
        <f t="array" ref="H2:H12">_xlfn.ANCHORARRAY(G2)^2</f>
        <v>630.65181751370915</v>
      </c>
      <c r="I2" cm="1">
        <f t="array" ref="I2:I12">_xlfn.ANCHORARRAY(H2)*B2:B12</f>
        <v>4414.5627225959643</v>
      </c>
    </row>
    <row r="3" spans="1:9">
      <c r="A3" t="s">
        <v>2</v>
      </c>
      <c r="B3">
        <v>9</v>
      </c>
      <c r="C3" t="s">
        <v>24</v>
      </c>
      <c r="D3">
        <f>(F3-F7)/4</f>
        <v>5</v>
      </c>
      <c r="E3">
        <v>45</v>
      </c>
      <c r="F3">
        <f>(60+64)/2</f>
        <v>62</v>
      </c>
      <c r="G3">
        <v>20.112781954887218</v>
      </c>
      <c r="H3">
        <v>404.52399796483689</v>
      </c>
      <c r="I3">
        <v>3640.7159816835319</v>
      </c>
    </row>
    <row r="4" spans="1:9">
      <c r="A4" t="s">
        <v>3</v>
      </c>
      <c r="B4">
        <v>12</v>
      </c>
      <c r="C4" t="s">
        <v>23</v>
      </c>
      <c r="D4">
        <f>(F4-F7)/4</f>
        <v>3.75</v>
      </c>
      <c r="E4">
        <v>45</v>
      </c>
      <c r="F4">
        <f>(55+59)/2</f>
        <v>57</v>
      </c>
      <c r="G4">
        <v>15.112781954887218</v>
      </c>
      <c r="H4">
        <v>228.39617841596473</v>
      </c>
      <c r="I4">
        <v>2740.7541409915766</v>
      </c>
    </row>
    <row r="5" spans="1:9">
      <c r="A5" t="s">
        <v>4</v>
      </c>
      <c r="B5">
        <v>14</v>
      </c>
      <c r="C5" t="s">
        <v>22</v>
      </c>
      <c r="D5">
        <v>2.5</v>
      </c>
      <c r="E5">
        <v>35</v>
      </c>
      <c r="F5">
        <f>(50+54)/2</f>
        <v>52</v>
      </c>
      <c r="G5">
        <v>10.112781954887218</v>
      </c>
      <c r="H5">
        <v>102.26835886709254</v>
      </c>
      <c r="I5">
        <v>1431.7570241392957</v>
      </c>
    </row>
    <row r="6" spans="1:9">
      <c r="A6" t="s">
        <v>5</v>
      </c>
      <c r="B6">
        <v>15</v>
      </c>
      <c r="C6" t="s">
        <v>21</v>
      </c>
      <c r="D6">
        <f>(F6-F7)/4</f>
        <v>1.25</v>
      </c>
      <c r="E6">
        <v>18.75</v>
      </c>
      <c r="F6">
        <f>(45+49)/2</f>
        <v>47</v>
      </c>
      <c r="G6">
        <v>5.1127819548872182</v>
      </c>
      <c r="H6">
        <v>26.140539318220366</v>
      </c>
      <c r="I6">
        <v>392.10808977330549</v>
      </c>
    </row>
    <row r="7" spans="1:9">
      <c r="A7" t="s">
        <v>6</v>
      </c>
      <c r="B7">
        <v>18</v>
      </c>
      <c r="C7" t="s">
        <v>20</v>
      </c>
      <c r="D7">
        <f>(F7-F7)/4</f>
        <v>0</v>
      </c>
      <c r="E7">
        <v>0</v>
      </c>
      <c r="F7">
        <f>(40+44)/2</f>
        <v>42</v>
      </c>
      <c r="G7">
        <v>0.11278195488721821</v>
      </c>
      <c r="H7">
        <v>1.2719769348182523E-2</v>
      </c>
      <c r="I7">
        <v>0.22895584826728543</v>
      </c>
    </row>
    <row r="8" spans="1:9">
      <c r="A8" t="s">
        <v>7</v>
      </c>
      <c r="B8">
        <v>15</v>
      </c>
      <c r="C8" t="s">
        <v>19</v>
      </c>
      <c r="D8">
        <f>(F8-F7)/4</f>
        <v>-1.25</v>
      </c>
      <c r="E8">
        <v>-18.75</v>
      </c>
      <c r="F8">
        <f>(35+39)/2</f>
        <v>37</v>
      </c>
      <c r="G8">
        <v>-4.8872180451127818</v>
      </c>
      <c r="H8">
        <v>23.884900220476002</v>
      </c>
      <c r="I8">
        <v>358.27350330714</v>
      </c>
    </row>
    <row r="9" spans="1:9">
      <c r="A9" t="s">
        <v>8</v>
      </c>
      <c r="B9">
        <v>14</v>
      </c>
      <c r="C9" t="s">
        <v>18</v>
      </c>
      <c r="D9">
        <f>(F9-F7)/4</f>
        <v>-2.5</v>
      </c>
      <c r="E9">
        <v>-35</v>
      </c>
      <c r="F9">
        <f>(30+34)/2</f>
        <v>32</v>
      </c>
      <c r="G9">
        <v>-9.8872180451127818</v>
      </c>
      <c r="H9">
        <v>97.757080671603816</v>
      </c>
      <c r="I9">
        <v>1368.5991294024534</v>
      </c>
    </row>
    <row r="10" spans="1:9">
      <c r="A10" t="s">
        <v>9</v>
      </c>
      <c r="B10">
        <v>13</v>
      </c>
      <c r="C10" t="s">
        <v>17</v>
      </c>
      <c r="D10">
        <f>(F10-F7)/4</f>
        <v>-3.75</v>
      </c>
      <c r="E10">
        <v>-48.75</v>
      </c>
      <c r="F10">
        <f>(25+29)/2</f>
        <v>27</v>
      </c>
      <c r="G10">
        <v>-14.887218045112782</v>
      </c>
      <c r="H10">
        <v>221.62926112273163</v>
      </c>
      <c r="I10">
        <v>2881.1803945955112</v>
      </c>
    </row>
    <row r="11" spans="1:9">
      <c r="A11" t="s">
        <v>10</v>
      </c>
      <c r="B11">
        <v>9</v>
      </c>
      <c r="C11" t="s">
        <v>16</v>
      </c>
      <c r="D11">
        <f>(F11-F7)/4</f>
        <v>-5</v>
      </c>
      <c r="E11">
        <v>-45</v>
      </c>
      <c r="F11">
        <f>(20+24)/2</f>
        <v>22</v>
      </c>
      <c r="G11">
        <v>-19.887218045112782</v>
      </c>
      <c r="H11">
        <v>395.50144157385944</v>
      </c>
      <c r="I11">
        <v>3559.5129741647352</v>
      </c>
    </row>
    <row r="12" spans="1:9">
      <c r="A12" t="s">
        <v>11</v>
      </c>
      <c r="B12">
        <v>7</v>
      </c>
      <c r="C12">
        <v>7</v>
      </c>
      <c r="D12">
        <f>(F12-F7)/4</f>
        <v>-6.25</v>
      </c>
      <c r="E12">
        <v>-43.75</v>
      </c>
      <c r="F12">
        <f>(15+19)/2</f>
        <v>17</v>
      </c>
      <c r="G12">
        <v>-24.887218045112782</v>
      </c>
      <c r="H12">
        <v>619.3736220249873</v>
      </c>
      <c r="I12">
        <v>4335.6153541749109</v>
      </c>
    </row>
    <row r="13" spans="1:9">
      <c r="C13">
        <v>133</v>
      </c>
      <c r="E13">
        <f>SUM(_xlfn.ANCHORARRAY(E2))</f>
        <v>-3.75</v>
      </c>
      <c r="I13">
        <f>SUM(_xlfn.ANCHORARRAY(I2))</f>
        <v>25123.308270676695</v>
      </c>
    </row>
    <row r="15" spans="1:9">
      <c r="A15" t="s">
        <v>30</v>
      </c>
      <c r="B15">
        <f>42+4*(E13/C13)</f>
        <v>41.887218045112782</v>
      </c>
    </row>
    <row r="16" spans="1:9">
      <c r="A16" t="s">
        <v>31</v>
      </c>
      <c r="B16">
        <f>SQRT(I13/C13)</f>
        <v>13.743982489320265</v>
      </c>
    </row>
    <row r="17" spans="1:7">
      <c r="A17" t="s">
        <v>32</v>
      </c>
      <c r="B17">
        <f>0.785*C13</f>
        <v>104.405</v>
      </c>
      <c r="C17">
        <f>49.5+4*((104.405-91)/14)</f>
        <v>53.33</v>
      </c>
    </row>
    <row r="18" spans="1:7">
      <c r="A18">
        <v>14.8</v>
      </c>
      <c r="B18">
        <f>0.148*133</f>
        <v>19.683999999999997</v>
      </c>
      <c r="C18">
        <f>19.5+4*((19.684-7)/9)</f>
        <v>25.137333333333334</v>
      </c>
    </row>
    <row r="21" spans="1:7">
      <c r="A21" t="s">
        <v>33</v>
      </c>
      <c r="B21" t="s">
        <v>34</v>
      </c>
      <c r="C21" t="s">
        <v>35</v>
      </c>
    </row>
    <row r="22" spans="1:7">
      <c r="A22">
        <v>8</v>
      </c>
      <c r="B22">
        <f>((10*(8-12.4))/4.2)+50</f>
        <v>39.523809523809526</v>
      </c>
    </row>
    <row r="23" spans="1:7">
      <c r="A23">
        <v>16</v>
      </c>
      <c r="B23">
        <f>((10*(16-12.4))/4.2)+50</f>
        <v>58.571428571428569</v>
      </c>
    </row>
    <row r="24" spans="1:7">
      <c r="A24">
        <v>21</v>
      </c>
      <c r="B24">
        <f>((10*(21-12.4))/4.2)+50</f>
        <v>70.476190476190482</v>
      </c>
    </row>
    <row r="25" spans="1:7">
      <c r="A25" t="s">
        <v>41</v>
      </c>
      <c r="B25" t="s">
        <v>36</v>
      </c>
    </row>
    <row r="26" spans="1:7">
      <c r="A26">
        <v>1</v>
      </c>
      <c r="B26">
        <v>52</v>
      </c>
      <c r="D26" s="4" t="s">
        <v>40</v>
      </c>
      <c r="E26" t="s">
        <v>39</v>
      </c>
    </row>
    <row r="27" spans="1:7">
      <c r="A27">
        <v>2</v>
      </c>
      <c r="B27">
        <v>56</v>
      </c>
      <c r="D27" t="s">
        <v>37</v>
      </c>
      <c r="E27">
        <v>1</v>
      </c>
      <c r="F27">
        <v>2</v>
      </c>
      <c r="G27" t="s">
        <v>38</v>
      </c>
    </row>
    <row r="28" spans="1:7">
      <c r="A28">
        <v>3</v>
      </c>
      <c r="B28">
        <v>58</v>
      </c>
      <c r="D28" s="5">
        <v>52</v>
      </c>
      <c r="E28" s="3">
        <v>1</v>
      </c>
      <c r="F28" s="3"/>
      <c r="G28" s="3">
        <v>1</v>
      </c>
    </row>
    <row r="29" spans="1:7">
      <c r="A29">
        <v>4</v>
      </c>
      <c r="B29">
        <v>56</v>
      </c>
      <c r="D29" s="5">
        <v>54</v>
      </c>
      <c r="E29" s="3">
        <v>1</v>
      </c>
      <c r="F29" s="3"/>
      <c r="G29" s="3">
        <v>1</v>
      </c>
    </row>
    <row r="30" spans="1:7">
      <c r="A30">
        <v>5</v>
      </c>
      <c r="B30">
        <v>54</v>
      </c>
      <c r="D30" s="5">
        <v>56</v>
      </c>
      <c r="E30" s="3"/>
      <c r="F30" s="3">
        <v>2</v>
      </c>
      <c r="G30" s="3">
        <v>2</v>
      </c>
    </row>
    <row r="31" spans="1:7">
      <c r="A31">
        <v>6</v>
      </c>
      <c r="B31">
        <v>60</v>
      </c>
      <c r="D31" s="5">
        <v>58</v>
      </c>
      <c r="E31" s="3">
        <v>1</v>
      </c>
      <c r="F31" s="3"/>
      <c r="G31" s="3">
        <v>1</v>
      </c>
    </row>
    <row r="32" spans="1:7">
      <c r="D32" s="5">
        <v>60</v>
      </c>
      <c r="E32" s="3">
        <v>1</v>
      </c>
      <c r="F32" s="3"/>
      <c r="G32" s="3">
        <v>1</v>
      </c>
    </row>
    <row r="33" spans="4:7">
      <c r="D33" s="5" t="s">
        <v>38</v>
      </c>
      <c r="E33" s="3">
        <v>4</v>
      </c>
      <c r="F33" s="3">
        <v>2</v>
      </c>
      <c r="G33" s="3">
        <v>6</v>
      </c>
    </row>
    <row r="51" spans="1:6">
      <c r="A51" s="2" t="s">
        <v>42</v>
      </c>
    </row>
    <row r="52" spans="1:6">
      <c r="A52">
        <v>-1</v>
      </c>
      <c r="B52">
        <v>-1</v>
      </c>
    </row>
    <row r="53" spans="1:6">
      <c r="A53">
        <v>0</v>
      </c>
      <c r="B53">
        <v>-2</v>
      </c>
    </row>
    <row r="54" spans="1:6">
      <c r="A54">
        <v>1</v>
      </c>
      <c r="B54">
        <v>-3</v>
      </c>
    </row>
    <row r="57" spans="1:6">
      <c r="A57">
        <v>0</v>
      </c>
    </row>
    <row r="58" spans="1:6">
      <c r="A58">
        <v>0</v>
      </c>
    </row>
    <row r="59" spans="1:6">
      <c r="A59">
        <v>0</v>
      </c>
    </row>
    <row r="62" spans="1:6" ht="39">
      <c r="A62" s="6" t="s">
        <v>43</v>
      </c>
      <c r="C62" t="s">
        <v>56</v>
      </c>
    </row>
    <row r="63" spans="1:6">
      <c r="A63" s="7" t="s">
        <v>44</v>
      </c>
      <c r="B63" s="7" t="s">
        <v>45</v>
      </c>
      <c r="C63" t="s">
        <v>46</v>
      </c>
      <c r="D63" t="s">
        <v>14</v>
      </c>
      <c r="E63" s="7" t="s">
        <v>47</v>
      </c>
    </row>
    <row r="64" spans="1:6">
      <c r="A64" s="8"/>
      <c r="F64" s="1"/>
    </row>
    <row r="65" spans="1:14">
      <c r="A65" s="1">
        <v>3</v>
      </c>
      <c r="B65" s="1">
        <v>8</v>
      </c>
      <c r="C65" cm="1">
        <f t="array" ref="C65:C69">B65:B69-A65:A69</f>
        <v>5</v>
      </c>
      <c r="D65" cm="1">
        <f t="array" ref="D65:D69">_xlfn.ANCHORARRAY(C65)-C70</f>
        <v>-3</v>
      </c>
      <c r="E65" s="1" cm="1">
        <f t="array" ref="E65:E69">_xlfn.ANCHORARRAY(D65)^2</f>
        <v>9</v>
      </c>
      <c r="F65" s="7"/>
      <c r="J65" s="7"/>
    </row>
    <row r="66" spans="1:14">
      <c r="A66" s="1">
        <v>6</v>
      </c>
      <c r="B66" s="1">
        <v>7</v>
      </c>
      <c r="C66">
        <v>1</v>
      </c>
      <c r="D66">
        <v>-7</v>
      </c>
      <c r="E66" s="1">
        <v>49</v>
      </c>
      <c r="F66" s="8"/>
    </row>
    <row r="67" spans="1:14">
      <c r="A67" s="1">
        <v>4</v>
      </c>
      <c r="B67" s="1">
        <v>5</v>
      </c>
      <c r="C67">
        <v>1</v>
      </c>
      <c r="D67">
        <v>-7</v>
      </c>
      <c r="E67" s="1">
        <v>49</v>
      </c>
      <c r="F67" s="1"/>
      <c r="J67" s="1"/>
    </row>
    <row r="68" spans="1:14">
      <c r="A68" s="1">
        <v>8</v>
      </c>
      <c r="B68" s="1">
        <v>3</v>
      </c>
      <c r="C68">
        <v>-5</v>
      </c>
      <c r="D68">
        <v>-13</v>
      </c>
      <c r="E68" s="1">
        <v>169</v>
      </c>
      <c r="F68" s="1"/>
      <c r="J68" s="1"/>
    </row>
    <row r="69" spans="1:14">
      <c r="A69" s="1">
        <v>3</v>
      </c>
      <c r="B69" s="1">
        <v>9</v>
      </c>
      <c r="C69">
        <v>6</v>
      </c>
      <c r="D69">
        <v>-2</v>
      </c>
      <c r="E69" s="1">
        <v>4</v>
      </c>
      <c r="F69" s="1"/>
      <c r="J69" s="1"/>
    </row>
    <row r="70" spans="1:14">
      <c r="A70" s="1"/>
      <c r="C70">
        <f>SUM(_xlfn.ANCHORARRAY(C65))</f>
        <v>8</v>
      </c>
      <c r="E70" s="1">
        <f>SUM(_xlfn.ANCHORARRAY(E65))</f>
        <v>280</v>
      </c>
      <c r="F70" s="1"/>
      <c r="J70" s="1"/>
    </row>
    <row r="71" spans="1:14">
      <c r="A71" s="1" t="s">
        <v>48</v>
      </c>
      <c r="B71">
        <f>SQRT((E70)/(5-1))</f>
        <v>8.3666002653407556</v>
      </c>
      <c r="E71" s="1"/>
      <c r="F71" s="1"/>
      <c r="J71" s="1"/>
    </row>
    <row r="72" spans="1:14" ht="28">
      <c r="A72" s="1" t="s">
        <v>50</v>
      </c>
      <c r="B72">
        <f>B71/SQRT(5)</f>
        <v>3.7416573867739413</v>
      </c>
      <c r="E72" s="1"/>
      <c r="I72" s="9" t="s">
        <v>57</v>
      </c>
    </row>
    <row r="73" spans="1:14">
      <c r="A73" s="1" t="s">
        <v>49</v>
      </c>
      <c r="C73">
        <f>B72/C70</f>
        <v>0.46770717334674267</v>
      </c>
      <c r="I73" t="s">
        <v>58</v>
      </c>
      <c r="J73">
        <f>25-1</f>
        <v>24</v>
      </c>
    </row>
    <row r="74" spans="1:14">
      <c r="A74" s="7" t="s">
        <v>44</v>
      </c>
      <c r="B74" t="s">
        <v>51</v>
      </c>
      <c r="C74" s="7" t="s">
        <v>45</v>
      </c>
      <c r="D74" t="s">
        <v>53</v>
      </c>
      <c r="I74" t="s">
        <v>59</v>
      </c>
      <c r="J74">
        <v>0.87</v>
      </c>
    </row>
    <row r="75" spans="1:14">
      <c r="A75" s="8"/>
      <c r="I75" t="s">
        <v>60</v>
      </c>
      <c r="J75">
        <v>15</v>
      </c>
    </row>
    <row r="76" spans="1:14">
      <c r="A76" s="1">
        <v>3</v>
      </c>
      <c r="B76" cm="1">
        <f t="array" ref="B76:B80">A76:A80^2</f>
        <v>9</v>
      </c>
      <c r="C76" s="1">
        <v>8</v>
      </c>
      <c r="D76" cm="1">
        <f t="array" ref="D76:D80">C76:C80^2</f>
        <v>64</v>
      </c>
      <c r="I76" t="s">
        <v>52</v>
      </c>
      <c r="J76">
        <v>9</v>
      </c>
      <c r="K76">
        <f>J76/25</f>
        <v>0.36</v>
      </c>
      <c r="L76" t="s">
        <v>62</v>
      </c>
    </row>
    <row r="77" spans="1:14">
      <c r="A77" s="1">
        <v>6</v>
      </c>
      <c r="B77">
        <v>36</v>
      </c>
      <c r="C77" s="1">
        <v>7</v>
      </c>
      <c r="D77">
        <v>49</v>
      </c>
      <c r="I77" t="s">
        <v>61</v>
      </c>
      <c r="J77">
        <f>J74/K76</f>
        <v>2.416666666666667</v>
      </c>
    </row>
    <row r="78" spans="1:14">
      <c r="A78" s="1">
        <v>4</v>
      </c>
      <c r="B78">
        <v>16</v>
      </c>
      <c r="C78" s="1">
        <v>5</v>
      </c>
      <c r="D78">
        <v>25</v>
      </c>
      <c r="I78" t="s">
        <v>63</v>
      </c>
      <c r="J78">
        <f>J77</f>
        <v>2.416666666666667</v>
      </c>
      <c r="K78" t="s">
        <v>64</v>
      </c>
      <c r="L78">
        <v>2.06</v>
      </c>
      <c r="M78" t="s">
        <v>65</v>
      </c>
      <c r="N78">
        <v>2.8</v>
      </c>
    </row>
    <row r="79" spans="1:14">
      <c r="A79" s="1">
        <v>8</v>
      </c>
      <c r="B79">
        <v>64</v>
      </c>
      <c r="C79" s="1">
        <v>3</v>
      </c>
      <c r="D79">
        <v>9</v>
      </c>
      <c r="I79" t="s">
        <v>66</v>
      </c>
    </row>
    <row r="80" spans="1:14">
      <c r="A80" s="1">
        <v>3</v>
      </c>
      <c r="B80">
        <v>9</v>
      </c>
      <c r="C80" s="1">
        <v>9</v>
      </c>
      <c r="D80">
        <v>81</v>
      </c>
    </row>
    <row r="81" spans="1:9">
      <c r="A81">
        <f>SUM(A76:A80)</f>
        <v>24</v>
      </c>
      <c r="B81">
        <f>SUM(_xlfn.ANCHORARRAY(B76))</f>
        <v>134</v>
      </c>
      <c r="C81">
        <f>SUM(C76:C80)</f>
        <v>32</v>
      </c>
      <c r="D81">
        <f>SUM(_xlfn.ANCHORARRAY(D76))</f>
        <v>228</v>
      </c>
    </row>
    <row r="82" spans="1:9">
      <c r="A82" t="s">
        <v>52</v>
      </c>
    </row>
    <row r="83" spans="1:9">
      <c r="A83">
        <f>A81/5</f>
        <v>4.8</v>
      </c>
      <c r="C83">
        <f>C81/5</f>
        <v>6.4</v>
      </c>
    </row>
    <row r="84" spans="1:9">
      <c r="A84" t="s">
        <v>44</v>
      </c>
      <c r="B84">
        <f>SQRT((5*B81-A81^2)/20)</f>
        <v>2.16794833886788</v>
      </c>
    </row>
    <row r="85" spans="1:9">
      <c r="A85" t="s">
        <v>45</v>
      </c>
      <c r="B85">
        <f>SQRT((5*D81-C81^2)/20)</f>
        <v>2.4083189157584592</v>
      </c>
    </row>
    <row r="86" spans="1:9">
      <c r="A86" t="s">
        <v>54</v>
      </c>
      <c r="C86">
        <f>A83-C83</f>
        <v>-1.6000000000000005</v>
      </c>
    </row>
    <row r="87" spans="1:9">
      <c r="C87">
        <f>(B84*4)+(B85*4)</f>
        <v>18.305069018505357</v>
      </c>
      <c r="D87">
        <f>(5+5-2)*25</f>
        <v>200</v>
      </c>
    </row>
    <row r="88" spans="1:9">
      <c r="C88">
        <f>C87*10</f>
        <v>183.05069018505355</v>
      </c>
    </row>
    <row r="89" spans="1:9">
      <c r="A89" t="s">
        <v>55</v>
      </c>
      <c r="C89">
        <f>C86/SQRT(C88/D87)</f>
        <v>-1.6724351826547081</v>
      </c>
    </row>
    <row r="94" spans="1:9">
      <c r="A94" s="7" t="s">
        <v>44</v>
      </c>
      <c r="E94" s="7"/>
      <c r="I94" s="7"/>
    </row>
    <row r="95" spans="1:9">
      <c r="A95" s="8" t="s">
        <v>44</v>
      </c>
      <c r="B95" s="10" t="s">
        <v>45</v>
      </c>
      <c r="C95" t="s">
        <v>67</v>
      </c>
      <c r="D95" t="s">
        <v>51</v>
      </c>
      <c r="E95" t="s">
        <v>53</v>
      </c>
      <c r="F95" t="s">
        <v>68</v>
      </c>
    </row>
    <row r="96" spans="1:9">
      <c r="A96" s="1">
        <v>3</v>
      </c>
      <c r="B96" s="1">
        <v>8</v>
      </c>
      <c r="C96" s="1">
        <v>13</v>
      </c>
      <c r="D96" cm="1">
        <f t="array" ref="D96:D106">A96:A106^2</f>
        <v>9</v>
      </c>
      <c r="E96" s="1" cm="1">
        <f t="array" ref="E96:E103">B96:B103^2</f>
        <v>64</v>
      </c>
      <c r="F96" cm="1">
        <f t="array" ref="F96:F104">C96:C104^2</f>
        <v>169</v>
      </c>
      <c r="G96" t="s">
        <v>70</v>
      </c>
      <c r="H96">
        <f>SUM(A96:A106)</f>
        <v>56</v>
      </c>
      <c r="I96" s="1"/>
    </row>
    <row r="97" spans="1:9">
      <c r="A97" s="1">
        <v>6</v>
      </c>
      <c r="B97" s="1">
        <v>7</v>
      </c>
      <c r="C97" s="1">
        <v>12</v>
      </c>
      <c r="D97">
        <v>36</v>
      </c>
      <c r="E97" s="1">
        <v>49</v>
      </c>
      <c r="F97">
        <v>144</v>
      </c>
      <c r="G97" t="s">
        <v>71</v>
      </c>
      <c r="H97">
        <f>SUM(B96:B103)</f>
        <v>53</v>
      </c>
      <c r="I97" s="1"/>
    </row>
    <row r="98" spans="1:9">
      <c r="A98" s="1">
        <v>4</v>
      </c>
      <c r="B98" s="1">
        <v>5</v>
      </c>
      <c r="C98" s="1">
        <v>9</v>
      </c>
      <c r="D98">
        <v>16</v>
      </c>
      <c r="E98" s="1">
        <v>25</v>
      </c>
      <c r="F98">
        <v>81</v>
      </c>
      <c r="G98" t="s">
        <v>72</v>
      </c>
      <c r="H98">
        <f>SUM(C96:C104)</f>
        <v>85</v>
      </c>
      <c r="I98" s="1"/>
    </row>
    <row r="99" spans="1:9">
      <c r="A99" s="1">
        <v>8</v>
      </c>
      <c r="B99" s="1">
        <v>7</v>
      </c>
      <c r="C99" s="1">
        <v>11</v>
      </c>
      <c r="D99">
        <v>64</v>
      </c>
      <c r="E99" s="1">
        <v>49</v>
      </c>
      <c r="F99">
        <v>121</v>
      </c>
      <c r="I99" s="1"/>
    </row>
    <row r="100" spans="1:9">
      <c r="A100" s="1">
        <v>3</v>
      </c>
      <c r="B100" s="1">
        <v>9</v>
      </c>
      <c r="C100" s="1">
        <v>8</v>
      </c>
      <c r="D100">
        <v>9</v>
      </c>
      <c r="E100" s="1">
        <v>81</v>
      </c>
      <c r="F100">
        <v>64</v>
      </c>
      <c r="I100" s="1"/>
    </row>
    <row r="101" spans="1:9">
      <c r="A101" s="1">
        <v>7</v>
      </c>
      <c r="B101" s="1">
        <v>7</v>
      </c>
      <c r="C101" s="1">
        <v>9</v>
      </c>
      <c r="D101">
        <v>49</v>
      </c>
      <c r="E101" s="1">
        <v>49</v>
      </c>
      <c r="F101">
        <v>81</v>
      </c>
      <c r="I101" s="1"/>
    </row>
    <row r="102" spans="1:9">
      <c r="A102" s="1">
        <v>2</v>
      </c>
      <c r="B102" s="1">
        <v>5</v>
      </c>
      <c r="C102" s="1">
        <v>10</v>
      </c>
      <c r="D102">
        <v>4</v>
      </c>
      <c r="E102" s="1">
        <v>25</v>
      </c>
      <c r="F102">
        <v>100</v>
      </c>
      <c r="I102" s="1"/>
    </row>
    <row r="103" spans="1:9">
      <c r="A103" s="1">
        <v>6</v>
      </c>
      <c r="B103" s="1">
        <v>5</v>
      </c>
      <c r="C103" s="1">
        <v>6</v>
      </c>
      <c r="D103">
        <v>36</v>
      </c>
      <c r="E103" s="1">
        <v>25</v>
      </c>
      <c r="F103">
        <v>36</v>
      </c>
      <c r="I103" s="1"/>
    </row>
    <row r="104" spans="1:9">
      <c r="A104" s="1">
        <v>4</v>
      </c>
      <c r="C104" s="1">
        <v>7</v>
      </c>
      <c r="D104">
        <v>16</v>
      </c>
      <c r="F104">
        <v>49</v>
      </c>
      <c r="I104" s="1"/>
    </row>
    <row r="105" spans="1:9">
      <c r="A105" s="1">
        <v>7</v>
      </c>
      <c r="D105">
        <v>49</v>
      </c>
    </row>
    <row r="106" spans="1:9">
      <c r="A106" s="1">
        <v>6</v>
      </c>
      <c r="D106">
        <v>36</v>
      </c>
    </row>
    <row r="107" spans="1:9">
      <c r="A107">
        <f>COUNT(A96:A106)</f>
        <v>11</v>
      </c>
      <c r="B107">
        <f>COUNT(B96:B103)</f>
        <v>8</v>
      </c>
      <c r="C107">
        <f>COUNT(C96:C104)</f>
        <v>9</v>
      </c>
    </row>
    <row r="108" spans="1:9">
      <c r="A108" t="s">
        <v>74</v>
      </c>
      <c r="B108">
        <f>SUM(A107:C107)</f>
        <v>28</v>
      </c>
      <c r="D108">
        <f>SUM(_xlfn.ANCHORARRAY(D96))</f>
        <v>324</v>
      </c>
      <c r="E108">
        <f>SUM(_xlfn.ANCHORARRAY(E96))</f>
        <v>367</v>
      </c>
      <c r="F108">
        <f>SUM(_xlfn.ANCHORARRAY(F96))</f>
        <v>845</v>
      </c>
    </row>
    <row r="109" spans="1:9">
      <c r="A109" t="s">
        <v>69</v>
      </c>
      <c r="B109">
        <f>SUM(H96:H98)</f>
        <v>194</v>
      </c>
    </row>
    <row r="110" spans="1:9">
      <c r="A110" t="s">
        <v>73</v>
      </c>
      <c r="B110">
        <f>SUM(D108:F108)</f>
        <v>1536</v>
      </c>
    </row>
    <row r="111" spans="1:9">
      <c r="A111" t="s">
        <v>75</v>
      </c>
      <c r="B111">
        <f>B109^2</f>
        <v>37636</v>
      </c>
      <c r="C111">
        <f>(B109^2)/B108</f>
        <v>1344.1428571428571</v>
      </c>
      <c r="D111" t="s">
        <v>76</v>
      </c>
      <c r="E111">
        <f>B110-C111</f>
        <v>191.85714285714289</v>
      </c>
    </row>
    <row r="112" spans="1:9">
      <c r="A112" t="s">
        <v>77</v>
      </c>
      <c r="B112">
        <f>((H96^2)/11)+((H97^2)/8)+((H98^2)/9)-C111</f>
        <v>94.850829725829726</v>
      </c>
    </row>
    <row r="113" spans="1:2">
      <c r="A113" t="s">
        <v>78</v>
      </c>
      <c r="B113">
        <f>E111-B112</f>
        <v>97.006313131313163</v>
      </c>
    </row>
    <row r="114" spans="1:2">
      <c r="A114" t="s">
        <v>80</v>
      </c>
      <c r="B114">
        <f>B112/2</f>
        <v>47.425414862914863</v>
      </c>
    </row>
    <row r="115" spans="1:2">
      <c r="A115" t="s">
        <v>79</v>
      </c>
      <c r="B115">
        <f>B114/26</f>
        <v>1.8240544178044178</v>
      </c>
    </row>
    <row r="116" spans="1:2">
      <c r="A116" t="s">
        <v>80</v>
      </c>
      <c r="B116">
        <f>B114/B115</f>
        <v>26</v>
      </c>
    </row>
    <row r="117" spans="1:2">
      <c r="A117" t="s">
        <v>81</v>
      </c>
      <c r="B117" t="s">
        <v>82</v>
      </c>
    </row>
    <row r="118" spans="1:2">
      <c r="A118" t="s">
        <v>83</v>
      </c>
      <c r="B118">
        <v>2.0000000000000001E-4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926E-AB32-B040-9095-525E26882181}">
  <dimension ref="A1:J52"/>
  <sheetViews>
    <sheetView workbookViewId="0">
      <selection activeCell="H36" sqref="H36:P52"/>
    </sheetView>
  </sheetViews>
  <sheetFormatPr baseColWidth="10" defaultRowHeight="16"/>
  <cols>
    <col min="1" max="2" width="25" bestFit="1" customWidth="1"/>
    <col min="3" max="3" width="27.1640625" bestFit="1" customWidth="1"/>
    <col min="4" max="4" width="12.1640625" bestFit="1" customWidth="1"/>
  </cols>
  <sheetData>
    <row r="1" spans="1:7">
      <c r="A1" s="1" t="s">
        <v>84</v>
      </c>
      <c r="B1" s="1" t="s">
        <v>85</v>
      </c>
      <c r="C1" s="1"/>
    </row>
    <row r="2" spans="1:7">
      <c r="A2" s="1">
        <v>9</v>
      </c>
      <c r="B2" s="1">
        <v>3</v>
      </c>
      <c r="C2" s="1"/>
      <c r="D2" s="1"/>
    </row>
    <row r="3" spans="1:7">
      <c r="A3" s="11">
        <v>7</v>
      </c>
      <c r="B3" s="11">
        <v>5</v>
      </c>
      <c r="C3" s="11"/>
    </row>
    <row r="4" spans="1:7">
      <c r="A4" s="1">
        <v>8</v>
      </c>
      <c r="B4" s="1">
        <v>4</v>
      </c>
      <c r="C4" s="1"/>
    </row>
    <row r="5" spans="1:7">
      <c r="A5" s="1">
        <v>6</v>
      </c>
      <c r="B5" s="1">
        <v>7</v>
      </c>
      <c r="C5" s="1"/>
    </row>
    <row r="6" spans="1:7">
      <c r="A6" s="1">
        <v>5</v>
      </c>
      <c r="B6" s="1">
        <v>8</v>
      </c>
      <c r="C6" s="1"/>
    </row>
    <row r="7" spans="1:7">
      <c r="A7" s="1">
        <v>6</v>
      </c>
      <c r="B7" s="1">
        <v>7</v>
      </c>
      <c r="C7" s="1"/>
    </row>
    <row r="8" spans="1:7">
      <c r="A8" s="1">
        <v>6</v>
      </c>
      <c r="B8" s="1">
        <v>8</v>
      </c>
      <c r="C8" s="1"/>
    </row>
    <row r="9" spans="1:7">
      <c r="A9" s="1">
        <v>10</v>
      </c>
      <c r="B9" s="1">
        <v>2</v>
      </c>
      <c r="C9" s="1"/>
    </row>
    <row r="10" spans="1:7">
      <c r="A10" s="1">
        <v>9</v>
      </c>
      <c r="B10" s="1">
        <v>4</v>
      </c>
      <c r="C10" s="1"/>
    </row>
    <row r="11" spans="1:7">
      <c r="A11" s="1" t="s">
        <v>86</v>
      </c>
      <c r="B11">
        <f>SUM(A2:A10)</f>
        <v>66</v>
      </c>
      <c r="C11">
        <f>SUM(B2:B10)</f>
        <v>48</v>
      </c>
    </row>
    <row r="12" spans="1:7">
      <c r="A12" t="s">
        <v>87</v>
      </c>
      <c r="B12">
        <f>B11/9</f>
        <v>7.333333333333333</v>
      </c>
      <c r="C12">
        <f>C11/9</f>
        <v>5.333333333333333</v>
      </c>
    </row>
    <row r="13" spans="1:7">
      <c r="A13" t="s">
        <v>88</v>
      </c>
      <c r="B13">
        <f>STDEV(A2:A10)</f>
        <v>1.7320508075688772</v>
      </c>
      <c r="C13">
        <f>STDEV(B2:B10)</f>
        <v>2.2360679774997898</v>
      </c>
    </row>
    <row r="14" spans="1:7">
      <c r="A14" s="1" t="s">
        <v>89</v>
      </c>
      <c r="B14">
        <f>G25/SQRT(E25*F25)</f>
        <v>-0.96824583655185426</v>
      </c>
    </row>
    <row r="15" spans="1:7">
      <c r="A15" t="s">
        <v>84</v>
      </c>
      <c r="B15" t="s">
        <v>85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>
      <c r="A16">
        <v>9</v>
      </c>
      <c r="B16">
        <v>3</v>
      </c>
      <c r="C16" cm="1">
        <f t="array" ref="C16:C24">A16:A24-B12</f>
        <v>1.666666666666667</v>
      </c>
      <c r="D16" cm="1">
        <f t="array" ref="D16:D24">B16:B24-C12</f>
        <v>-2.333333333333333</v>
      </c>
      <c r="E16" cm="1">
        <f t="array" ref="E16:E24">_xlfn.ANCHORARRAY(C16)^2</f>
        <v>2.7777777777777786</v>
      </c>
      <c r="F16" cm="1">
        <f t="array" ref="F16:F24">(_xlfn.ANCHORARRAY(D16)^2)</f>
        <v>5.4444444444444429</v>
      </c>
      <c r="G16" cm="1">
        <f t="array" ref="G16:G24">_xlfn.ANCHORARRAY(C16)*_xlfn.ANCHORARRAY(D16)</f>
        <v>-3.8888888888888893</v>
      </c>
    </row>
    <row r="17" spans="1:7">
      <c r="A17">
        <v>7</v>
      </c>
      <c r="B17">
        <v>5</v>
      </c>
      <c r="C17">
        <v>-0.33333333333333304</v>
      </c>
      <c r="D17">
        <v>-0.33333333333333304</v>
      </c>
      <c r="E17">
        <v>0.11111111111111091</v>
      </c>
      <c r="F17">
        <v>0.11111111111111091</v>
      </c>
      <c r="G17">
        <v>0.11111111111111091</v>
      </c>
    </row>
    <row r="18" spans="1:7">
      <c r="A18">
        <v>8</v>
      </c>
      <c r="B18">
        <v>4</v>
      </c>
      <c r="C18">
        <v>0.66666666666666696</v>
      </c>
      <c r="D18">
        <v>-1.333333333333333</v>
      </c>
      <c r="E18">
        <v>0.44444444444444486</v>
      </c>
      <c r="F18">
        <v>1.777777777777777</v>
      </c>
      <c r="G18">
        <v>-0.88888888888888906</v>
      </c>
    </row>
    <row r="19" spans="1:7">
      <c r="A19">
        <v>6</v>
      </c>
      <c r="B19">
        <v>7</v>
      </c>
      <c r="C19">
        <v>-1.333333333333333</v>
      </c>
      <c r="D19">
        <v>1.666666666666667</v>
      </c>
      <c r="E19">
        <v>1.777777777777777</v>
      </c>
      <c r="F19">
        <v>2.7777777777777786</v>
      </c>
      <c r="G19">
        <v>-2.2222222222222223</v>
      </c>
    </row>
    <row r="20" spans="1:7">
      <c r="A20">
        <v>5</v>
      </c>
      <c r="B20">
        <v>8</v>
      </c>
      <c r="C20">
        <v>-2.333333333333333</v>
      </c>
      <c r="D20">
        <v>2.666666666666667</v>
      </c>
      <c r="E20">
        <v>5.4444444444444429</v>
      </c>
      <c r="F20">
        <v>7.1111111111111125</v>
      </c>
      <c r="G20">
        <v>-6.2222222222222223</v>
      </c>
    </row>
    <row r="21" spans="1:7">
      <c r="A21">
        <v>6</v>
      </c>
      <c r="B21">
        <v>7</v>
      </c>
      <c r="C21">
        <v>-1.333333333333333</v>
      </c>
      <c r="D21">
        <v>1.666666666666667</v>
      </c>
      <c r="E21">
        <v>1.777777777777777</v>
      </c>
      <c r="F21">
        <v>2.7777777777777786</v>
      </c>
      <c r="G21">
        <v>-2.2222222222222223</v>
      </c>
    </row>
    <row r="22" spans="1:7">
      <c r="A22">
        <v>6</v>
      </c>
      <c r="B22">
        <v>8</v>
      </c>
      <c r="C22">
        <v>-1.333333333333333</v>
      </c>
      <c r="D22">
        <v>2.666666666666667</v>
      </c>
      <c r="E22">
        <v>1.777777777777777</v>
      </c>
      <c r="F22">
        <v>7.1111111111111125</v>
      </c>
      <c r="G22">
        <v>-3.5555555555555554</v>
      </c>
    </row>
    <row r="23" spans="1:7">
      <c r="A23">
        <v>10</v>
      </c>
      <c r="B23">
        <v>2</v>
      </c>
      <c r="C23">
        <v>2.666666666666667</v>
      </c>
      <c r="D23">
        <v>-3.333333333333333</v>
      </c>
      <c r="E23">
        <v>7.1111111111111125</v>
      </c>
      <c r="F23">
        <v>11.111111111111109</v>
      </c>
      <c r="G23">
        <v>-8.8888888888888893</v>
      </c>
    </row>
    <row r="24" spans="1:7">
      <c r="A24">
        <v>9</v>
      </c>
      <c r="B24">
        <v>4</v>
      </c>
      <c r="C24">
        <v>1.666666666666667</v>
      </c>
      <c r="D24">
        <v>-1.333333333333333</v>
      </c>
      <c r="E24">
        <v>2.7777777777777786</v>
      </c>
      <c r="F24">
        <v>1.777777777777777</v>
      </c>
      <c r="G24">
        <v>-2.2222222222222223</v>
      </c>
    </row>
    <row r="25" spans="1:7">
      <c r="A25" t="s">
        <v>95</v>
      </c>
      <c r="C25">
        <f>SUM(_xlfn.ANCHORARRAY(C16))</f>
        <v>2.6645352591003757E-15</v>
      </c>
      <c r="D25">
        <f>SUM(_xlfn.ANCHORARRAY(D16))</f>
        <v>2.6645352591003757E-15</v>
      </c>
      <c r="E25">
        <f>SUM(_xlfn.ANCHORARRAY(E16))</f>
        <v>24</v>
      </c>
      <c r="F25">
        <f>SUM(_xlfn.ANCHORARRAY(F16))</f>
        <v>40</v>
      </c>
      <c r="G25">
        <f>SUM(_xlfn.ANCHORARRAY(G16))</f>
        <v>-30.000000000000004</v>
      </c>
    </row>
    <row r="26" spans="1:7">
      <c r="A26" t="s">
        <v>96</v>
      </c>
    </row>
    <row r="27" spans="1:7">
      <c r="A27" t="s">
        <v>97</v>
      </c>
      <c r="B27">
        <f>B14*(B13/C13)</f>
        <v>-0.75</v>
      </c>
    </row>
    <row r="28" spans="1:7">
      <c r="A28" t="s">
        <v>98</v>
      </c>
      <c r="B28">
        <f>B12-(B27*(C12))</f>
        <v>11.333333333333332</v>
      </c>
    </row>
    <row r="29" spans="1:7">
      <c r="A29" t="s">
        <v>99</v>
      </c>
      <c r="B29" t="s">
        <v>100</v>
      </c>
    </row>
    <row r="30" spans="1:7">
      <c r="A30" t="s">
        <v>101</v>
      </c>
      <c r="B30">
        <f>11.3-0.75*(6)</f>
        <v>6.8000000000000007</v>
      </c>
    </row>
    <row r="31" spans="1:7">
      <c r="A31" t="s">
        <v>102</v>
      </c>
      <c r="B31">
        <f>11.3-0.75*(10)</f>
        <v>3.8000000000000007</v>
      </c>
    </row>
    <row r="35" spans="1:10" ht="34">
      <c r="A35" s="12" t="s">
        <v>103</v>
      </c>
      <c r="G35" s="13" t="s">
        <v>106</v>
      </c>
    </row>
    <row r="36" spans="1:10">
      <c r="A36" t="s">
        <v>104</v>
      </c>
      <c r="B36">
        <f>(16-25)/15</f>
        <v>-0.6</v>
      </c>
      <c r="C36" t="s">
        <v>105</v>
      </c>
      <c r="D36">
        <f>25+(B36)*(15)</f>
        <v>16</v>
      </c>
      <c r="H36" s="1" t="s">
        <v>41</v>
      </c>
      <c r="I36" s="1" t="s">
        <v>87</v>
      </c>
    </row>
    <row r="37" spans="1:10">
      <c r="A37" t="s">
        <v>104</v>
      </c>
      <c r="B37">
        <f>(37-25)/15</f>
        <v>0.8</v>
      </c>
      <c r="C37" t="s">
        <v>105</v>
      </c>
      <c r="D37">
        <f>25+B37*15</f>
        <v>37</v>
      </c>
      <c r="H37" s="1">
        <v>1</v>
      </c>
      <c r="I37" s="1">
        <v>11</v>
      </c>
      <c r="J37" s="1"/>
    </row>
    <row r="38" spans="1:10">
      <c r="A38" t="s">
        <v>104</v>
      </c>
      <c r="B38">
        <f>(48-25)/15</f>
        <v>1.5333333333333334</v>
      </c>
      <c r="C38" t="s">
        <v>105</v>
      </c>
      <c r="D38">
        <f>25+1.53*15</f>
        <v>47.95</v>
      </c>
      <c r="H38" s="1">
        <v>2</v>
      </c>
      <c r="I38" s="1">
        <v>9</v>
      </c>
      <c r="J38" s="1"/>
    </row>
    <row r="39" spans="1:10">
      <c r="H39" s="1">
        <v>3</v>
      </c>
      <c r="I39" s="1">
        <v>8</v>
      </c>
      <c r="J39" s="1"/>
    </row>
    <row r="40" spans="1:10">
      <c r="H40" s="1">
        <v>4</v>
      </c>
      <c r="I40" s="1">
        <v>15</v>
      </c>
      <c r="J40" s="1"/>
    </row>
    <row r="41" spans="1:10">
      <c r="H41" s="1">
        <v>5</v>
      </c>
      <c r="I41" s="1">
        <v>12</v>
      </c>
      <c r="J41" s="1"/>
    </row>
    <row r="42" spans="1:10">
      <c r="H42" s="1">
        <v>6</v>
      </c>
      <c r="I42" s="1">
        <v>7</v>
      </c>
      <c r="J42" s="1"/>
    </row>
    <row r="43" spans="1:10">
      <c r="H43" s="1">
        <v>7</v>
      </c>
      <c r="I43" s="1">
        <v>9</v>
      </c>
      <c r="J43" s="1"/>
    </row>
    <row r="44" spans="1:10">
      <c r="H44" s="1">
        <v>8</v>
      </c>
      <c r="I44" s="1">
        <v>10</v>
      </c>
      <c r="J44" s="1"/>
    </row>
    <row r="45" spans="1:10">
      <c r="H45" s="1">
        <v>9</v>
      </c>
      <c r="I45" s="1">
        <v>14</v>
      </c>
      <c r="J45" s="1"/>
    </row>
    <row r="46" spans="1:10">
      <c r="H46" s="1">
        <v>10</v>
      </c>
      <c r="I46" s="1">
        <v>13</v>
      </c>
      <c r="J46" s="1"/>
    </row>
    <row r="47" spans="1:10">
      <c r="H47" s="1" t="s">
        <v>52</v>
      </c>
      <c r="I47">
        <f>SUM(I37:I46)/10</f>
        <v>10.8</v>
      </c>
    </row>
    <row r="48" spans="1:10">
      <c r="H48" t="s">
        <v>88</v>
      </c>
      <c r="I48">
        <f>STDEV(I37:I46)</f>
        <v>2.6583202716502496</v>
      </c>
    </row>
    <row r="49" spans="8:9">
      <c r="H49" t="s">
        <v>107</v>
      </c>
      <c r="I49">
        <f>I48/SQRT(10)</f>
        <v>0.84063468086123216</v>
      </c>
    </row>
    <row r="50" spans="8:9">
      <c r="H50" s="1" t="s">
        <v>108</v>
      </c>
      <c r="I50">
        <f>(11-I47)/I49</f>
        <v>0.23791547571544255</v>
      </c>
    </row>
    <row r="51" spans="8:9">
      <c r="H51" s="1" t="s">
        <v>109</v>
      </c>
    </row>
    <row r="52" spans="8:9">
      <c r="H52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half</vt:lpstr>
      <vt:lpstr>last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Yaqoob Nory</dc:creator>
  <cp:lastModifiedBy>Yaqoob Nory</cp:lastModifiedBy>
  <dcterms:created xsi:type="dcterms:W3CDTF">2020-07-09T14:11:58Z</dcterms:created>
  <dcterms:modified xsi:type="dcterms:W3CDTF">2020-07-09T21:06:45Z</dcterms:modified>
</cp:coreProperties>
</file>