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qoobnory/Desktop/"/>
    </mc:Choice>
  </mc:AlternateContent>
  <xr:revisionPtr revIDLastSave="0" documentId="8_{20420E0B-E4E2-B143-91FA-FEDB27FDDE65}" xr6:coauthVersionLast="45" xr6:coauthVersionMax="45" xr10:uidLastSave="{00000000-0000-0000-0000-000000000000}"/>
  <bookViews>
    <workbookView xWindow="0" yWindow="2860" windowWidth="28660" windowHeight="16560" xr2:uid="{C6583E8F-84B6-CF40-A7A4-C19A1171599F}"/>
  </bookViews>
  <sheets>
    <sheet name="Sheet1" sheetId="1" r:id="rId1"/>
  </sheets>
  <definedNames>
    <definedName name="_xlchart.v1.0" hidden="1">Sheet1!$A$3:$A$13</definedName>
    <definedName name="_xlchart.v1.1" hidden="1">Sheet1!$B$3:$B$13</definedName>
    <definedName name="_xlchart.v1.2" hidden="1">Sheet1!$A$3:$A$13</definedName>
    <definedName name="_xlchart.v1.3" hidden="1">Sheet1!$B$3:$B$13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2" i="1" l="1" a="1"/>
  <c r="L42" i="1" s="1"/>
  <c r="A37" i="1"/>
  <c r="B27" i="1" s="1"/>
  <c r="C27" i="1" s="1"/>
  <c r="B43" i="1" l="1" a="1"/>
  <c r="B43" i="1" s="1"/>
  <c r="C43" i="1" s="1" a="1"/>
  <c r="C43" i="1" s="1"/>
  <c r="C53" i="1" s="1"/>
  <c r="C54" i="1" s="1"/>
  <c r="B29" i="1"/>
  <c r="C29" i="1" s="1"/>
  <c r="B28" i="1"/>
  <c r="C28" i="1" s="1"/>
  <c r="B34" i="1"/>
  <c r="C34" i="1" s="1"/>
  <c r="B30" i="1"/>
  <c r="C30" i="1" s="1"/>
  <c r="B33" i="1"/>
  <c r="C33" i="1" s="1"/>
  <c r="B36" i="1"/>
  <c r="C36" i="1" s="1"/>
  <c r="B32" i="1"/>
  <c r="C32" i="1" s="1"/>
  <c r="B35" i="1"/>
  <c r="C35" i="1" s="1"/>
  <c r="B31" i="1"/>
  <c r="C31" i="1" s="1"/>
  <c r="C37" i="1" l="1"/>
  <c r="C38" i="1" s="1"/>
  <c r="B20" i="1"/>
  <c r="B19" i="1"/>
  <c r="B18" i="1"/>
  <c r="B17" i="1"/>
  <c r="F3" i="1"/>
  <c r="F13" i="1"/>
  <c r="F12" i="1"/>
  <c r="F11" i="1"/>
  <c r="F10" i="1"/>
  <c r="F9" i="1"/>
  <c r="F8" i="1"/>
  <c r="F7" i="1"/>
  <c r="F6" i="1"/>
  <c r="F5" i="1"/>
  <c r="E3" i="1" a="1"/>
  <c r="E3" i="1" s="1"/>
  <c r="C12" i="1"/>
  <c r="C11" i="1" s="1"/>
  <c r="C10" i="1" s="1"/>
  <c r="C9" i="1" s="1"/>
  <c r="C8" i="1" s="1"/>
  <c r="C7" i="1" s="1"/>
  <c r="C6" i="1" s="1"/>
  <c r="C5" i="1" s="1"/>
  <c r="C4" i="1" s="1"/>
  <c r="C3" i="1" s="1"/>
  <c r="B15" i="1" l="1"/>
  <c r="G3" i="1" s="1" a="1"/>
  <c r="G3" i="1" s="1"/>
  <c r="H3" i="1" s="1" a="1"/>
  <c r="H3" i="1" s="1"/>
  <c r="I3" i="1" s="1" a="1"/>
  <c r="I3" i="1" s="1"/>
  <c r="I14" i="1" s="1"/>
  <c r="B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<sst xmlns="http://schemas.openxmlformats.org/spreadsheetml/2006/main" count="65" uniqueCount="51">
  <si>
    <t>Interval</t>
  </si>
  <si>
    <t xml:space="preserve">     f</t>
  </si>
  <si>
    <t>Cf or N</t>
  </si>
  <si>
    <t xml:space="preserve">   d</t>
  </si>
  <si>
    <t xml:space="preserve">  fd</t>
  </si>
  <si>
    <t>Midpoint</t>
  </si>
  <si>
    <t>(AM)</t>
  </si>
  <si>
    <t>AM-X</t>
  </si>
  <si>
    <t>(cfd)</t>
  </si>
  <si>
    <r>
      <t>(AM-X)</t>
    </r>
    <r>
      <rPr>
        <vertAlign val="superscript"/>
        <sz val="12"/>
        <color theme="1"/>
        <rFont val="Times New Roman"/>
        <family val="1"/>
      </rPr>
      <t>2</t>
    </r>
  </si>
  <si>
    <r>
      <t>cfd</t>
    </r>
    <r>
      <rPr>
        <vertAlign val="superscript"/>
        <sz val="12"/>
        <color theme="1"/>
        <rFont val="Times New Roman"/>
        <family val="1"/>
      </rPr>
      <t>2</t>
    </r>
  </si>
  <si>
    <r>
      <t>cfd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*f</t>
    </r>
  </si>
  <si>
    <t xml:space="preserve">32-34    </t>
  </si>
  <si>
    <t>29-31</t>
  </si>
  <si>
    <t>26-28</t>
  </si>
  <si>
    <t>23-25</t>
  </si>
  <si>
    <t>20-22</t>
  </si>
  <si>
    <t>17-19</t>
  </si>
  <si>
    <t>14-16</t>
  </si>
  <si>
    <t xml:space="preserve">  8-10</t>
  </si>
  <si>
    <t xml:space="preserve">  5 – 7 </t>
  </si>
  <si>
    <t xml:space="preserve">  2 - 4</t>
  </si>
  <si>
    <t>mean</t>
  </si>
  <si>
    <t>SD</t>
  </si>
  <si>
    <t>12th</t>
  </si>
  <si>
    <t>11--13</t>
  </si>
  <si>
    <t>percentile</t>
  </si>
  <si>
    <t>53rd</t>
  </si>
  <si>
    <t>66th</t>
  </si>
  <si>
    <t>81st</t>
  </si>
  <si>
    <t>Frequency</t>
  </si>
  <si>
    <t>DATAB</t>
  </si>
  <si>
    <t>x-mean</t>
  </si>
  <si>
    <t>(x-mean)^2</t>
  </si>
  <si>
    <t xml:space="preserve">Devation method </t>
  </si>
  <si>
    <t>x</t>
  </si>
  <si>
    <t>d</t>
  </si>
  <si>
    <t>d^2</t>
  </si>
  <si>
    <t>sdd</t>
  </si>
  <si>
    <t>score</t>
  </si>
  <si>
    <t>3=10 percent</t>
  </si>
  <si>
    <t xml:space="preserve">5=40 percent </t>
  </si>
  <si>
    <t>9= 90 percent</t>
  </si>
  <si>
    <t>percentiles</t>
  </si>
  <si>
    <t>N</t>
  </si>
  <si>
    <t>order</t>
  </si>
  <si>
    <t>P</t>
  </si>
  <si>
    <t>14th, 52nd, 81st</t>
  </si>
  <si>
    <t>10th place</t>
  </si>
  <si>
    <t>6th place</t>
  </si>
  <si>
    <t xml:space="preserve">3rd or 4th 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</si>
</sst>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16" fontId="4" fillId="0" borderId="2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NumberFormat="1"/>
    <xf numFmtId="10" fontId="0" fillId="0" borderId="0" xfId="0" applyNumberFormat="1" applyFill="1" applyBorder="1" applyAlignment="1"/>
    <xf numFmtId="0" fontId="6" fillId="0" borderId="5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1" fillId="3" borderId="6" xfId="0" applyFont="1" applyFill="1" applyBorder="1"/>
    <xf numFmtId="0" fontId="0" fillId="2" borderId="6" xfId="0" applyFont="1" applyFill="1" applyBorder="1"/>
    <xf numFmtId="0" fontId="0" fillId="0" borderId="6" xfId="0" applyFont="1" applyBorder="1"/>
    <xf numFmtId="0" fontId="4" fillId="0" borderId="0" xfId="0" applyNumberFormat="1" applyFont="1" applyAlignment="1">
      <alignment vertical="center"/>
    </xf>
    <xf numFmtId="0" fontId="0" fillId="4" borderId="0" xfId="0" applyFill="1"/>
    <xf numFmtId="0" fontId="0" fillId="5" borderId="0" xfId="0" applyFill="1"/>
    <xf numFmtId="0" fontId="4" fillId="2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7" fillId="8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horizontal="center"/>
    </xf>
    <xf numFmtId="0" fontId="2" fillId="9" borderId="0" xfId="0" applyFont="1" applyFill="1"/>
  </cellXfs>
  <cellStyles count="1">
    <cellStyle name="Normal" xfId="0" builtinId="0"/>
  </cellStyles>
  <dxfs count="3">
    <dxf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polygon</a:t>
            </a:r>
          </a:p>
        </c:rich>
      </c:tx>
      <c:layout>
        <c:manualLayout>
          <c:xMode val="edge"/>
          <c:yMode val="edge"/>
          <c:x val="0.420684592849130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32-34    </c:v>
                </c:pt>
                <c:pt idx="1">
                  <c:v>29-31</c:v>
                </c:pt>
                <c:pt idx="2">
                  <c:v>26-28</c:v>
                </c:pt>
                <c:pt idx="3">
                  <c:v>23-25</c:v>
                </c:pt>
                <c:pt idx="4">
                  <c:v>20-22</c:v>
                </c:pt>
                <c:pt idx="5">
                  <c:v>17-19</c:v>
                </c:pt>
                <c:pt idx="6">
                  <c:v>14-16</c:v>
                </c:pt>
                <c:pt idx="7">
                  <c:v>11--13</c:v>
                </c:pt>
                <c:pt idx="8">
                  <c:v>  8-10</c:v>
                </c:pt>
                <c:pt idx="9">
                  <c:v>  5 – 7 </c:v>
                </c:pt>
                <c:pt idx="10">
                  <c:v>  2 - 4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8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17</c:v>
                </c:pt>
                <c:pt idx="5">
                  <c:v>19</c:v>
                </c:pt>
                <c:pt idx="6">
                  <c:v>17</c:v>
                </c:pt>
                <c:pt idx="7">
                  <c:v>14</c:v>
                </c:pt>
                <c:pt idx="8">
                  <c:v>13</c:v>
                </c:pt>
                <c:pt idx="9">
                  <c:v>11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9-3945-A0F0-57DB1DEADFC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728437391"/>
        <c:axId val="1728292207"/>
      </c:lineChart>
      <c:catAx>
        <c:axId val="1728437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92207"/>
        <c:crosses val="autoZero"/>
        <c:auto val="1"/>
        <c:lblAlgn val="ctr"/>
        <c:lblOffset val="100"/>
        <c:noMultiLvlLbl val="0"/>
      </c:catAx>
      <c:valAx>
        <c:axId val="17282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3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Sheet1!$G$19:$G$29</c:f>
              <c:strCache>
                <c:ptCount val="11"/>
                <c:pt idx="0">
                  <c:v>32-34    </c:v>
                </c:pt>
                <c:pt idx="1">
                  <c:v>29-31</c:v>
                </c:pt>
                <c:pt idx="2">
                  <c:v>26-28</c:v>
                </c:pt>
                <c:pt idx="3">
                  <c:v>23-25</c:v>
                </c:pt>
                <c:pt idx="4">
                  <c:v>20-22</c:v>
                </c:pt>
                <c:pt idx="5">
                  <c:v>17-19</c:v>
                </c:pt>
                <c:pt idx="6">
                  <c:v>14-16</c:v>
                </c:pt>
                <c:pt idx="7">
                  <c:v>11--13</c:v>
                </c:pt>
                <c:pt idx="8">
                  <c:v>  8-10</c:v>
                </c:pt>
                <c:pt idx="9">
                  <c:v>  5 – 7 </c:v>
                </c:pt>
                <c:pt idx="10">
                  <c:v>  2 - 4</c:v>
                </c:pt>
              </c:strCache>
            </c:strRef>
          </c:cat>
          <c:val>
            <c:numRef>
              <c:f>Sheet1!$H$19:$H$29</c:f>
              <c:numCache>
                <c:formatCode>General</c:formatCode>
                <c:ptCount val="11"/>
                <c:pt idx="0">
                  <c:v>8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17</c:v>
                </c:pt>
                <c:pt idx="5">
                  <c:v>19</c:v>
                </c:pt>
                <c:pt idx="6">
                  <c:v>17</c:v>
                </c:pt>
                <c:pt idx="7">
                  <c:v>14</c:v>
                </c:pt>
                <c:pt idx="8">
                  <c:v>13</c:v>
                </c:pt>
                <c:pt idx="9">
                  <c:v>11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C-A748-B241-C5058BD09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6330111"/>
        <c:axId val="180370300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Sheet1!$G$19:$G$29</c:f>
              <c:strCache>
                <c:ptCount val="11"/>
                <c:pt idx="0">
                  <c:v>32-34    </c:v>
                </c:pt>
                <c:pt idx="1">
                  <c:v>29-31</c:v>
                </c:pt>
                <c:pt idx="2">
                  <c:v>26-28</c:v>
                </c:pt>
                <c:pt idx="3">
                  <c:v>23-25</c:v>
                </c:pt>
                <c:pt idx="4">
                  <c:v>20-22</c:v>
                </c:pt>
                <c:pt idx="5">
                  <c:v>17-19</c:v>
                </c:pt>
                <c:pt idx="6">
                  <c:v>14-16</c:v>
                </c:pt>
                <c:pt idx="7">
                  <c:v>11--13</c:v>
                </c:pt>
                <c:pt idx="8">
                  <c:v>  8-10</c:v>
                </c:pt>
                <c:pt idx="9">
                  <c:v>  5 – 7 </c:v>
                </c:pt>
                <c:pt idx="10">
                  <c:v>  2 - 4</c:v>
                </c:pt>
              </c:strCache>
            </c:strRef>
          </c:cat>
          <c:val>
            <c:numRef>
              <c:f>Sheet1!$I$19:$I$25</c:f>
              <c:numCache>
                <c:formatCode>0.00%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CC-A748-B241-C5058BD09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454863"/>
        <c:axId val="1735805423"/>
      </c:lineChart>
      <c:catAx>
        <c:axId val="1686330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3703007"/>
        <c:crosses val="autoZero"/>
        <c:auto val="1"/>
        <c:lblAlgn val="ctr"/>
        <c:lblOffset val="100"/>
        <c:noMultiLvlLbl val="0"/>
      </c:catAx>
      <c:valAx>
        <c:axId val="18037030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6330111"/>
        <c:crosses val="autoZero"/>
        <c:crossBetween val="between"/>
      </c:valAx>
      <c:valAx>
        <c:axId val="173580542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88454863"/>
        <c:crosses val="max"/>
        <c:crossBetween val="between"/>
      </c:valAx>
      <c:catAx>
        <c:axId val="17884548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35805423"/>
        <c:auto val="1"/>
        <c:lblAlgn val="ctr"/>
        <c:lblOffset val="100"/>
        <c:noMultiLvlLbl val="0"/>
      </c:catAx>
    </c:plotArea>
    <c:legend>
      <c:legendPos val="r"/>
      <c:legendEntry>
        <c:idx val="1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13</xdr:row>
      <xdr:rowOff>88900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E31338-CBDE-F844-8AF7-F8A497CAD5DC}"/>
            </a:ext>
          </a:extLst>
        </xdr:cNvPr>
        <xdr:cNvSpPr txBox="1"/>
      </xdr:nvSpPr>
      <xdr:spPr>
        <a:xfrm>
          <a:off x="8299450" y="309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168971</xdr:colOff>
      <xdr:row>13</xdr:row>
      <xdr:rowOff>139700</xdr:rowOff>
    </xdr:from>
    <xdr:ext cx="97729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9942E5-A977-4140-B8A8-6F3F265638C4}"/>
            </a:ext>
          </a:extLst>
        </xdr:cNvPr>
        <xdr:cNvSpPr txBox="1"/>
      </xdr:nvSpPr>
      <xdr:spPr>
        <a:xfrm flipH="1">
          <a:off x="8423971" y="3149600"/>
          <a:ext cx="9772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44450</xdr:colOff>
      <xdr:row>13</xdr:row>
      <xdr:rowOff>88900</xdr:rowOff>
    </xdr:from>
    <xdr:ext cx="65" cy="1720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7904FB-06F3-2443-A6FE-5DBC5D40175D}"/>
            </a:ext>
          </a:extLst>
        </xdr:cNvPr>
        <xdr:cNvSpPr txBox="1"/>
      </xdr:nvSpPr>
      <xdr:spPr>
        <a:xfrm>
          <a:off x="8299450" y="30988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88900</xdr:colOff>
      <xdr:row>0</xdr:row>
      <xdr:rowOff>114300</xdr:rowOff>
    </xdr:from>
    <xdr:to>
      <xdr:col>15</xdr:col>
      <xdr:colOff>552450</xdr:colOff>
      <xdr:row>12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AC5BE4-E3FD-884C-8428-B1EEE4DE7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685800</xdr:colOff>
      <xdr:row>13</xdr:row>
      <xdr:rowOff>165100</xdr:rowOff>
    </xdr:from>
    <xdr:to>
      <xdr:col>19</xdr:col>
      <xdr:colOff>88900</xdr:colOff>
      <xdr:row>28</xdr:row>
      <xdr:rowOff>165100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16727F2-BA47-F540-A529-8D0273752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7278E-0ED8-1B4F-A931-E734102BDEE6}" name="Table2" displayName="Table2" ref="A26:C37" totalsRowCount="1">
  <autoFilter ref="A26:C36" xr:uid="{958C2C74-4959-934B-BBEC-2F2D446F6BA1}"/>
  <tableColumns count="3">
    <tableColumn id="1" xr3:uid="{37286DAA-A06B-064C-85F3-2B13C3D65A04}" name="DATAB" totalsRowFunction="custom" totalsRowDxfId="0">
      <totalsRowFormula>AVERAGE(Table2[DATAB])</totalsRowFormula>
    </tableColumn>
    <tableColumn id="2" xr3:uid="{572FE35F-72BB-9B4D-ABD2-4EF96AF90269}" name="x-mean" dataDxfId="2">
      <calculatedColumnFormula>Table2[[#This Row],[DATAB]]-Table2[[#Totals],[DATAB]]</calculatedColumnFormula>
    </tableColumn>
    <tableColumn id="3" xr3:uid="{5E634B0B-E0C6-4B48-B5E3-FC6EDFC2FF28}" name="(x-mean)^2" totalsRowFunction="custom" dataDxfId="1">
      <calculatedColumnFormula>Table2[[#This Row],[x-mean]]^2</calculatedColumnFormula>
      <totalsRowFormula>SUM(Table2[(x-mean)^2])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D98075-2CFF-9F44-9725-5FC27439DD51}" name="Table6" displayName="Table6" ref="I41:K51" totalsRowShown="0">
  <autoFilter ref="I41:K51" xr:uid="{EAE764AF-524C-BF47-99DC-227DB040B3E9}"/>
  <tableColumns count="3">
    <tableColumn id="1" xr3:uid="{A06A0432-3C69-9F4A-8DC9-5294E2016A95}" name="N"/>
    <tableColumn id="2" xr3:uid="{16B2957E-4C7F-7745-A2DD-6FEFD12E18EC}" name="order"/>
    <tableColumn id="3" xr3:uid="{74D773DB-60C5-9246-BFB2-04D72C714A78}" name="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95B2-0AE1-234E-B115-4EBB26E14761}">
  <dimension ref="A1:M59"/>
  <sheetViews>
    <sheetView tabSelected="1" zoomScale="83" workbookViewId="0">
      <selection activeCell="I26" sqref="I26"/>
    </sheetView>
  </sheetViews>
  <sheetFormatPr baseColWidth="10" defaultRowHeight="16"/>
  <sheetData>
    <row r="1" spans="1:9" ht="19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1" t="s">
        <v>7</v>
      </c>
      <c r="H1" s="1" t="s">
        <v>9</v>
      </c>
      <c r="I1" s="10" t="s">
        <v>11</v>
      </c>
    </row>
    <row r="2" spans="1:9" ht="20" thickBot="1">
      <c r="A2" s="7"/>
      <c r="B2" s="9"/>
      <c r="C2" s="9"/>
      <c r="D2" s="9"/>
      <c r="E2" s="9"/>
      <c r="F2" s="2" t="s">
        <v>6</v>
      </c>
      <c r="G2" s="2" t="s">
        <v>8</v>
      </c>
      <c r="H2" s="2" t="s">
        <v>10</v>
      </c>
      <c r="I2" s="11"/>
    </row>
    <row r="3" spans="1:9" ht="18" thickBot="1">
      <c r="A3" s="3" t="s">
        <v>12</v>
      </c>
      <c r="B3" s="4">
        <v>8</v>
      </c>
      <c r="C3" s="4">
        <f>B3+C4</f>
        <v>145</v>
      </c>
      <c r="D3" s="4">
        <v>4</v>
      </c>
      <c r="E3" cm="1">
        <f t="array" ref="E3:E13">B3:B13*D3:D13</f>
        <v>32</v>
      </c>
      <c r="F3" s="2">
        <f>(32+34)/2</f>
        <v>33</v>
      </c>
      <c r="G3" s="2" cm="1">
        <f t="array" ref="G3:G13">F3:F13-B15</f>
        <v>17</v>
      </c>
      <c r="H3" s="2" cm="1">
        <f t="array" ref="H3:H13">(G3:G13)^2</f>
        <v>289</v>
      </c>
      <c r="I3" s="2" cm="1">
        <f t="array" ref="I3:I13">H3:H13*B3:B13</f>
        <v>2312</v>
      </c>
    </row>
    <row r="4" spans="1:9" ht="18" thickBot="1">
      <c r="A4" s="3" t="s">
        <v>13</v>
      </c>
      <c r="B4" s="4">
        <v>11</v>
      </c>
      <c r="C4" s="4">
        <f>B4+C5</f>
        <v>137</v>
      </c>
      <c r="D4" s="4">
        <v>3</v>
      </c>
      <c r="E4" s="4">
        <v>33</v>
      </c>
      <c r="F4" s="2">
        <v>31</v>
      </c>
      <c r="G4" s="2">
        <v>15</v>
      </c>
      <c r="H4" s="2">
        <v>225</v>
      </c>
      <c r="I4" s="2">
        <v>2475</v>
      </c>
    </row>
    <row r="5" spans="1:9" ht="18" thickBot="1">
      <c r="A5" s="3" t="s">
        <v>14</v>
      </c>
      <c r="B5" s="4">
        <v>13</v>
      </c>
      <c r="C5" s="4">
        <f>B5+C6</f>
        <v>126</v>
      </c>
      <c r="D5" s="4">
        <v>2</v>
      </c>
      <c r="E5" s="4">
        <v>26</v>
      </c>
      <c r="F5" s="2">
        <f>(26+28)/2</f>
        <v>27</v>
      </c>
      <c r="G5" s="2">
        <v>11</v>
      </c>
      <c r="H5" s="2">
        <v>121</v>
      </c>
      <c r="I5" s="2">
        <v>1573</v>
      </c>
    </row>
    <row r="6" spans="1:9" ht="18" thickBot="1">
      <c r="A6" s="3" t="s">
        <v>15</v>
      </c>
      <c r="B6" s="4">
        <v>14</v>
      </c>
      <c r="C6" s="4">
        <f>B6+C7</f>
        <v>113</v>
      </c>
      <c r="D6" s="4">
        <v>1</v>
      </c>
      <c r="E6" s="4">
        <v>14</v>
      </c>
      <c r="F6" s="2">
        <f>(23+25)/2</f>
        <v>24</v>
      </c>
      <c r="G6" s="2">
        <v>8</v>
      </c>
      <c r="H6" s="2">
        <v>64</v>
      </c>
      <c r="I6" s="2">
        <v>896</v>
      </c>
    </row>
    <row r="7" spans="1:9" ht="18" thickBot="1">
      <c r="A7" s="3" t="s">
        <v>16</v>
      </c>
      <c r="B7" s="4">
        <v>17</v>
      </c>
      <c r="C7" s="4">
        <f>B7+C8</f>
        <v>99</v>
      </c>
      <c r="D7" s="4">
        <v>0</v>
      </c>
      <c r="E7" s="4">
        <v>0</v>
      </c>
      <c r="F7" s="2">
        <f>(20+22)/2</f>
        <v>21</v>
      </c>
      <c r="G7" s="2">
        <v>5</v>
      </c>
      <c r="H7" s="2">
        <v>25</v>
      </c>
      <c r="I7" s="2">
        <v>425</v>
      </c>
    </row>
    <row r="8" spans="1:9" ht="18" thickBot="1">
      <c r="A8" s="3" t="s">
        <v>17</v>
      </c>
      <c r="B8" s="4">
        <v>19</v>
      </c>
      <c r="C8" s="4">
        <f>B8+C9</f>
        <v>82</v>
      </c>
      <c r="D8" s="4">
        <v>-1</v>
      </c>
      <c r="E8" s="4">
        <v>-19</v>
      </c>
      <c r="F8" s="2">
        <f>(17+19)/2</f>
        <v>18</v>
      </c>
      <c r="G8" s="2">
        <v>2</v>
      </c>
      <c r="H8" s="2">
        <v>4</v>
      </c>
      <c r="I8" s="2">
        <v>76</v>
      </c>
    </row>
    <row r="9" spans="1:9" ht="18" thickBot="1">
      <c r="A9" s="3" t="s">
        <v>18</v>
      </c>
      <c r="B9" s="4">
        <v>17</v>
      </c>
      <c r="C9" s="4">
        <f>B9+C10</f>
        <v>63</v>
      </c>
      <c r="D9" s="4">
        <v>-2</v>
      </c>
      <c r="E9" s="4">
        <v>-34</v>
      </c>
      <c r="F9" s="2">
        <f>(14+16)/2</f>
        <v>15</v>
      </c>
      <c r="G9" s="2">
        <v>-1</v>
      </c>
      <c r="H9" s="2">
        <v>1</v>
      </c>
      <c r="I9" s="2">
        <v>17</v>
      </c>
    </row>
    <row r="10" spans="1:9" ht="18" thickBot="1">
      <c r="A10" s="5" t="s">
        <v>25</v>
      </c>
      <c r="B10" s="4">
        <v>14</v>
      </c>
      <c r="C10" s="4">
        <f>B10+C11</f>
        <v>46</v>
      </c>
      <c r="D10" s="4">
        <v>-3</v>
      </c>
      <c r="E10" s="4">
        <v>-42</v>
      </c>
      <c r="F10" s="2">
        <f>(11+13)/2</f>
        <v>12</v>
      </c>
      <c r="G10" s="2">
        <v>-4</v>
      </c>
      <c r="H10" s="2">
        <v>16</v>
      </c>
      <c r="I10" s="2">
        <v>224</v>
      </c>
    </row>
    <row r="11" spans="1:9" ht="18" thickBot="1">
      <c r="A11" s="3" t="s">
        <v>19</v>
      </c>
      <c r="B11" s="4">
        <v>13</v>
      </c>
      <c r="C11" s="4">
        <f>B11+C12</f>
        <v>32</v>
      </c>
      <c r="D11" s="4">
        <v>-4</v>
      </c>
      <c r="E11" s="4">
        <v>-52</v>
      </c>
      <c r="F11" s="2">
        <f>(8+10)/2</f>
        <v>9</v>
      </c>
      <c r="G11" s="2">
        <v>-7</v>
      </c>
      <c r="H11" s="2">
        <v>49</v>
      </c>
      <c r="I11" s="2">
        <v>637</v>
      </c>
    </row>
    <row r="12" spans="1:9" ht="18" thickBot="1">
      <c r="A12" s="3" t="s">
        <v>20</v>
      </c>
      <c r="B12" s="4">
        <v>11</v>
      </c>
      <c r="C12" s="4">
        <f>B12+C13</f>
        <v>19</v>
      </c>
      <c r="D12" s="4">
        <v>-5</v>
      </c>
      <c r="E12" s="4">
        <v>-55</v>
      </c>
      <c r="F12" s="2">
        <f>(5+7)/2</f>
        <v>6</v>
      </c>
      <c r="G12" s="2">
        <v>-10</v>
      </c>
      <c r="H12" s="2">
        <v>100</v>
      </c>
      <c r="I12" s="2">
        <v>1100</v>
      </c>
    </row>
    <row r="13" spans="1:9" ht="18" thickBot="1">
      <c r="A13" s="3" t="s">
        <v>21</v>
      </c>
      <c r="B13" s="4">
        <v>8</v>
      </c>
      <c r="C13" s="4">
        <v>8</v>
      </c>
      <c r="D13" s="4">
        <v>-6</v>
      </c>
      <c r="E13" s="4">
        <v>-48</v>
      </c>
      <c r="F13" s="2">
        <f>(2+4)/2</f>
        <v>3</v>
      </c>
      <c r="G13" s="2">
        <v>-13</v>
      </c>
      <c r="H13" s="2">
        <v>169</v>
      </c>
      <c r="I13" s="2">
        <v>1352</v>
      </c>
    </row>
    <row r="14" spans="1:9" ht="17" thickBot="1">
      <c r="A14" s="3">
        <v>2</v>
      </c>
      <c r="B14" s="4"/>
      <c r="C14" s="4"/>
      <c r="D14" s="4"/>
      <c r="E14" s="4"/>
      <c r="F14" s="2"/>
      <c r="G14" s="2"/>
      <c r="H14" s="2"/>
      <c r="I14" s="2">
        <f>SUM(I3:I13)</f>
        <v>11087</v>
      </c>
    </row>
    <row r="15" spans="1:9">
      <c r="A15" s="12" t="s">
        <v>22</v>
      </c>
      <c r="B15">
        <f>AVERAGE(F8)+2*(-145/C3)</f>
        <v>16</v>
      </c>
    </row>
    <row r="16" spans="1:9" ht="17">
      <c r="A16" s="13" t="s">
        <v>23</v>
      </c>
      <c r="B16">
        <f>SQRT(I14/C3)</f>
        <v>8.744259200499334</v>
      </c>
    </row>
    <row r="17" spans="1:9" ht="18" thickBot="1">
      <c r="A17" s="13" t="s">
        <v>24</v>
      </c>
      <c r="B17">
        <f>5+2*(((0.12*145)-19)/11)</f>
        <v>4.709090909090909</v>
      </c>
      <c r="C17" t="s">
        <v>26</v>
      </c>
    </row>
    <row r="18" spans="1:9" ht="17">
      <c r="A18" s="13" t="s">
        <v>27</v>
      </c>
      <c r="B18">
        <f>17+2*(((0.53*145)-82)/19)</f>
        <v>16.457894736842107</v>
      </c>
      <c r="G18" s="16" t="s">
        <v>0</v>
      </c>
      <c r="H18" s="16" t="s">
        <v>30</v>
      </c>
      <c r="I18" s="16"/>
    </row>
    <row r="19" spans="1:9" ht="18" thickBot="1">
      <c r="A19" s="13" t="s">
        <v>28</v>
      </c>
      <c r="B19">
        <f>20+2*(((0.66*145)-99)/17)</f>
        <v>19.611764705882354</v>
      </c>
      <c r="G19" s="3" t="s">
        <v>12</v>
      </c>
      <c r="H19" s="4">
        <v>8</v>
      </c>
      <c r="I19" s="15"/>
    </row>
    <row r="20" spans="1:9" ht="18" thickBot="1">
      <c r="A20" s="13" t="s">
        <v>29</v>
      </c>
      <c r="B20">
        <f>26+2*(((0.81*145)-126)/13)</f>
        <v>24.684615384615384</v>
      </c>
      <c r="G20" s="3" t="s">
        <v>13</v>
      </c>
      <c r="H20" s="4">
        <v>11</v>
      </c>
      <c r="I20" s="15"/>
    </row>
    <row r="21" spans="1:9" ht="18" thickBot="1">
      <c r="G21" s="3" t="s">
        <v>14</v>
      </c>
      <c r="H21" s="4">
        <v>13</v>
      </c>
      <c r="I21" s="15"/>
    </row>
    <row r="22" spans="1:9" ht="18" thickBot="1">
      <c r="G22" s="3" t="s">
        <v>15</v>
      </c>
      <c r="H22" s="4">
        <v>14</v>
      </c>
      <c r="I22" s="15"/>
    </row>
    <row r="23" spans="1:9" ht="18" thickBot="1">
      <c r="G23" s="3" t="s">
        <v>16</v>
      </c>
      <c r="H23" s="4">
        <v>17</v>
      </c>
      <c r="I23" s="15"/>
    </row>
    <row r="24" spans="1:9" ht="18" thickBot="1">
      <c r="G24" s="3" t="s">
        <v>17</v>
      </c>
      <c r="H24" s="4">
        <v>19</v>
      </c>
      <c r="I24" s="15"/>
    </row>
    <row r="25" spans="1:9" ht="18" thickBot="1">
      <c r="G25" s="3" t="s">
        <v>18</v>
      </c>
      <c r="H25" s="4">
        <v>17</v>
      </c>
      <c r="I25" s="15"/>
    </row>
    <row r="26" spans="1:9" ht="18" thickBot="1">
      <c r="A26" t="s">
        <v>31</v>
      </c>
      <c r="B26" t="s">
        <v>32</v>
      </c>
      <c r="C26" t="s">
        <v>33</v>
      </c>
      <c r="G26" s="5" t="s">
        <v>25</v>
      </c>
      <c r="H26" s="4">
        <v>14</v>
      </c>
      <c r="I26" s="15"/>
    </row>
    <row r="27" spans="1:9" ht="18" thickBot="1">
      <c r="A27">
        <v>2</v>
      </c>
      <c r="B27">
        <f>Table2[[#This Row],[DATAB]]-Table2[[#Totals],[DATAB]]</f>
        <v>-3.4000000000000004</v>
      </c>
      <c r="C27" s="14">
        <f>Table2[[#This Row],[x-mean]]^2</f>
        <v>11.560000000000002</v>
      </c>
      <c r="G27" s="3" t="s">
        <v>19</v>
      </c>
      <c r="H27" s="4">
        <v>13</v>
      </c>
      <c r="I27" s="15"/>
    </row>
    <row r="28" spans="1:9" ht="18" thickBot="1">
      <c r="A28">
        <v>3</v>
      </c>
      <c r="B28">
        <f>Table2[[#This Row],[DATAB]]-Table2[[#Totals],[DATAB]]</f>
        <v>-2.4000000000000004</v>
      </c>
      <c r="C28" s="14">
        <f>Table2[[#This Row],[x-mean]]^2</f>
        <v>5.7600000000000016</v>
      </c>
      <c r="G28" s="3" t="s">
        <v>20</v>
      </c>
      <c r="H28" s="4">
        <v>11</v>
      </c>
      <c r="I28" s="15"/>
    </row>
    <row r="29" spans="1:9" ht="18" thickBot="1">
      <c r="A29">
        <v>3</v>
      </c>
      <c r="B29">
        <f>Table2[[#This Row],[DATAB]]-Table2[[#Totals],[DATAB]]</f>
        <v>-2.4000000000000004</v>
      </c>
      <c r="C29" s="14">
        <f>Table2[[#This Row],[x-mean]]^2</f>
        <v>5.7600000000000016</v>
      </c>
      <c r="G29" s="3" t="s">
        <v>21</v>
      </c>
      <c r="H29" s="4">
        <v>8</v>
      </c>
    </row>
    <row r="30" spans="1:9">
      <c r="A30">
        <v>4</v>
      </c>
      <c r="B30">
        <f>Table2[[#This Row],[DATAB]]-Table2[[#Totals],[DATAB]]</f>
        <v>-1.4000000000000004</v>
      </c>
      <c r="C30" s="14">
        <f>Table2[[#This Row],[x-mean]]^2</f>
        <v>1.9600000000000011</v>
      </c>
    </row>
    <row r="31" spans="1:9">
      <c r="A31" s="17">
        <v>5</v>
      </c>
      <c r="B31" s="17">
        <f>Table2[[#This Row],[DATAB]]-Table2[[#Totals],[DATAB]]</f>
        <v>-0.40000000000000036</v>
      </c>
      <c r="C31" s="21">
        <f>Table2[[#This Row],[x-mean]]^2</f>
        <v>0.16000000000000028</v>
      </c>
      <c r="E31" s="17"/>
    </row>
    <row r="32" spans="1:9">
      <c r="A32" s="17">
        <v>6</v>
      </c>
      <c r="B32">
        <f>Table2[[#This Row],[DATAB]]-Table2[[#Totals],[DATAB]]</f>
        <v>0.59999999999999964</v>
      </c>
      <c r="C32" s="14">
        <f>Table2[[#This Row],[x-mean]]^2</f>
        <v>0.3599999999999996</v>
      </c>
    </row>
    <row r="33" spans="1:13">
      <c r="A33" s="17">
        <v>7</v>
      </c>
      <c r="B33" s="17">
        <f>Table2[[#This Row],[DATAB]]-Table2[[#Totals],[DATAB]]</f>
        <v>1.5999999999999996</v>
      </c>
      <c r="C33" s="21">
        <f>Table2[[#This Row],[x-mean]]^2</f>
        <v>2.5599999999999987</v>
      </c>
      <c r="E33" s="17"/>
      <c r="F33" s="17"/>
    </row>
    <row r="34" spans="1:13">
      <c r="A34" s="17">
        <v>7</v>
      </c>
      <c r="B34">
        <f>Table2[[#This Row],[DATAB]]-Table2[[#Totals],[DATAB]]</f>
        <v>1.5999999999999996</v>
      </c>
      <c r="C34" s="14">
        <f>Table2[[#This Row],[x-mean]]^2</f>
        <v>2.5599999999999987</v>
      </c>
    </row>
    <row r="35" spans="1:13">
      <c r="A35">
        <v>8</v>
      </c>
      <c r="B35">
        <f>Table2[[#This Row],[DATAB]]-Table2[[#Totals],[DATAB]]</f>
        <v>2.5999999999999996</v>
      </c>
      <c r="C35" s="14">
        <f>Table2[[#This Row],[x-mean]]^2</f>
        <v>6.759999999999998</v>
      </c>
    </row>
    <row r="36" spans="1:13">
      <c r="A36">
        <v>9</v>
      </c>
      <c r="B36">
        <f>Table2[[#This Row],[DATAB]]-Table2[[#Totals],[DATAB]]</f>
        <v>3.5999999999999996</v>
      </c>
      <c r="C36" s="14">
        <f>Table2[[#This Row],[x-mean]]^2</f>
        <v>12.959999999999997</v>
      </c>
    </row>
    <row r="37" spans="1:13">
      <c r="A37" s="22">
        <f>AVERAGE(Table2[DATAB])</f>
        <v>5.4</v>
      </c>
      <c r="C37">
        <f>SUM(Table2[(x-mean)^2])</f>
        <v>50.399999999999991</v>
      </c>
    </row>
    <row r="38" spans="1:13">
      <c r="A38" s="22" t="s">
        <v>22</v>
      </c>
      <c r="C38" s="23">
        <f>SQRT(C37/9)</f>
        <v>2.3664319132398464</v>
      </c>
    </row>
    <row r="39" spans="1:13">
      <c r="C39" s="23" t="s">
        <v>23</v>
      </c>
    </row>
    <row r="40" spans="1:13" ht="26">
      <c r="E40" s="30"/>
      <c r="F40" s="30"/>
      <c r="G40" s="30"/>
      <c r="I40" s="31" t="s">
        <v>43</v>
      </c>
      <c r="K40" s="33" t="s">
        <v>47</v>
      </c>
      <c r="L40" s="33"/>
    </row>
    <row r="41" spans="1:13">
      <c r="B41" t="s">
        <v>34</v>
      </c>
      <c r="I41" s="32" t="s">
        <v>44</v>
      </c>
      <c r="J41" t="s">
        <v>45</v>
      </c>
      <c r="K41" t="s">
        <v>46</v>
      </c>
    </row>
    <row r="42" spans="1:13">
      <c r="A42" s="18" t="s">
        <v>35</v>
      </c>
      <c r="B42" t="s">
        <v>36</v>
      </c>
      <c r="C42" t="s">
        <v>37</v>
      </c>
      <c r="I42">
        <v>1</v>
      </c>
      <c r="J42">
        <v>9</v>
      </c>
      <c r="K42">
        <v>0.14000000000000001</v>
      </c>
      <c r="L42" cm="1">
        <f t="array" ref="L42:L44">(Table6[[#This Row],[order]]*K42:K44)</f>
        <v>1.2600000000000002</v>
      </c>
      <c r="M42" t="s">
        <v>48</v>
      </c>
    </row>
    <row r="43" spans="1:13">
      <c r="A43" s="19">
        <v>2</v>
      </c>
      <c r="B43" s="26" cm="1">
        <f t="array" ref="B43:B52">(A43:A52)-Table2[[#Totals],[DATAB]]</f>
        <v>-3.4000000000000004</v>
      </c>
      <c r="C43" cm="1">
        <f t="array" ref="C43:C52">(_xlfn.ANCHORARRAY(B43))^2</f>
        <v>11.560000000000002</v>
      </c>
      <c r="I43">
        <v>2</v>
      </c>
      <c r="J43">
        <v>8</v>
      </c>
      <c r="K43">
        <v>0.52</v>
      </c>
      <c r="L43">
        <v>4.68</v>
      </c>
      <c r="M43" t="s">
        <v>49</v>
      </c>
    </row>
    <row r="44" spans="1:13">
      <c r="A44" s="20">
        <v>3</v>
      </c>
      <c r="B44" s="26">
        <v>-2.4000000000000004</v>
      </c>
      <c r="C44">
        <v>5.7600000000000016</v>
      </c>
      <c r="I44">
        <v>3</v>
      </c>
      <c r="J44">
        <v>7</v>
      </c>
      <c r="K44">
        <v>0.81</v>
      </c>
      <c r="L44">
        <v>7.2900000000000009</v>
      </c>
      <c r="M44" t="s">
        <v>50</v>
      </c>
    </row>
    <row r="45" spans="1:13">
      <c r="A45" s="19">
        <v>3</v>
      </c>
      <c r="B45" s="26">
        <v>-2.4000000000000004</v>
      </c>
      <c r="C45">
        <v>5.7600000000000016</v>
      </c>
      <c r="I45">
        <v>4</v>
      </c>
      <c r="J45">
        <v>7</v>
      </c>
    </row>
    <row r="46" spans="1:13">
      <c r="A46" s="20">
        <v>4</v>
      </c>
      <c r="B46" s="26">
        <v>-1.4000000000000004</v>
      </c>
      <c r="C46">
        <v>1.9600000000000011</v>
      </c>
      <c r="I46">
        <v>5</v>
      </c>
      <c r="J46">
        <v>6</v>
      </c>
    </row>
    <row r="47" spans="1:13">
      <c r="A47" s="24">
        <v>5</v>
      </c>
      <c r="B47" s="26">
        <v>-0.40000000000000036</v>
      </c>
      <c r="C47">
        <v>0.16000000000000028</v>
      </c>
      <c r="I47">
        <v>6</v>
      </c>
      <c r="J47">
        <v>5</v>
      </c>
    </row>
    <row r="48" spans="1:13">
      <c r="A48" s="25">
        <v>6</v>
      </c>
      <c r="B48" s="26">
        <v>0.59999999999999964</v>
      </c>
      <c r="C48">
        <v>0.3599999999999996</v>
      </c>
      <c r="I48">
        <v>7</v>
      </c>
      <c r="J48">
        <v>4</v>
      </c>
    </row>
    <row r="49" spans="1:10">
      <c r="A49" s="24">
        <v>7</v>
      </c>
      <c r="B49" s="26">
        <v>1.5999999999999996</v>
      </c>
      <c r="C49">
        <v>2.5599999999999987</v>
      </c>
      <c r="I49">
        <v>8</v>
      </c>
      <c r="J49">
        <v>3</v>
      </c>
    </row>
    <row r="50" spans="1:10">
      <c r="A50" s="25">
        <v>7</v>
      </c>
      <c r="B50" s="26">
        <v>1.5999999999999996</v>
      </c>
      <c r="C50">
        <v>2.5599999999999987</v>
      </c>
      <c r="I50">
        <v>9</v>
      </c>
      <c r="J50">
        <v>3</v>
      </c>
    </row>
    <row r="51" spans="1:10">
      <c r="A51" s="19">
        <v>8</v>
      </c>
      <c r="B51" s="26">
        <v>2.5999999999999996</v>
      </c>
      <c r="C51">
        <v>6.759999999999998</v>
      </c>
      <c r="I51">
        <v>10</v>
      </c>
      <c r="J51">
        <v>2</v>
      </c>
    </row>
    <row r="52" spans="1:10">
      <c r="A52" s="20">
        <v>9</v>
      </c>
      <c r="B52" s="26">
        <v>3.5999999999999996</v>
      </c>
      <c r="C52">
        <v>12.959999999999997</v>
      </c>
    </row>
    <row r="53" spans="1:10">
      <c r="C53">
        <f>SUM(_xlfn.ANCHORARRAY(C43))</f>
        <v>50.399999999999991</v>
      </c>
    </row>
    <row r="54" spans="1:10">
      <c r="C54" s="27">
        <f>SQRT(C53/9)</f>
        <v>2.3664319132398464</v>
      </c>
    </row>
    <row r="55" spans="1:10">
      <c r="C55" s="27" t="s">
        <v>38</v>
      </c>
    </row>
    <row r="56" spans="1:10">
      <c r="A56" s="28" t="s">
        <v>39</v>
      </c>
    </row>
    <row r="57" spans="1:10">
      <c r="A57" s="29" t="s">
        <v>40</v>
      </c>
      <c r="D57" s="17"/>
      <c r="F57" s="17"/>
    </row>
    <row r="58" spans="1:10">
      <c r="A58" s="28" t="s">
        <v>41</v>
      </c>
    </row>
    <row r="59" spans="1:10">
      <c r="A59" s="29" t="s">
        <v>42</v>
      </c>
    </row>
  </sheetData>
  <sortState xmlns:xlrd2="http://schemas.microsoft.com/office/spreadsheetml/2017/richdata2" ref="H19:H28">
    <sortCondition ref="H19"/>
  </sortState>
  <mergeCells count="6">
    <mergeCell ref="A1:A2"/>
    <mergeCell ref="B1:B2"/>
    <mergeCell ref="C1:C2"/>
    <mergeCell ref="D1:D2"/>
    <mergeCell ref="E1:E2"/>
    <mergeCell ref="I1:I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Yaqoob Nory</dc:creator>
  <cp:lastModifiedBy>Yaqoob Nory</cp:lastModifiedBy>
  <dcterms:created xsi:type="dcterms:W3CDTF">2020-06-23T01:38:03Z</dcterms:created>
  <dcterms:modified xsi:type="dcterms:W3CDTF">2020-06-23T18:04:00Z</dcterms:modified>
</cp:coreProperties>
</file>