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685" windowWidth="15135" windowHeight="5490" activeTab="6"/>
  </bookViews>
  <sheets>
    <sheet name="2009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Sheet1" sheetId="8" r:id="rId8"/>
  </sheets>
  <calcPr calcId="145621"/>
  <fileRecoveryPr repairLoad="1"/>
</workbook>
</file>

<file path=xl/calcChain.xml><?xml version="1.0" encoding="utf-8"?>
<calcChain xmlns="http://schemas.openxmlformats.org/spreadsheetml/2006/main">
  <c r="G13" i="7" l="1"/>
  <c r="G12" i="7" l="1"/>
  <c r="G11" i="7" l="1"/>
  <c r="C28" i="7" l="1"/>
  <c r="B28" i="7"/>
  <c r="G10" i="7" l="1"/>
  <c r="G9" i="7" l="1"/>
  <c r="G8" i="7" l="1"/>
  <c r="G7" i="7" l="1"/>
  <c r="G6" i="7" l="1"/>
  <c r="G5" i="7" l="1"/>
  <c r="F33" i="7"/>
  <c r="C32" i="7" s="1"/>
  <c r="E33" i="7"/>
  <c r="B31" i="7"/>
  <c r="G33" i="7"/>
  <c r="G34" i="7" l="1"/>
  <c r="B32" i="7"/>
  <c r="B33" i="7" s="1"/>
  <c r="G17" i="6"/>
  <c r="G15" i="6" l="1"/>
  <c r="G14" i="6" l="1"/>
  <c r="G13" i="6" l="1"/>
  <c r="F33" i="6" l="1"/>
  <c r="G12" i="6" l="1"/>
  <c r="G11" i="6" l="1"/>
  <c r="G10" i="6" l="1"/>
  <c r="G9" i="6" l="1"/>
  <c r="G8" i="6" l="1"/>
  <c r="G7" i="6" l="1"/>
  <c r="G6" i="6" l="1"/>
  <c r="C28" i="6" l="1"/>
  <c r="B28" i="6"/>
  <c r="B31" i="6" s="1"/>
  <c r="G5" i="6"/>
  <c r="C32" i="6"/>
  <c r="E33" i="6"/>
  <c r="G33" i="6"/>
  <c r="G34" i="6" l="1"/>
  <c r="B32" i="6"/>
  <c r="B33" i="6" s="1"/>
  <c r="G29" i="5"/>
  <c r="F33" i="5" l="1"/>
  <c r="G28" i="5"/>
  <c r="G27" i="5" l="1"/>
  <c r="G26" i="5" l="1"/>
  <c r="G25" i="5" l="1"/>
  <c r="G23" i="5" l="1"/>
  <c r="G22" i="5" l="1"/>
  <c r="E33" i="5" l="1"/>
  <c r="G21" i="5"/>
  <c r="G20" i="5" l="1"/>
  <c r="G34" i="5" l="1"/>
  <c r="C32" i="5" l="1"/>
  <c r="B32" i="5"/>
  <c r="G19" i="5"/>
  <c r="G18" i="5" l="1"/>
  <c r="G17" i="5" l="1"/>
  <c r="G16" i="5" l="1"/>
  <c r="G15" i="5" l="1"/>
  <c r="G14" i="5"/>
  <c r="G13" i="5" l="1"/>
  <c r="G12" i="5" l="1"/>
  <c r="G11" i="5" l="1"/>
  <c r="G10" i="5" l="1"/>
  <c r="C62" i="3" l="1"/>
  <c r="B62" i="3"/>
  <c r="G9" i="5" l="1"/>
  <c r="G8" i="5" l="1"/>
  <c r="G7" i="5"/>
  <c r="C28" i="5" l="1"/>
  <c r="C28" i="4"/>
  <c r="G6" i="5"/>
  <c r="G5" i="5"/>
  <c r="G33" i="5" s="1"/>
  <c r="B28" i="5"/>
  <c r="B31" i="5" s="1"/>
  <c r="H20" i="4"/>
  <c r="B33" i="5" l="1"/>
  <c r="H56" i="3"/>
  <c r="G56" i="3"/>
  <c r="F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B65" i="3"/>
  <c r="B64" i="3"/>
  <c r="G22" i="4"/>
  <c r="H19" i="4"/>
  <c r="H17" i="4"/>
  <c r="H16" i="4"/>
  <c r="H15" i="4"/>
  <c r="H14" i="4"/>
  <c r="H13" i="4"/>
  <c r="H12" i="4"/>
  <c r="H10" i="4"/>
  <c r="H9" i="4"/>
  <c r="H8" i="4"/>
  <c r="H7" i="4"/>
  <c r="H6" i="4"/>
  <c r="H5" i="4"/>
  <c r="B28" i="4"/>
  <c r="F22" i="4"/>
  <c r="B31" i="4" s="1"/>
  <c r="B66" i="3" l="1"/>
  <c r="B30" i="4"/>
  <c r="B32" i="4" s="1"/>
  <c r="H22" i="4"/>
  <c r="B28" i="3"/>
  <c r="G19" i="3"/>
  <c r="F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9" i="3" s="1"/>
  <c r="C24" i="3" l="1"/>
  <c r="E23" i="3"/>
  <c r="E22" i="3"/>
  <c r="B25" i="3"/>
  <c r="E24" i="3"/>
  <c r="B26" i="3" s="1"/>
  <c r="B27" i="3" l="1"/>
  <c r="B29" i="3" s="1"/>
  <c r="E22" i="2"/>
  <c r="B25" i="2"/>
  <c r="E23" i="2"/>
  <c r="D23" i="1"/>
  <c r="D22" i="1"/>
  <c r="D24" i="1" s="1"/>
  <c r="A26" i="1" s="1"/>
  <c r="A25" i="1"/>
  <c r="F5" i="1"/>
  <c r="A28" i="1" s="1"/>
  <c r="E24" i="2" l="1"/>
  <c r="B26" i="2" s="1"/>
  <c r="B27" i="2"/>
  <c r="B29" i="2" s="1"/>
  <c r="A27" i="1"/>
  <c r="A29" i="1" s="1"/>
</calcChain>
</file>

<file path=xl/sharedStrings.xml><?xml version="1.0" encoding="utf-8"?>
<sst xmlns="http://schemas.openxmlformats.org/spreadsheetml/2006/main" count="144" uniqueCount="38">
  <si>
    <t>mortgage</t>
  </si>
  <si>
    <t>hay loan</t>
  </si>
  <si>
    <t>loans</t>
  </si>
  <si>
    <t>blueberries</t>
  </si>
  <si>
    <t>TOTAL</t>
  </si>
  <si>
    <t>January's milk</t>
  </si>
  <si>
    <t>February's milk</t>
  </si>
  <si>
    <t>March's milk</t>
  </si>
  <si>
    <t>April's milk</t>
  </si>
  <si>
    <t>May's milk</t>
  </si>
  <si>
    <t>June's milk</t>
  </si>
  <si>
    <t>July's milk</t>
  </si>
  <si>
    <t>August's milk</t>
  </si>
  <si>
    <t>September's milk</t>
  </si>
  <si>
    <t>October's milk</t>
  </si>
  <si>
    <t>November's milk</t>
  </si>
  <si>
    <t>December's milk</t>
  </si>
  <si>
    <t xml:space="preserve"> 10 organic cull cows</t>
  </si>
  <si>
    <t>Organic beef</t>
  </si>
  <si>
    <t xml:space="preserve"> 32 organic cull cows</t>
  </si>
  <si>
    <t>Organic Milk &amp; Beef Sales 2013</t>
  </si>
  <si>
    <t>Gross lbs milk.       Lbs of milk</t>
  </si>
  <si>
    <t>Total</t>
  </si>
  <si>
    <t>Organic Milk &amp; Beef Sales 2014</t>
  </si>
  <si>
    <t>hanging weight</t>
  </si>
  <si>
    <t xml:space="preserve">  organic cull/sale cows</t>
  </si>
  <si>
    <t>Average $ / cull-Sale</t>
  </si>
  <si>
    <t xml:space="preserve"> Sold to Charles Dykstra</t>
  </si>
  <si>
    <t xml:space="preserve">    hanging weight</t>
  </si>
  <si>
    <t>Organic Milk &amp; Beef Sales 2015</t>
  </si>
  <si>
    <t>Organic Milk &amp; Beef Sales 2016</t>
  </si>
  <si>
    <t>TOTAL for milk</t>
  </si>
  <si>
    <t xml:space="preserve">  (bull)</t>
  </si>
  <si>
    <t xml:space="preserve">  To Son Rise Dairy</t>
  </si>
  <si>
    <t>Organic Milk &amp; Beef Sales 2017</t>
  </si>
  <si>
    <t>one eye</t>
  </si>
  <si>
    <t>split ear</t>
  </si>
  <si>
    <t>Sold Brahma #10 and babies to Lee Hudon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</si>
</sst>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2" fillId="0" borderId="0" xfId="1" applyFont="1"/>
    <xf numFmtId="0" fontId="3" fillId="0" borderId="0" xfId="0" applyFont="1"/>
    <xf numFmtId="44" fontId="3" fillId="0" borderId="0" xfId="1" applyFont="1"/>
    <xf numFmtId="0" fontId="2" fillId="0" borderId="0" xfId="0" applyFont="1"/>
    <xf numFmtId="44" fontId="0" fillId="0" borderId="0" xfId="0" applyNumberFormat="1"/>
    <xf numFmtId="0" fontId="4" fillId="0" borderId="0" xfId="0" applyFont="1"/>
    <xf numFmtId="44" fontId="2" fillId="0" borderId="0" xfId="0" applyNumberFormat="1" applyFont="1"/>
    <xf numFmtId="44" fontId="1" fillId="0" borderId="0" xfId="1" applyFont="1"/>
    <xf numFmtId="0" fontId="1" fillId="0" borderId="0" xfId="0" applyFont="1"/>
    <xf numFmtId="0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" sqref="B1"/>
    </sheetView>
  </sheetViews>
  <sheetFormatPr defaultRowHeight="15" x14ac:dyDescent="0.25"/>
  <sheetData>
    <row r="1" spans="1:7" x14ac:dyDescent="0.25">
      <c r="A1">
        <v>25962.55</v>
      </c>
    </row>
    <row r="2" spans="1:7" x14ac:dyDescent="0.25">
      <c r="A2">
        <v>19120</v>
      </c>
    </row>
    <row r="3" spans="1:7" x14ac:dyDescent="0.25">
      <c r="A3">
        <v>20887.79</v>
      </c>
      <c r="F3">
        <v>210.22</v>
      </c>
    </row>
    <row r="4" spans="1:7" x14ac:dyDescent="0.25">
      <c r="A4">
        <v>19380</v>
      </c>
      <c r="F4">
        <v>174</v>
      </c>
    </row>
    <row r="5" spans="1:7" x14ac:dyDescent="0.25">
      <c r="A5">
        <v>22561.55</v>
      </c>
      <c r="F5">
        <f>SUM(F3:F4)</f>
        <v>384.22</v>
      </c>
      <c r="G5" t="s">
        <v>3</v>
      </c>
    </row>
    <row r="6" spans="1:7" x14ac:dyDescent="0.25">
      <c r="A6">
        <v>20190</v>
      </c>
    </row>
    <row r="7" spans="1:7" x14ac:dyDescent="0.25">
      <c r="A7">
        <v>17434.45</v>
      </c>
    </row>
    <row r="8" spans="1:7" x14ac:dyDescent="0.25">
      <c r="A8">
        <v>19240</v>
      </c>
    </row>
    <row r="9" spans="1:7" x14ac:dyDescent="0.25">
      <c r="A9">
        <v>21404.26</v>
      </c>
    </row>
    <row r="10" spans="1:7" x14ac:dyDescent="0.25">
      <c r="A10">
        <v>18710</v>
      </c>
    </row>
    <row r="11" spans="1:7" x14ac:dyDescent="0.25">
      <c r="A11">
        <v>21197.48</v>
      </c>
    </row>
    <row r="12" spans="1:7" x14ac:dyDescent="0.25">
      <c r="A12">
        <v>20300</v>
      </c>
    </row>
    <row r="13" spans="1:7" x14ac:dyDescent="0.25">
      <c r="A13">
        <v>24701.23</v>
      </c>
    </row>
    <row r="14" spans="1:7" x14ac:dyDescent="0.25">
      <c r="A14">
        <v>22280</v>
      </c>
    </row>
    <row r="15" spans="1:7" x14ac:dyDescent="0.25">
      <c r="A15">
        <v>25706.69</v>
      </c>
    </row>
    <row r="16" spans="1:7" x14ac:dyDescent="0.25">
      <c r="A16">
        <v>26990</v>
      </c>
    </row>
    <row r="17" spans="1:5" x14ac:dyDescent="0.25">
      <c r="A17">
        <v>23167.85</v>
      </c>
    </row>
    <row r="18" spans="1:5" x14ac:dyDescent="0.25">
      <c r="A18">
        <v>25390</v>
      </c>
    </row>
    <row r="19" spans="1:5" x14ac:dyDescent="0.25">
      <c r="A19">
        <v>24003.07</v>
      </c>
    </row>
    <row r="20" spans="1:5" x14ac:dyDescent="0.25">
      <c r="A20">
        <v>19800</v>
      </c>
    </row>
    <row r="21" spans="1:5" x14ac:dyDescent="0.25">
      <c r="A21">
        <v>17840.830000000002</v>
      </c>
    </row>
    <row r="22" spans="1:5" x14ac:dyDescent="0.25">
      <c r="A22">
        <v>19370</v>
      </c>
      <c r="D22">
        <f>2053.55*12</f>
        <v>24642.600000000002</v>
      </c>
      <c r="E22" t="s">
        <v>0</v>
      </c>
    </row>
    <row r="23" spans="1:5" x14ac:dyDescent="0.25">
      <c r="A23">
        <v>22888.87</v>
      </c>
      <c r="D23">
        <f>3200*12</f>
        <v>38400</v>
      </c>
      <c r="E23" t="s">
        <v>1</v>
      </c>
    </row>
    <row r="24" spans="1:5" x14ac:dyDescent="0.25">
      <c r="A24">
        <v>18570</v>
      </c>
      <c r="D24">
        <f>SUM(D22:D23)</f>
        <v>63042.600000000006</v>
      </c>
    </row>
    <row r="25" spans="1:5" x14ac:dyDescent="0.25">
      <c r="A25">
        <f>SUM(A1:A24)</f>
        <v>517096.62</v>
      </c>
    </row>
    <row r="26" spans="1:5" x14ac:dyDescent="0.25">
      <c r="A26">
        <f>D24</f>
        <v>63042.600000000006</v>
      </c>
      <c r="B26" t="s">
        <v>2</v>
      </c>
    </row>
    <row r="27" spans="1:5" x14ac:dyDescent="0.25">
      <c r="A27">
        <f>SUM(A25:A26)</f>
        <v>580139.22</v>
      </c>
    </row>
    <row r="28" spans="1:5" x14ac:dyDescent="0.25">
      <c r="A28">
        <f>F5</f>
        <v>384.22</v>
      </c>
      <c r="B28" t="s">
        <v>3</v>
      </c>
    </row>
    <row r="29" spans="1:5" x14ac:dyDescent="0.25">
      <c r="A29">
        <f>SUM(A27:A28)</f>
        <v>580523.43999999994</v>
      </c>
      <c r="B29" t="s">
        <v>4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9" sqref="A29"/>
    </sheetView>
  </sheetViews>
  <sheetFormatPr defaultRowHeight="15" x14ac:dyDescent="0.25"/>
  <cols>
    <col min="1" max="1" width="16.42578125" customWidth="1"/>
    <col min="2" max="2" width="12.5703125" style="1" bestFit="1" customWidth="1"/>
  </cols>
  <sheetData>
    <row r="1" spans="1:2" x14ac:dyDescent="0.25">
      <c r="A1" t="s">
        <v>5</v>
      </c>
      <c r="B1" s="1">
        <v>19940</v>
      </c>
    </row>
    <row r="2" spans="1:2" x14ac:dyDescent="0.25">
      <c r="B2" s="1">
        <v>20428.23</v>
      </c>
    </row>
    <row r="3" spans="1:2" x14ac:dyDescent="0.25">
      <c r="A3" t="s">
        <v>6</v>
      </c>
      <c r="B3" s="1">
        <v>21300</v>
      </c>
    </row>
    <row r="4" spans="1:2" x14ac:dyDescent="0.25">
      <c r="B4" s="1">
        <v>19334.39</v>
      </c>
    </row>
    <row r="5" spans="1:2" x14ac:dyDescent="0.25">
      <c r="A5" t="s">
        <v>7</v>
      </c>
      <c r="B5" s="1">
        <v>20150</v>
      </c>
    </row>
    <row r="6" spans="1:2" x14ac:dyDescent="0.25">
      <c r="B6" s="1">
        <v>18945.57</v>
      </c>
    </row>
    <row r="7" spans="1:2" x14ac:dyDescent="0.25">
      <c r="A7" t="s">
        <v>8</v>
      </c>
      <c r="B7" s="1">
        <v>20500</v>
      </c>
    </row>
    <row r="8" spans="1:2" x14ac:dyDescent="0.25">
      <c r="B8" s="1">
        <v>23482.42</v>
      </c>
    </row>
    <row r="9" spans="1:2" x14ac:dyDescent="0.25">
      <c r="A9" t="s">
        <v>9</v>
      </c>
      <c r="B9" s="1">
        <v>27040</v>
      </c>
    </row>
    <row r="10" spans="1:2" x14ac:dyDescent="0.25">
      <c r="B10" s="1">
        <v>25597.41</v>
      </c>
    </row>
    <row r="11" spans="1:2" x14ac:dyDescent="0.25">
      <c r="A11" t="s">
        <v>10</v>
      </c>
      <c r="B11" s="1">
        <v>23810</v>
      </c>
    </row>
    <row r="12" spans="1:2" x14ac:dyDescent="0.25">
      <c r="B12" s="1">
        <v>26234.54</v>
      </c>
    </row>
    <row r="13" spans="1:2" x14ac:dyDescent="0.25">
      <c r="A13" t="s">
        <v>11</v>
      </c>
      <c r="B13" s="1">
        <v>23860</v>
      </c>
    </row>
    <row r="14" spans="1:2" x14ac:dyDescent="0.25">
      <c r="B14" s="1">
        <v>27142.04</v>
      </c>
    </row>
    <row r="15" spans="1:2" x14ac:dyDescent="0.25">
      <c r="A15" t="s">
        <v>12</v>
      </c>
      <c r="B15" s="1">
        <v>24350</v>
      </c>
    </row>
    <row r="16" spans="1:2" x14ac:dyDescent="0.25">
      <c r="B16" s="1">
        <v>24167.78</v>
      </c>
    </row>
    <row r="17" spans="1:6" x14ac:dyDescent="0.25">
      <c r="A17" t="s">
        <v>13</v>
      </c>
      <c r="B17" s="1">
        <v>19070</v>
      </c>
    </row>
    <row r="18" spans="1:6" x14ac:dyDescent="0.25">
      <c r="B18" s="1">
        <v>19962.59</v>
      </c>
    </row>
    <row r="19" spans="1:6" x14ac:dyDescent="0.25">
      <c r="A19" t="s">
        <v>14</v>
      </c>
      <c r="B19" s="1">
        <v>20210</v>
      </c>
    </row>
    <row r="20" spans="1:6" x14ac:dyDescent="0.25">
      <c r="B20" s="1">
        <v>20529.14</v>
      </c>
    </row>
    <row r="21" spans="1:6" x14ac:dyDescent="0.25">
      <c r="A21" t="s">
        <v>15</v>
      </c>
      <c r="B21" s="1">
        <v>22540</v>
      </c>
    </row>
    <row r="22" spans="1:6" x14ac:dyDescent="0.25">
      <c r="B22" s="1">
        <v>21257.18</v>
      </c>
      <c r="E22">
        <f>2053.55*7</f>
        <v>14374.850000000002</v>
      </c>
      <c r="F22" t="s">
        <v>0</v>
      </c>
    </row>
    <row r="23" spans="1:6" x14ac:dyDescent="0.25">
      <c r="A23" t="s">
        <v>16</v>
      </c>
      <c r="B23" s="1">
        <v>24390</v>
      </c>
      <c r="E23">
        <f>3200*12</f>
        <v>38400</v>
      </c>
      <c r="F23" t="s">
        <v>1</v>
      </c>
    </row>
    <row r="24" spans="1:6" x14ac:dyDescent="0.25">
      <c r="B24" s="1">
        <v>23412</v>
      </c>
      <c r="E24">
        <f>SUM(E22:E23)</f>
        <v>52774.850000000006</v>
      </c>
    </row>
    <row r="25" spans="1:6" x14ac:dyDescent="0.25">
      <c r="B25" s="1">
        <f>SUM(B1:B24)</f>
        <v>537653.29</v>
      </c>
    </row>
    <row r="26" spans="1:6" x14ac:dyDescent="0.25">
      <c r="B26" s="1">
        <f>E24</f>
        <v>52774.850000000006</v>
      </c>
      <c r="C26" t="s">
        <v>2</v>
      </c>
    </row>
    <row r="27" spans="1:6" x14ac:dyDescent="0.25">
      <c r="B27" s="1">
        <f>SUM(B25:B26)</f>
        <v>590428.14</v>
      </c>
    </row>
    <row r="28" spans="1:6" x14ac:dyDescent="0.25">
      <c r="B28" s="1">
        <v>8605.35</v>
      </c>
      <c r="C28" t="s">
        <v>17</v>
      </c>
    </row>
    <row r="29" spans="1:6" x14ac:dyDescent="0.25">
      <c r="B29" s="1">
        <f>SUM(B27:B28)</f>
        <v>599033.49</v>
      </c>
      <c r="C29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37" workbookViewId="0">
      <selection activeCell="B35" sqref="B35:F36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x14ac:dyDescent="0.25">
      <c r="A1" t="s">
        <v>5</v>
      </c>
      <c r="B1" s="1">
        <v>21740</v>
      </c>
      <c r="C1">
        <v>151294</v>
      </c>
      <c r="F1" s="1" t="s">
        <v>18</v>
      </c>
      <c r="G1"/>
    </row>
    <row r="2" spans="1:8" x14ac:dyDescent="0.25">
      <c r="B2" s="1">
        <v>24620.29</v>
      </c>
      <c r="F2" s="1">
        <v>1468.6</v>
      </c>
      <c r="G2">
        <v>2</v>
      </c>
      <c r="H2">
        <f>359+463</f>
        <v>822</v>
      </c>
    </row>
    <row r="3" spans="1:8" x14ac:dyDescent="0.25">
      <c r="A3" t="s">
        <v>6</v>
      </c>
      <c r="B3" s="1">
        <v>24870</v>
      </c>
      <c r="C3">
        <v>136790</v>
      </c>
      <c r="F3" s="1">
        <v>2111.1999999999998</v>
      </c>
      <c r="G3">
        <v>2</v>
      </c>
      <c r="H3">
        <f>520+659</f>
        <v>1179</v>
      </c>
    </row>
    <row r="4" spans="1:8" x14ac:dyDescent="0.25">
      <c r="B4" s="1">
        <v>16508.77</v>
      </c>
      <c r="F4" s="1">
        <v>2245.15</v>
      </c>
      <c r="G4">
        <v>2</v>
      </c>
      <c r="H4">
        <f>381+776</f>
        <v>1157</v>
      </c>
    </row>
    <row r="5" spans="1:8" x14ac:dyDescent="0.25">
      <c r="A5" t="s">
        <v>7</v>
      </c>
      <c r="B5" s="1">
        <v>21960</v>
      </c>
      <c r="C5">
        <v>160285</v>
      </c>
      <c r="F5" s="1">
        <v>1643.9</v>
      </c>
      <c r="G5">
        <v>2</v>
      </c>
      <c r="H5">
        <f>336+535</f>
        <v>871</v>
      </c>
    </row>
    <row r="6" spans="1:8" x14ac:dyDescent="0.25">
      <c r="B6" s="1">
        <v>21050.81</v>
      </c>
      <c r="F6" s="1">
        <v>2502.6999999999998</v>
      </c>
      <c r="G6">
        <v>2</v>
      </c>
      <c r="H6">
        <f>659+664</f>
        <v>1323</v>
      </c>
    </row>
    <row r="7" spans="1:8" x14ac:dyDescent="0.25">
      <c r="A7" t="s">
        <v>8</v>
      </c>
      <c r="B7" s="1">
        <v>24710</v>
      </c>
      <c r="C7">
        <v>204681</v>
      </c>
      <c r="F7" s="1">
        <v>2629.65</v>
      </c>
      <c r="G7">
        <v>3</v>
      </c>
      <c r="H7">
        <f>440+451+466</f>
        <v>1357</v>
      </c>
    </row>
    <row r="8" spans="1:8" x14ac:dyDescent="0.25">
      <c r="B8" s="1">
        <v>29339.95</v>
      </c>
      <c r="F8" s="1">
        <v>2155.4499999999998</v>
      </c>
      <c r="G8">
        <v>2</v>
      </c>
      <c r="H8">
        <f>549+562</f>
        <v>1111</v>
      </c>
    </row>
    <row r="9" spans="1:8" x14ac:dyDescent="0.25">
      <c r="A9" t="s">
        <v>9</v>
      </c>
      <c r="B9" s="1">
        <v>25790</v>
      </c>
      <c r="C9">
        <v>211777</v>
      </c>
      <c r="F9" s="1">
        <v>1818.7</v>
      </c>
      <c r="G9">
        <v>2</v>
      </c>
      <c r="H9">
        <f>375+588</f>
        <v>963</v>
      </c>
    </row>
    <row r="10" spans="1:8" x14ac:dyDescent="0.25">
      <c r="B10" s="1">
        <v>28935.43</v>
      </c>
      <c r="F10" s="1">
        <v>2205.3000000000002</v>
      </c>
      <c r="G10">
        <v>2</v>
      </c>
      <c r="H10">
        <f>579+619</f>
        <v>1198</v>
      </c>
    </row>
    <row r="11" spans="1:8" x14ac:dyDescent="0.25">
      <c r="A11" t="s">
        <v>10</v>
      </c>
      <c r="B11" s="1">
        <v>27890</v>
      </c>
      <c r="C11">
        <v>202303</v>
      </c>
      <c r="F11" s="1">
        <v>1708</v>
      </c>
      <c r="G11">
        <v>2</v>
      </c>
      <c r="H11">
        <f>460+495</f>
        <v>955</v>
      </c>
    </row>
    <row r="12" spans="1:8" x14ac:dyDescent="0.25">
      <c r="B12" s="1">
        <v>23333.8</v>
      </c>
      <c r="F12" s="1">
        <v>1648.9</v>
      </c>
      <c r="G12">
        <v>2</v>
      </c>
      <c r="H12">
        <f>446+528</f>
        <v>974</v>
      </c>
    </row>
    <row r="13" spans="1:8" x14ac:dyDescent="0.25">
      <c r="A13" t="s">
        <v>11</v>
      </c>
      <c r="B13" s="1">
        <v>24380</v>
      </c>
      <c r="C13">
        <v>196344</v>
      </c>
      <c r="F13" s="1">
        <v>1801.2</v>
      </c>
      <c r="G13">
        <v>2</v>
      </c>
      <c r="H13">
        <f>481+585</f>
        <v>1066</v>
      </c>
    </row>
    <row r="14" spans="1:8" x14ac:dyDescent="0.25">
      <c r="B14" s="1">
        <v>25842.44</v>
      </c>
      <c r="F14" s="1">
        <v>1480.6</v>
      </c>
      <c r="G14">
        <v>2</v>
      </c>
      <c r="H14">
        <f>408+496</f>
        <v>904</v>
      </c>
    </row>
    <row r="15" spans="1:8" x14ac:dyDescent="0.25">
      <c r="A15" t="s">
        <v>12</v>
      </c>
      <c r="B15" s="1">
        <v>17490</v>
      </c>
      <c r="C15">
        <v>150867</v>
      </c>
      <c r="F15" s="1">
        <v>1861.7</v>
      </c>
      <c r="G15">
        <v>3</v>
      </c>
      <c r="H15">
        <f>340+343+462</f>
        <v>1145</v>
      </c>
    </row>
    <row r="16" spans="1:8" x14ac:dyDescent="0.25">
      <c r="B16" s="1">
        <v>21175</v>
      </c>
      <c r="F16" s="1">
        <v>1762.7</v>
      </c>
      <c r="G16">
        <v>3</v>
      </c>
      <c r="H16">
        <f>353+365+394</f>
        <v>1112</v>
      </c>
    </row>
    <row r="17" spans="1:8" x14ac:dyDescent="0.25">
      <c r="A17" t="s">
        <v>13</v>
      </c>
      <c r="B17" s="1">
        <v>17940</v>
      </c>
      <c r="C17">
        <v>151460</v>
      </c>
      <c r="F17" s="1">
        <v>1455.5</v>
      </c>
      <c r="G17">
        <v>2</v>
      </c>
      <c r="H17">
        <f>362+476</f>
        <v>838</v>
      </c>
    </row>
    <row r="18" spans="1:8" x14ac:dyDescent="0.25">
      <c r="B18" s="1">
        <v>22087.61</v>
      </c>
      <c r="F18" s="1">
        <v>1580</v>
      </c>
      <c r="G18">
        <v>2</v>
      </c>
      <c r="H18">
        <f>322+538</f>
        <v>860</v>
      </c>
    </row>
    <row r="19" spans="1:8" x14ac:dyDescent="0.25">
      <c r="A19" t="s">
        <v>14</v>
      </c>
      <c r="B19" s="1">
        <v>15880</v>
      </c>
      <c r="C19">
        <v>125643</v>
      </c>
      <c r="F19" s="1">
        <f>SUM(F2:F18)</f>
        <v>32079.25</v>
      </c>
      <c r="G19">
        <f>SUM(G2:G18)</f>
        <v>37</v>
      </c>
      <c r="H19">
        <f>SUM(H2:H18)</f>
        <v>17835</v>
      </c>
    </row>
    <row r="20" spans="1:8" x14ac:dyDescent="0.25">
      <c r="B20" s="1">
        <v>17107.32</v>
      </c>
    </row>
    <row r="21" spans="1:8" x14ac:dyDescent="0.25">
      <c r="A21" t="s">
        <v>15</v>
      </c>
      <c r="B21" s="1">
        <v>19030</v>
      </c>
      <c r="C21">
        <v>131900</v>
      </c>
    </row>
    <row r="22" spans="1:8" x14ac:dyDescent="0.25">
      <c r="B22" s="1">
        <v>16808.14</v>
      </c>
      <c r="E22">
        <f>2053.55*0</f>
        <v>0</v>
      </c>
      <c r="F22" t="s">
        <v>0</v>
      </c>
    </row>
    <row r="23" spans="1:8" x14ac:dyDescent="0.25">
      <c r="A23" t="s">
        <v>16</v>
      </c>
      <c r="B23" s="1">
        <v>21480</v>
      </c>
      <c r="C23">
        <v>147069</v>
      </c>
      <c r="E23">
        <f>4000*12</f>
        <v>48000</v>
      </c>
      <c r="F23" t="s">
        <v>1</v>
      </c>
    </row>
    <row r="24" spans="1:8" x14ac:dyDescent="0.25">
      <c r="B24" s="2">
        <v>23331.439999999999</v>
      </c>
      <c r="C24">
        <f>SUM(C1:C23)</f>
        <v>1970413</v>
      </c>
      <c r="E24">
        <f>SUM(E22:E23)</f>
        <v>48000</v>
      </c>
    </row>
    <row r="25" spans="1:8" x14ac:dyDescent="0.25">
      <c r="B25" s="1">
        <f>SUM(B1:B24)</f>
        <v>533301</v>
      </c>
    </row>
    <row r="26" spans="1:8" x14ac:dyDescent="0.25">
      <c r="B26" s="1">
        <f>E24</f>
        <v>48000</v>
      </c>
      <c r="C26" t="s">
        <v>2</v>
      </c>
    </row>
    <row r="27" spans="1:8" x14ac:dyDescent="0.25">
      <c r="B27" s="1">
        <f>SUM(B25:B26)</f>
        <v>581301</v>
      </c>
    </row>
    <row r="28" spans="1:8" x14ac:dyDescent="0.25">
      <c r="B28" s="1">
        <f>F19</f>
        <v>32079.25</v>
      </c>
      <c r="C28" t="s">
        <v>17</v>
      </c>
    </row>
    <row r="29" spans="1:8" x14ac:dyDescent="0.25">
      <c r="B29" s="1">
        <f>SUM(B27:B28)</f>
        <v>613380.25</v>
      </c>
      <c r="C29" t="s">
        <v>4</v>
      </c>
    </row>
    <row r="31" spans="1:8" x14ac:dyDescent="0.25">
      <c r="C31" s="5"/>
    </row>
    <row r="32" spans="1:8" x14ac:dyDescent="0.25">
      <c r="C32" s="3"/>
    </row>
    <row r="33" spans="1:8" x14ac:dyDescent="0.25">
      <c r="C33" s="3"/>
    </row>
    <row r="34" spans="1:8" x14ac:dyDescent="0.25">
      <c r="C34" s="5"/>
    </row>
    <row r="35" spans="1:8" ht="18.75" x14ac:dyDescent="0.3">
      <c r="C35" s="7" t="s">
        <v>20</v>
      </c>
    </row>
    <row r="36" spans="1:8" ht="18.75" x14ac:dyDescent="0.3">
      <c r="B36" s="1" t="s">
        <v>21</v>
      </c>
      <c r="C36" s="7"/>
    </row>
    <row r="37" spans="1:8" x14ac:dyDescent="0.25">
      <c r="C37" s="3"/>
    </row>
    <row r="38" spans="1:8" x14ac:dyDescent="0.25">
      <c r="A38" t="s">
        <v>5</v>
      </c>
      <c r="B38" s="1">
        <v>50143.26</v>
      </c>
      <c r="C38" s="5">
        <v>151294</v>
      </c>
      <c r="F38" s="1" t="s">
        <v>18</v>
      </c>
      <c r="G38"/>
    </row>
    <row r="39" spans="1:8" x14ac:dyDescent="0.25">
      <c r="C39" s="3"/>
      <c r="F39" s="1">
        <v>1468.6</v>
      </c>
      <c r="G39">
        <v>2</v>
      </c>
      <c r="H39">
        <f>359+463</f>
        <v>822</v>
      </c>
    </row>
    <row r="40" spans="1:8" x14ac:dyDescent="0.25">
      <c r="A40" t="s">
        <v>6</v>
      </c>
      <c r="B40" s="1">
        <v>45115.59</v>
      </c>
      <c r="C40" s="5">
        <v>136790</v>
      </c>
      <c r="F40" s="1">
        <v>2111.1999999999998</v>
      </c>
      <c r="G40">
        <v>2</v>
      </c>
      <c r="H40">
        <f>520+659</f>
        <v>1179</v>
      </c>
    </row>
    <row r="41" spans="1:8" x14ac:dyDescent="0.25">
      <c r="C41" s="3"/>
      <c r="F41" s="1">
        <v>2245.15</v>
      </c>
      <c r="G41">
        <v>2</v>
      </c>
      <c r="H41">
        <f>381+776</f>
        <v>1157</v>
      </c>
    </row>
    <row r="42" spans="1:8" x14ac:dyDescent="0.25">
      <c r="A42" t="s">
        <v>7</v>
      </c>
      <c r="B42" s="1">
        <v>46814.46</v>
      </c>
      <c r="C42" s="5">
        <v>160285</v>
      </c>
      <c r="F42" s="1">
        <v>1643.9</v>
      </c>
      <c r="G42">
        <v>2</v>
      </c>
      <c r="H42">
        <f>336+535</f>
        <v>871</v>
      </c>
    </row>
    <row r="43" spans="1:8" x14ac:dyDescent="0.25">
      <c r="C43" s="3"/>
      <c r="F43" s="1">
        <v>2502.6999999999998</v>
      </c>
      <c r="G43">
        <v>2</v>
      </c>
      <c r="H43">
        <f>659+664</f>
        <v>1323</v>
      </c>
    </row>
    <row r="44" spans="1:8" x14ac:dyDescent="0.25">
      <c r="A44" t="s">
        <v>8</v>
      </c>
      <c r="B44" s="1">
        <v>58740.72</v>
      </c>
      <c r="C44" s="5">
        <v>204681</v>
      </c>
      <c r="F44" s="1">
        <v>2629.65</v>
      </c>
      <c r="G44">
        <v>3</v>
      </c>
      <c r="H44">
        <f>440+451+466</f>
        <v>1357</v>
      </c>
    </row>
    <row r="45" spans="1:8" x14ac:dyDescent="0.25">
      <c r="C45" s="3"/>
      <c r="F45" s="1">
        <v>2155.4499999999998</v>
      </c>
      <c r="G45">
        <v>2</v>
      </c>
      <c r="H45">
        <f>549+562</f>
        <v>1111</v>
      </c>
    </row>
    <row r="46" spans="1:8" x14ac:dyDescent="0.25">
      <c r="A46" t="s">
        <v>9</v>
      </c>
      <c r="B46" s="1">
        <v>59447.51</v>
      </c>
      <c r="C46" s="5">
        <v>211777</v>
      </c>
      <c r="F46" s="1">
        <v>1818.7</v>
      </c>
      <c r="G46">
        <v>2</v>
      </c>
      <c r="H46">
        <f>375+588</f>
        <v>963</v>
      </c>
    </row>
    <row r="47" spans="1:8" x14ac:dyDescent="0.25">
      <c r="C47" s="3"/>
      <c r="F47" s="1">
        <v>2205.3000000000002</v>
      </c>
      <c r="G47">
        <v>2</v>
      </c>
      <c r="H47">
        <f>579+619</f>
        <v>1198</v>
      </c>
    </row>
    <row r="48" spans="1:8" x14ac:dyDescent="0.25">
      <c r="A48" t="s">
        <v>10</v>
      </c>
      <c r="B48" s="1">
        <v>55924.1</v>
      </c>
      <c r="C48" s="5">
        <v>202303</v>
      </c>
      <c r="F48" s="1">
        <v>1708</v>
      </c>
      <c r="G48">
        <v>2</v>
      </c>
      <c r="H48">
        <f>460+495</f>
        <v>955</v>
      </c>
    </row>
    <row r="49" spans="1:8" x14ac:dyDescent="0.25">
      <c r="C49" s="3"/>
      <c r="F49" s="1">
        <v>1648.9</v>
      </c>
      <c r="G49">
        <v>2</v>
      </c>
      <c r="H49">
        <f>446+528</f>
        <v>974</v>
      </c>
    </row>
    <row r="50" spans="1:8" x14ac:dyDescent="0.25">
      <c r="A50" t="s">
        <v>11</v>
      </c>
      <c r="B50" s="1">
        <v>54894.04</v>
      </c>
      <c r="C50" s="5">
        <v>196344</v>
      </c>
      <c r="F50" s="1">
        <v>1801.2</v>
      </c>
      <c r="G50">
        <v>2</v>
      </c>
      <c r="H50">
        <f>481+585</f>
        <v>1066</v>
      </c>
    </row>
    <row r="51" spans="1:8" x14ac:dyDescent="0.25">
      <c r="C51" s="3"/>
      <c r="F51" s="1">
        <v>1480.6</v>
      </c>
      <c r="G51">
        <v>2</v>
      </c>
      <c r="H51">
        <f>408+496</f>
        <v>904</v>
      </c>
    </row>
    <row r="52" spans="1:8" x14ac:dyDescent="0.25">
      <c r="A52" t="s">
        <v>12</v>
      </c>
      <c r="B52" s="1">
        <v>43231.99</v>
      </c>
      <c r="C52" s="5">
        <v>150867</v>
      </c>
      <c r="F52" s="1">
        <v>1861.7</v>
      </c>
      <c r="G52">
        <v>3</v>
      </c>
      <c r="H52">
        <f>340+343+462</f>
        <v>1145</v>
      </c>
    </row>
    <row r="53" spans="1:8" x14ac:dyDescent="0.25">
      <c r="C53" s="3"/>
      <c r="F53" s="1">
        <v>1762.7</v>
      </c>
      <c r="G53">
        <v>3</v>
      </c>
      <c r="H53">
        <f>353+365+394</f>
        <v>1112</v>
      </c>
    </row>
    <row r="54" spans="1:8" x14ac:dyDescent="0.25">
      <c r="A54" t="s">
        <v>13</v>
      </c>
      <c r="B54" s="1">
        <v>44610.98</v>
      </c>
      <c r="C54" s="5">
        <v>151460</v>
      </c>
      <c r="F54" s="1">
        <v>1455.5</v>
      </c>
      <c r="G54">
        <v>2</v>
      </c>
      <c r="H54">
        <f>362+476</f>
        <v>838</v>
      </c>
    </row>
    <row r="55" spans="1:8" x14ac:dyDescent="0.25">
      <c r="C55" s="3"/>
      <c r="F55" s="1">
        <v>1580</v>
      </c>
      <c r="G55">
        <v>2</v>
      </c>
      <c r="H55">
        <f>322+538</f>
        <v>860</v>
      </c>
    </row>
    <row r="56" spans="1:8" x14ac:dyDescent="0.25">
      <c r="A56" t="s">
        <v>14</v>
      </c>
      <c r="B56" s="1">
        <v>37507.71</v>
      </c>
      <c r="C56" s="5">
        <v>125643</v>
      </c>
      <c r="F56" s="1">
        <f>SUM(F39:F55)</f>
        <v>32079.25</v>
      </c>
      <c r="G56">
        <f>SUM(G39:G55)</f>
        <v>37</v>
      </c>
      <c r="H56">
        <f>SUM(H39:H55)</f>
        <v>17835</v>
      </c>
    </row>
    <row r="57" spans="1:8" x14ac:dyDescent="0.25">
      <c r="C57" s="3"/>
    </row>
    <row r="58" spans="1:8" x14ac:dyDescent="0.25">
      <c r="A58" t="s">
        <v>15</v>
      </c>
      <c r="B58" s="2">
        <v>40374.49</v>
      </c>
      <c r="C58" s="5">
        <v>131900</v>
      </c>
    </row>
    <row r="59" spans="1:8" x14ac:dyDescent="0.25">
      <c r="B59" s="2"/>
      <c r="C59" s="5"/>
    </row>
    <row r="60" spans="1:8" x14ac:dyDescent="0.25">
      <c r="A60" t="s">
        <v>16</v>
      </c>
      <c r="B60" s="2">
        <v>49384.7</v>
      </c>
      <c r="C60" s="5">
        <v>147069</v>
      </c>
    </row>
    <row r="61" spans="1:8" x14ac:dyDescent="0.25">
      <c r="B61" s="2"/>
      <c r="C61" s="5"/>
    </row>
    <row r="62" spans="1:8" x14ac:dyDescent="0.25">
      <c r="A62" t="s">
        <v>22</v>
      </c>
      <c r="B62" s="1">
        <f>SUM(B38:B61)</f>
        <v>586189.54999999993</v>
      </c>
      <c r="C62" s="5">
        <f>SUM(C38:C61)</f>
        <v>1970413</v>
      </c>
    </row>
    <row r="63" spans="1:8" x14ac:dyDescent="0.25">
      <c r="C63" s="3"/>
    </row>
    <row r="64" spans="1:8" x14ac:dyDescent="0.25">
      <c r="B64" s="1">
        <f>SUM(B62:B63)</f>
        <v>586189.54999999993</v>
      </c>
      <c r="C64" s="3"/>
    </row>
    <row r="65" spans="2:3" x14ac:dyDescent="0.25">
      <c r="B65" s="1">
        <f>F56</f>
        <v>32079.25</v>
      </c>
      <c r="C65" t="s">
        <v>17</v>
      </c>
    </row>
    <row r="66" spans="2:3" x14ac:dyDescent="0.25">
      <c r="B66" s="1">
        <f>SUM(B64:B65)</f>
        <v>618268.79999999993</v>
      </c>
      <c r="C66" s="5" t="s">
        <v>4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B1" sqref="B1:F3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ht="18.75" x14ac:dyDescent="0.3">
      <c r="C1" s="7" t="s">
        <v>23</v>
      </c>
    </row>
    <row r="2" spans="1:8" ht="18.75" x14ac:dyDescent="0.3">
      <c r="B2" s="1" t="s">
        <v>21</v>
      </c>
      <c r="C2" s="7"/>
    </row>
    <row r="4" spans="1:8" x14ac:dyDescent="0.25">
      <c r="A4" t="s">
        <v>5</v>
      </c>
      <c r="B4" s="1">
        <v>53653.32</v>
      </c>
      <c r="C4" s="5">
        <v>158353</v>
      </c>
      <c r="F4" s="1" t="s">
        <v>18</v>
      </c>
      <c r="G4"/>
      <c r="H4" t="s">
        <v>24</v>
      </c>
    </row>
    <row r="5" spans="1:8" x14ac:dyDescent="0.25">
      <c r="C5" s="3"/>
      <c r="F5" s="1">
        <v>1615.4</v>
      </c>
      <c r="G5">
        <v>2</v>
      </c>
      <c r="H5">
        <f>425+431</f>
        <v>856</v>
      </c>
    </row>
    <row r="6" spans="1:8" x14ac:dyDescent="0.25">
      <c r="A6" t="s">
        <v>6</v>
      </c>
      <c r="B6" s="1">
        <v>51919.67</v>
      </c>
      <c r="C6" s="5">
        <v>153551</v>
      </c>
      <c r="F6" s="1">
        <v>1905</v>
      </c>
      <c r="G6">
        <v>2</v>
      </c>
      <c r="H6">
        <f>464+494</f>
        <v>958</v>
      </c>
    </row>
    <row r="7" spans="1:8" x14ac:dyDescent="0.25">
      <c r="C7" s="3"/>
      <c r="F7" s="1">
        <v>2135</v>
      </c>
      <c r="G7">
        <v>2</v>
      </c>
      <c r="H7">
        <f>522+551</f>
        <v>1073</v>
      </c>
    </row>
    <row r="8" spans="1:8" x14ac:dyDescent="0.25">
      <c r="A8" t="s">
        <v>7</v>
      </c>
      <c r="B8" s="1">
        <v>52693.61</v>
      </c>
      <c r="C8" s="5">
        <v>173515</v>
      </c>
      <c r="F8" s="1">
        <v>1887.6</v>
      </c>
      <c r="G8">
        <v>2</v>
      </c>
      <c r="H8">
        <f>363+500</f>
        <v>863</v>
      </c>
    </row>
    <row r="9" spans="1:8" x14ac:dyDescent="0.25">
      <c r="C9" s="3"/>
      <c r="F9" s="1">
        <v>2304.6</v>
      </c>
      <c r="G9">
        <v>2</v>
      </c>
      <c r="H9">
        <f>405+422</f>
        <v>827</v>
      </c>
    </row>
    <row r="10" spans="1:8" x14ac:dyDescent="0.25">
      <c r="A10" t="s">
        <v>8</v>
      </c>
      <c r="B10" s="1">
        <v>56780.79</v>
      </c>
      <c r="C10" s="5">
        <v>189388</v>
      </c>
      <c r="F10" s="2">
        <v>2949.3</v>
      </c>
      <c r="G10" s="5">
        <v>3</v>
      </c>
      <c r="H10" s="5">
        <f>362+370+465</f>
        <v>1197</v>
      </c>
    </row>
    <row r="11" spans="1:8" x14ac:dyDescent="0.25">
      <c r="C11" s="3"/>
      <c r="F11" s="2">
        <v>1905.6</v>
      </c>
      <c r="G11" s="5">
        <v>1</v>
      </c>
      <c r="H11" s="5">
        <v>659</v>
      </c>
    </row>
    <row r="12" spans="1:8" x14ac:dyDescent="0.25">
      <c r="A12" t="s">
        <v>9</v>
      </c>
      <c r="B12" s="1">
        <v>57314.54</v>
      </c>
      <c r="C12" s="5">
        <v>202004</v>
      </c>
      <c r="F12" s="1">
        <v>2965</v>
      </c>
      <c r="G12">
        <v>2</v>
      </c>
      <c r="H12">
        <f>457+535</f>
        <v>992</v>
      </c>
    </row>
    <row r="13" spans="1:8" x14ac:dyDescent="0.25">
      <c r="C13" s="3"/>
      <c r="F13" s="1">
        <v>3847</v>
      </c>
      <c r="G13">
        <v>2</v>
      </c>
      <c r="H13">
        <f>627+659</f>
        <v>1286</v>
      </c>
    </row>
    <row r="14" spans="1:8" x14ac:dyDescent="0.25">
      <c r="A14" t="s">
        <v>10</v>
      </c>
      <c r="B14" s="1">
        <v>52683.64</v>
      </c>
      <c r="C14" s="5">
        <v>177107</v>
      </c>
      <c r="F14" s="1">
        <v>2486.0500000000002</v>
      </c>
      <c r="G14">
        <v>2</v>
      </c>
      <c r="H14">
        <f>339+499</f>
        <v>838</v>
      </c>
    </row>
    <row r="15" spans="1:8" x14ac:dyDescent="0.25">
      <c r="C15" s="3"/>
      <c r="F15" s="1">
        <v>3773.5</v>
      </c>
      <c r="G15">
        <v>2</v>
      </c>
      <c r="H15">
        <f>637+668</f>
        <v>1305</v>
      </c>
    </row>
    <row r="16" spans="1:8" x14ac:dyDescent="0.25">
      <c r="A16" t="s">
        <v>11</v>
      </c>
      <c r="B16" s="1">
        <v>56968.58</v>
      </c>
      <c r="C16" s="5">
        <v>191140</v>
      </c>
      <c r="F16" s="1">
        <v>3085.8</v>
      </c>
      <c r="G16">
        <v>2</v>
      </c>
      <c r="H16">
        <f>546+560</f>
        <v>1106</v>
      </c>
    </row>
    <row r="17" spans="1:8" x14ac:dyDescent="0.25">
      <c r="C17" s="3"/>
      <c r="F17" s="1">
        <v>4258.1000000000004</v>
      </c>
      <c r="G17">
        <v>3</v>
      </c>
      <c r="H17">
        <f>410+477+597</f>
        <v>1484</v>
      </c>
    </row>
    <row r="18" spans="1:8" x14ac:dyDescent="0.25">
      <c r="A18" t="s">
        <v>12</v>
      </c>
      <c r="B18" s="1">
        <v>49579.66</v>
      </c>
      <c r="C18" s="5">
        <v>163881</v>
      </c>
      <c r="F18" s="1">
        <v>2599.3000000000002</v>
      </c>
      <c r="G18">
        <v>1</v>
      </c>
      <c r="H18">
        <v>814</v>
      </c>
    </row>
    <row r="19" spans="1:8" x14ac:dyDescent="0.25">
      <c r="C19" s="3"/>
      <c r="F19" s="1">
        <v>3082</v>
      </c>
      <c r="G19">
        <v>2</v>
      </c>
      <c r="H19">
        <f>315+716</f>
        <v>1031</v>
      </c>
    </row>
    <row r="20" spans="1:8" x14ac:dyDescent="0.25">
      <c r="A20" t="s">
        <v>13</v>
      </c>
      <c r="B20" s="1">
        <v>49965.72</v>
      </c>
      <c r="C20" s="5">
        <v>159318</v>
      </c>
      <c r="F20" s="2">
        <v>1767</v>
      </c>
      <c r="G20" s="5">
        <v>2</v>
      </c>
      <c r="H20" s="5">
        <f>312+323</f>
        <v>635</v>
      </c>
    </row>
    <row r="21" spans="1:8" x14ac:dyDescent="0.25">
      <c r="C21" s="3"/>
      <c r="F21" s="2"/>
      <c r="G21" s="5"/>
      <c r="H21" s="5"/>
    </row>
    <row r="22" spans="1:8" x14ac:dyDescent="0.25">
      <c r="A22" t="s">
        <v>14</v>
      </c>
      <c r="B22" s="1">
        <v>49056.81</v>
      </c>
      <c r="C22" s="5">
        <v>157667</v>
      </c>
      <c r="F22" s="2">
        <f>SUM(F5:F21)</f>
        <v>42566.25</v>
      </c>
      <c r="G22" s="5">
        <f>SUM(G5:G21)</f>
        <v>32</v>
      </c>
      <c r="H22" s="5">
        <f>SUM(H5:H21)</f>
        <v>15924</v>
      </c>
    </row>
    <row r="23" spans="1:8" x14ac:dyDescent="0.25">
      <c r="C23" s="3"/>
    </row>
    <row r="24" spans="1:8" x14ac:dyDescent="0.25">
      <c r="A24" t="s">
        <v>15</v>
      </c>
      <c r="B24" s="2">
        <v>45075.13</v>
      </c>
      <c r="C24" s="5">
        <v>140104</v>
      </c>
    </row>
    <row r="25" spans="1:8" x14ac:dyDescent="0.25">
      <c r="B25" s="4"/>
      <c r="C25" s="3"/>
    </row>
    <row r="26" spans="1:8" x14ac:dyDescent="0.25">
      <c r="A26" t="s">
        <v>16</v>
      </c>
      <c r="B26" s="2">
        <v>54603.040000000001</v>
      </c>
      <c r="C26" s="5">
        <v>154055</v>
      </c>
    </row>
    <row r="27" spans="1:8" x14ac:dyDescent="0.25">
      <c r="B27" s="2"/>
      <c r="C27" s="3"/>
    </row>
    <row r="28" spans="1:8" x14ac:dyDescent="0.25">
      <c r="B28" s="1">
        <f>SUM(B4:B27)</f>
        <v>630294.51000000013</v>
      </c>
      <c r="C28" s="5">
        <f>SUM(C4:C27)</f>
        <v>2020083</v>
      </c>
    </row>
    <row r="29" spans="1:8" x14ac:dyDescent="0.25">
      <c r="C29" s="3"/>
    </row>
    <row r="30" spans="1:8" x14ac:dyDescent="0.25">
      <c r="B30" s="1">
        <f>SUM(B28:B29)</f>
        <v>630294.51000000013</v>
      </c>
      <c r="C30" s="3"/>
    </row>
    <row r="31" spans="1:8" x14ac:dyDescent="0.25">
      <c r="B31" s="1">
        <f>F22</f>
        <v>42566.25</v>
      </c>
      <c r="C31" s="5" t="s">
        <v>19</v>
      </c>
      <c r="H31" s="6"/>
    </row>
    <row r="32" spans="1:8" x14ac:dyDescent="0.25">
      <c r="B32" s="1">
        <f>SUM(B30:B31)</f>
        <v>672860.76000000013</v>
      </c>
      <c r="C32" s="5" t="s">
        <v>4</v>
      </c>
    </row>
    <row r="33" spans="3:3" x14ac:dyDescent="0.25">
      <c r="C33" s="3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E24" sqref="E24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7" ht="18.75" x14ac:dyDescent="0.3">
      <c r="C1" s="7" t="s">
        <v>29</v>
      </c>
      <c r="F1"/>
    </row>
    <row r="2" spans="1:7" ht="18.75" x14ac:dyDescent="0.3">
      <c r="B2" s="1" t="s">
        <v>21</v>
      </c>
      <c r="C2" s="7"/>
      <c r="F2"/>
    </row>
    <row r="3" spans="1:7" x14ac:dyDescent="0.25">
      <c r="F3"/>
    </row>
    <row r="4" spans="1:7" x14ac:dyDescent="0.25">
      <c r="A4" t="s">
        <v>5</v>
      </c>
      <c r="B4" s="2">
        <v>54374.45</v>
      </c>
      <c r="C4" s="5">
        <v>148327</v>
      </c>
      <c r="E4" s="1" t="s">
        <v>18</v>
      </c>
      <c r="F4"/>
      <c r="G4" t="s">
        <v>28</v>
      </c>
    </row>
    <row r="5" spans="1:7" x14ac:dyDescent="0.25">
      <c r="B5" s="4"/>
      <c r="C5" s="3"/>
      <c r="E5" s="1">
        <v>4953.1000000000004</v>
      </c>
      <c r="F5">
        <v>3</v>
      </c>
      <c r="G5">
        <f>484+529+540</f>
        <v>1553</v>
      </c>
    </row>
    <row r="6" spans="1:7" x14ac:dyDescent="0.25">
      <c r="A6" t="s">
        <v>6</v>
      </c>
      <c r="B6" s="2">
        <v>53285.54</v>
      </c>
      <c r="C6" s="5">
        <v>148117</v>
      </c>
      <c r="E6" s="1">
        <v>5198.6000000000004</v>
      </c>
      <c r="F6">
        <v>2</v>
      </c>
      <c r="G6">
        <f>791+837</f>
        <v>1628</v>
      </c>
    </row>
    <row r="7" spans="1:7" x14ac:dyDescent="0.25">
      <c r="B7" s="4"/>
      <c r="C7" s="3"/>
      <c r="E7" s="2">
        <v>2293</v>
      </c>
      <c r="F7" s="5">
        <v>2</v>
      </c>
      <c r="G7" s="5">
        <f>347+373</f>
        <v>720</v>
      </c>
    </row>
    <row r="8" spans="1:7" x14ac:dyDescent="0.25">
      <c r="A8" t="s">
        <v>7</v>
      </c>
      <c r="B8" s="2">
        <v>54499.23</v>
      </c>
      <c r="C8" s="5">
        <v>155197</v>
      </c>
      <c r="E8" s="2">
        <v>4081</v>
      </c>
      <c r="F8" s="5">
        <v>2</v>
      </c>
      <c r="G8" s="5">
        <f>507+857</f>
        <v>1364</v>
      </c>
    </row>
    <row r="9" spans="1:7" x14ac:dyDescent="0.25">
      <c r="B9" s="2"/>
      <c r="C9" s="5"/>
      <c r="E9" s="2">
        <v>2506</v>
      </c>
      <c r="F9" s="5">
        <v>2</v>
      </c>
      <c r="G9" s="5">
        <f>400+439</f>
        <v>839</v>
      </c>
    </row>
    <row r="10" spans="1:7" x14ac:dyDescent="0.25">
      <c r="A10" t="s">
        <v>8</v>
      </c>
      <c r="B10" s="2">
        <v>64833.29</v>
      </c>
      <c r="C10" s="5">
        <v>183085</v>
      </c>
      <c r="E10" s="2">
        <v>4615.5</v>
      </c>
      <c r="F10" s="5">
        <v>3</v>
      </c>
      <c r="G10" s="5">
        <f>472+531+541</f>
        <v>1544</v>
      </c>
    </row>
    <row r="11" spans="1:7" x14ac:dyDescent="0.25">
      <c r="B11" s="4"/>
      <c r="C11" s="3"/>
      <c r="D11" s="5"/>
      <c r="E11" s="2">
        <v>3171.8</v>
      </c>
      <c r="F11" s="5">
        <v>2</v>
      </c>
      <c r="G11" s="5">
        <f>754+275</f>
        <v>1029</v>
      </c>
    </row>
    <row r="12" spans="1:7" x14ac:dyDescent="0.25">
      <c r="A12" t="s">
        <v>9</v>
      </c>
      <c r="B12" s="2">
        <v>79122.39</v>
      </c>
      <c r="C12" s="5">
        <v>223865</v>
      </c>
      <c r="E12" s="2">
        <v>4357</v>
      </c>
      <c r="F12" s="5">
        <v>2</v>
      </c>
      <c r="G12" s="5">
        <f>703+753</f>
        <v>1456</v>
      </c>
    </row>
    <row r="13" spans="1:7" x14ac:dyDescent="0.25">
      <c r="B13" s="4"/>
      <c r="C13" s="3"/>
      <c r="E13" s="2">
        <v>4027.5</v>
      </c>
      <c r="F13" s="5">
        <v>3</v>
      </c>
      <c r="G13" s="5">
        <f>408+464+476</f>
        <v>1348</v>
      </c>
    </row>
    <row r="14" spans="1:7" x14ac:dyDescent="0.25">
      <c r="A14" t="s">
        <v>10</v>
      </c>
      <c r="B14" s="2">
        <v>67360.320000000007</v>
      </c>
      <c r="C14" s="5">
        <v>191677</v>
      </c>
      <c r="E14" s="2">
        <v>4467.3</v>
      </c>
      <c r="F14" s="5">
        <v>3</v>
      </c>
      <c r="G14" s="5">
        <f>476+518+548</f>
        <v>1542</v>
      </c>
    </row>
    <row r="15" spans="1:7" x14ac:dyDescent="0.25">
      <c r="B15" s="4"/>
      <c r="C15" s="3"/>
      <c r="E15" s="2">
        <v>2978.9</v>
      </c>
      <c r="F15" s="5">
        <v>2</v>
      </c>
      <c r="G15" s="5">
        <f>515+516</f>
        <v>1031</v>
      </c>
    </row>
    <row r="16" spans="1:7" x14ac:dyDescent="0.25">
      <c r="A16" t="s">
        <v>11</v>
      </c>
      <c r="B16" s="2">
        <v>64086.97</v>
      </c>
      <c r="C16" s="5">
        <v>179812</v>
      </c>
      <c r="E16" s="2">
        <v>3412.6</v>
      </c>
      <c r="F16" s="5">
        <v>2</v>
      </c>
      <c r="G16" s="5">
        <f>608+660</f>
        <v>1268</v>
      </c>
    </row>
    <row r="17" spans="1:7" x14ac:dyDescent="0.25">
      <c r="B17" s="4"/>
      <c r="C17" s="3"/>
      <c r="E17" s="2">
        <v>3013</v>
      </c>
      <c r="F17" s="5">
        <v>2</v>
      </c>
      <c r="G17" s="5">
        <f>502+618</f>
        <v>1120</v>
      </c>
    </row>
    <row r="18" spans="1:7" x14ac:dyDescent="0.25">
      <c r="A18" t="s">
        <v>12</v>
      </c>
      <c r="B18" s="2">
        <v>69623.87</v>
      </c>
      <c r="C18" s="5">
        <v>188741</v>
      </c>
      <c r="E18" s="2">
        <v>2424.4</v>
      </c>
      <c r="F18" s="5">
        <v>2</v>
      </c>
      <c r="G18" s="5">
        <f>358+544</f>
        <v>902</v>
      </c>
    </row>
    <row r="19" spans="1:7" x14ac:dyDescent="0.25">
      <c r="B19" s="4"/>
      <c r="C19" s="3"/>
      <c r="E19" s="2">
        <v>2689</v>
      </c>
      <c r="F19" s="5">
        <v>2</v>
      </c>
      <c r="G19" s="5">
        <f>491+509</f>
        <v>1000</v>
      </c>
    </row>
    <row r="20" spans="1:7" x14ac:dyDescent="0.25">
      <c r="A20" t="s">
        <v>13</v>
      </c>
      <c r="B20" s="2">
        <v>60936.66</v>
      </c>
      <c r="C20" s="5">
        <v>162367</v>
      </c>
      <c r="E20" s="2">
        <v>2885.4</v>
      </c>
      <c r="F20" s="5">
        <v>2</v>
      </c>
      <c r="G20" s="5">
        <f>448+666</f>
        <v>1114</v>
      </c>
    </row>
    <row r="21" spans="1:7" x14ac:dyDescent="0.25">
      <c r="B21" s="4"/>
      <c r="C21" s="3"/>
      <c r="E21" s="2">
        <v>3368.01</v>
      </c>
      <c r="F21" s="5">
        <v>3</v>
      </c>
      <c r="G21" s="5">
        <f>345+464+493</f>
        <v>1302</v>
      </c>
    </row>
    <row r="22" spans="1:7" x14ac:dyDescent="0.25">
      <c r="A22" t="s">
        <v>14</v>
      </c>
      <c r="B22" s="2">
        <v>61427.23</v>
      </c>
      <c r="C22" s="5">
        <v>162100</v>
      </c>
      <c r="E22" s="2">
        <v>3354.81</v>
      </c>
      <c r="F22" s="5">
        <v>3</v>
      </c>
      <c r="G22" s="5">
        <f>309+543+553</f>
        <v>1405</v>
      </c>
    </row>
    <row r="23" spans="1:7" x14ac:dyDescent="0.25">
      <c r="B23" s="4"/>
      <c r="C23" s="3"/>
      <c r="E23" s="2">
        <v>3189.21</v>
      </c>
      <c r="F23" s="5">
        <v>3</v>
      </c>
      <c r="G23" s="5">
        <f>376+401+559</f>
        <v>1336</v>
      </c>
    </row>
    <row r="24" spans="1:7" x14ac:dyDescent="0.25">
      <c r="A24" t="s">
        <v>15</v>
      </c>
      <c r="B24" s="2">
        <v>59437.83</v>
      </c>
      <c r="C24" s="5">
        <v>154244</v>
      </c>
      <c r="E24" s="2">
        <v>19800</v>
      </c>
      <c r="F24" s="5">
        <v>9</v>
      </c>
      <c r="G24" t="s">
        <v>27</v>
      </c>
    </row>
    <row r="25" spans="1:7" x14ac:dyDescent="0.25">
      <c r="B25" s="4"/>
      <c r="C25" s="3"/>
      <c r="E25" s="2">
        <v>3799.91</v>
      </c>
      <c r="F25" s="5">
        <v>3</v>
      </c>
      <c r="G25" s="5">
        <f>359+594+605</f>
        <v>1558</v>
      </c>
    </row>
    <row r="26" spans="1:7" x14ac:dyDescent="0.25">
      <c r="A26" t="s">
        <v>16</v>
      </c>
      <c r="B26" s="2">
        <v>65360.65</v>
      </c>
      <c r="C26" s="5">
        <v>158046</v>
      </c>
      <c r="E26" s="2">
        <v>3335.61</v>
      </c>
      <c r="F26" s="5">
        <v>3</v>
      </c>
      <c r="G26" s="5">
        <f>378+395+615</f>
        <v>1388</v>
      </c>
    </row>
    <row r="27" spans="1:7" x14ac:dyDescent="0.25">
      <c r="B27" s="2"/>
      <c r="C27" s="5"/>
      <c r="E27" s="2">
        <v>3606.81</v>
      </c>
      <c r="F27" s="5">
        <v>3</v>
      </c>
      <c r="G27" s="5">
        <f>406+454+650</f>
        <v>1510</v>
      </c>
    </row>
    <row r="28" spans="1:7" x14ac:dyDescent="0.25">
      <c r="B28" s="2">
        <f>SUM(B4:B27)</f>
        <v>754348.43</v>
      </c>
      <c r="C28" s="5">
        <f>SUM(C4:C27)</f>
        <v>2055578</v>
      </c>
      <c r="E28" s="2">
        <v>4029.21</v>
      </c>
      <c r="F28" s="5">
        <v>3</v>
      </c>
      <c r="G28" s="5">
        <f>475+508+703</f>
        <v>1686</v>
      </c>
    </row>
    <row r="29" spans="1:7" x14ac:dyDescent="0.25">
      <c r="B29" s="4"/>
      <c r="C29" s="3"/>
      <c r="E29" s="2">
        <v>3193.71</v>
      </c>
      <c r="F29" s="5">
        <v>3</v>
      </c>
      <c r="G29" s="5">
        <f>376+533+620</f>
        <v>1529</v>
      </c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754348.43</v>
      </c>
      <c r="C31" s="5"/>
      <c r="D31" s="5"/>
      <c r="E31" s="5"/>
      <c r="F31" s="2"/>
      <c r="G31" s="5"/>
    </row>
    <row r="32" spans="1:7" x14ac:dyDescent="0.25">
      <c r="B32" s="2">
        <f>E33</f>
        <v>104751.38000000002</v>
      </c>
      <c r="C32" s="5">
        <f>F33</f>
        <v>69</v>
      </c>
      <c r="D32" s="5" t="s">
        <v>25</v>
      </c>
      <c r="E32" s="5"/>
      <c r="F32" s="2"/>
      <c r="G32" s="5"/>
    </row>
    <row r="33" spans="2:7" x14ac:dyDescent="0.25">
      <c r="B33" s="2">
        <f>SUM(B31:B32)</f>
        <v>859099.81</v>
      </c>
      <c r="C33" s="5" t="s">
        <v>4</v>
      </c>
      <c r="D33" s="5"/>
      <c r="E33" s="2">
        <f>SUM(E4:E32)</f>
        <v>104751.38000000002</v>
      </c>
      <c r="F33" s="5">
        <f>SUM(F4:F32)</f>
        <v>69</v>
      </c>
      <c r="G33" s="5">
        <f>SUM(G4:G32)</f>
        <v>31172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1518.1359420289857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8" sqref="E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30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61827.89</v>
      </c>
      <c r="C4" s="5">
        <v>150672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2732.54</v>
      </c>
      <c r="F5" s="5">
        <v>2</v>
      </c>
      <c r="G5" s="5">
        <f>598+774</f>
        <v>1372</v>
      </c>
    </row>
    <row r="6" spans="1:8" x14ac:dyDescent="0.25">
      <c r="A6" t="s">
        <v>6</v>
      </c>
      <c r="B6" s="2">
        <v>59756.31</v>
      </c>
      <c r="C6" s="5">
        <v>147691</v>
      </c>
      <c r="E6" s="2">
        <v>3994.61</v>
      </c>
      <c r="F6" s="5">
        <v>3</v>
      </c>
      <c r="G6" s="5">
        <f>372+677+775</f>
        <v>1824</v>
      </c>
    </row>
    <row r="7" spans="1:8" x14ac:dyDescent="0.25">
      <c r="B7" s="2"/>
      <c r="C7" s="5"/>
      <c r="E7" s="2">
        <v>4246.66</v>
      </c>
      <c r="F7" s="5">
        <v>3</v>
      </c>
      <c r="G7" s="5">
        <f>507+527+575</f>
        <v>1609</v>
      </c>
    </row>
    <row r="8" spans="1:8" x14ac:dyDescent="0.25">
      <c r="A8" t="s">
        <v>7</v>
      </c>
      <c r="B8" s="2">
        <v>64416.98</v>
      </c>
      <c r="C8" s="5">
        <v>174736</v>
      </c>
      <c r="E8" s="2">
        <v>4272.3100000000004</v>
      </c>
      <c r="F8" s="5">
        <v>3</v>
      </c>
      <c r="G8" s="5">
        <f>594+603+668</f>
        <v>1865</v>
      </c>
    </row>
    <row r="9" spans="1:8" x14ac:dyDescent="0.25">
      <c r="B9" s="4"/>
      <c r="C9" s="3"/>
      <c r="E9" s="2">
        <v>2936.54</v>
      </c>
      <c r="F9" s="5">
        <v>2</v>
      </c>
      <c r="G9" s="5">
        <f>637+703</f>
        <v>1340</v>
      </c>
    </row>
    <row r="10" spans="1:8" x14ac:dyDescent="0.25">
      <c r="A10" t="s">
        <v>8</v>
      </c>
      <c r="B10" s="2">
        <v>71899.789999999994</v>
      </c>
      <c r="C10" s="5">
        <v>197170</v>
      </c>
      <c r="E10" s="2">
        <v>3548.81</v>
      </c>
      <c r="F10" s="5">
        <v>3</v>
      </c>
      <c r="G10" s="5">
        <f>504+579+700</f>
        <v>1783</v>
      </c>
    </row>
    <row r="11" spans="1:8" x14ac:dyDescent="0.25">
      <c r="B11" s="4"/>
      <c r="C11" s="3"/>
      <c r="D11" s="5"/>
      <c r="E11" s="2">
        <v>3092.81</v>
      </c>
      <c r="F11" s="5">
        <v>3</v>
      </c>
      <c r="G11" s="5">
        <f>459+546+550</f>
        <v>1555</v>
      </c>
    </row>
    <row r="12" spans="1:8" x14ac:dyDescent="0.25">
      <c r="A12" t="s">
        <v>9</v>
      </c>
      <c r="B12" s="2">
        <v>67892.53</v>
      </c>
      <c r="C12" s="5">
        <v>197324</v>
      </c>
      <c r="E12" s="2">
        <v>2445.16</v>
      </c>
      <c r="F12" s="5">
        <v>3</v>
      </c>
      <c r="G12" s="5">
        <f>386+462+483</f>
        <v>1331</v>
      </c>
    </row>
    <row r="13" spans="1:8" x14ac:dyDescent="0.25">
      <c r="B13" s="4"/>
      <c r="C13" s="3"/>
      <c r="E13" s="2">
        <v>2263.11</v>
      </c>
      <c r="F13" s="5">
        <v>3</v>
      </c>
      <c r="G13" s="5">
        <f>449+457+476</f>
        <v>1382</v>
      </c>
    </row>
    <row r="14" spans="1:8" x14ac:dyDescent="0.25">
      <c r="A14" t="s">
        <v>10</v>
      </c>
      <c r="B14" s="2">
        <v>60214.84</v>
      </c>
      <c r="C14" s="5">
        <v>175507</v>
      </c>
      <c r="E14" s="2">
        <v>3496.81</v>
      </c>
      <c r="F14" s="5">
        <v>3</v>
      </c>
      <c r="G14" s="5">
        <f>567+578+863</f>
        <v>2008</v>
      </c>
      <c r="H14" s="5"/>
    </row>
    <row r="15" spans="1:8" x14ac:dyDescent="0.25">
      <c r="B15" s="4"/>
      <c r="C15" s="3"/>
      <c r="E15" s="2">
        <v>2301.61</v>
      </c>
      <c r="F15" s="5">
        <v>3</v>
      </c>
      <c r="G15" s="5">
        <f>326+448+722</f>
        <v>1496</v>
      </c>
      <c r="H15" t="s">
        <v>32</v>
      </c>
    </row>
    <row r="16" spans="1:8" x14ac:dyDescent="0.25">
      <c r="A16" t="s">
        <v>11</v>
      </c>
      <c r="B16" s="2">
        <v>60382.85</v>
      </c>
      <c r="C16" s="5">
        <v>174018</v>
      </c>
      <c r="E16" s="2">
        <v>500</v>
      </c>
      <c r="F16" s="5">
        <v>1</v>
      </c>
      <c r="G16" s="5" t="s">
        <v>33</v>
      </c>
      <c r="H16" s="5"/>
    </row>
    <row r="17" spans="1:7" x14ac:dyDescent="0.25">
      <c r="B17" s="4"/>
      <c r="C17" s="3"/>
      <c r="E17" s="2">
        <v>2872.01</v>
      </c>
      <c r="F17" s="5">
        <v>3</v>
      </c>
      <c r="G17" s="5">
        <f>488+645+731</f>
        <v>1864</v>
      </c>
    </row>
    <row r="18" spans="1:7" x14ac:dyDescent="0.25">
      <c r="A18" t="s">
        <v>12</v>
      </c>
      <c r="B18" s="2">
        <v>62259.13</v>
      </c>
      <c r="C18" s="5">
        <v>184390</v>
      </c>
      <c r="E18" s="2"/>
      <c r="F18" s="5"/>
      <c r="G18" s="5"/>
    </row>
    <row r="19" spans="1:7" x14ac:dyDescent="0.25">
      <c r="B19" s="4"/>
      <c r="C19" s="3"/>
      <c r="E19" s="4"/>
      <c r="F19" s="3"/>
      <c r="G19" s="3"/>
    </row>
    <row r="20" spans="1:7" x14ac:dyDescent="0.25">
      <c r="A20" t="s">
        <v>13</v>
      </c>
      <c r="B20" s="2">
        <v>60715.01</v>
      </c>
      <c r="C20" s="5">
        <v>176096</v>
      </c>
      <c r="E20" s="4"/>
      <c r="F20" s="3"/>
      <c r="G20" s="3"/>
    </row>
    <row r="21" spans="1:7" x14ac:dyDescent="0.25">
      <c r="B21" s="4"/>
      <c r="C21" s="3"/>
      <c r="E21" s="4"/>
      <c r="F21" s="3"/>
      <c r="G21" s="3"/>
    </row>
    <row r="22" spans="1:7" x14ac:dyDescent="0.25">
      <c r="A22" t="s">
        <v>14</v>
      </c>
      <c r="B22" s="9">
        <v>59307.02</v>
      </c>
      <c r="C22" s="10">
        <v>170925</v>
      </c>
      <c r="E22" s="4"/>
      <c r="F22" s="3"/>
      <c r="G22" s="3"/>
    </row>
    <row r="23" spans="1:7" x14ac:dyDescent="0.25">
      <c r="B23" s="4"/>
      <c r="C23" s="3"/>
      <c r="E23" s="4"/>
      <c r="F23" s="3"/>
      <c r="G23" s="3"/>
    </row>
    <row r="24" spans="1:7" x14ac:dyDescent="0.25">
      <c r="A24" t="s">
        <v>15</v>
      </c>
      <c r="B24" s="2">
        <v>53885.01</v>
      </c>
      <c r="C24" s="5">
        <v>154391</v>
      </c>
      <c r="E24" s="4"/>
      <c r="F24" s="3"/>
      <c r="G24" s="3"/>
    </row>
    <row r="25" spans="1:7" x14ac:dyDescent="0.25">
      <c r="B25" s="4"/>
      <c r="C25" s="3"/>
      <c r="E25" s="4"/>
      <c r="F25" s="3"/>
      <c r="G25" s="3"/>
    </row>
    <row r="26" spans="1:7" x14ac:dyDescent="0.25">
      <c r="A26" t="s">
        <v>16</v>
      </c>
      <c r="B26" s="2">
        <v>63461.05</v>
      </c>
      <c r="C26" s="5">
        <v>163194</v>
      </c>
      <c r="E26" s="4"/>
      <c r="F26" s="3"/>
      <c r="G26" s="3"/>
    </row>
    <row r="27" spans="1:7" x14ac:dyDescent="0.25">
      <c r="B27" s="4"/>
      <c r="C27" s="3"/>
      <c r="E27" s="4"/>
      <c r="F27" s="3"/>
      <c r="G27" s="3"/>
    </row>
    <row r="28" spans="1:7" x14ac:dyDescent="0.25">
      <c r="A28" t="s">
        <v>31</v>
      </c>
      <c r="B28" s="2">
        <f>SUM(B4:B27)</f>
        <v>746018.41</v>
      </c>
      <c r="C28" s="5">
        <f>SUM(C4:C27)</f>
        <v>2066114</v>
      </c>
      <c r="E28" s="4"/>
      <c r="F28" s="3"/>
      <c r="G28" s="3"/>
    </row>
    <row r="29" spans="1:7" x14ac:dyDescent="0.25">
      <c r="B29" s="4"/>
      <c r="C29" s="3"/>
      <c r="E29" s="4"/>
      <c r="F29" s="3"/>
      <c r="G29" s="3"/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746018.41</v>
      </c>
      <c r="C31" s="5"/>
      <c r="D31" s="5"/>
      <c r="E31" s="5"/>
      <c r="F31" s="2"/>
      <c r="G31" s="5"/>
    </row>
    <row r="32" spans="1:7" x14ac:dyDescent="0.25">
      <c r="B32" s="2">
        <f>E33</f>
        <v>38702.980000000003</v>
      </c>
      <c r="C32" s="5">
        <f>F33</f>
        <v>35</v>
      </c>
      <c r="D32" s="5" t="s">
        <v>25</v>
      </c>
      <c r="E32" s="5"/>
      <c r="F32" s="2"/>
      <c r="G32" s="5"/>
    </row>
    <row r="33" spans="2:7" x14ac:dyDescent="0.25">
      <c r="B33" s="2">
        <f>SUM(B31:B32)</f>
        <v>784721.39</v>
      </c>
      <c r="C33" s="5" t="s">
        <v>4</v>
      </c>
      <c r="D33" s="5"/>
      <c r="E33" s="2">
        <f>SUM(E4:E32)</f>
        <v>38702.980000000003</v>
      </c>
      <c r="F33" s="5">
        <f>SUM(F4:F32)</f>
        <v>35</v>
      </c>
      <c r="G33" s="5">
        <f>SUM(G4:G32)</f>
        <v>19429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1105.7994285714287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D14" sqref="D14:G14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34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66734.880000000005</v>
      </c>
      <c r="C4" s="5">
        <v>175205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2147.61</v>
      </c>
      <c r="F5" s="5">
        <v>3</v>
      </c>
      <c r="G5" s="5">
        <f>382+431+499</f>
        <v>1312</v>
      </c>
    </row>
    <row r="6" spans="1:8" x14ac:dyDescent="0.25">
      <c r="A6" t="s">
        <v>6</v>
      </c>
      <c r="B6" s="2">
        <v>61775.81</v>
      </c>
      <c r="C6" s="5">
        <v>163585</v>
      </c>
      <c r="E6" s="2">
        <v>3462.66</v>
      </c>
      <c r="F6" s="5">
        <v>3</v>
      </c>
      <c r="G6" s="5">
        <f>578+665+866</f>
        <v>2109</v>
      </c>
      <c r="H6" s="3"/>
    </row>
    <row r="7" spans="1:8" x14ac:dyDescent="0.25">
      <c r="B7" s="4"/>
      <c r="C7" s="3"/>
      <c r="E7" s="2">
        <v>2544.81</v>
      </c>
      <c r="F7" s="5">
        <v>3</v>
      </c>
      <c r="G7" s="5">
        <f>327+559+578</f>
        <v>1464</v>
      </c>
      <c r="H7" s="3"/>
    </row>
    <row r="8" spans="1:8" x14ac:dyDescent="0.25">
      <c r="A8" t="s">
        <v>7</v>
      </c>
      <c r="B8" s="2">
        <v>65561.88</v>
      </c>
      <c r="C8" s="5">
        <v>194597</v>
      </c>
      <c r="E8" s="2">
        <v>2710.26</v>
      </c>
      <c r="F8" s="5">
        <v>3</v>
      </c>
      <c r="G8" s="5">
        <f>520+551+582</f>
        <v>1653</v>
      </c>
      <c r="H8" s="3"/>
    </row>
    <row r="9" spans="1:8" x14ac:dyDescent="0.25">
      <c r="B9" s="4"/>
      <c r="C9" s="3"/>
      <c r="E9" s="2">
        <v>2640.31</v>
      </c>
      <c r="F9" s="5">
        <v>3</v>
      </c>
      <c r="G9" s="5">
        <f>361+424+671</f>
        <v>1456</v>
      </c>
      <c r="H9" s="3"/>
    </row>
    <row r="10" spans="1:8" x14ac:dyDescent="0.25">
      <c r="A10" t="s">
        <v>8</v>
      </c>
      <c r="B10" s="2">
        <v>69345.919999999998</v>
      </c>
      <c r="C10" s="5">
        <v>202436</v>
      </c>
      <c r="D10" s="5"/>
      <c r="E10" s="2">
        <v>2177.31</v>
      </c>
      <c r="F10" s="5">
        <v>3</v>
      </c>
      <c r="G10" s="5">
        <f>359+440+531</f>
        <v>1330</v>
      </c>
      <c r="H10" s="3"/>
    </row>
    <row r="11" spans="1:8" x14ac:dyDescent="0.25">
      <c r="B11" s="2"/>
      <c r="C11" s="5"/>
      <c r="D11" s="5"/>
      <c r="E11" s="2">
        <v>3416.41</v>
      </c>
      <c r="F11" s="5">
        <v>3</v>
      </c>
      <c r="G11" s="5">
        <f>500+653+703</f>
        <v>1856</v>
      </c>
      <c r="H11" t="s">
        <v>32</v>
      </c>
    </row>
    <row r="12" spans="1:8" x14ac:dyDescent="0.25">
      <c r="A12" t="s">
        <v>9</v>
      </c>
      <c r="B12" s="2">
        <v>63548.49</v>
      </c>
      <c r="C12" s="5">
        <v>198789</v>
      </c>
      <c r="E12" s="2">
        <v>2382.8000000000002</v>
      </c>
      <c r="F12" s="5">
        <v>2</v>
      </c>
      <c r="G12" s="5">
        <f>518+666</f>
        <v>1184</v>
      </c>
      <c r="H12" s="3"/>
    </row>
    <row r="13" spans="1:8" x14ac:dyDescent="0.25">
      <c r="B13" s="4"/>
      <c r="C13" s="3"/>
      <c r="E13" s="2">
        <v>2309.61</v>
      </c>
      <c r="F13" s="5">
        <v>3</v>
      </c>
      <c r="G13" s="5">
        <f>352+437+596</f>
        <v>1385</v>
      </c>
      <c r="H13" s="3"/>
    </row>
    <row r="14" spans="1:8" x14ac:dyDescent="0.25">
      <c r="A14" t="s">
        <v>10</v>
      </c>
      <c r="B14" s="2">
        <v>52487.64</v>
      </c>
      <c r="C14" s="5">
        <v>170143</v>
      </c>
      <c r="D14" s="5"/>
      <c r="E14" s="2">
        <v>1500</v>
      </c>
      <c r="F14" s="5">
        <v>1</v>
      </c>
      <c r="G14" s="5" t="s">
        <v>37</v>
      </c>
      <c r="H14" s="3"/>
    </row>
    <row r="15" spans="1:8" x14ac:dyDescent="0.25">
      <c r="B15" s="2"/>
      <c r="C15" s="5"/>
      <c r="E15" s="4">
        <v>0</v>
      </c>
      <c r="F15" s="3"/>
      <c r="G15" s="3"/>
      <c r="H15" s="3"/>
    </row>
    <row r="16" spans="1:8" x14ac:dyDescent="0.25">
      <c r="A16" t="s">
        <v>11</v>
      </c>
      <c r="B16" s="2">
        <v>54978.68</v>
      </c>
      <c r="C16" s="5">
        <v>178240</v>
      </c>
      <c r="E16" s="4">
        <v>0</v>
      </c>
      <c r="F16" s="3"/>
      <c r="G16" s="3"/>
      <c r="H16" s="3"/>
    </row>
    <row r="17" spans="1:8" x14ac:dyDescent="0.25">
      <c r="B17" s="2"/>
      <c r="C17" s="5"/>
      <c r="E17" s="4">
        <v>0</v>
      </c>
      <c r="F17" s="3"/>
      <c r="G17" s="3"/>
      <c r="H17" s="3"/>
    </row>
    <row r="18" spans="1:8" x14ac:dyDescent="0.25">
      <c r="A18" t="s">
        <v>12</v>
      </c>
      <c r="B18" s="2">
        <v>57972.71</v>
      </c>
      <c r="C18" s="5">
        <v>186979</v>
      </c>
      <c r="E18" s="4"/>
      <c r="F18" s="3"/>
      <c r="G18" s="3"/>
    </row>
    <row r="19" spans="1:8" x14ac:dyDescent="0.25">
      <c r="B19" s="4"/>
      <c r="C19" s="3"/>
      <c r="E19" s="4"/>
      <c r="F19" s="3"/>
      <c r="G19" s="3"/>
    </row>
    <row r="20" spans="1:8" x14ac:dyDescent="0.25">
      <c r="A20" t="s">
        <v>13</v>
      </c>
      <c r="B20" s="2">
        <v>45637.599999999999</v>
      </c>
      <c r="C20" s="5">
        <v>148467</v>
      </c>
      <c r="E20" s="4"/>
      <c r="F20" s="3"/>
      <c r="G20" s="3"/>
    </row>
    <row r="21" spans="1:8" x14ac:dyDescent="0.25">
      <c r="B21" s="4"/>
      <c r="C21" s="3"/>
      <c r="E21" s="4"/>
      <c r="F21" s="3"/>
      <c r="G21" s="3"/>
    </row>
    <row r="22" spans="1:8" x14ac:dyDescent="0.25">
      <c r="A22" t="s">
        <v>14</v>
      </c>
      <c r="B22" s="4">
        <v>0</v>
      </c>
      <c r="C22" s="3">
        <v>0</v>
      </c>
      <c r="E22" s="4"/>
      <c r="F22" s="3"/>
      <c r="G22" s="3"/>
    </row>
    <row r="23" spans="1:8" x14ac:dyDescent="0.25">
      <c r="B23" s="4"/>
      <c r="C23" s="3"/>
      <c r="E23" s="4"/>
      <c r="F23" s="3"/>
      <c r="G23" s="3"/>
    </row>
    <row r="24" spans="1:8" x14ac:dyDescent="0.25">
      <c r="A24" t="s">
        <v>15</v>
      </c>
      <c r="B24" s="4">
        <v>0</v>
      </c>
      <c r="C24" s="3">
        <v>0</v>
      </c>
      <c r="E24" s="4"/>
      <c r="F24" s="3"/>
      <c r="G24" s="3"/>
    </row>
    <row r="25" spans="1:8" x14ac:dyDescent="0.25">
      <c r="B25" s="4"/>
      <c r="C25" s="3"/>
      <c r="E25" s="4"/>
      <c r="F25" s="3"/>
      <c r="G25" s="3"/>
    </row>
    <row r="26" spans="1:8" x14ac:dyDescent="0.25">
      <c r="A26" t="s">
        <v>16</v>
      </c>
      <c r="B26" s="4">
        <v>0</v>
      </c>
      <c r="C26" s="3">
        <v>0</v>
      </c>
      <c r="E26" s="4"/>
      <c r="F26" s="3"/>
      <c r="G26" s="3"/>
    </row>
    <row r="27" spans="1:8" x14ac:dyDescent="0.25">
      <c r="B27" s="4"/>
      <c r="C27" s="3"/>
      <c r="E27" s="4"/>
      <c r="F27" s="3"/>
      <c r="G27" s="3"/>
    </row>
    <row r="28" spans="1:8" x14ac:dyDescent="0.25">
      <c r="A28" t="s">
        <v>31</v>
      </c>
      <c r="B28" s="4">
        <f>SUM(B4:B27)</f>
        <v>538043.61</v>
      </c>
      <c r="C28" s="11">
        <f>SUM(C4:C27)</f>
        <v>1618441</v>
      </c>
      <c r="E28" s="4"/>
      <c r="F28" s="3"/>
      <c r="G28" s="3"/>
    </row>
    <row r="29" spans="1:8" x14ac:dyDescent="0.25">
      <c r="B29" s="4"/>
      <c r="C29" s="3"/>
      <c r="E29" s="4"/>
      <c r="F29" s="3"/>
      <c r="G29" s="3"/>
    </row>
    <row r="30" spans="1:8" x14ac:dyDescent="0.25">
      <c r="B30" s="2"/>
      <c r="C30" s="5"/>
      <c r="D30" s="5"/>
      <c r="E30" s="5"/>
      <c r="F30" s="2"/>
      <c r="G30" s="5"/>
    </row>
    <row r="31" spans="1:8" x14ac:dyDescent="0.25">
      <c r="B31" s="2">
        <f>SUM(B28:B30)</f>
        <v>538043.61</v>
      </c>
      <c r="C31" s="5"/>
      <c r="D31" s="5"/>
      <c r="E31" s="5"/>
      <c r="F31" s="2"/>
      <c r="G31" s="5"/>
    </row>
    <row r="32" spans="1:8" x14ac:dyDescent="0.25">
      <c r="B32" s="2">
        <f>E33</f>
        <v>25291.78</v>
      </c>
      <c r="C32" s="5">
        <f>F33</f>
        <v>27</v>
      </c>
      <c r="D32" s="5" t="s">
        <v>25</v>
      </c>
      <c r="E32" s="5"/>
      <c r="F32" s="2"/>
      <c r="G32" s="5"/>
    </row>
    <row r="33" spans="2:7" x14ac:dyDescent="0.25">
      <c r="B33" s="2">
        <f>SUM(B31:B32)</f>
        <v>563335.39</v>
      </c>
      <c r="C33" s="5" t="s">
        <v>4</v>
      </c>
      <c r="D33" s="5"/>
      <c r="E33" s="2">
        <f>SUM(E4:E32)</f>
        <v>25291.78</v>
      </c>
      <c r="F33" s="5">
        <f>SUM(F4:F32)</f>
        <v>27</v>
      </c>
      <c r="G33" s="5">
        <f>SUM(G4:G32)</f>
        <v>13749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936.7325925925926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1" sqref="J1:J27"/>
    </sheetView>
  </sheetViews>
  <sheetFormatPr defaultRowHeight="15" x14ac:dyDescent="0.25"/>
  <sheetData>
    <row r="1" spans="1:10" x14ac:dyDescent="0.25">
      <c r="A1">
        <v>1203</v>
      </c>
      <c r="C1" t="s">
        <v>35</v>
      </c>
      <c r="E1" t="s">
        <v>36</v>
      </c>
      <c r="H1">
        <v>1161</v>
      </c>
      <c r="J1">
        <v>1200</v>
      </c>
    </row>
    <row r="2" spans="1:10" x14ac:dyDescent="0.25">
      <c r="A2">
        <v>1206</v>
      </c>
      <c r="C2" t="s">
        <v>36</v>
      </c>
      <c r="E2">
        <v>1161</v>
      </c>
      <c r="H2">
        <v>1172</v>
      </c>
      <c r="J2">
        <v>1201</v>
      </c>
    </row>
    <row r="3" spans="1:10" x14ac:dyDescent="0.25">
      <c r="A3">
        <v>1242</v>
      </c>
      <c r="C3">
        <v>1215</v>
      </c>
      <c r="E3">
        <v>1172</v>
      </c>
      <c r="H3">
        <v>1174</v>
      </c>
      <c r="J3">
        <v>1203</v>
      </c>
    </row>
    <row r="4" spans="1:10" x14ac:dyDescent="0.25">
      <c r="A4">
        <v>1243</v>
      </c>
      <c r="C4">
        <v>1216</v>
      </c>
      <c r="E4">
        <v>1174</v>
      </c>
      <c r="H4">
        <v>1177</v>
      </c>
      <c r="J4">
        <v>1205</v>
      </c>
    </row>
    <row r="5" spans="1:10" x14ac:dyDescent="0.25">
      <c r="A5">
        <v>1244</v>
      </c>
      <c r="C5">
        <v>1217</v>
      </c>
      <c r="E5">
        <v>1177</v>
      </c>
      <c r="H5">
        <v>1184</v>
      </c>
      <c r="J5">
        <v>1206</v>
      </c>
    </row>
    <row r="6" spans="1:10" x14ac:dyDescent="0.25">
      <c r="A6">
        <v>1245</v>
      </c>
      <c r="C6">
        <v>1227</v>
      </c>
      <c r="E6">
        <v>1184</v>
      </c>
      <c r="H6">
        <v>1185</v>
      </c>
      <c r="J6">
        <v>1207</v>
      </c>
    </row>
    <row r="7" spans="1:10" x14ac:dyDescent="0.25">
      <c r="A7">
        <v>1251</v>
      </c>
      <c r="E7">
        <v>1184</v>
      </c>
      <c r="H7">
        <v>1185</v>
      </c>
      <c r="J7">
        <v>1209</v>
      </c>
    </row>
    <row r="8" spans="1:10" x14ac:dyDescent="0.25">
      <c r="A8">
        <v>1252</v>
      </c>
      <c r="E8">
        <v>1185</v>
      </c>
      <c r="H8">
        <v>1186</v>
      </c>
      <c r="J8">
        <v>1211</v>
      </c>
    </row>
    <row r="9" spans="1:10" x14ac:dyDescent="0.25">
      <c r="A9">
        <v>1253</v>
      </c>
      <c r="E9">
        <v>1186</v>
      </c>
      <c r="H9">
        <v>1192</v>
      </c>
      <c r="J9">
        <v>1212</v>
      </c>
    </row>
    <row r="10" spans="1:10" x14ac:dyDescent="0.25">
      <c r="A10">
        <v>1254</v>
      </c>
      <c r="E10">
        <v>1186</v>
      </c>
      <c r="H10">
        <v>1195</v>
      </c>
      <c r="J10">
        <v>1213</v>
      </c>
    </row>
    <row r="11" spans="1:10" x14ac:dyDescent="0.25">
      <c r="E11">
        <v>1192</v>
      </c>
      <c r="H11">
        <v>1196</v>
      </c>
      <c r="J11">
        <v>1213</v>
      </c>
    </row>
    <row r="12" spans="1:10" x14ac:dyDescent="0.25">
      <c r="E12">
        <v>1195</v>
      </c>
      <c r="H12">
        <v>1197</v>
      </c>
      <c r="J12">
        <v>1214</v>
      </c>
    </row>
    <row r="13" spans="1:10" x14ac:dyDescent="0.25">
      <c r="E13">
        <v>1196</v>
      </c>
      <c r="H13">
        <v>1200</v>
      </c>
      <c r="J13">
        <v>1215</v>
      </c>
    </row>
    <row r="14" spans="1:10" x14ac:dyDescent="0.25">
      <c r="E14">
        <v>1197</v>
      </c>
      <c r="H14">
        <v>1201</v>
      </c>
      <c r="J14">
        <v>1216</v>
      </c>
    </row>
    <row r="15" spans="1:10" x14ac:dyDescent="0.25">
      <c r="E15">
        <v>1200</v>
      </c>
      <c r="H15">
        <v>1203</v>
      </c>
      <c r="J15">
        <v>1217</v>
      </c>
    </row>
    <row r="16" spans="1:10" x14ac:dyDescent="0.25">
      <c r="E16">
        <v>1201</v>
      </c>
      <c r="H16">
        <v>1205</v>
      </c>
      <c r="J16">
        <v>1218</v>
      </c>
    </row>
    <row r="17" spans="5:10" x14ac:dyDescent="0.25">
      <c r="E17">
        <v>1201</v>
      </c>
      <c r="H17">
        <v>1206</v>
      </c>
      <c r="J17">
        <v>1220</v>
      </c>
    </row>
    <row r="18" spans="5:10" x14ac:dyDescent="0.25">
      <c r="E18">
        <v>1205</v>
      </c>
      <c r="H18">
        <v>1207</v>
      </c>
      <c r="J18">
        <v>1221</v>
      </c>
    </row>
    <row r="19" spans="5:10" x14ac:dyDescent="0.25">
      <c r="E19">
        <v>1207</v>
      </c>
      <c r="H19">
        <v>1209</v>
      </c>
      <c r="J19">
        <v>1226</v>
      </c>
    </row>
    <row r="20" spans="5:10" x14ac:dyDescent="0.25">
      <c r="E20">
        <v>1209</v>
      </c>
      <c r="H20">
        <v>1211</v>
      </c>
      <c r="J20">
        <v>1227</v>
      </c>
    </row>
    <row r="21" spans="5:10" x14ac:dyDescent="0.25">
      <c r="E21">
        <v>1211</v>
      </c>
      <c r="H21">
        <v>1212</v>
      </c>
      <c r="J21">
        <v>1242</v>
      </c>
    </row>
    <row r="22" spans="5:10" x14ac:dyDescent="0.25">
      <c r="E22">
        <v>1211</v>
      </c>
      <c r="H22">
        <v>1213</v>
      </c>
      <c r="J22">
        <v>1243</v>
      </c>
    </row>
    <row r="23" spans="5:10" x14ac:dyDescent="0.25">
      <c r="E23">
        <v>1212</v>
      </c>
      <c r="H23">
        <v>1213</v>
      </c>
      <c r="J23">
        <v>1244</v>
      </c>
    </row>
    <row r="24" spans="5:10" x14ac:dyDescent="0.25">
      <c r="E24">
        <v>1213</v>
      </c>
      <c r="H24">
        <v>1214</v>
      </c>
      <c r="J24">
        <v>1245</v>
      </c>
    </row>
    <row r="25" spans="5:10" x14ac:dyDescent="0.25">
      <c r="E25">
        <v>1213</v>
      </c>
      <c r="H25">
        <v>1215</v>
      </c>
      <c r="J25">
        <v>1251</v>
      </c>
    </row>
    <row r="26" spans="5:10" x14ac:dyDescent="0.25">
      <c r="E26">
        <v>1214</v>
      </c>
      <c r="H26">
        <v>1216</v>
      </c>
      <c r="J26">
        <v>1252</v>
      </c>
    </row>
    <row r="27" spans="5:10" x14ac:dyDescent="0.25">
      <c r="E27">
        <v>1214</v>
      </c>
      <c r="H27">
        <v>1217</v>
      </c>
      <c r="J27">
        <v>1253</v>
      </c>
    </row>
    <row r="28" spans="5:10" x14ac:dyDescent="0.25">
      <c r="E28">
        <v>1218</v>
      </c>
      <c r="H28">
        <v>1218</v>
      </c>
    </row>
    <row r="29" spans="5:10" x14ac:dyDescent="0.25">
      <c r="E29">
        <v>1218</v>
      </c>
      <c r="H29">
        <v>1220</v>
      </c>
    </row>
    <row r="30" spans="5:10" x14ac:dyDescent="0.25">
      <c r="E30">
        <v>1220</v>
      </c>
      <c r="H30">
        <v>1221</v>
      </c>
    </row>
    <row r="31" spans="5:10" x14ac:dyDescent="0.25">
      <c r="E31">
        <v>1221</v>
      </c>
      <c r="H31">
        <v>1226</v>
      </c>
    </row>
    <row r="32" spans="5:10" x14ac:dyDescent="0.25">
      <c r="E32">
        <v>1221</v>
      </c>
      <c r="H32">
        <v>1227</v>
      </c>
    </row>
    <row r="33" spans="5:8" x14ac:dyDescent="0.25">
      <c r="E33">
        <v>1226</v>
      </c>
      <c r="H33">
        <v>1242</v>
      </c>
    </row>
    <row r="34" spans="5:8" x14ac:dyDescent="0.25">
      <c r="H34">
        <v>1243</v>
      </c>
    </row>
    <row r="35" spans="5:8" x14ac:dyDescent="0.25">
      <c r="H35">
        <v>1244</v>
      </c>
    </row>
    <row r="36" spans="5:8" x14ac:dyDescent="0.25">
      <c r="H36">
        <v>1245</v>
      </c>
    </row>
    <row r="37" spans="5:8" x14ac:dyDescent="0.25">
      <c r="H37">
        <v>1251</v>
      </c>
    </row>
    <row r="38" spans="5:8" x14ac:dyDescent="0.25">
      <c r="H38">
        <v>1252</v>
      </c>
    </row>
    <row r="39" spans="5:8" x14ac:dyDescent="0.25">
      <c r="H39">
        <v>1253</v>
      </c>
    </row>
    <row r="40" spans="5:8" x14ac:dyDescent="0.25">
      <c r="H40">
        <v>1254</v>
      </c>
    </row>
  </sheetData>
  <sortState ref="H1:H46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2009</vt:lpstr>
      <vt:lpstr>2012</vt:lpstr>
      <vt:lpstr>2013</vt:lpstr>
      <vt:lpstr>2014</vt:lpstr>
      <vt:lpstr>2015</vt:lpstr>
      <vt:lpstr>2016</vt:lpstr>
      <vt:lpstr>2017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2017-06-09T13:01:26Z</cp:lastPrinted>
  <dcterms:created xsi:type="dcterms:W3CDTF">2010-01-26T17:56:15Z</dcterms:created>
  <dcterms:modified xsi:type="dcterms:W3CDTF">2017-11-04T21:17:52Z</dcterms:modified>
</cp:coreProperties>
</file>