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Viinum\P_012__headspace-helper-api\headspace-helper-api\empty_excel_template\"/>
    </mc:Choice>
  </mc:AlternateContent>
  <xr:revisionPtr revIDLastSave="0" documentId="13_ncr:1_{72651F52-9C75-4E74-8AD1-7B59DD25F5EF}" xr6:coauthVersionLast="47" xr6:coauthVersionMax="47" xr10:uidLastSave="{00000000-0000-0000-0000-000000000000}"/>
  <bookViews>
    <workbookView xWindow="-120" yWindow="-120" windowWidth="29040" windowHeight="15840" firstSheet="2" activeTab="12" xr2:uid="{00000000-000D-0000-FFFF-FFFF00000000}"/>
  </bookViews>
  <sheets>
    <sheet name="solvent 1" sheetId="28" r:id="rId1"/>
    <sheet name="solvent 2" sheetId="34" r:id="rId2"/>
    <sheet name="solvent 3" sheetId="35" r:id="rId3"/>
    <sheet name="solvent 4" sheetId="36" r:id="rId4"/>
    <sheet name="solvent 5" sheetId="37" r:id="rId5"/>
    <sheet name="solvent 6" sheetId="38" r:id="rId6"/>
    <sheet name="solvent 7" sheetId="39" r:id="rId7"/>
    <sheet name="solvent 8" sheetId="40" r:id="rId8"/>
    <sheet name="solvent 9" sheetId="41" r:id="rId9"/>
    <sheet name="solvent 10" sheetId="42" r:id="rId10"/>
    <sheet name="solvent 11" sheetId="43" r:id="rId11"/>
    <sheet name="solvent 12" sheetId="44" r:id="rId12"/>
    <sheet name="solvent 13" sheetId="45" r:id="rId13"/>
    <sheet name="Analytical Report" sheetId="25" r:id="rId14"/>
    <sheet name="Revision history" sheetId="30" r:id="rId15"/>
  </sheets>
  <definedNames>
    <definedName name="_xlnm.Print_Area" localSheetId="13">'Analytical Report'!$A$1:$AH$56</definedName>
    <definedName name="_xlnm.Print_Area" localSheetId="0">'solvent 1'!#REF!</definedName>
    <definedName name="_xlnm.Print_Area" localSheetId="9">'solvent 10'!#REF!</definedName>
    <definedName name="_xlnm.Print_Area" localSheetId="10">'solvent 11'!#REF!</definedName>
    <definedName name="_xlnm.Print_Area" localSheetId="11">'solvent 12'!#REF!</definedName>
    <definedName name="_xlnm.Print_Area" localSheetId="12">'solvent 13'!#REF!</definedName>
    <definedName name="_xlnm.Print_Area" localSheetId="1">'solvent 2'!#REF!</definedName>
    <definedName name="_xlnm.Print_Area" localSheetId="2">'solvent 3'!#REF!</definedName>
    <definedName name="_xlnm.Print_Area" localSheetId="3">'solvent 4'!#REF!</definedName>
    <definedName name="_xlnm.Print_Area" localSheetId="4">'solvent 5'!#REF!</definedName>
    <definedName name="_xlnm.Print_Area" localSheetId="5">'solvent 6'!#REF!</definedName>
    <definedName name="_xlnm.Print_Area" localSheetId="6">'solvent 7'!#REF!</definedName>
    <definedName name="_xlnm.Print_Area" localSheetId="7">'solvent 8'!#REF!</definedName>
    <definedName name="_xlnm.Print_Area" localSheetId="8">'solvent 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4" i="45" l="1"/>
  <c r="G134" i="45"/>
  <c r="F134" i="45"/>
  <c r="E134" i="45"/>
  <c r="D134" i="45"/>
  <c r="H134" i="45" s="1"/>
  <c r="G133" i="45"/>
  <c r="F133" i="45"/>
  <c r="E133" i="45"/>
  <c r="D133" i="45"/>
  <c r="H133" i="45" s="1"/>
  <c r="U132" i="45"/>
  <c r="T132" i="45"/>
  <c r="S132" i="45"/>
  <c r="R132" i="45"/>
  <c r="Q132" i="45"/>
  <c r="P132" i="45"/>
  <c r="G132" i="45"/>
  <c r="F132" i="45"/>
  <c r="E132" i="45"/>
  <c r="H132" i="45" s="1"/>
  <c r="D132" i="45"/>
  <c r="G131" i="45"/>
  <c r="D131" i="45"/>
  <c r="H131" i="45" s="1"/>
  <c r="H130" i="45"/>
  <c r="G130" i="45"/>
  <c r="D130" i="45"/>
  <c r="O129" i="45"/>
  <c r="N129" i="45"/>
  <c r="M129" i="45"/>
  <c r="L129" i="45"/>
  <c r="K129" i="45"/>
  <c r="H129" i="45"/>
  <c r="G129" i="45"/>
  <c r="F129" i="45"/>
  <c r="E129" i="45"/>
  <c r="D129" i="45"/>
  <c r="B129" i="45"/>
  <c r="A129" i="45"/>
  <c r="H128" i="45"/>
  <c r="G128" i="45"/>
  <c r="F128" i="45"/>
  <c r="E128" i="45"/>
  <c r="D128" i="45"/>
  <c r="G127" i="45"/>
  <c r="F127" i="45"/>
  <c r="E127" i="45"/>
  <c r="D127" i="45"/>
  <c r="H127" i="45" s="1"/>
  <c r="U126" i="45"/>
  <c r="T126" i="45"/>
  <c r="S126" i="45"/>
  <c r="R126" i="45"/>
  <c r="Q126" i="45"/>
  <c r="P126" i="45"/>
  <c r="G126" i="45"/>
  <c r="F126" i="45"/>
  <c r="E126" i="45"/>
  <c r="D126" i="45"/>
  <c r="H126" i="45" s="1"/>
  <c r="G125" i="45"/>
  <c r="D125" i="45"/>
  <c r="H125" i="45" s="1"/>
  <c r="G124" i="45"/>
  <c r="H124" i="45" s="1"/>
  <c r="D124" i="45"/>
  <c r="O123" i="45"/>
  <c r="N123" i="45"/>
  <c r="M123" i="45"/>
  <c r="L123" i="45"/>
  <c r="K123" i="45"/>
  <c r="H123" i="45"/>
  <c r="G123" i="45"/>
  <c r="F123" i="45"/>
  <c r="E123" i="45"/>
  <c r="D123" i="45"/>
  <c r="B123" i="45"/>
  <c r="A123" i="45"/>
  <c r="G122" i="45"/>
  <c r="H122" i="45" s="1"/>
  <c r="F122" i="45"/>
  <c r="E122" i="45"/>
  <c r="D122" i="45"/>
  <c r="H121" i="45"/>
  <c r="G121" i="45"/>
  <c r="F121" i="45"/>
  <c r="E121" i="45"/>
  <c r="D121" i="45"/>
  <c r="U120" i="45"/>
  <c r="T120" i="45"/>
  <c r="S120" i="45"/>
  <c r="R120" i="45"/>
  <c r="Q120" i="45"/>
  <c r="P120" i="45"/>
  <c r="G120" i="45"/>
  <c r="F120" i="45"/>
  <c r="E120" i="45"/>
  <c r="D120" i="45"/>
  <c r="H120" i="45" s="1"/>
  <c r="H119" i="45"/>
  <c r="G119" i="45"/>
  <c r="D119" i="45"/>
  <c r="G118" i="45"/>
  <c r="D118" i="45"/>
  <c r="H118" i="45" s="1"/>
  <c r="O117" i="45"/>
  <c r="N117" i="45"/>
  <c r="M117" i="45"/>
  <c r="L117" i="45"/>
  <c r="K117" i="45"/>
  <c r="J117" i="45"/>
  <c r="G117" i="45"/>
  <c r="H117" i="45" s="1"/>
  <c r="F117" i="45"/>
  <c r="E117" i="45"/>
  <c r="D117" i="45"/>
  <c r="B117" i="45"/>
  <c r="A117" i="45"/>
  <c r="G116" i="45"/>
  <c r="F116" i="45"/>
  <c r="E116" i="45"/>
  <c r="D116" i="45"/>
  <c r="H116" i="45" s="1"/>
  <c r="J115" i="45"/>
  <c r="G115" i="45"/>
  <c r="H115" i="45" s="1"/>
  <c r="F115" i="45"/>
  <c r="E115" i="45"/>
  <c r="D115" i="45"/>
  <c r="U114" i="45"/>
  <c r="T114" i="45"/>
  <c r="S114" i="45"/>
  <c r="R114" i="45"/>
  <c r="Q114" i="45"/>
  <c r="P114" i="45"/>
  <c r="H114" i="45"/>
  <c r="G114" i="45"/>
  <c r="F114" i="45"/>
  <c r="E114" i="45"/>
  <c r="D114" i="45"/>
  <c r="H113" i="45"/>
  <c r="G113" i="45"/>
  <c r="D113" i="45"/>
  <c r="H112" i="45"/>
  <c r="G112" i="45"/>
  <c r="D112" i="45"/>
  <c r="O111" i="45"/>
  <c r="N111" i="45"/>
  <c r="M111" i="45"/>
  <c r="L111" i="45"/>
  <c r="K111" i="45"/>
  <c r="H111" i="45"/>
  <c r="G111" i="45"/>
  <c r="F111" i="45"/>
  <c r="E111" i="45"/>
  <c r="D111" i="45"/>
  <c r="B111" i="45"/>
  <c r="A111" i="45"/>
  <c r="G110" i="45"/>
  <c r="F110" i="45"/>
  <c r="E110" i="45"/>
  <c r="D110" i="45"/>
  <c r="H110" i="45" s="1"/>
  <c r="H109" i="45"/>
  <c r="G109" i="45"/>
  <c r="F109" i="45"/>
  <c r="E109" i="45"/>
  <c r="D109" i="45"/>
  <c r="U108" i="45"/>
  <c r="S108" i="45"/>
  <c r="R108" i="45"/>
  <c r="Q108" i="45"/>
  <c r="P108" i="45"/>
  <c r="T108" i="45" s="1"/>
  <c r="J108" i="45"/>
  <c r="G108" i="45"/>
  <c r="H108" i="45" s="1"/>
  <c r="F108" i="45"/>
  <c r="E108" i="45"/>
  <c r="D108" i="45"/>
  <c r="H107" i="45"/>
  <c r="G107" i="45"/>
  <c r="D107" i="45"/>
  <c r="J106" i="45"/>
  <c r="G106" i="45"/>
  <c r="D106" i="45"/>
  <c r="H106" i="45" s="1"/>
  <c r="O105" i="45"/>
  <c r="N105" i="45"/>
  <c r="M105" i="45"/>
  <c r="L105" i="45"/>
  <c r="K105" i="45"/>
  <c r="G105" i="45"/>
  <c r="H105" i="45" s="1"/>
  <c r="F105" i="45"/>
  <c r="E105" i="45"/>
  <c r="D105" i="45"/>
  <c r="B105" i="45"/>
  <c r="A105" i="45"/>
  <c r="F99" i="45"/>
  <c r="E99" i="45"/>
  <c r="D99" i="45"/>
  <c r="C99" i="45"/>
  <c r="B99" i="45"/>
  <c r="A99" i="45"/>
  <c r="F98" i="45"/>
  <c r="E98" i="45"/>
  <c r="D98" i="45"/>
  <c r="C98" i="45"/>
  <c r="B98" i="45"/>
  <c r="A98" i="45"/>
  <c r="F97" i="45"/>
  <c r="E97" i="45"/>
  <c r="D97" i="45"/>
  <c r="C97" i="45"/>
  <c r="B97" i="45"/>
  <c r="A97" i="45"/>
  <c r="F96" i="45"/>
  <c r="E96" i="45"/>
  <c r="D96" i="45"/>
  <c r="C96" i="45"/>
  <c r="B96" i="45"/>
  <c r="A96" i="45"/>
  <c r="F95" i="45"/>
  <c r="E95" i="45"/>
  <c r="D95" i="45"/>
  <c r="C95" i="45"/>
  <c r="B95" i="45"/>
  <c r="A95" i="45"/>
  <c r="H88" i="45"/>
  <c r="G88" i="45"/>
  <c r="H87" i="45"/>
  <c r="H89" i="45" s="1"/>
  <c r="G87" i="45"/>
  <c r="G89" i="45" s="1"/>
  <c r="D84" i="45"/>
  <c r="C84" i="45"/>
  <c r="B84" i="45"/>
  <c r="E84" i="45" s="1"/>
  <c r="A84" i="45"/>
  <c r="B78" i="45"/>
  <c r="E73" i="45"/>
  <c r="E72" i="45"/>
  <c r="E70" i="45"/>
  <c r="D69" i="45"/>
  <c r="C69" i="45"/>
  <c r="B69" i="45"/>
  <c r="A69" i="45"/>
  <c r="E68" i="45"/>
  <c r="D68" i="45"/>
  <c r="C68" i="45"/>
  <c r="B68" i="45"/>
  <c r="A68" i="45"/>
  <c r="G67" i="45"/>
  <c r="D67" i="45"/>
  <c r="C67" i="45"/>
  <c r="B67" i="45"/>
  <c r="E67" i="45" s="1"/>
  <c r="A67" i="45"/>
  <c r="E66" i="45"/>
  <c r="M122" i="45" s="1"/>
  <c r="D66" i="45"/>
  <c r="C66" i="45"/>
  <c r="B66" i="45"/>
  <c r="A66" i="45"/>
  <c r="J65" i="45"/>
  <c r="D65" i="45"/>
  <c r="C65" i="45"/>
  <c r="B65" i="45"/>
  <c r="A65" i="45"/>
  <c r="J64" i="45"/>
  <c r="D64" i="45"/>
  <c r="C64" i="45"/>
  <c r="B64" i="45"/>
  <c r="A64" i="45"/>
  <c r="J63" i="45"/>
  <c r="D63" i="45"/>
  <c r="C63" i="45"/>
  <c r="B63" i="45"/>
  <c r="A63" i="45"/>
  <c r="J62" i="45"/>
  <c r="D62" i="45"/>
  <c r="C62" i="45"/>
  <c r="B62" i="45"/>
  <c r="A62" i="45"/>
  <c r="B56" i="45"/>
  <c r="B55" i="45"/>
  <c r="J133" i="45" s="1"/>
  <c r="E38" i="45"/>
  <c r="E64" i="45" s="1"/>
  <c r="D38" i="45"/>
  <c r="C38" i="45"/>
  <c r="B38" i="45"/>
  <c r="D33" i="45"/>
  <c r="D32" i="45"/>
  <c r="E69" i="45" s="1"/>
  <c r="D22" i="45"/>
  <c r="C22" i="45"/>
  <c r="B22" i="45"/>
  <c r="A22" i="45"/>
  <c r="B16" i="45"/>
  <c r="B15" i="45"/>
  <c r="B14" i="45"/>
  <c r="B13" i="45"/>
  <c r="B12" i="45"/>
  <c r="B11" i="45"/>
  <c r="B10" i="45"/>
  <c r="B9" i="45"/>
  <c r="G134" i="44"/>
  <c r="H134" i="44" s="1"/>
  <c r="F134" i="44"/>
  <c r="E134" i="44"/>
  <c r="D134" i="44"/>
  <c r="G133" i="44"/>
  <c r="H133" i="44" s="1"/>
  <c r="F133" i="44"/>
  <c r="E133" i="44"/>
  <c r="D133" i="44"/>
  <c r="U132" i="44"/>
  <c r="T132" i="44"/>
  <c r="S132" i="44"/>
  <c r="R132" i="44"/>
  <c r="Q132" i="44"/>
  <c r="P132" i="44"/>
  <c r="G132" i="44"/>
  <c r="F132" i="44"/>
  <c r="E132" i="44"/>
  <c r="D132" i="44"/>
  <c r="H132" i="44" s="1"/>
  <c r="H131" i="44"/>
  <c r="G131" i="44"/>
  <c r="D131" i="44"/>
  <c r="G130" i="44"/>
  <c r="H130" i="44" s="1"/>
  <c r="D130" i="44"/>
  <c r="O129" i="44"/>
  <c r="N129" i="44"/>
  <c r="M129" i="44"/>
  <c r="L129" i="44"/>
  <c r="K129" i="44"/>
  <c r="J129" i="44"/>
  <c r="H129" i="44"/>
  <c r="G129" i="44"/>
  <c r="F129" i="44"/>
  <c r="E129" i="44"/>
  <c r="D129" i="44"/>
  <c r="B129" i="44"/>
  <c r="A129" i="44"/>
  <c r="G128" i="44"/>
  <c r="F128" i="44"/>
  <c r="E128" i="44"/>
  <c r="D128" i="44"/>
  <c r="H128" i="44" s="1"/>
  <c r="J127" i="44"/>
  <c r="G127" i="44"/>
  <c r="F127" i="44"/>
  <c r="E127" i="44"/>
  <c r="H127" i="44" s="1"/>
  <c r="D127" i="44"/>
  <c r="U126" i="44"/>
  <c r="T126" i="44"/>
  <c r="S126" i="44"/>
  <c r="R126" i="44"/>
  <c r="Q126" i="44"/>
  <c r="P126" i="44"/>
  <c r="G126" i="44"/>
  <c r="H126" i="44" s="1"/>
  <c r="F126" i="44"/>
  <c r="E126" i="44"/>
  <c r="D126" i="44"/>
  <c r="G125" i="44"/>
  <c r="H125" i="44" s="1"/>
  <c r="D125" i="44"/>
  <c r="G124" i="44"/>
  <c r="D124" i="44"/>
  <c r="H124" i="44" s="1"/>
  <c r="O123" i="44"/>
  <c r="N123" i="44"/>
  <c r="M123" i="44"/>
  <c r="L123" i="44"/>
  <c r="K123" i="44"/>
  <c r="H123" i="44"/>
  <c r="G123" i="44"/>
  <c r="F123" i="44"/>
  <c r="E123" i="44"/>
  <c r="D123" i="44"/>
  <c r="B123" i="44"/>
  <c r="A123" i="44"/>
  <c r="G122" i="44"/>
  <c r="F122" i="44"/>
  <c r="E122" i="44"/>
  <c r="D122" i="44"/>
  <c r="H122" i="44" s="1"/>
  <c r="H121" i="44"/>
  <c r="G121" i="44"/>
  <c r="F121" i="44"/>
  <c r="E121" i="44"/>
  <c r="D121" i="44"/>
  <c r="U120" i="44"/>
  <c r="T120" i="44"/>
  <c r="S120" i="44"/>
  <c r="R120" i="44"/>
  <c r="Q120" i="44"/>
  <c r="P120" i="44"/>
  <c r="J120" i="44"/>
  <c r="G120" i="44"/>
  <c r="F120" i="44"/>
  <c r="E120" i="44"/>
  <c r="H120" i="44" s="1"/>
  <c r="D120" i="44"/>
  <c r="G119" i="44"/>
  <c r="D119" i="44"/>
  <c r="H119" i="44" s="1"/>
  <c r="J118" i="44"/>
  <c r="G118" i="44"/>
  <c r="D118" i="44"/>
  <c r="H118" i="44" s="1"/>
  <c r="O117" i="44"/>
  <c r="N117" i="44"/>
  <c r="M117" i="44"/>
  <c r="L117" i="44"/>
  <c r="K117" i="44"/>
  <c r="G117" i="44"/>
  <c r="H117" i="44" s="1"/>
  <c r="F117" i="44"/>
  <c r="E117" i="44"/>
  <c r="D117" i="44"/>
  <c r="B117" i="44"/>
  <c r="A117" i="44"/>
  <c r="G116" i="44"/>
  <c r="F116" i="44"/>
  <c r="E116" i="44"/>
  <c r="D116" i="44"/>
  <c r="H116" i="44" s="1"/>
  <c r="G115" i="44"/>
  <c r="H115" i="44" s="1"/>
  <c r="F115" i="44"/>
  <c r="E115" i="44"/>
  <c r="D115" i="44"/>
  <c r="U114" i="44"/>
  <c r="S114" i="44"/>
  <c r="R114" i="44"/>
  <c r="Q114" i="44"/>
  <c r="P114" i="44"/>
  <c r="T114" i="44" s="1"/>
  <c r="H114" i="44"/>
  <c r="G114" i="44"/>
  <c r="F114" i="44"/>
  <c r="E114" i="44"/>
  <c r="D114" i="44"/>
  <c r="J113" i="44"/>
  <c r="H113" i="44"/>
  <c r="G113" i="44"/>
  <c r="D113" i="44"/>
  <c r="H112" i="44"/>
  <c r="G112" i="44"/>
  <c r="D112" i="44"/>
  <c r="O111" i="44"/>
  <c r="N111" i="44"/>
  <c r="M111" i="44"/>
  <c r="L111" i="44"/>
  <c r="K111" i="44"/>
  <c r="G111" i="44"/>
  <c r="H111" i="44" s="1"/>
  <c r="F111" i="44"/>
  <c r="E111" i="44"/>
  <c r="D111" i="44"/>
  <c r="B111" i="44"/>
  <c r="A111" i="44"/>
  <c r="G110" i="44"/>
  <c r="F110" i="44"/>
  <c r="E110" i="44"/>
  <c r="D110" i="44"/>
  <c r="H110" i="44" s="1"/>
  <c r="G109" i="44"/>
  <c r="H109" i="44" s="1"/>
  <c r="F109" i="44"/>
  <c r="E109" i="44"/>
  <c r="D109" i="44"/>
  <c r="U108" i="44"/>
  <c r="S108" i="44"/>
  <c r="R108" i="44"/>
  <c r="Q108" i="44"/>
  <c r="P108" i="44"/>
  <c r="T108" i="44" s="1"/>
  <c r="G108" i="44"/>
  <c r="H108" i="44" s="1"/>
  <c r="F108" i="44"/>
  <c r="E108" i="44"/>
  <c r="D108" i="44"/>
  <c r="H107" i="44"/>
  <c r="G107" i="44"/>
  <c r="D107" i="44"/>
  <c r="G106" i="44"/>
  <c r="H106" i="44" s="1"/>
  <c r="D106" i="44"/>
  <c r="O105" i="44"/>
  <c r="N105" i="44"/>
  <c r="M105" i="44"/>
  <c r="L105" i="44"/>
  <c r="K105" i="44"/>
  <c r="G105" i="44"/>
  <c r="F105" i="44"/>
  <c r="E105" i="44"/>
  <c r="D105" i="44"/>
  <c r="H105" i="44" s="1"/>
  <c r="B105" i="44"/>
  <c r="A105" i="44"/>
  <c r="E99" i="44"/>
  <c r="D99" i="44"/>
  <c r="C99" i="44"/>
  <c r="F99" i="44" s="1"/>
  <c r="B99" i="44"/>
  <c r="A99" i="44"/>
  <c r="E98" i="44"/>
  <c r="D98" i="44"/>
  <c r="C98" i="44"/>
  <c r="F98" i="44" s="1"/>
  <c r="B98" i="44"/>
  <c r="A98" i="44"/>
  <c r="E97" i="44"/>
  <c r="D97" i="44"/>
  <c r="C97" i="44"/>
  <c r="F97" i="44" s="1"/>
  <c r="B97" i="44"/>
  <c r="A97" i="44"/>
  <c r="E96" i="44"/>
  <c r="D96" i="44"/>
  <c r="C96" i="44"/>
  <c r="F96" i="44" s="1"/>
  <c r="B96" i="44"/>
  <c r="A96" i="44"/>
  <c r="E95" i="44"/>
  <c r="D95" i="44"/>
  <c r="C95" i="44"/>
  <c r="F95" i="44" s="1"/>
  <c r="B95" i="44"/>
  <c r="A95" i="44"/>
  <c r="H88" i="44"/>
  <c r="H89" i="44" s="1"/>
  <c r="G88" i="44"/>
  <c r="G89" i="44" s="1"/>
  <c r="H87" i="44"/>
  <c r="G87" i="44"/>
  <c r="I85" i="44"/>
  <c r="D84" i="44"/>
  <c r="C84" i="44"/>
  <c r="B84" i="44"/>
  <c r="A84" i="44"/>
  <c r="B78" i="44"/>
  <c r="E72" i="44"/>
  <c r="G69" i="44"/>
  <c r="D69" i="44"/>
  <c r="C69" i="44"/>
  <c r="B69" i="44"/>
  <c r="A69" i="44"/>
  <c r="E68" i="44"/>
  <c r="D68" i="44"/>
  <c r="C68" i="44"/>
  <c r="B68" i="44"/>
  <c r="A68" i="44"/>
  <c r="D67" i="44"/>
  <c r="C67" i="44"/>
  <c r="B67" i="44"/>
  <c r="E67" i="44" s="1"/>
  <c r="A67" i="44"/>
  <c r="D66" i="44"/>
  <c r="C66" i="44"/>
  <c r="B66" i="44"/>
  <c r="E66" i="44" s="1"/>
  <c r="A66" i="44"/>
  <c r="J65" i="44"/>
  <c r="D65" i="44"/>
  <c r="C65" i="44"/>
  <c r="B65" i="44"/>
  <c r="E65" i="44" s="1"/>
  <c r="A65" i="44"/>
  <c r="J64" i="44"/>
  <c r="D64" i="44"/>
  <c r="C64" i="44"/>
  <c r="B64" i="44"/>
  <c r="E64" i="44" s="1"/>
  <c r="A64" i="44"/>
  <c r="J63" i="44"/>
  <c r="D63" i="44"/>
  <c r="C63" i="44"/>
  <c r="B63" i="44"/>
  <c r="A63" i="44"/>
  <c r="J62" i="44"/>
  <c r="D62" i="44"/>
  <c r="C62" i="44"/>
  <c r="B62" i="44"/>
  <c r="E62" i="44" s="1"/>
  <c r="A62" i="44"/>
  <c r="B57" i="44"/>
  <c r="B56" i="44"/>
  <c r="B55" i="44"/>
  <c r="J133" i="44" s="1"/>
  <c r="D38" i="44"/>
  <c r="C38" i="44"/>
  <c r="B38" i="44"/>
  <c r="E38" i="44" s="1"/>
  <c r="D33" i="44"/>
  <c r="E84" i="44" s="1"/>
  <c r="D32" i="44"/>
  <c r="E69" i="44" s="1"/>
  <c r="D22" i="44"/>
  <c r="C22" i="44"/>
  <c r="B22" i="44"/>
  <c r="A22" i="44"/>
  <c r="B16" i="44"/>
  <c r="B15" i="44"/>
  <c r="B14" i="44"/>
  <c r="B13" i="44"/>
  <c r="B12" i="44"/>
  <c r="B11" i="44"/>
  <c r="B10" i="44"/>
  <c r="B9" i="44"/>
  <c r="G134" i="43"/>
  <c r="F134" i="43"/>
  <c r="E134" i="43"/>
  <c r="D134" i="43"/>
  <c r="H134" i="43" s="1"/>
  <c r="G133" i="43"/>
  <c r="F133" i="43"/>
  <c r="E133" i="43"/>
  <c r="D133" i="43"/>
  <c r="H133" i="43" s="1"/>
  <c r="U132" i="43"/>
  <c r="T132" i="43"/>
  <c r="S132" i="43"/>
  <c r="R132" i="43"/>
  <c r="Q132" i="43"/>
  <c r="P132" i="43"/>
  <c r="G132" i="43"/>
  <c r="F132" i="43"/>
  <c r="E132" i="43"/>
  <c r="D132" i="43"/>
  <c r="H132" i="43" s="1"/>
  <c r="G131" i="43"/>
  <c r="H131" i="43" s="1"/>
  <c r="D131" i="43"/>
  <c r="G130" i="43"/>
  <c r="D130" i="43"/>
  <c r="H130" i="43" s="1"/>
  <c r="O129" i="43"/>
  <c r="N129" i="43"/>
  <c r="M129" i="43"/>
  <c r="L129" i="43"/>
  <c r="K129" i="43"/>
  <c r="J129" i="43"/>
  <c r="H129" i="43"/>
  <c r="G129" i="43"/>
  <c r="F129" i="43"/>
  <c r="E129" i="43"/>
  <c r="D129" i="43"/>
  <c r="B129" i="43"/>
  <c r="A129" i="43"/>
  <c r="G128" i="43"/>
  <c r="F128" i="43"/>
  <c r="E128" i="43"/>
  <c r="D128" i="43"/>
  <c r="H128" i="43" s="1"/>
  <c r="J127" i="43"/>
  <c r="H127" i="43"/>
  <c r="G127" i="43"/>
  <c r="F127" i="43"/>
  <c r="E127" i="43"/>
  <c r="D127" i="43"/>
  <c r="U126" i="43"/>
  <c r="T126" i="43"/>
  <c r="S126" i="43"/>
  <c r="R126" i="43"/>
  <c r="Q126" i="43"/>
  <c r="P126" i="43"/>
  <c r="G126" i="43"/>
  <c r="F126" i="43"/>
  <c r="E126" i="43"/>
  <c r="D126" i="43"/>
  <c r="H126" i="43" s="1"/>
  <c r="G125" i="43"/>
  <c r="D125" i="43"/>
  <c r="H125" i="43" s="1"/>
  <c r="G124" i="43"/>
  <c r="D124" i="43"/>
  <c r="H124" i="43" s="1"/>
  <c r="O123" i="43"/>
  <c r="N123" i="43"/>
  <c r="M123" i="43"/>
  <c r="L123" i="43"/>
  <c r="K123" i="43"/>
  <c r="H123" i="43"/>
  <c r="G123" i="43"/>
  <c r="F123" i="43"/>
  <c r="E123" i="43"/>
  <c r="D123" i="43"/>
  <c r="B123" i="43"/>
  <c r="A123" i="43"/>
  <c r="G122" i="43"/>
  <c r="F122" i="43"/>
  <c r="E122" i="43"/>
  <c r="D122" i="43"/>
  <c r="H122" i="43" s="1"/>
  <c r="H121" i="43"/>
  <c r="G121" i="43"/>
  <c r="F121" i="43"/>
  <c r="E121" i="43"/>
  <c r="D121" i="43"/>
  <c r="U120" i="43"/>
  <c r="S120" i="43"/>
  <c r="R120" i="43"/>
  <c r="Q120" i="43"/>
  <c r="P120" i="43"/>
  <c r="T120" i="43" s="1"/>
  <c r="J120" i="43"/>
  <c r="H120" i="43"/>
  <c r="G120" i="43"/>
  <c r="F120" i="43"/>
  <c r="E120" i="43"/>
  <c r="D120" i="43"/>
  <c r="G119" i="43"/>
  <c r="D119" i="43"/>
  <c r="H119" i="43" s="1"/>
  <c r="J118" i="43"/>
  <c r="H118" i="43"/>
  <c r="G118" i="43"/>
  <c r="D118" i="43"/>
  <c r="O117" i="43"/>
  <c r="N117" i="43"/>
  <c r="M117" i="43"/>
  <c r="L117" i="43"/>
  <c r="K117" i="43"/>
  <c r="G117" i="43"/>
  <c r="H117" i="43" s="1"/>
  <c r="F117" i="43"/>
  <c r="E117" i="43"/>
  <c r="D117" i="43"/>
  <c r="B117" i="43"/>
  <c r="A117" i="43"/>
  <c r="G116" i="43"/>
  <c r="F116" i="43"/>
  <c r="E116" i="43"/>
  <c r="D116" i="43"/>
  <c r="H116" i="43" s="1"/>
  <c r="G115" i="43"/>
  <c r="H115" i="43" s="1"/>
  <c r="F115" i="43"/>
  <c r="E115" i="43"/>
  <c r="D115" i="43"/>
  <c r="U114" i="43"/>
  <c r="S114" i="43"/>
  <c r="R114" i="43"/>
  <c r="Q114" i="43"/>
  <c r="P114" i="43"/>
  <c r="T114" i="43" s="1"/>
  <c r="H114" i="43"/>
  <c r="G114" i="43"/>
  <c r="F114" i="43"/>
  <c r="E114" i="43"/>
  <c r="D114" i="43"/>
  <c r="J113" i="43"/>
  <c r="H113" i="43"/>
  <c r="G113" i="43"/>
  <c r="D113" i="43"/>
  <c r="H112" i="43"/>
  <c r="G112" i="43"/>
  <c r="D112" i="43"/>
  <c r="O111" i="43"/>
  <c r="N111" i="43"/>
  <c r="M111" i="43"/>
  <c r="L111" i="43"/>
  <c r="K111" i="43"/>
  <c r="G111" i="43"/>
  <c r="F111" i="43"/>
  <c r="E111" i="43"/>
  <c r="D111" i="43"/>
  <c r="H111" i="43" s="1"/>
  <c r="B111" i="43"/>
  <c r="A111" i="43"/>
  <c r="G110" i="43"/>
  <c r="F110" i="43"/>
  <c r="E110" i="43"/>
  <c r="D110" i="43"/>
  <c r="H110" i="43" s="1"/>
  <c r="G109" i="43"/>
  <c r="F109" i="43"/>
  <c r="E109" i="43"/>
  <c r="D109" i="43"/>
  <c r="H109" i="43" s="1"/>
  <c r="U108" i="43"/>
  <c r="S108" i="43"/>
  <c r="R108" i="43"/>
  <c r="Q108" i="43"/>
  <c r="P108" i="43"/>
  <c r="T108" i="43" s="1"/>
  <c r="G108" i="43"/>
  <c r="H108" i="43" s="1"/>
  <c r="F108" i="43"/>
  <c r="E108" i="43"/>
  <c r="D108" i="43"/>
  <c r="H107" i="43"/>
  <c r="G107" i="43"/>
  <c r="D107" i="43"/>
  <c r="G106" i="43"/>
  <c r="D106" i="43"/>
  <c r="H106" i="43" s="1"/>
  <c r="O105" i="43"/>
  <c r="N105" i="43"/>
  <c r="M105" i="43"/>
  <c r="L105" i="43"/>
  <c r="K105" i="43"/>
  <c r="G105" i="43"/>
  <c r="F105" i="43"/>
  <c r="E105" i="43"/>
  <c r="D105" i="43"/>
  <c r="H105" i="43" s="1"/>
  <c r="B105" i="43"/>
  <c r="A105" i="43"/>
  <c r="E99" i="43"/>
  <c r="D99" i="43"/>
  <c r="C99" i="43"/>
  <c r="F99" i="43" s="1"/>
  <c r="B99" i="43"/>
  <c r="A99" i="43"/>
  <c r="E98" i="43"/>
  <c r="D98" i="43"/>
  <c r="C98" i="43"/>
  <c r="F98" i="43" s="1"/>
  <c r="B98" i="43"/>
  <c r="A98" i="43"/>
  <c r="E97" i="43"/>
  <c r="D97" i="43"/>
  <c r="C97" i="43"/>
  <c r="F97" i="43" s="1"/>
  <c r="B97" i="43"/>
  <c r="A97" i="43"/>
  <c r="E96" i="43"/>
  <c r="D96" i="43"/>
  <c r="C96" i="43"/>
  <c r="F96" i="43" s="1"/>
  <c r="B96" i="43"/>
  <c r="A96" i="43"/>
  <c r="E95" i="43"/>
  <c r="D95" i="43"/>
  <c r="C95" i="43"/>
  <c r="F95" i="43" s="1"/>
  <c r="B95" i="43"/>
  <c r="A95" i="43"/>
  <c r="H88" i="43"/>
  <c r="H89" i="43" s="1"/>
  <c r="G88" i="43"/>
  <c r="G89" i="43" s="1"/>
  <c r="H87" i="43"/>
  <c r="G87" i="43"/>
  <c r="I85" i="43"/>
  <c r="D84" i="43"/>
  <c r="C84" i="43"/>
  <c r="B84" i="43"/>
  <c r="E84" i="43" s="1"/>
  <c r="A84" i="43"/>
  <c r="B78" i="43"/>
  <c r="E72" i="43"/>
  <c r="G69" i="43"/>
  <c r="D69" i="43"/>
  <c r="C69" i="43"/>
  <c r="B69" i="43"/>
  <c r="A69" i="43"/>
  <c r="E68" i="43"/>
  <c r="D68" i="43"/>
  <c r="C68" i="43"/>
  <c r="B68" i="43"/>
  <c r="A68" i="43"/>
  <c r="D67" i="43"/>
  <c r="C67" i="43"/>
  <c r="B67" i="43"/>
  <c r="E67" i="43" s="1"/>
  <c r="A67" i="43"/>
  <c r="D66" i="43"/>
  <c r="C66" i="43"/>
  <c r="B66" i="43"/>
  <c r="E66" i="43" s="1"/>
  <c r="A66" i="43"/>
  <c r="J65" i="43"/>
  <c r="D65" i="43"/>
  <c r="C65" i="43"/>
  <c r="B65" i="43"/>
  <c r="A65" i="43"/>
  <c r="J64" i="43"/>
  <c r="D64" i="43"/>
  <c r="C64" i="43"/>
  <c r="B64" i="43"/>
  <c r="E64" i="43" s="1"/>
  <c r="A64" i="43"/>
  <c r="J63" i="43"/>
  <c r="D63" i="43"/>
  <c r="C63" i="43"/>
  <c r="B63" i="43"/>
  <c r="A63" i="43"/>
  <c r="J62" i="43"/>
  <c r="D62" i="43"/>
  <c r="C62" i="43"/>
  <c r="B62" i="43"/>
  <c r="A62" i="43"/>
  <c r="B57" i="43"/>
  <c r="B56" i="43"/>
  <c r="B55" i="43"/>
  <c r="J133" i="43" s="1"/>
  <c r="D38" i="43"/>
  <c r="C38" i="43"/>
  <c r="B38" i="43"/>
  <c r="E38" i="43" s="1"/>
  <c r="D33" i="43"/>
  <c r="D32" i="43"/>
  <c r="E69" i="43" s="1"/>
  <c r="D22" i="43"/>
  <c r="C22" i="43"/>
  <c r="B22" i="43"/>
  <c r="A22" i="43"/>
  <c r="B16" i="43"/>
  <c r="B15" i="43"/>
  <c r="B14" i="43"/>
  <c r="B13" i="43"/>
  <c r="B12" i="43"/>
  <c r="B11" i="43"/>
  <c r="B10" i="43"/>
  <c r="B9" i="43"/>
  <c r="G134" i="42"/>
  <c r="F134" i="42"/>
  <c r="E134" i="42"/>
  <c r="D134" i="42"/>
  <c r="H134" i="42" s="1"/>
  <c r="H133" i="42"/>
  <c r="G133" i="42"/>
  <c r="F133" i="42"/>
  <c r="E133" i="42"/>
  <c r="D133" i="42"/>
  <c r="U132" i="42"/>
  <c r="T132" i="42"/>
  <c r="S132" i="42"/>
  <c r="R132" i="42"/>
  <c r="Q132" i="42"/>
  <c r="P132" i="42"/>
  <c r="H132" i="42"/>
  <c r="G132" i="42"/>
  <c r="F132" i="42"/>
  <c r="E132" i="42"/>
  <c r="D132" i="42"/>
  <c r="G131" i="42"/>
  <c r="H131" i="42" s="1"/>
  <c r="D131" i="42"/>
  <c r="H130" i="42"/>
  <c r="G130" i="42"/>
  <c r="D130" i="42"/>
  <c r="O129" i="42"/>
  <c r="N129" i="42"/>
  <c r="M129" i="42"/>
  <c r="L129" i="42"/>
  <c r="K129" i="42"/>
  <c r="J129" i="42"/>
  <c r="G129" i="42"/>
  <c r="H129" i="42" s="1"/>
  <c r="F129" i="42"/>
  <c r="E129" i="42"/>
  <c r="D129" i="42"/>
  <c r="B129" i="42"/>
  <c r="A129" i="42"/>
  <c r="G128" i="42"/>
  <c r="F128" i="42"/>
  <c r="E128" i="42"/>
  <c r="D128" i="42"/>
  <c r="H128" i="42" s="1"/>
  <c r="J127" i="42"/>
  <c r="G127" i="42"/>
  <c r="H127" i="42" s="1"/>
  <c r="F127" i="42"/>
  <c r="E127" i="42"/>
  <c r="D127" i="42"/>
  <c r="U126" i="42"/>
  <c r="S126" i="42"/>
  <c r="R126" i="42"/>
  <c r="Q126" i="42"/>
  <c r="P126" i="42"/>
  <c r="T126" i="42" s="1"/>
  <c r="G126" i="42"/>
  <c r="H126" i="42" s="1"/>
  <c r="F126" i="42"/>
  <c r="E126" i="42"/>
  <c r="D126" i="42"/>
  <c r="H125" i="42"/>
  <c r="G125" i="42"/>
  <c r="D125" i="42"/>
  <c r="G124" i="42"/>
  <c r="H124" i="42" s="1"/>
  <c r="D124" i="42"/>
  <c r="O123" i="42"/>
  <c r="N123" i="42"/>
  <c r="M123" i="42"/>
  <c r="L123" i="42"/>
  <c r="K123" i="42"/>
  <c r="H123" i="42"/>
  <c r="G123" i="42"/>
  <c r="F123" i="42"/>
  <c r="E123" i="42"/>
  <c r="D123" i="42"/>
  <c r="B123" i="42"/>
  <c r="A123" i="42"/>
  <c r="G122" i="42"/>
  <c r="F122" i="42"/>
  <c r="E122" i="42"/>
  <c r="D122" i="42"/>
  <c r="H122" i="42" s="1"/>
  <c r="H121" i="42"/>
  <c r="G121" i="42"/>
  <c r="F121" i="42"/>
  <c r="E121" i="42"/>
  <c r="D121" i="42"/>
  <c r="U120" i="42"/>
  <c r="S120" i="42"/>
  <c r="R120" i="42"/>
  <c r="Q120" i="42"/>
  <c r="P120" i="42"/>
  <c r="T120" i="42" s="1"/>
  <c r="J120" i="42"/>
  <c r="G120" i="42"/>
  <c r="H120" i="42" s="1"/>
  <c r="F120" i="42"/>
  <c r="E120" i="42"/>
  <c r="D120" i="42"/>
  <c r="G119" i="42"/>
  <c r="H119" i="42" s="1"/>
  <c r="D119" i="42"/>
  <c r="J118" i="42"/>
  <c r="G118" i="42"/>
  <c r="D118" i="42"/>
  <c r="H118" i="42" s="1"/>
  <c r="O117" i="42"/>
  <c r="N117" i="42"/>
  <c r="M117" i="42"/>
  <c r="L117" i="42"/>
  <c r="K117" i="42"/>
  <c r="G117" i="42"/>
  <c r="F117" i="42"/>
  <c r="E117" i="42"/>
  <c r="D117" i="42"/>
  <c r="H117" i="42" s="1"/>
  <c r="B117" i="42"/>
  <c r="A117" i="42"/>
  <c r="G116" i="42"/>
  <c r="F116" i="42"/>
  <c r="E116" i="42"/>
  <c r="D116" i="42"/>
  <c r="H116" i="42" s="1"/>
  <c r="G115" i="42"/>
  <c r="F115" i="42"/>
  <c r="E115" i="42"/>
  <c r="D115" i="42"/>
  <c r="H115" i="42" s="1"/>
  <c r="U114" i="42"/>
  <c r="S114" i="42"/>
  <c r="R114" i="42"/>
  <c r="Q114" i="42"/>
  <c r="P114" i="42"/>
  <c r="T114" i="42" s="1"/>
  <c r="H114" i="42"/>
  <c r="G114" i="42"/>
  <c r="F114" i="42"/>
  <c r="E114" i="42"/>
  <c r="D114" i="42"/>
  <c r="J113" i="42"/>
  <c r="G113" i="42"/>
  <c r="D113" i="42"/>
  <c r="H113" i="42" s="1"/>
  <c r="H112" i="42"/>
  <c r="G112" i="42"/>
  <c r="D112" i="42"/>
  <c r="O111" i="42"/>
  <c r="N111" i="42"/>
  <c r="M111" i="42"/>
  <c r="L111" i="42"/>
  <c r="K111" i="42"/>
  <c r="G111" i="42"/>
  <c r="F111" i="42"/>
  <c r="E111" i="42"/>
  <c r="D111" i="42"/>
  <c r="H111" i="42" s="1"/>
  <c r="B111" i="42"/>
  <c r="A111" i="42"/>
  <c r="H110" i="42"/>
  <c r="G110" i="42"/>
  <c r="F110" i="42"/>
  <c r="E110" i="42"/>
  <c r="D110" i="42"/>
  <c r="G109" i="42"/>
  <c r="F109" i="42"/>
  <c r="E109" i="42"/>
  <c r="D109" i="42"/>
  <c r="H109" i="42" s="1"/>
  <c r="U108" i="42"/>
  <c r="S108" i="42"/>
  <c r="R108" i="42"/>
  <c r="Q108" i="42"/>
  <c r="P108" i="42"/>
  <c r="T108" i="42" s="1"/>
  <c r="G108" i="42"/>
  <c r="F108" i="42"/>
  <c r="E108" i="42"/>
  <c r="D108" i="42"/>
  <c r="H108" i="42" s="1"/>
  <c r="H107" i="42"/>
  <c r="G107" i="42"/>
  <c r="D107" i="42"/>
  <c r="G106" i="42"/>
  <c r="D106" i="42"/>
  <c r="H106" i="42" s="1"/>
  <c r="O105" i="42"/>
  <c r="N105" i="42"/>
  <c r="M105" i="42"/>
  <c r="L105" i="42"/>
  <c r="K105" i="42"/>
  <c r="G105" i="42"/>
  <c r="F105" i="42"/>
  <c r="E105" i="42"/>
  <c r="D105" i="42"/>
  <c r="H105" i="42" s="1"/>
  <c r="B105" i="42"/>
  <c r="A105" i="42"/>
  <c r="E99" i="42"/>
  <c r="D99" i="42"/>
  <c r="C99" i="42"/>
  <c r="F99" i="42" s="1"/>
  <c r="B99" i="42"/>
  <c r="A99" i="42"/>
  <c r="E98" i="42"/>
  <c r="D98" i="42"/>
  <c r="C98" i="42"/>
  <c r="F98" i="42" s="1"/>
  <c r="B98" i="42"/>
  <c r="A98" i="42"/>
  <c r="E97" i="42"/>
  <c r="D97" i="42"/>
  <c r="C97" i="42"/>
  <c r="F97" i="42" s="1"/>
  <c r="B97" i="42"/>
  <c r="A97" i="42"/>
  <c r="E96" i="42"/>
  <c r="D96" i="42"/>
  <c r="C96" i="42"/>
  <c r="F96" i="42" s="1"/>
  <c r="B96" i="42"/>
  <c r="A96" i="42"/>
  <c r="E95" i="42"/>
  <c r="D95" i="42"/>
  <c r="C95" i="42"/>
  <c r="F95" i="42" s="1"/>
  <c r="B95" i="42"/>
  <c r="A95" i="42"/>
  <c r="H88" i="42"/>
  <c r="H89" i="42" s="1"/>
  <c r="G88" i="42"/>
  <c r="G89" i="42" s="1"/>
  <c r="H87" i="42"/>
  <c r="G87" i="42"/>
  <c r="I85" i="42"/>
  <c r="D84" i="42"/>
  <c r="C84" i="42"/>
  <c r="B84" i="42"/>
  <c r="A84" i="42"/>
  <c r="B78" i="42"/>
  <c r="E72" i="42"/>
  <c r="G69" i="42"/>
  <c r="D69" i="42"/>
  <c r="C69" i="42"/>
  <c r="B69" i="42"/>
  <c r="A69" i="42"/>
  <c r="E68" i="42"/>
  <c r="D68" i="42"/>
  <c r="C68" i="42"/>
  <c r="B68" i="42"/>
  <c r="A68" i="42"/>
  <c r="D67" i="42"/>
  <c r="C67" i="42"/>
  <c r="B67" i="42"/>
  <c r="E67" i="42" s="1"/>
  <c r="A67" i="42"/>
  <c r="D66" i="42"/>
  <c r="C66" i="42"/>
  <c r="B66" i="42"/>
  <c r="E66" i="42" s="1"/>
  <c r="A66" i="42"/>
  <c r="J65" i="42"/>
  <c r="D65" i="42"/>
  <c r="C65" i="42"/>
  <c r="B65" i="42"/>
  <c r="A65" i="42"/>
  <c r="J64" i="42"/>
  <c r="D64" i="42"/>
  <c r="C64" i="42"/>
  <c r="B64" i="42"/>
  <c r="A64" i="42"/>
  <c r="J63" i="42"/>
  <c r="D63" i="42"/>
  <c r="C63" i="42"/>
  <c r="B63" i="42"/>
  <c r="A63" i="42"/>
  <c r="J62" i="42"/>
  <c r="D62" i="42"/>
  <c r="C62" i="42"/>
  <c r="B62" i="42"/>
  <c r="E62" i="42" s="1"/>
  <c r="A62" i="42"/>
  <c r="B57" i="42"/>
  <c r="B56" i="42"/>
  <c r="B55" i="42"/>
  <c r="J133" i="42" s="1"/>
  <c r="D38" i="42"/>
  <c r="C38" i="42"/>
  <c r="B38" i="42"/>
  <c r="E38" i="42" s="1"/>
  <c r="D33" i="42"/>
  <c r="E84" i="42" s="1"/>
  <c r="D32" i="42"/>
  <c r="E69" i="42" s="1"/>
  <c r="D22" i="42"/>
  <c r="C22" i="42"/>
  <c r="B22" i="42"/>
  <c r="A22" i="42"/>
  <c r="B16" i="42"/>
  <c r="B15" i="42"/>
  <c r="B14" i="42"/>
  <c r="B13" i="42"/>
  <c r="B12" i="42"/>
  <c r="B11" i="42"/>
  <c r="B10" i="42"/>
  <c r="B9" i="42"/>
  <c r="G134" i="41"/>
  <c r="F134" i="41"/>
  <c r="E134" i="41"/>
  <c r="D134" i="41"/>
  <c r="H134" i="41" s="1"/>
  <c r="H133" i="41"/>
  <c r="G133" i="41"/>
  <c r="F133" i="41"/>
  <c r="E133" i="41"/>
  <c r="D133" i="41"/>
  <c r="U132" i="41"/>
  <c r="T132" i="41"/>
  <c r="S132" i="41"/>
  <c r="R132" i="41"/>
  <c r="Q132" i="41"/>
  <c r="P132" i="41"/>
  <c r="H132" i="41"/>
  <c r="G132" i="41"/>
  <c r="F132" i="41"/>
  <c r="E132" i="41"/>
  <c r="D132" i="41"/>
  <c r="G131" i="41"/>
  <c r="D131" i="41"/>
  <c r="H131" i="41" s="1"/>
  <c r="H130" i="41"/>
  <c r="G130" i="41"/>
  <c r="D130" i="41"/>
  <c r="O129" i="41"/>
  <c r="N129" i="41"/>
  <c r="M129" i="41"/>
  <c r="L129" i="41"/>
  <c r="K129" i="41"/>
  <c r="J129" i="41"/>
  <c r="G129" i="41"/>
  <c r="H129" i="41" s="1"/>
  <c r="F129" i="41"/>
  <c r="E129" i="41"/>
  <c r="D129" i="41"/>
  <c r="B129" i="41"/>
  <c r="A129" i="41"/>
  <c r="G128" i="41"/>
  <c r="F128" i="41"/>
  <c r="E128" i="41"/>
  <c r="D128" i="41"/>
  <c r="H128" i="41" s="1"/>
  <c r="J127" i="41"/>
  <c r="G127" i="41"/>
  <c r="H127" i="41" s="1"/>
  <c r="F127" i="41"/>
  <c r="E127" i="41"/>
  <c r="D127" i="41"/>
  <c r="U126" i="41"/>
  <c r="S126" i="41"/>
  <c r="R126" i="41"/>
  <c r="Q126" i="41"/>
  <c r="P126" i="41"/>
  <c r="T126" i="41" s="1"/>
  <c r="G126" i="41"/>
  <c r="H126" i="41" s="1"/>
  <c r="F126" i="41"/>
  <c r="E126" i="41"/>
  <c r="D126" i="41"/>
  <c r="H125" i="41"/>
  <c r="G125" i="41"/>
  <c r="D125" i="41"/>
  <c r="G124" i="41"/>
  <c r="H124" i="41" s="1"/>
  <c r="D124" i="41"/>
  <c r="O123" i="41"/>
  <c r="N123" i="41"/>
  <c r="M123" i="41"/>
  <c r="L123" i="41"/>
  <c r="K123" i="41"/>
  <c r="H123" i="41"/>
  <c r="G123" i="41"/>
  <c r="F123" i="41"/>
  <c r="E123" i="41"/>
  <c r="D123" i="41"/>
  <c r="B123" i="41"/>
  <c r="A123" i="41"/>
  <c r="G122" i="41"/>
  <c r="F122" i="41"/>
  <c r="E122" i="41"/>
  <c r="D122" i="41"/>
  <c r="H122" i="41" s="1"/>
  <c r="H121" i="41"/>
  <c r="G121" i="41"/>
  <c r="F121" i="41"/>
  <c r="E121" i="41"/>
  <c r="D121" i="41"/>
  <c r="U120" i="41"/>
  <c r="S120" i="41"/>
  <c r="R120" i="41"/>
  <c r="Q120" i="41"/>
  <c r="P120" i="41"/>
  <c r="T120" i="41" s="1"/>
  <c r="J120" i="41"/>
  <c r="G120" i="41"/>
  <c r="H120" i="41" s="1"/>
  <c r="F120" i="41"/>
  <c r="E120" i="41"/>
  <c r="D120" i="41"/>
  <c r="G119" i="41"/>
  <c r="H119" i="41" s="1"/>
  <c r="D119" i="41"/>
  <c r="J118" i="41"/>
  <c r="G118" i="41"/>
  <c r="D118" i="41"/>
  <c r="H118" i="41" s="1"/>
  <c r="O117" i="41"/>
  <c r="N117" i="41"/>
  <c r="M117" i="41"/>
  <c r="L117" i="41"/>
  <c r="K117" i="41"/>
  <c r="G117" i="41"/>
  <c r="F117" i="41"/>
  <c r="E117" i="41"/>
  <c r="D117" i="41"/>
  <c r="H117" i="41" s="1"/>
  <c r="B117" i="41"/>
  <c r="A117" i="41"/>
  <c r="G116" i="41"/>
  <c r="F116" i="41"/>
  <c r="E116" i="41"/>
  <c r="D116" i="41"/>
  <c r="H116" i="41" s="1"/>
  <c r="G115" i="41"/>
  <c r="F115" i="41"/>
  <c r="E115" i="41"/>
  <c r="D115" i="41"/>
  <c r="H115" i="41" s="1"/>
  <c r="U114" i="41"/>
  <c r="S114" i="41"/>
  <c r="R114" i="41"/>
  <c r="Q114" i="41"/>
  <c r="P114" i="41"/>
  <c r="T114" i="41" s="1"/>
  <c r="H114" i="41"/>
  <c r="G114" i="41"/>
  <c r="F114" i="41"/>
  <c r="E114" i="41"/>
  <c r="D114" i="41"/>
  <c r="J113" i="41"/>
  <c r="G113" i="41"/>
  <c r="D113" i="41"/>
  <c r="H113" i="41" s="1"/>
  <c r="H112" i="41"/>
  <c r="G112" i="41"/>
  <c r="D112" i="41"/>
  <c r="O111" i="41"/>
  <c r="N111" i="41"/>
  <c r="M111" i="41"/>
  <c r="L111" i="41"/>
  <c r="K111" i="41"/>
  <c r="G111" i="41"/>
  <c r="F111" i="41"/>
  <c r="E111" i="41"/>
  <c r="D111" i="41"/>
  <c r="H111" i="41" s="1"/>
  <c r="B111" i="41"/>
  <c r="A111" i="41"/>
  <c r="H110" i="41"/>
  <c r="G110" i="41"/>
  <c r="F110" i="41"/>
  <c r="E110" i="41"/>
  <c r="D110" i="41"/>
  <c r="G109" i="41"/>
  <c r="F109" i="41"/>
  <c r="E109" i="41"/>
  <c r="D109" i="41"/>
  <c r="H109" i="41" s="1"/>
  <c r="U108" i="41"/>
  <c r="S108" i="41"/>
  <c r="R108" i="41"/>
  <c r="Q108" i="41"/>
  <c r="P108" i="41"/>
  <c r="T108" i="41" s="1"/>
  <c r="G108" i="41"/>
  <c r="F108" i="41"/>
  <c r="E108" i="41"/>
  <c r="D108" i="41"/>
  <c r="H108" i="41" s="1"/>
  <c r="H107" i="41"/>
  <c r="G107" i="41"/>
  <c r="D107" i="41"/>
  <c r="G106" i="41"/>
  <c r="D106" i="41"/>
  <c r="H106" i="41" s="1"/>
  <c r="O105" i="41"/>
  <c r="N105" i="41"/>
  <c r="M105" i="41"/>
  <c r="L105" i="41"/>
  <c r="K105" i="41"/>
  <c r="G105" i="41"/>
  <c r="F105" i="41"/>
  <c r="E105" i="41"/>
  <c r="D105" i="41"/>
  <c r="H105" i="41" s="1"/>
  <c r="B105" i="41"/>
  <c r="A105" i="41"/>
  <c r="E99" i="41"/>
  <c r="D99" i="41"/>
  <c r="C99" i="41"/>
  <c r="F99" i="41" s="1"/>
  <c r="B99" i="41"/>
  <c r="A99" i="41"/>
  <c r="E98" i="41"/>
  <c r="D98" i="41"/>
  <c r="C98" i="41"/>
  <c r="F98" i="41" s="1"/>
  <c r="B98" i="41"/>
  <c r="A98" i="41"/>
  <c r="E97" i="41"/>
  <c r="D97" i="41"/>
  <c r="C97" i="41"/>
  <c r="F97" i="41" s="1"/>
  <c r="B97" i="41"/>
  <c r="A97" i="41"/>
  <c r="E96" i="41"/>
  <c r="D96" i="41"/>
  <c r="C96" i="41"/>
  <c r="F96" i="41" s="1"/>
  <c r="B96" i="41"/>
  <c r="A96" i="41"/>
  <c r="E95" i="41"/>
  <c r="D95" i="41"/>
  <c r="C95" i="41"/>
  <c r="F95" i="41" s="1"/>
  <c r="B95" i="41"/>
  <c r="A95" i="41"/>
  <c r="H88" i="41"/>
  <c r="H89" i="41" s="1"/>
  <c r="G88" i="41"/>
  <c r="G89" i="41" s="1"/>
  <c r="H87" i="41"/>
  <c r="G87" i="41"/>
  <c r="I85" i="41"/>
  <c r="D84" i="41"/>
  <c r="C84" i="41"/>
  <c r="B84" i="41"/>
  <c r="A84" i="41"/>
  <c r="B78" i="41"/>
  <c r="E72" i="41"/>
  <c r="G69" i="41"/>
  <c r="D69" i="41"/>
  <c r="C69" i="41"/>
  <c r="B69" i="41"/>
  <c r="A69" i="41"/>
  <c r="E68" i="41"/>
  <c r="D68" i="41"/>
  <c r="C68" i="41"/>
  <c r="B68" i="41"/>
  <c r="A68" i="41"/>
  <c r="D67" i="41"/>
  <c r="C67" i="41"/>
  <c r="B67" i="41"/>
  <c r="E67" i="41" s="1"/>
  <c r="A67" i="41"/>
  <c r="D66" i="41"/>
  <c r="C66" i="41"/>
  <c r="B66" i="41"/>
  <c r="E66" i="41" s="1"/>
  <c r="A66" i="41"/>
  <c r="J65" i="41"/>
  <c r="D65" i="41"/>
  <c r="C65" i="41"/>
  <c r="B65" i="41"/>
  <c r="A65" i="41"/>
  <c r="J64" i="41"/>
  <c r="D64" i="41"/>
  <c r="C64" i="41"/>
  <c r="B64" i="41"/>
  <c r="A64" i="41"/>
  <c r="J63" i="41"/>
  <c r="D63" i="41"/>
  <c r="C63" i="41"/>
  <c r="B63" i="41"/>
  <c r="A63" i="41"/>
  <c r="J62" i="41"/>
  <c r="D62" i="41"/>
  <c r="C62" i="41"/>
  <c r="B62" i="41"/>
  <c r="A62" i="41"/>
  <c r="B57" i="41"/>
  <c r="B56" i="41"/>
  <c r="B55" i="41"/>
  <c r="J133" i="41" s="1"/>
  <c r="D38" i="41"/>
  <c r="C38" i="41"/>
  <c r="B38" i="41"/>
  <c r="E38" i="41" s="1"/>
  <c r="D33" i="41"/>
  <c r="E84" i="41" s="1"/>
  <c r="D32" i="41"/>
  <c r="E69" i="41" s="1"/>
  <c r="D22" i="41"/>
  <c r="C22" i="41"/>
  <c r="B22" i="41"/>
  <c r="A22" i="41"/>
  <c r="B16" i="41"/>
  <c r="B15" i="41"/>
  <c r="B14" i="41"/>
  <c r="B13" i="41"/>
  <c r="B12" i="41"/>
  <c r="B11" i="41"/>
  <c r="B10" i="41"/>
  <c r="B9" i="41"/>
  <c r="J134" i="40"/>
  <c r="G134" i="40"/>
  <c r="F134" i="40"/>
  <c r="E134" i="40"/>
  <c r="D134" i="40"/>
  <c r="H134" i="40" s="1"/>
  <c r="G133" i="40"/>
  <c r="F133" i="40"/>
  <c r="E133" i="40"/>
  <c r="D133" i="40"/>
  <c r="H133" i="40" s="1"/>
  <c r="U132" i="40"/>
  <c r="S132" i="40"/>
  <c r="R132" i="40"/>
  <c r="Q132" i="40"/>
  <c r="P132" i="40"/>
  <c r="T132" i="40" s="1"/>
  <c r="G132" i="40"/>
  <c r="F132" i="40"/>
  <c r="E132" i="40"/>
  <c r="D132" i="40"/>
  <c r="H132" i="40" s="1"/>
  <c r="G131" i="40"/>
  <c r="D131" i="40"/>
  <c r="H131" i="40" s="1"/>
  <c r="G130" i="40"/>
  <c r="H130" i="40" s="1"/>
  <c r="D130" i="40"/>
  <c r="O129" i="40"/>
  <c r="N129" i="40"/>
  <c r="M129" i="40"/>
  <c r="L129" i="40"/>
  <c r="K129" i="40"/>
  <c r="H129" i="40"/>
  <c r="G129" i="40"/>
  <c r="F129" i="40"/>
  <c r="E129" i="40"/>
  <c r="D129" i="40"/>
  <c r="B129" i="40"/>
  <c r="A129" i="40"/>
  <c r="H128" i="40"/>
  <c r="G128" i="40"/>
  <c r="F128" i="40"/>
  <c r="E128" i="40"/>
  <c r="D128" i="40"/>
  <c r="H127" i="40"/>
  <c r="G127" i="40"/>
  <c r="F127" i="40"/>
  <c r="E127" i="40"/>
  <c r="D127" i="40"/>
  <c r="U126" i="40"/>
  <c r="T126" i="40"/>
  <c r="S126" i="40"/>
  <c r="R126" i="40"/>
  <c r="Q126" i="40"/>
  <c r="P126" i="40"/>
  <c r="G126" i="40"/>
  <c r="F126" i="40"/>
  <c r="E126" i="40"/>
  <c r="D126" i="40"/>
  <c r="H126" i="40" s="1"/>
  <c r="H125" i="40"/>
  <c r="G125" i="40"/>
  <c r="D125" i="40"/>
  <c r="G124" i="40"/>
  <c r="D124" i="40"/>
  <c r="H124" i="40" s="1"/>
  <c r="O123" i="40"/>
  <c r="N123" i="40"/>
  <c r="M123" i="40"/>
  <c r="L123" i="40"/>
  <c r="K123" i="40"/>
  <c r="G123" i="40"/>
  <c r="H123" i="40" s="1"/>
  <c r="F123" i="40"/>
  <c r="E123" i="40"/>
  <c r="D123" i="40"/>
  <c r="B123" i="40"/>
  <c r="A123" i="40"/>
  <c r="G122" i="40"/>
  <c r="F122" i="40"/>
  <c r="E122" i="40"/>
  <c r="D122" i="40"/>
  <c r="H122" i="40" s="1"/>
  <c r="G121" i="40"/>
  <c r="F121" i="40"/>
  <c r="E121" i="40"/>
  <c r="H121" i="40" s="1"/>
  <c r="D121" i="40"/>
  <c r="U120" i="40"/>
  <c r="T120" i="40"/>
  <c r="S120" i="40"/>
  <c r="R120" i="40"/>
  <c r="Q120" i="40"/>
  <c r="P120" i="40"/>
  <c r="H120" i="40"/>
  <c r="G120" i="40"/>
  <c r="F120" i="40"/>
  <c r="E120" i="40"/>
  <c r="D120" i="40"/>
  <c r="G119" i="40"/>
  <c r="H119" i="40" s="1"/>
  <c r="D119" i="40"/>
  <c r="H118" i="40"/>
  <c r="G118" i="40"/>
  <c r="D118" i="40"/>
  <c r="O117" i="40"/>
  <c r="N117" i="40"/>
  <c r="M117" i="40"/>
  <c r="L117" i="40"/>
  <c r="K117" i="40"/>
  <c r="J117" i="40"/>
  <c r="H117" i="40"/>
  <c r="G117" i="40"/>
  <c r="F117" i="40"/>
  <c r="E117" i="40"/>
  <c r="D117" i="40"/>
  <c r="B117" i="40"/>
  <c r="A117" i="40"/>
  <c r="G116" i="40"/>
  <c r="F116" i="40"/>
  <c r="E116" i="40"/>
  <c r="D116" i="40"/>
  <c r="H116" i="40" s="1"/>
  <c r="J115" i="40"/>
  <c r="H115" i="40"/>
  <c r="G115" i="40"/>
  <c r="F115" i="40"/>
  <c r="E115" i="40"/>
  <c r="D115" i="40"/>
  <c r="U114" i="40"/>
  <c r="S114" i="40"/>
  <c r="R114" i="40"/>
  <c r="Q114" i="40"/>
  <c r="P114" i="40"/>
  <c r="T114" i="40" s="1"/>
  <c r="G114" i="40"/>
  <c r="F114" i="40"/>
  <c r="E114" i="40"/>
  <c r="D114" i="40"/>
  <c r="H114" i="40" s="1"/>
  <c r="H113" i="40"/>
  <c r="G113" i="40"/>
  <c r="D113" i="40"/>
  <c r="G112" i="40"/>
  <c r="D112" i="40"/>
  <c r="H112" i="40" s="1"/>
  <c r="O111" i="40"/>
  <c r="N111" i="40"/>
  <c r="M111" i="40"/>
  <c r="L111" i="40"/>
  <c r="K111" i="40"/>
  <c r="H111" i="40"/>
  <c r="G111" i="40"/>
  <c r="F111" i="40"/>
  <c r="E111" i="40"/>
  <c r="D111" i="40"/>
  <c r="B111" i="40"/>
  <c r="A111" i="40"/>
  <c r="G110" i="40"/>
  <c r="F110" i="40"/>
  <c r="E110" i="40"/>
  <c r="D110" i="40"/>
  <c r="H110" i="40" s="1"/>
  <c r="H109" i="40"/>
  <c r="G109" i="40"/>
  <c r="F109" i="40"/>
  <c r="E109" i="40"/>
  <c r="D109" i="40"/>
  <c r="U108" i="40"/>
  <c r="S108" i="40"/>
  <c r="R108" i="40"/>
  <c r="Q108" i="40"/>
  <c r="P108" i="40"/>
  <c r="T108" i="40" s="1"/>
  <c r="J108" i="40"/>
  <c r="H108" i="40"/>
  <c r="G108" i="40"/>
  <c r="F108" i="40"/>
  <c r="E108" i="40"/>
  <c r="D108" i="40"/>
  <c r="G107" i="40"/>
  <c r="H107" i="40" s="1"/>
  <c r="D107" i="40"/>
  <c r="J106" i="40"/>
  <c r="H106" i="40"/>
  <c r="G106" i="40"/>
  <c r="D106" i="40"/>
  <c r="O105" i="40"/>
  <c r="N105" i="40"/>
  <c r="M105" i="40"/>
  <c r="L105" i="40"/>
  <c r="K105" i="40"/>
  <c r="G105" i="40"/>
  <c r="F105" i="40"/>
  <c r="E105" i="40"/>
  <c r="D105" i="40"/>
  <c r="H105" i="40" s="1"/>
  <c r="B105" i="40"/>
  <c r="A105" i="40"/>
  <c r="F99" i="40"/>
  <c r="E99" i="40"/>
  <c r="D99" i="40"/>
  <c r="C99" i="40"/>
  <c r="B99" i="40"/>
  <c r="A99" i="40"/>
  <c r="F98" i="40"/>
  <c r="E98" i="40"/>
  <c r="D98" i="40"/>
  <c r="C98" i="40"/>
  <c r="B98" i="40"/>
  <c r="A98" i="40"/>
  <c r="F97" i="40"/>
  <c r="E97" i="40"/>
  <c r="D97" i="40"/>
  <c r="C97" i="40"/>
  <c r="B97" i="40"/>
  <c r="A97" i="40"/>
  <c r="F96" i="40"/>
  <c r="E96" i="40"/>
  <c r="D96" i="40"/>
  <c r="C96" i="40"/>
  <c r="B96" i="40"/>
  <c r="A96" i="40"/>
  <c r="F95" i="40"/>
  <c r="E95" i="40"/>
  <c r="D95" i="40"/>
  <c r="C95" i="40"/>
  <c r="B95" i="40"/>
  <c r="A95" i="40"/>
  <c r="H88" i="40"/>
  <c r="H89" i="40" s="1"/>
  <c r="G88" i="40"/>
  <c r="H87" i="40"/>
  <c r="G87" i="40"/>
  <c r="G89" i="40" s="1"/>
  <c r="D84" i="40"/>
  <c r="C84" i="40"/>
  <c r="B84" i="40"/>
  <c r="E84" i="40" s="1"/>
  <c r="A84" i="40"/>
  <c r="B78" i="40"/>
  <c r="E70" i="40"/>
  <c r="D69" i="40"/>
  <c r="C69" i="40"/>
  <c r="B69" i="40"/>
  <c r="A69" i="40"/>
  <c r="D68" i="40"/>
  <c r="C68" i="40"/>
  <c r="B68" i="40"/>
  <c r="A68" i="40"/>
  <c r="G67" i="40"/>
  <c r="D67" i="40"/>
  <c r="C67" i="40"/>
  <c r="B67" i="40"/>
  <c r="A67" i="40"/>
  <c r="E66" i="40"/>
  <c r="M122" i="40" s="1"/>
  <c r="D66" i="40"/>
  <c r="C66" i="40"/>
  <c r="B66" i="40"/>
  <c r="A66" i="40"/>
  <c r="J65" i="40"/>
  <c r="D65" i="40"/>
  <c r="C65" i="40"/>
  <c r="B65" i="40"/>
  <c r="A65" i="40"/>
  <c r="J64" i="40"/>
  <c r="D64" i="40"/>
  <c r="C64" i="40"/>
  <c r="B64" i="40"/>
  <c r="A64" i="40"/>
  <c r="J63" i="40"/>
  <c r="D63" i="40"/>
  <c r="C63" i="40"/>
  <c r="B63" i="40"/>
  <c r="A63" i="40"/>
  <c r="J62" i="40"/>
  <c r="D62" i="40"/>
  <c r="C62" i="40"/>
  <c r="B62" i="40"/>
  <c r="A62" i="40"/>
  <c r="B57" i="40"/>
  <c r="B56" i="40"/>
  <c r="B55" i="40"/>
  <c r="J133" i="40" s="1"/>
  <c r="E38" i="40"/>
  <c r="E63" i="40" s="1"/>
  <c r="D38" i="40"/>
  <c r="C38" i="40"/>
  <c r="B38" i="40"/>
  <c r="D33" i="40"/>
  <c r="D32" i="40"/>
  <c r="E69" i="40" s="1"/>
  <c r="D22" i="40"/>
  <c r="C22" i="40"/>
  <c r="B22" i="40"/>
  <c r="A22" i="40"/>
  <c r="B16" i="40"/>
  <c r="B15" i="40"/>
  <c r="B14" i="40"/>
  <c r="B13" i="40"/>
  <c r="B12" i="40"/>
  <c r="B11" i="40"/>
  <c r="B10" i="40"/>
  <c r="B9" i="40"/>
  <c r="G134" i="39"/>
  <c r="F134" i="39"/>
  <c r="E134" i="39"/>
  <c r="D134" i="39"/>
  <c r="H134" i="39" s="1"/>
  <c r="G133" i="39"/>
  <c r="H133" i="39" s="1"/>
  <c r="F133" i="39"/>
  <c r="E133" i="39"/>
  <c r="D133" i="39"/>
  <c r="U132" i="39"/>
  <c r="T132" i="39"/>
  <c r="S132" i="39"/>
  <c r="R132" i="39"/>
  <c r="Q132" i="39"/>
  <c r="P132" i="39"/>
  <c r="H132" i="39"/>
  <c r="G132" i="39"/>
  <c r="F132" i="39"/>
  <c r="E132" i="39"/>
  <c r="D132" i="39"/>
  <c r="G131" i="39"/>
  <c r="D131" i="39"/>
  <c r="H131" i="39" s="1"/>
  <c r="H130" i="39"/>
  <c r="G130" i="39"/>
  <c r="D130" i="39"/>
  <c r="O129" i="39"/>
  <c r="N129" i="39"/>
  <c r="M129" i="39"/>
  <c r="L129" i="39"/>
  <c r="K129" i="39"/>
  <c r="J129" i="39"/>
  <c r="G129" i="39"/>
  <c r="H129" i="39" s="1"/>
  <c r="F129" i="39"/>
  <c r="E129" i="39"/>
  <c r="D129" i="39"/>
  <c r="B129" i="39"/>
  <c r="A129" i="39"/>
  <c r="G128" i="39"/>
  <c r="F128" i="39"/>
  <c r="E128" i="39"/>
  <c r="D128" i="39"/>
  <c r="H128" i="39" s="1"/>
  <c r="J127" i="39"/>
  <c r="G127" i="39"/>
  <c r="H127" i="39" s="1"/>
  <c r="F127" i="39"/>
  <c r="E127" i="39"/>
  <c r="D127" i="39"/>
  <c r="U126" i="39"/>
  <c r="S126" i="39"/>
  <c r="R126" i="39"/>
  <c r="Q126" i="39"/>
  <c r="P126" i="39"/>
  <c r="T126" i="39" s="1"/>
  <c r="G126" i="39"/>
  <c r="H126" i="39" s="1"/>
  <c r="F126" i="39"/>
  <c r="E126" i="39"/>
  <c r="D126" i="39"/>
  <c r="H125" i="39"/>
  <c r="G125" i="39"/>
  <c r="D125" i="39"/>
  <c r="G124" i="39"/>
  <c r="H124" i="39" s="1"/>
  <c r="D124" i="39"/>
  <c r="O123" i="39"/>
  <c r="N123" i="39"/>
  <c r="M123" i="39"/>
  <c r="L123" i="39"/>
  <c r="K123" i="39"/>
  <c r="H123" i="39"/>
  <c r="G123" i="39"/>
  <c r="F123" i="39"/>
  <c r="E123" i="39"/>
  <c r="D123" i="39"/>
  <c r="B123" i="39"/>
  <c r="A123" i="39"/>
  <c r="G122" i="39"/>
  <c r="F122" i="39"/>
  <c r="E122" i="39"/>
  <c r="D122" i="39"/>
  <c r="H122" i="39" s="1"/>
  <c r="H121" i="39"/>
  <c r="G121" i="39"/>
  <c r="F121" i="39"/>
  <c r="E121" i="39"/>
  <c r="D121" i="39"/>
  <c r="U120" i="39"/>
  <c r="S120" i="39"/>
  <c r="R120" i="39"/>
  <c r="Q120" i="39"/>
  <c r="P120" i="39"/>
  <c r="T120" i="39" s="1"/>
  <c r="J120" i="39"/>
  <c r="G120" i="39"/>
  <c r="H120" i="39" s="1"/>
  <c r="F120" i="39"/>
  <c r="E120" i="39"/>
  <c r="D120" i="39"/>
  <c r="G119" i="39"/>
  <c r="H119" i="39" s="1"/>
  <c r="D119" i="39"/>
  <c r="J118" i="39"/>
  <c r="G118" i="39"/>
  <c r="D118" i="39"/>
  <c r="H118" i="39" s="1"/>
  <c r="O117" i="39"/>
  <c r="N117" i="39"/>
  <c r="M117" i="39"/>
  <c r="L117" i="39"/>
  <c r="K117" i="39"/>
  <c r="G117" i="39"/>
  <c r="F117" i="39"/>
  <c r="E117" i="39"/>
  <c r="D117" i="39"/>
  <c r="H117" i="39" s="1"/>
  <c r="B117" i="39"/>
  <c r="A117" i="39"/>
  <c r="G116" i="39"/>
  <c r="F116" i="39"/>
  <c r="E116" i="39"/>
  <c r="D116" i="39"/>
  <c r="H116" i="39" s="1"/>
  <c r="G115" i="39"/>
  <c r="F115" i="39"/>
  <c r="E115" i="39"/>
  <c r="D115" i="39"/>
  <c r="H115" i="39" s="1"/>
  <c r="U114" i="39"/>
  <c r="S114" i="39"/>
  <c r="R114" i="39"/>
  <c r="Q114" i="39"/>
  <c r="P114" i="39"/>
  <c r="T114" i="39" s="1"/>
  <c r="H114" i="39"/>
  <c r="G114" i="39"/>
  <c r="F114" i="39"/>
  <c r="E114" i="39"/>
  <c r="D114" i="39"/>
  <c r="J113" i="39"/>
  <c r="G113" i="39"/>
  <c r="D113" i="39"/>
  <c r="H113" i="39" s="1"/>
  <c r="H112" i="39"/>
  <c r="G112" i="39"/>
  <c r="D112" i="39"/>
  <c r="O111" i="39"/>
  <c r="N111" i="39"/>
  <c r="M111" i="39"/>
  <c r="L111" i="39"/>
  <c r="K111" i="39"/>
  <c r="G111" i="39"/>
  <c r="F111" i="39"/>
  <c r="E111" i="39"/>
  <c r="D111" i="39"/>
  <c r="H111" i="39" s="1"/>
  <c r="B111" i="39"/>
  <c r="A111" i="39"/>
  <c r="H110" i="39"/>
  <c r="G110" i="39"/>
  <c r="F110" i="39"/>
  <c r="E110" i="39"/>
  <c r="D110" i="39"/>
  <c r="G109" i="39"/>
  <c r="F109" i="39"/>
  <c r="E109" i="39"/>
  <c r="D109" i="39"/>
  <c r="H109" i="39" s="1"/>
  <c r="U108" i="39"/>
  <c r="S108" i="39"/>
  <c r="R108" i="39"/>
  <c r="Q108" i="39"/>
  <c r="P108" i="39"/>
  <c r="T108" i="39" s="1"/>
  <c r="G108" i="39"/>
  <c r="F108" i="39"/>
  <c r="E108" i="39"/>
  <c r="D108" i="39"/>
  <c r="H108" i="39" s="1"/>
  <c r="H107" i="39"/>
  <c r="G107" i="39"/>
  <c r="D107" i="39"/>
  <c r="G106" i="39"/>
  <c r="D106" i="39"/>
  <c r="H106" i="39" s="1"/>
  <c r="O105" i="39"/>
  <c r="N105" i="39"/>
  <c r="M105" i="39"/>
  <c r="L105" i="39"/>
  <c r="K105" i="39"/>
  <c r="G105" i="39"/>
  <c r="F105" i="39"/>
  <c r="E105" i="39"/>
  <c r="D105" i="39"/>
  <c r="H105" i="39" s="1"/>
  <c r="B105" i="39"/>
  <c r="A105" i="39"/>
  <c r="E99" i="39"/>
  <c r="D99" i="39"/>
  <c r="C99" i="39"/>
  <c r="F99" i="39" s="1"/>
  <c r="B99" i="39"/>
  <c r="A99" i="39"/>
  <c r="E98" i="39"/>
  <c r="D98" i="39"/>
  <c r="C98" i="39"/>
  <c r="F98" i="39" s="1"/>
  <c r="B98" i="39"/>
  <c r="A98" i="39"/>
  <c r="E97" i="39"/>
  <c r="D97" i="39"/>
  <c r="C97" i="39"/>
  <c r="F97" i="39" s="1"/>
  <c r="B97" i="39"/>
  <c r="A97" i="39"/>
  <c r="E96" i="39"/>
  <c r="D96" i="39"/>
  <c r="C96" i="39"/>
  <c r="F96" i="39" s="1"/>
  <c r="B96" i="39"/>
  <c r="A96" i="39"/>
  <c r="E95" i="39"/>
  <c r="D95" i="39"/>
  <c r="C95" i="39"/>
  <c r="F95" i="39" s="1"/>
  <c r="B95" i="39"/>
  <c r="A95" i="39"/>
  <c r="H88" i="39"/>
  <c r="H89" i="39" s="1"/>
  <c r="G88" i="39"/>
  <c r="G89" i="39" s="1"/>
  <c r="H87" i="39"/>
  <c r="G87" i="39"/>
  <c r="I85" i="39"/>
  <c r="D84" i="39"/>
  <c r="C84" i="39"/>
  <c r="B84" i="39"/>
  <c r="A84" i="39"/>
  <c r="B78" i="39"/>
  <c r="E72" i="39"/>
  <c r="G71" i="39"/>
  <c r="G69" i="39"/>
  <c r="D69" i="39"/>
  <c r="C69" i="39"/>
  <c r="B69" i="39"/>
  <c r="A69" i="39"/>
  <c r="E68" i="39"/>
  <c r="D68" i="39"/>
  <c r="C68" i="39"/>
  <c r="B68" i="39"/>
  <c r="A68" i="39"/>
  <c r="D67" i="39"/>
  <c r="C67" i="39"/>
  <c r="B67" i="39"/>
  <c r="E67" i="39" s="1"/>
  <c r="A67" i="39"/>
  <c r="D66" i="39"/>
  <c r="C66" i="39"/>
  <c r="B66" i="39"/>
  <c r="E66" i="39" s="1"/>
  <c r="A66" i="39"/>
  <c r="J65" i="39"/>
  <c r="D65" i="39"/>
  <c r="C65" i="39"/>
  <c r="B65" i="39"/>
  <c r="A65" i="39"/>
  <c r="J64" i="39"/>
  <c r="D64" i="39"/>
  <c r="C64" i="39"/>
  <c r="B64" i="39"/>
  <c r="A64" i="39"/>
  <c r="J63" i="39"/>
  <c r="D63" i="39"/>
  <c r="C63" i="39"/>
  <c r="B63" i="39"/>
  <c r="A63" i="39"/>
  <c r="J62" i="39"/>
  <c r="D62" i="39"/>
  <c r="C62" i="39"/>
  <c r="B62" i="39"/>
  <c r="A62" i="39"/>
  <c r="B57" i="39"/>
  <c r="B56" i="39"/>
  <c r="B55" i="39"/>
  <c r="J133" i="39" s="1"/>
  <c r="D38" i="39"/>
  <c r="C38" i="39"/>
  <c r="B38" i="39"/>
  <c r="E38" i="39" s="1"/>
  <c r="D33" i="39"/>
  <c r="E84" i="39" s="1"/>
  <c r="D32" i="39"/>
  <c r="E69" i="39" s="1"/>
  <c r="D22" i="39"/>
  <c r="C22" i="39"/>
  <c r="B22" i="39"/>
  <c r="A22" i="39"/>
  <c r="B16" i="39"/>
  <c r="B15" i="39"/>
  <c r="B14" i="39"/>
  <c r="B13" i="39"/>
  <c r="B12" i="39"/>
  <c r="B11" i="39"/>
  <c r="B10" i="39"/>
  <c r="B9" i="39"/>
  <c r="G134" i="38"/>
  <c r="F134" i="38"/>
  <c r="E134" i="38"/>
  <c r="D134" i="38"/>
  <c r="H134" i="38" s="1"/>
  <c r="H133" i="38"/>
  <c r="G133" i="38"/>
  <c r="F133" i="38"/>
  <c r="E133" i="38"/>
  <c r="D133" i="38"/>
  <c r="U132" i="38"/>
  <c r="T132" i="38"/>
  <c r="S132" i="38"/>
  <c r="R132" i="38"/>
  <c r="Q132" i="38"/>
  <c r="P132" i="38"/>
  <c r="H132" i="38"/>
  <c r="G132" i="38"/>
  <c r="F132" i="38"/>
  <c r="E132" i="38"/>
  <c r="D132" i="38"/>
  <c r="G131" i="38"/>
  <c r="H131" i="38" s="1"/>
  <c r="D131" i="38"/>
  <c r="G130" i="38"/>
  <c r="D130" i="38"/>
  <c r="H130" i="38" s="1"/>
  <c r="O129" i="38"/>
  <c r="N129" i="38"/>
  <c r="M129" i="38"/>
  <c r="L129" i="38"/>
  <c r="K129" i="38"/>
  <c r="J129" i="38"/>
  <c r="G129" i="38"/>
  <c r="F129" i="38"/>
  <c r="E129" i="38"/>
  <c r="D129" i="38"/>
  <c r="H129" i="38" s="1"/>
  <c r="B129" i="38"/>
  <c r="A129" i="38"/>
  <c r="G128" i="38"/>
  <c r="F128" i="38"/>
  <c r="E128" i="38"/>
  <c r="D128" i="38"/>
  <c r="H128" i="38" s="1"/>
  <c r="J127" i="38"/>
  <c r="G127" i="38"/>
  <c r="F127" i="38"/>
  <c r="E127" i="38"/>
  <c r="D127" i="38"/>
  <c r="H127" i="38" s="1"/>
  <c r="U126" i="38"/>
  <c r="S126" i="38"/>
  <c r="R126" i="38"/>
  <c r="Q126" i="38"/>
  <c r="P126" i="38"/>
  <c r="T126" i="38" s="1"/>
  <c r="H126" i="38"/>
  <c r="G126" i="38"/>
  <c r="F126" i="38"/>
  <c r="E126" i="38"/>
  <c r="D126" i="38"/>
  <c r="G125" i="38"/>
  <c r="D125" i="38"/>
  <c r="H125" i="38" s="1"/>
  <c r="H124" i="38"/>
  <c r="G124" i="38"/>
  <c r="D124" i="38"/>
  <c r="O123" i="38"/>
  <c r="N123" i="38"/>
  <c r="M123" i="38"/>
  <c r="L123" i="38"/>
  <c r="K123" i="38"/>
  <c r="H123" i="38"/>
  <c r="G123" i="38"/>
  <c r="F123" i="38"/>
  <c r="E123" i="38"/>
  <c r="D123" i="38"/>
  <c r="B123" i="38"/>
  <c r="A123" i="38"/>
  <c r="G122" i="38"/>
  <c r="F122" i="38"/>
  <c r="E122" i="38"/>
  <c r="H122" i="38" s="1"/>
  <c r="D122" i="38"/>
  <c r="H121" i="38"/>
  <c r="G121" i="38"/>
  <c r="F121" i="38"/>
  <c r="E121" i="38"/>
  <c r="D121" i="38"/>
  <c r="U120" i="38"/>
  <c r="S120" i="38"/>
  <c r="R120" i="38"/>
  <c r="Q120" i="38"/>
  <c r="P120" i="38"/>
  <c r="T120" i="38" s="1"/>
  <c r="J120" i="38"/>
  <c r="G120" i="38"/>
  <c r="F120" i="38"/>
  <c r="E120" i="38"/>
  <c r="D120" i="38"/>
  <c r="H120" i="38" s="1"/>
  <c r="H119" i="38"/>
  <c r="G119" i="38"/>
  <c r="D119" i="38"/>
  <c r="J118" i="38"/>
  <c r="G118" i="38"/>
  <c r="D118" i="38"/>
  <c r="H118" i="38" s="1"/>
  <c r="O117" i="38"/>
  <c r="N117" i="38"/>
  <c r="M117" i="38"/>
  <c r="L117" i="38"/>
  <c r="K117" i="38"/>
  <c r="G117" i="38"/>
  <c r="F117" i="38"/>
  <c r="E117" i="38"/>
  <c r="D117" i="38"/>
  <c r="H117" i="38" s="1"/>
  <c r="B117" i="38"/>
  <c r="A117" i="38"/>
  <c r="G116" i="38"/>
  <c r="F116" i="38"/>
  <c r="E116" i="38"/>
  <c r="D116" i="38"/>
  <c r="H116" i="38" s="1"/>
  <c r="G115" i="38"/>
  <c r="F115" i="38"/>
  <c r="E115" i="38"/>
  <c r="D115" i="38"/>
  <c r="H115" i="38" s="1"/>
  <c r="U114" i="38"/>
  <c r="T114" i="38"/>
  <c r="S114" i="38"/>
  <c r="R114" i="38"/>
  <c r="Q114" i="38"/>
  <c r="P114" i="38"/>
  <c r="H114" i="38"/>
  <c r="G114" i="38"/>
  <c r="F114" i="38"/>
  <c r="E114" i="38"/>
  <c r="D114" i="38"/>
  <c r="J113" i="38"/>
  <c r="G113" i="38"/>
  <c r="D113" i="38"/>
  <c r="H113" i="38" s="1"/>
  <c r="H112" i="38"/>
  <c r="G112" i="38"/>
  <c r="D112" i="38"/>
  <c r="O111" i="38"/>
  <c r="N111" i="38"/>
  <c r="M111" i="38"/>
  <c r="L111" i="38"/>
  <c r="K111" i="38"/>
  <c r="G111" i="38"/>
  <c r="F111" i="38"/>
  <c r="E111" i="38"/>
  <c r="D111" i="38"/>
  <c r="H111" i="38" s="1"/>
  <c r="B111" i="38"/>
  <c r="A111" i="38"/>
  <c r="H110" i="38"/>
  <c r="G110" i="38"/>
  <c r="F110" i="38"/>
  <c r="E110" i="38"/>
  <c r="D110" i="38"/>
  <c r="G109" i="38"/>
  <c r="F109" i="38"/>
  <c r="E109" i="38"/>
  <c r="D109" i="38"/>
  <c r="H109" i="38" s="1"/>
  <c r="U108" i="38"/>
  <c r="S108" i="38"/>
  <c r="R108" i="38"/>
  <c r="Q108" i="38"/>
  <c r="P108" i="38"/>
  <c r="T108" i="38" s="1"/>
  <c r="G108" i="38"/>
  <c r="F108" i="38"/>
  <c r="E108" i="38"/>
  <c r="D108" i="38"/>
  <c r="H108" i="38" s="1"/>
  <c r="H107" i="38"/>
  <c r="G107" i="38"/>
  <c r="D107" i="38"/>
  <c r="G106" i="38"/>
  <c r="D106" i="38"/>
  <c r="H106" i="38" s="1"/>
  <c r="O105" i="38"/>
  <c r="N105" i="38"/>
  <c r="M105" i="38"/>
  <c r="L105" i="38"/>
  <c r="K105" i="38"/>
  <c r="H105" i="38"/>
  <c r="G105" i="38"/>
  <c r="F105" i="38"/>
  <c r="E105" i="38"/>
  <c r="D105" i="38"/>
  <c r="B105" i="38"/>
  <c r="A105" i="38"/>
  <c r="E99" i="38"/>
  <c r="D99" i="38"/>
  <c r="C99" i="38"/>
  <c r="F99" i="38" s="1"/>
  <c r="B99" i="38"/>
  <c r="A99" i="38"/>
  <c r="E98" i="38"/>
  <c r="D98" i="38"/>
  <c r="C98" i="38"/>
  <c r="F98" i="38" s="1"/>
  <c r="B98" i="38"/>
  <c r="A98" i="38"/>
  <c r="E97" i="38"/>
  <c r="D97" i="38"/>
  <c r="C97" i="38"/>
  <c r="F97" i="38" s="1"/>
  <c r="B97" i="38"/>
  <c r="A97" i="38"/>
  <c r="E96" i="38"/>
  <c r="D96" i="38"/>
  <c r="C96" i="38"/>
  <c r="F96" i="38" s="1"/>
  <c r="B96" i="38"/>
  <c r="A96" i="38"/>
  <c r="E95" i="38"/>
  <c r="D95" i="38"/>
  <c r="C95" i="38"/>
  <c r="F95" i="38" s="1"/>
  <c r="B95" i="38"/>
  <c r="A95" i="38"/>
  <c r="H88" i="38"/>
  <c r="H89" i="38" s="1"/>
  <c r="G88" i="38"/>
  <c r="G89" i="38" s="1"/>
  <c r="H87" i="38"/>
  <c r="G87" i="38"/>
  <c r="I85" i="38"/>
  <c r="D84" i="38"/>
  <c r="C84" i="38"/>
  <c r="B84" i="38"/>
  <c r="E84" i="38" s="1"/>
  <c r="A84" i="38"/>
  <c r="B78" i="38"/>
  <c r="E72" i="38"/>
  <c r="G69" i="38"/>
  <c r="D69" i="38"/>
  <c r="C69" i="38"/>
  <c r="B69" i="38"/>
  <c r="A69" i="38"/>
  <c r="E68" i="38"/>
  <c r="D68" i="38"/>
  <c r="C68" i="38"/>
  <c r="B68" i="38"/>
  <c r="A68" i="38"/>
  <c r="D67" i="38"/>
  <c r="C67" i="38"/>
  <c r="B67" i="38"/>
  <c r="E67" i="38" s="1"/>
  <c r="A67" i="38"/>
  <c r="D66" i="38"/>
  <c r="C66" i="38"/>
  <c r="B66" i="38"/>
  <c r="E66" i="38" s="1"/>
  <c r="A66" i="38"/>
  <c r="J65" i="38"/>
  <c r="D65" i="38"/>
  <c r="C65" i="38"/>
  <c r="B65" i="38"/>
  <c r="E65" i="38" s="1"/>
  <c r="A65" i="38"/>
  <c r="J64" i="38"/>
  <c r="D64" i="38"/>
  <c r="C64" i="38"/>
  <c r="B64" i="38"/>
  <c r="E64" i="38" s="1"/>
  <c r="A64" i="38"/>
  <c r="J63" i="38"/>
  <c r="D63" i="38"/>
  <c r="C63" i="38"/>
  <c r="B63" i="38"/>
  <c r="E63" i="38" s="1"/>
  <c r="A63" i="38"/>
  <c r="J62" i="38"/>
  <c r="D62" i="38"/>
  <c r="C62" i="38"/>
  <c r="B62" i="38"/>
  <c r="E62" i="38" s="1"/>
  <c r="A62" i="38"/>
  <c r="B57" i="38"/>
  <c r="B56" i="38"/>
  <c r="B55" i="38"/>
  <c r="J133" i="38" s="1"/>
  <c r="D38" i="38"/>
  <c r="C38" i="38"/>
  <c r="B38" i="38"/>
  <c r="E38" i="38" s="1"/>
  <c r="D33" i="38"/>
  <c r="D32" i="38"/>
  <c r="E69" i="38" s="1"/>
  <c r="D22" i="38"/>
  <c r="C22" i="38"/>
  <c r="B22" i="38"/>
  <c r="A22" i="38"/>
  <c r="B16" i="38"/>
  <c r="B15" i="38"/>
  <c r="B14" i="38"/>
  <c r="B13" i="38"/>
  <c r="B12" i="38"/>
  <c r="B11" i="38"/>
  <c r="B10" i="38"/>
  <c r="B9" i="38"/>
  <c r="G134" i="37"/>
  <c r="H134" i="37" s="1"/>
  <c r="F134" i="37"/>
  <c r="E134" i="37"/>
  <c r="D134" i="37"/>
  <c r="G133" i="37"/>
  <c r="H133" i="37" s="1"/>
  <c r="F133" i="37"/>
  <c r="E133" i="37"/>
  <c r="D133" i="37"/>
  <c r="U132" i="37"/>
  <c r="T132" i="37"/>
  <c r="S132" i="37"/>
  <c r="R132" i="37"/>
  <c r="Q132" i="37"/>
  <c r="P132" i="37"/>
  <c r="G132" i="37"/>
  <c r="F132" i="37"/>
  <c r="E132" i="37"/>
  <c r="D132" i="37"/>
  <c r="H132" i="37" s="1"/>
  <c r="H131" i="37"/>
  <c r="G131" i="37"/>
  <c r="D131" i="37"/>
  <c r="G130" i="37"/>
  <c r="H130" i="37" s="1"/>
  <c r="D130" i="37"/>
  <c r="O129" i="37"/>
  <c r="N129" i="37"/>
  <c r="M129" i="37"/>
  <c r="L129" i="37"/>
  <c r="K129" i="37"/>
  <c r="J129" i="37"/>
  <c r="H129" i="37"/>
  <c r="G129" i="37"/>
  <c r="F129" i="37"/>
  <c r="E129" i="37"/>
  <c r="D129" i="37"/>
  <c r="B129" i="37"/>
  <c r="A129" i="37"/>
  <c r="G128" i="37"/>
  <c r="F128" i="37"/>
  <c r="E128" i="37"/>
  <c r="D128" i="37"/>
  <c r="H128" i="37" s="1"/>
  <c r="J127" i="37"/>
  <c r="G127" i="37"/>
  <c r="F127" i="37"/>
  <c r="E127" i="37"/>
  <c r="H127" i="37" s="1"/>
  <c r="D127" i="37"/>
  <c r="U126" i="37"/>
  <c r="T126" i="37"/>
  <c r="S126" i="37"/>
  <c r="R126" i="37"/>
  <c r="Q126" i="37"/>
  <c r="P126" i="37"/>
  <c r="G126" i="37"/>
  <c r="H126" i="37" s="1"/>
  <c r="F126" i="37"/>
  <c r="E126" i="37"/>
  <c r="D126" i="37"/>
  <c r="G125" i="37"/>
  <c r="H125" i="37" s="1"/>
  <c r="D125" i="37"/>
  <c r="G124" i="37"/>
  <c r="D124" i="37"/>
  <c r="H124" i="37" s="1"/>
  <c r="O123" i="37"/>
  <c r="N123" i="37"/>
  <c r="M123" i="37"/>
  <c r="L123" i="37"/>
  <c r="K123" i="37"/>
  <c r="J123" i="37"/>
  <c r="H123" i="37"/>
  <c r="G123" i="37"/>
  <c r="F123" i="37"/>
  <c r="E123" i="37"/>
  <c r="D123" i="37"/>
  <c r="B123" i="37"/>
  <c r="A123" i="37"/>
  <c r="J122" i="37"/>
  <c r="G122" i="37"/>
  <c r="F122" i="37"/>
  <c r="E122" i="37"/>
  <c r="D122" i="37"/>
  <c r="H122" i="37" s="1"/>
  <c r="J121" i="37"/>
  <c r="H121" i="37"/>
  <c r="G121" i="37"/>
  <c r="F121" i="37"/>
  <c r="E121" i="37"/>
  <c r="D121" i="37"/>
  <c r="U120" i="37"/>
  <c r="T120" i="37"/>
  <c r="S120" i="37"/>
  <c r="R120" i="37"/>
  <c r="Q120" i="37"/>
  <c r="P120" i="37"/>
  <c r="J120" i="37"/>
  <c r="G120" i="37"/>
  <c r="F120" i="37"/>
  <c r="E120" i="37"/>
  <c r="H120" i="37" s="1"/>
  <c r="D120" i="37"/>
  <c r="G119" i="37"/>
  <c r="D119" i="37"/>
  <c r="H119" i="37" s="1"/>
  <c r="J118" i="37"/>
  <c r="G118" i="37"/>
  <c r="D118" i="37"/>
  <c r="H118" i="37" s="1"/>
  <c r="O117" i="37"/>
  <c r="N117" i="37"/>
  <c r="M117" i="37"/>
  <c r="L117" i="37"/>
  <c r="K117" i="37"/>
  <c r="G117" i="37"/>
  <c r="H117" i="37" s="1"/>
  <c r="F117" i="37"/>
  <c r="E117" i="37"/>
  <c r="D117" i="37"/>
  <c r="B117" i="37"/>
  <c r="A117" i="37"/>
  <c r="G116" i="37"/>
  <c r="F116" i="37"/>
  <c r="E116" i="37"/>
  <c r="D116" i="37"/>
  <c r="H116" i="37" s="1"/>
  <c r="G115" i="37"/>
  <c r="H115" i="37" s="1"/>
  <c r="F115" i="37"/>
  <c r="E115" i="37"/>
  <c r="D115" i="37"/>
  <c r="U114" i="37"/>
  <c r="S114" i="37"/>
  <c r="R114" i="37"/>
  <c r="Q114" i="37"/>
  <c r="P114" i="37"/>
  <c r="T114" i="37" s="1"/>
  <c r="J114" i="37"/>
  <c r="H114" i="37"/>
  <c r="G114" i="37"/>
  <c r="F114" i="37"/>
  <c r="E114" i="37"/>
  <c r="D114" i="37"/>
  <c r="J113" i="37"/>
  <c r="H113" i="37"/>
  <c r="G113" i="37"/>
  <c r="D113" i="37"/>
  <c r="J112" i="37"/>
  <c r="H112" i="37"/>
  <c r="G112" i="37"/>
  <c r="D112" i="37"/>
  <c r="O111" i="37"/>
  <c r="N111" i="37"/>
  <c r="M111" i="37"/>
  <c r="L111" i="37"/>
  <c r="K111" i="37"/>
  <c r="G111" i="37"/>
  <c r="H111" i="37" s="1"/>
  <c r="F111" i="37"/>
  <c r="E111" i="37"/>
  <c r="D111" i="37"/>
  <c r="B111" i="37"/>
  <c r="A111" i="37"/>
  <c r="G110" i="37"/>
  <c r="F110" i="37"/>
  <c r="E110" i="37"/>
  <c r="D110" i="37"/>
  <c r="H110" i="37" s="1"/>
  <c r="G109" i="37"/>
  <c r="F109" i="37"/>
  <c r="E109" i="37"/>
  <c r="H109" i="37" s="1"/>
  <c r="D109" i="37"/>
  <c r="U108" i="37"/>
  <c r="S108" i="37"/>
  <c r="R108" i="37"/>
  <c r="Q108" i="37"/>
  <c r="P108" i="37"/>
  <c r="T108" i="37" s="1"/>
  <c r="G108" i="37"/>
  <c r="H108" i="37" s="1"/>
  <c r="F108" i="37"/>
  <c r="E108" i="37"/>
  <c r="D108" i="37"/>
  <c r="J107" i="37"/>
  <c r="H107" i="37"/>
  <c r="G107" i="37"/>
  <c r="D107" i="37"/>
  <c r="G106" i="37"/>
  <c r="H106" i="37" s="1"/>
  <c r="D106" i="37"/>
  <c r="O105" i="37"/>
  <c r="N105" i="37"/>
  <c r="M105" i="37"/>
  <c r="L105" i="37"/>
  <c r="K105" i="37"/>
  <c r="J105" i="37"/>
  <c r="G105" i="37"/>
  <c r="F105" i="37"/>
  <c r="E105" i="37"/>
  <c r="D105" i="37"/>
  <c r="H105" i="37" s="1"/>
  <c r="B105" i="37"/>
  <c r="A105" i="37"/>
  <c r="E99" i="37"/>
  <c r="D99" i="37"/>
  <c r="C99" i="37"/>
  <c r="F99" i="37" s="1"/>
  <c r="B99" i="37"/>
  <c r="A99" i="37"/>
  <c r="E98" i="37"/>
  <c r="D98" i="37"/>
  <c r="C98" i="37"/>
  <c r="F98" i="37" s="1"/>
  <c r="B98" i="37"/>
  <c r="A98" i="37"/>
  <c r="E97" i="37"/>
  <c r="D97" i="37"/>
  <c r="C97" i="37"/>
  <c r="F97" i="37" s="1"/>
  <c r="B97" i="37"/>
  <c r="A97" i="37"/>
  <c r="E96" i="37"/>
  <c r="D96" i="37"/>
  <c r="C96" i="37"/>
  <c r="F96" i="37" s="1"/>
  <c r="B96" i="37"/>
  <c r="A96" i="37"/>
  <c r="E95" i="37"/>
  <c r="D95" i="37"/>
  <c r="C95" i="37"/>
  <c r="F95" i="37" s="1"/>
  <c r="B95" i="37"/>
  <c r="A95" i="37"/>
  <c r="H88" i="37"/>
  <c r="H89" i="37" s="1"/>
  <c r="G88" i="37"/>
  <c r="G89" i="37" s="1"/>
  <c r="H87" i="37"/>
  <c r="G87" i="37"/>
  <c r="I86" i="37"/>
  <c r="I85" i="37"/>
  <c r="D84" i="37"/>
  <c r="C84" i="37"/>
  <c r="B84" i="37"/>
  <c r="A84" i="37"/>
  <c r="B78" i="37"/>
  <c r="J65" i="37" s="1"/>
  <c r="G73" i="37"/>
  <c r="G72" i="37"/>
  <c r="E72" i="37"/>
  <c r="G69" i="37"/>
  <c r="D69" i="37"/>
  <c r="C69" i="37"/>
  <c r="B69" i="37"/>
  <c r="E69" i="37" s="1"/>
  <c r="A69" i="37"/>
  <c r="G68" i="37"/>
  <c r="E68" i="37"/>
  <c r="D68" i="37"/>
  <c r="C68" i="37"/>
  <c r="B68" i="37"/>
  <c r="A68" i="37"/>
  <c r="D67" i="37"/>
  <c r="E67" i="37" s="1"/>
  <c r="C67" i="37"/>
  <c r="B67" i="37"/>
  <c r="A67" i="37"/>
  <c r="D66" i="37"/>
  <c r="C66" i="37"/>
  <c r="B66" i="37"/>
  <c r="E66" i="37" s="1"/>
  <c r="A66" i="37"/>
  <c r="D65" i="37"/>
  <c r="C65" i="37"/>
  <c r="B65" i="37"/>
  <c r="A65" i="37"/>
  <c r="D64" i="37"/>
  <c r="C64" i="37"/>
  <c r="B64" i="37"/>
  <c r="E64" i="37" s="1"/>
  <c r="A64" i="37"/>
  <c r="D63" i="37"/>
  <c r="C63" i="37"/>
  <c r="B63" i="37"/>
  <c r="A63" i="37"/>
  <c r="D62" i="37"/>
  <c r="C62" i="37"/>
  <c r="B62" i="37"/>
  <c r="E62" i="37" s="1"/>
  <c r="A62" i="37"/>
  <c r="B56" i="37"/>
  <c r="B57" i="37" s="1"/>
  <c r="B55" i="37"/>
  <c r="J133" i="37" s="1"/>
  <c r="D38" i="37"/>
  <c r="C38" i="37"/>
  <c r="B38" i="37"/>
  <c r="E38" i="37" s="1"/>
  <c r="D33" i="37"/>
  <c r="E84" i="37" s="1"/>
  <c r="D32" i="37"/>
  <c r="E71" i="37" s="1"/>
  <c r="D22" i="37"/>
  <c r="C22" i="37"/>
  <c r="B22" i="37"/>
  <c r="A22" i="37"/>
  <c r="B16" i="37"/>
  <c r="B15" i="37"/>
  <c r="B14" i="37"/>
  <c r="B13" i="37"/>
  <c r="B12" i="37"/>
  <c r="B11" i="37"/>
  <c r="B10" i="37"/>
  <c r="B9" i="37"/>
  <c r="G134" i="36"/>
  <c r="F134" i="36"/>
  <c r="E134" i="36"/>
  <c r="D134" i="36"/>
  <c r="H134" i="36" s="1"/>
  <c r="H133" i="36"/>
  <c r="G133" i="36"/>
  <c r="F133" i="36"/>
  <c r="E133" i="36"/>
  <c r="D133" i="36"/>
  <c r="U132" i="36"/>
  <c r="T132" i="36"/>
  <c r="S132" i="36"/>
  <c r="R132" i="36"/>
  <c r="Q132" i="36"/>
  <c r="P132" i="36"/>
  <c r="G132" i="36"/>
  <c r="F132" i="36"/>
  <c r="E132" i="36"/>
  <c r="D132" i="36"/>
  <c r="H132" i="36" s="1"/>
  <c r="G131" i="36"/>
  <c r="D131" i="36"/>
  <c r="H131" i="36" s="1"/>
  <c r="G130" i="36"/>
  <c r="D130" i="36"/>
  <c r="H130" i="36" s="1"/>
  <c r="O129" i="36"/>
  <c r="N129" i="36"/>
  <c r="M129" i="36"/>
  <c r="L129" i="36"/>
  <c r="K129" i="36"/>
  <c r="J129" i="36"/>
  <c r="G129" i="36"/>
  <c r="F129" i="36"/>
  <c r="E129" i="36"/>
  <c r="D129" i="36"/>
  <c r="H129" i="36" s="1"/>
  <c r="B129" i="36"/>
  <c r="A129" i="36"/>
  <c r="G128" i="36"/>
  <c r="F128" i="36"/>
  <c r="E128" i="36"/>
  <c r="D128" i="36"/>
  <c r="H128" i="36" s="1"/>
  <c r="J127" i="36"/>
  <c r="G127" i="36"/>
  <c r="F127" i="36"/>
  <c r="E127" i="36"/>
  <c r="D127" i="36"/>
  <c r="H127" i="36" s="1"/>
  <c r="U126" i="36"/>
  <c r="T126" i="36"/>
  <c r="S126" i="36"/>
  <c r="R126" i="36"/>
  <c r="Q126" i="36"/>
  <c r="P126" i="36"/>
  <c r="H126" i="36"/>
  <c r="G126" i="36"/>
  <c r="F126" i="36"/>
  <c r="E126" i="36"/>
  <c r="D126" i="36"/>
  <c r="G125" i="36"/>
  <c r="D125" i="36"/>
  <c r="H125" i="36" s="1"/>
  <c r="H124" i="36"/>
  <c r="G124" i="36"/>
  <c r="D124" i="36"/>
  <c r="O123" i="36"/>
  <c r="N123" i="36"/>
  <c r="M123" i="36"/>
  <c r="L123" i="36"/>
  <c r="K123" i="36"/>
  <c r="H123" i="36"/>
  <c r="G123" i="36"/>
  <c r="F123" i="36"/>
  <c r="E123" i="36"/>
  <c r="D123" i="36"/>
  <c r="B123" i="36"/>
  <c r="A123" i="36"/>
  <c r="G122" i="36"/>
  <c r="F122" i="36"/>
  <c r="E122" i="36"/>
  <c r="H122" i="36" s="1"/>
  <c r="D122" i="36"/>
  <c r="H121" i="36"/>
  <c r="G121" i="36"/>
  <c r="F121" i="36"/>
  <c r="E121" i="36"/>
  <c r="D121" i="36"/>
  <c r="U120" i="36"/>
  <c r="S120" i="36"/>
  <c r="R120" i="36"/>
  <c r="Q120" i="36"/>
  <c r="P120" i="36"/>
  <c r="T120" i="36" s="1"/>
  <c r="J120" i="36"/>
  <c r="G120" i="36"/>
  <c r="F120" i="36"/>
  <c r="E120" i="36"/>
  <c r="D120" i="36"/>
  <c r="H120" i="36" s="1"/>
  <c r="H119" i="36"/>
  <c r="G119" i="36"/>
  <c r="D119" i="36"/>
  <c r="J118" i="36"/>
  <c r="G118" i="36"/>
  <c r="H118" i="36" s="1"/>
  <c r="D118" i="36"/>
  <c r="O117" i="36"/>
  <c r="N117" i="36"/>
  <c r="M117" i="36"/>
  <c r="L117" i="36"/>
  <c r="K117" i="36"/>
  <c r="G117" i="36"/>
  <c r="H117" i="36" s="1"/>
  <c r="F117" i="36"/>
  <c r="E117" i="36"/>
  <c r="D117" i="36"/>
  <c r="B117" i="36"/>
  <c r="A117" i="36"/>
  <c r="G116" i="36"/>
  <c r="F116" i="36"/>
  <c r="E116" i="36"/>
  <c r="D116" i="36"/>
  <c r="H116" i="36" s="1"/>
  <c r="G115" i="36"/>
  <c r="F115" i="36"/>
  <c r="E115" i="36"/>
  <c r="H115" i="36" s="1"/>
  <c r="D115" i="36"/>
  <c r="U114" i="36"/>
  <c r="T114" i="36"/>
  <c r="S114" i="36"/>
  <c r="R114" i="36"/>
  <c r="Q114" i="36"/>
  <c r="P114" i="36"/>
  <c r="H114" i="36"/>
  <c r="G114" i="36"/>
  <c r="F114" i="36"/>
  <c r="E114" i="36"/>
  <c r="D114" i="36"/>
  <c r="J113" i="36"/>
  <c r="G113" i="36"/>
  <c r="H113" i="36" s="1"/>
  <c r="D113" i="36"/>
  <c r="H112" i="36"/>
  <c r="G112" i="36"/>
  <c r="D112" i="36"/>
  <c r="O111" i="36"/>
  <c r="N111" i="36"/>
  <c r="M111" i="36"/>
  <c r="L111" i="36"/>
  <c r="K111" i="36"/>
  <c r="G111" i="36"/>
  <c r="F111" i="36"/>
  <c r="E111" i="36"/>
  <c r="D111" i="36"/>
  <c r="H111" i="36" s="1"/>
  <c r="B111" i="36"/>
  <c r="A111" i="36"/>
  <c r="G110" i="36"/>
  <c r="F110" i="36"/>
  <c r="E110" i="36"/>
  <c r="D110" i="36"/>
  <c r="H110" i="36" s="1"/>
  <c r="G109" i="36"/>
  <c r="F109" i="36"/>
  <c r="E109" i="36"/>
  <c r="D109" i="36"/>
  <c r="H109" i="36" s="1"/>
  <c r="U108" i="36"/>
  <c r="S108" i="36"/>
  <c r="R108" i="36"/>
  <c r="Q108" i="36"/>
  <c r="P108" i="36"/>
  <c r="T108" i="36" s="1"/>
  <c r="G108" i="36"/>
  <c r="F108" i="36"/>
  <c r="E108" i="36"/>
  <c r="H108" i="36" s="1"/>
  <c r="D108" i="36"/>
  <c r="H107" i="36"/>
  <c r="G107" i="36"/>
  <c r="D107" i="36"/>
  <c r="G106" i="36"/>
  <c r="D106" i="36"/>
  <c r="H106" i="36" s="1"/>
  <c r="O105" i="36"/>
  <c r="N105" i="36"/>
  <c r="M105" i="36"/>
  <c r="L105" i="36"/>
  <c r="K105" i="36"/>
  <c r="H105" i="36"/>
  <c r="G105" i="36"/>
  <c r="F105" i="36"/>
  <c r="E105" i="36"/>
  <c r="D105" i="36"/>
  <c r="B105" i="36"/>
  <c r="A105" i="36"/>
  <c r="E99" i="36"/>
  <c r="D99" i="36"/>
  <c r="C99" i="36"/>
  <c r="F99" i="36" s="1"/>
  <c r="B99" i="36"/>
  <c r="A99" i="36"/>
  <c r="E98" i="36"/>
  <c r="D98" i="36"/>
  <c r="C98" i="36"/>
  <c r="F98" i="36" s="1"/>
  <c r="B98" i="36"/>
  <c r="A98" i="36"/>
  <c r="E97" i="36"/>
  <c r="D97" i="36"/>
  <c r="C97" i="36"/>
  <c r="F97" i="36" s="1"/>
  <c r="B97" i="36"/>
  <c r="A97" i="36"/>
  <c r="E96" i="36"/>
  <c r="D96" i="36"/>
  <c r="C96" i="36"/>
  <c r="F96" i="36" s="1"/>
  <c r="B96" i="36"/>
  <c r="A96" i="36"/>
  <c r="E95" i="36"/>
  <c r="D95" i="36"/>
  <c r="C95" i="36"/>
  <c r="F95" i="36" s="1"/>
  <c r="B95" i="36"/>
  <c r="A95" i="36"/>
  <c r="H88" i="36"/>
  <c r="H89" i="36" s="1"/>
  <c r="G88" i="36"/>
  <c r="G89" i="36" s="1"/>
  <c r="H87" i="36"/>
  <c r="G87" i="36"/>
  <c r="I85" i="36"/>
  <c r="D84" i="36"/>
  <c r="C84" i="36"/>
  <c r="B84" i="36"/>
  <c r="E84" i="36" s="1"/>
  <c r="A84" i="36"/>
  <c r="B78" i="36"/>
  <c r="E72" i="36"/>
  <c r="G69" i="36"/>
  <c r="D69" i="36"/>
  <c r="C69" i="36"/>
  <c r="B69" i="36"/>
  <c r="A69" i="36"/>
  <c r="E68" i="36"/>
  <c r="D68" i="36"/>
  <c r="C68" i="36"/>
  <c r="B68" i="36"/>
  <c r="A68" i="36"/>
  <c r="D67" i="36"/>
  <c r="C67" i="36"/>
  <c r="B67" i="36"/>
  <c r="E67" i="36" s="1"/>
  <c r="A67" i="36"/>
  <c r="D66" i="36"/>
  <c r="C66" i="36"/>
  <c r="B66" i="36"/>
  <c r="E66" i="36" s="1"/>
  <c r="A66" i="36"/>
  <c r="J65" i="36"/>
  <c r="D65" i="36"/>
  <c r="C65" i="36"/>
  <c r="B65" i="36"/>
  <c r="A65" i="36"/>
  <c r="J64" i="36"/>
  <c r="D64" i="36"/>
  <c r="C64" i="36"/>
  <c r="B64" i="36"/>
  <c r="A64" i="36"/>
  <c r="J63" i="36"/>
  <c r="D63" i="36"/>
  <c r="C63" i="36"/>
  <c r="B63" i="36"/>
  <c r="A63" i="36"/>
  <c r="J62" i="36"/>
  <c r="D62" i="36"/>
  <c r="C62" i="36"/>
  <c r="B62" i="36"/>
  <c r="A62" i="36"/>
  <c r="B56" i="36"/>
  <c r="B55" i="36"/>
  <c r="J133" i="36" s="1"/>
  <c r="D38" i="36"/>
  <c r="C38" i="36"/>
  <c r="B38" i="36"/>
  <c r="E38" i="36" s="1"/>
  <c r="D33" i="36"/>
  <c r="D32" i="36"/>
  <c r="E69" i="36" s="1"/>
  <c r="D22" i="36"/>
  <c r="C22" i="36"/>
  <c r="B22" i="36"/>
  <c r="A22" i="36"/>
  <c r="B16" i="36"/>
  <c r="B15" i="36"/>
  <c r="B14" i="36"/>
  <c r="B13" i="36"/>
  <c r="B12" i="36"/>
  <c r="B11" i="36"/>
  <c r="B10" i="36"/>
  <c r="B9" i="36"/>
  <c r="J134" i="35"/>
  <c r="G134" i="35"/>
  <c r="F134" i="35"/>
  <c r="E134" i="35"/>
  <c r="D134" i="35"/>
  <c r="H134" i="35" s="1"/>
  <c r="G133" i="35"/>
  <c r="F133" i="35"/>
  <c r="E133" i="35"/>
  <c r="D133" i="35"/>
  <c r="H133" i="35" s="1"/>
  <c r="U132" i="35"/>
  <c r="T132" i="35"/>
  <c r="S132" i="35"/>
  <c r="R132" i="35"/>
  <c r="Q132" i="35"/>
  <c r="P132" i="35"/>
  <c r="G132" i="35"/>
  <c r="F132" i="35"/>
  <c r="E132" i="35"/>
  <c r="D132" i="35"/>
  <c r="H132" i="35" s="1"/>
  <c r="G131" i="35"/>
  <c r="D131" i="35"/>
  <c r="H131" i="35" s="1"/>
  <c r="G130" i="35"/>
  <c r="H130" i="35" s="1"/>
  <c r="D130" i="35"/>
  <c r="O129" i="35"/>
  <c r="N129" i="35"/>
  <c r="M129" i="35"/>
  <c r="L129" i="35"/>
  <c r="K129" i="35"/>
  <c r="J129" i="35"/>
  <c r="H129" i="35"/>
  <c r="G129" i="35"/>
  <c r="F129" i="35"/>
  <c r="E129" i="35"/>
  <c r="D129" i="35"/>
  <c r="B129" i="35"/>
  <c r="A129" i="35"/>
  <c r="G128" i="35"/>
  <c r="H128" i="35" s="1"/>
  <c r="F128" i="35"/>
  <c r="E128" i="35"/>
  <c r="D128" i="35"/>
  <c r="J127" i="35"/>
  <c r="H127" i="35"/>
  <c r="G127" i="35"/>
  <c r="F127" i="35"/>
  <c r="E127" i="35"/>
  <c r="D127" i="35"/>
  <c r="U126" i="35"/>
  <c r="T126" i="35"/>
  <c r="S126" i="35"/>
  <c r="R126" i="35"/>
  <c r="Q126" i="35"/>
  <c r="P126" i="35"/>
  <c r="G126" i="35"/>
  <c r="F126" i="35"/>
  <c r="E126" i="35"/>
  <c r="D126" i="35"/>
  <c r="H126" i="35" s="1"/>
  <c r="G125" i="35"/>
  <c r="H125" i="35" s="1"/>
  <c r="D125" i="35"/>
  <c r="G124" i="35"/>
  <c r="D124" i="35"/>
  <c r="H124" i="35" s="1"/>
  <c r="O123" i="35"/>
  <c r="N123" i="35"/>
  <c r="M123" i="35"/>
  <c r="L123" i="35"/>
  <c r="K123" i="35"/>
  <c r="J123" i="35"/>
  <c r="H123" i="35"/>
  <c r="G123" i="35"/>
  <c r="F123" i="35"/>
  <c r="E123" i="35"/>
  <c r="D123" i="35"/>
  <c r="B123" i="35"/>
  <c r="A123" i="35"/>
  <c r="G122" i="35"/>
  <c r="F122" i="35"/>
  <c r="E122" i="35"/>
  <c r="D122" i="35"/>
  <c r="H122" i="35" s="1"/>
  <c r="J121" i="35"/>
  <c r="H121" i="35"/>
  <c r="G121" i="35"/>
  <c r="F121" i="35"/>
  <c r="E121" i="35"/>
  <c r="D121" i="35"/>
  <c r="U120" i="35"/>
  <c r="T120" i="35"/>
  <c r="S120" i="35"/>
  <c r="R120" i="35"/>
  <c r="Q120" i="35"/>
  <c r="P120" i="35"/>
  <c r="J120" i="35"/>
  <c r="H120" i="35"/>
  <c r="G120" i="35"/>
  <c r="F120" i="35"/>
  <c r="E120" i="35"/>
  <c r="D120" i="35"/>
  <c r="H119" i="35"/>
  <c r="G119" i="35"/>
  <c r="D119" i="35"/>
  <c r="J118" i="35"/>
  <c r="H118" i="35"/>
  <c r="G118" i="35"/>
  <c r="D118" i="35"/>
  <c r="O117" i="35"/>
  <c r="N117" i="35"/>
  <c r="M117" i="35"/>
  <c r="L117" i="35"/>
  <c r="K117" i="35"/>
  <c r="J117" i="35"/>
  <c r="G117" i="35"/>
  <c r="H117" i="35" s="1"/>
  <c r="F117" i="35"/>
  <c r="E117" i="35"/>
  <c r="D117" i="35"/>
  <c r="B117" i="35"/>
  <c r="A117" i="35"/>
  <c r="G116" i="35"/>
  <c r="F116" i="35"/>
  <c r="E116" i="35"/>
  <c r="D116" i="35"/>
  <c r="H116" i="35" s="1"/>
  <c r="J115" i="35"/>
  <c r="G115" i="35"/>
  <c r="H115" i="35" s="1"/>
  <c r="F115" i="35"/>
  <c r="E115" i="35"/>
  <c r="D115" i="35"/>
  <c r="U114" i="35"/>
  <c r="S114" i="35"/>
  <c r="R114" i="35"/>
  <c r="Q114" i="35"/>
  <c r="P114" i="35"/>
  <c r="T114" i="35" s="1"/>
  <c r="J114" i="35"/>
  <c r="H114" i="35"/>
  <c r="G114" i="35"/>
  <c r="F114" i="35"/>
  <c r="E114" i="35"/>
  <c r="D114" i="35"/>
  <c r="J113" i="35"/>
  <c r="H113" i="35"/>
  <c r="G113" i="35"/>
  <c r="D113" i="35"/>
  <c r="J112" i="35"/>
  <c r="H112" i="35"/>
  <c r="G112" i="35"/>
  <c r="D112" i="35"/>
  <c r="O111" i="35"/>
  <c r="N111" i="35"/>
  <c r="M111" i="35"/>
  <c r="L111" i="35"/>
  <c r="K111" i="35"/>
  <c r="G111" i="35"/>
  <c r="H111" i="35" s="1"/>
  <c r="F111" i="35"/>
  <c r="E111" i="35"/>
  <c r="D111" i="35"/>
  <c r="B111" i="35"/>
  <c r="A111" i="35"/>
  <c r="G110" i="35"/>
  <c r="F110" i="35"/>
  <c r="E110" i="35"/>
  <c r="D110" i="35"/>
  <c r="H110" i="35" s="1"/>
  <c r="G109" i="35"/>
  <c r="H109" i="35" s="1"/>
  <c r="F109" i="35"/>
  <c r="E109" i="35"/>
  <c r="D109" i="35"/>
  <c r="U108" i="35"/>
  <c r="S108" i="35"/>
  <c r="R108" i="35"/>
  <c r="Q108" i="35"/>
  <c r="P108" i="35"/>
  <c r="T108" i="35" s="1"/>
  <c r="J108" i="35"/>
  <c r="G108" i="35"/>
  <c r="H108" i="35" s="1"/>
  <c r="F108" i="35"/>
  <c r="E108" i="35"/>
  <c r="D108" i="35"/>
  <c r="J107" i="35"/>
  <c r="H107" i="35"/>
  <c r="G107" i="35"/>
  <c r="D107" i="35"/>
  <c r="J106" i="35"/>
  <c r="G106" i="35"/>
  <c r="H106" i="35" s="1"/>
  <c r="D106" i="35"/>
  <c r="O105" i="35"/>
  <c r="N105" i="35"/>
  <c r="M105" i="35"/>
  <c r="L105" i="35"/>
  <c r="K105" i="35"/>
  <c r="G105" i="35"/>
  <c r="F105" i="35"/>
  <c r="E105" i="35"/>
  <c r="D105" i="35"/>
  <c r="H105" i="35" s="1"/>
  <c r="B105" i="35"/>
  <c r="A105" i="35"/>
  <c r="E99" i="35"/>
  <c r="F99" i="35" s="1"/>
  <c r="D99" i="35"/>
  <c r="C99" i="35"/>
  <c r="B99" i="35"/>
  <c r="A99" i="35"/>
  <c r="E98" i="35"/>
  <c r="F98" i="35" s="1"/>
  <c r="D98" i="35"/>
  <c r="C98" i="35"/>
  <c r="B98" i="35"/>
  <c r="A98" i="35"/>
  <c r="E97" i="35"/>
  <c r="F97" i="35" s="1"/>
  <c r="D97" i="35"/>
  <c r="C97" i="35"/>
  <c r="B97" i="35"/>
  <c r="A97" i="35"/>
  <c r="E96" i="35"/>
  <c r="F96" i="35" s="1"/>
  <c r="D96" i="35"/>
  <c r="C96" i="35"/>
  <c r="B96" i="35"/>
  <c r="A96" i="35"/>
  <c r="E95" i="35"/>
  <c r="F95" i="35" s="1"/>
  <c r="D95" i="35"/>
  <c r="C95" i="35"/>
  <c r="B95" i="35"/>
  <c r="A95" i="35"/>
  <c r="H88" i="35"/>
  <c r="H89" i="35" s="1"/>
  <c r="G88" i="35"/>
  <c r="H87" i="35"/>
  <c r="G87" i="35"/>
  <c r="G89" i="35" s="1"/>
  <c r="I86" i="35"/>
  <c r="I85" i="35"/>
  <c r="D84" i="35"/>
  <c r="C84" i="35"/>
  <c r="B84" i="35"/>
  <c r="E84" i="35" s="1"/>
  <c r="A84" i="35"/>
  <c r="B78" i="35"/>
  <c r="J65" i="35" s="1"/>
  <c r="G72" i="35"/>
  <c r="E72" i="35"/>
  <c r="E70" i="35"/>
  <c r="G69" i="35"/>
  <c r="E69" i="35"/>
  <c r="D69" i="35"/>
  <c r="C69" i="35"/>
  <c r="B69" i="35"/>
  <c r="A69" i="35"/>
  <c r="G68" i="35"/>
  <c r="E68" i="35"/>
  <c r="D68" i="35"/>
  <c r="C68" i="35"/>
  <c r="B68" i="35"/>
  <c r="A68" i="35"/>
  <c r="G67" i="35"/>
  <c r="D67" i="35"/>
  <c r="E67" i="35" s="1"/>
  <c r="C67" i="35"/>
  <c r="B67" i="35"/>
  <c r="A67" i="35"/>
  <c r="D66" i="35"/>
  <c r="E66" i="35" s="1"/>
  <c r="C66" i="35"/>
  <c r="B66" i="35"/>
  <c r="A66" i="35"/>
  <c r="D65" i="35"/>
  <c r="C65" i="35"/>
  <c r="B65" i="35"/>
  <c r="A65" i="35"/>
  <c r="D64" i="35"/>
  <c r="C64" i="35"/>
  <c r="B64" i="35"/>
  <c r="A64" i="35"/>
  <c r="D63" i="35"/>
  <c r="C63" i="35"/>
  <c r="B63" i="35"/>
  <c r="A63" i="35"/>
  <c r="D62" i="35"/>
  <c r="C62" i="35"/>
  <c r="B62" i="35"/>
  <c r="A62" i="35"/>
  <c r="B57" i="35"/>
  <c r="B56" i="35"/>
  <c r="B55" i="35"/>
  <c r="J133" i="35" s="1"/>
  <c r="D38" i="35"/>
  <c r="E38" i="35" s="1"/>
  <c r="C38" i="35"/>
  <c r="B38" i="35"/>
  <c r="D33" i="35"/>
  <c r="D32" i="35"/>
  <c r="E71" i="35" s="1"/>
  <c r="D22" i="35"/>
  <c r="C22" i="35"/>
  <c r="B22" i="35"/>
  <c r="A22" i="35"/>
  <c r="B16" i="35"/>
  <c r="B15" i="35"/>
  <c r="B14" i="35"/>
  <c r="B13" i="35"/>
  <c r="B12" i="35"/>
  <c r="B11" i="35"/>
  <c r="B10" i="35"/>
  <c r="B9" i="35"/>
  <c r="M108" i="34"/>
  <c r="B78" i="34"/>
  <c r="A123" i="34"/>
  <c r="A129" i="34"/>
  <c r="G134" i="34"/>
  <c r="F134" i="34"/>
  <c r="E134" i="34"/>
  <c r="D134" i="34"/>
  <c r="G133" i="34"/>
  <c r="F133" i="34"/>
  <c r="E133" i="34"/>
  <c r="D133" i="34"/>
  <c r="U132" i="34"/>
  <c r="S132" i="34"/>
  <c r="R132" i="34"/>
  <c r="Q132" i="34"/>
  <c r="P132" i="34"/>
  <c r="T132" i="34" s="1"/>
  <c r="G132" i="34"/>
  <c r="F132" i="34"/>
  <c r="E132" i="34"/>
  <c r="D132" i="34"/>
  <c r="G131" i="34"/>
  <c r="D131" i="34"/>
  <c r="H131" i="34" s="1"/>
  <c r="G130" i="34"/>
  <c r="D130" i="34"/>
  <c r="O129" i="34"/>
  <c r="N129" i="34"/>
  <c r="M129" i="34"/>
  <c r="L129" i="34"/>
  <c r="K129" i="34"/>
  <c r="G129" i="34"/>
  <c r="F129" i="34"/>
  <c r="E129" i="34"/>
  <c r="D129" i="34"/>
  <c r="B129" i="34"/>
  <c r="G128" i="34"/>
  <c r="F128" i="34"/>
  <c r="E128" i="34"/>
  <c r="D128" i="34"/>
  <c r="G127" i="34"/>
  <c r="F127" i="34"/>
  <c r="E127" i="34"/>
  <c r="D127" i="34"/>
  <c r="U126" i="34"/>
  <c r="S126" i="34"/>
  <c r="R126" i="34"/>
  <c r="Q126" i="34"/>
  <c r="P126" i="34"/>
  <c r="T126" i="34" s="1"/>
  <c r="G126" i="34"/>
  <c r="F126" i="34"/>
  <c r="E126" i="34"/>
  <c r="D126" i="34"/>
  <c r="G125" i="34"/>
  <c r="H125" i="34" s="1"/>
  <c r="D125" i="34"/>
  <c r="G124" i="34"/>
  <c r="D124" i="34"/>
  <c r="H124" i="34" s="1"/>
  <c r="O123" i="34"/>
  <c r="N123" i="34"/>
  <c r="M123" i="34"/>
  <c r="L123" i="34"/>
  <c r="K123" i="34"/>
  <c r="G123" i="34"/>
  <c r="F123" i="34"/>
  <c r="E123" i="34"/>
  <c r="D123" i="34"/>
  <c r="B123" i="34"/>
  <c r="J134" i="28"/>
  <c r="H134" i="28"/>
  <c r="J133" i="28"/>
  <c r="H133" i="28"/>
  <c r="T132" i="28"/>
  <c r="J132" i="28"/>
  <c r="H132" i="28"/>
  <c r="J131" i="28"/>
  <c r="H131" i="28"/>
  <c r="J130" i="28"/>
  <c r="H130" i="28"/>
  <c r="J129" i="28"/>
  <c r="H129" i="28"/>
  <c r="J128" i="28"/>
  <c r="H128" i="28"/>
  <c r="J127" i="28"/>
  <c r="H127" i="28"/>
  <c r="T126" i="28"/>
  <c r="J126" i="28"/>
  <c r="H126" i="28"/>
  <c r="J125" i="28"/>
  <c r="H125" i="28"/>
  <c r="J124" i="28"/>
  <c r="H124" i="28"/>
  <c r="J123" i="28"/>
  <c r="H123" i="28"/>
  <c r="H88" i="34"/>
  <c r="H87" i="34"/>
  <c r="H88" i="28"/>
  <c r="H89" i="28" s="1"/>
  <c r="H87" i="28"/>
  <c r="U120" i="34"/>
  <c r="U114" i="34"/>
  <c r="U108" i="34"/>
  <c r="S120" i="34"/>
  <c r="R120" i="34"/>
  <c r="Q120" i="34"/>
  <c r="P120" i="34"/>
  <c r="S114" i="34"/>
  <c r="R114" i="34"/>
  <c r="Q114" i="34"/>
  <c r="P114" i="34"/>
  <c r="Q108" i="34"/>
  <c r="R108" i="34"/>
  <c r="S108" i="34"/>
  <c r="P108" i="34"/>
  <c r="O117" i="34"/>
  <c r="N117" i="34"/>
  <c r="M117" i="34"/>
  <c r="L117" i="34"/>
  <c r="K117" i="34"/>
  <c r="O111" i="34"/>
  <c r="N111" i="34"/>
  <c r="M111" i="34"/>
  <c r="L111" i="34"/>
  <c r="K111" i="34"/>
  <c r="O105" i="34"/>
  <c r="L105" i="34"/>
  <c r="M105" i="34"/>
  <c r="N105" i="34"/>
  <c r="K105" i="34"/>
  <c r="F117" i="34"/>
  <c r="E117" i="34"/>
  <c r="F111" i="34"/>
  <c r="E111" i="34"/>
  <c r="F122" i="34"/>
  <c r="E122" i="34"/>
  <c r="F121" i="34"/>
  <c r="E121" i="34"/>
  <c r="F120" i="34"/>
  <c r="E120" i="34"/>
  <c r="F116" i="34"/>
  <c r="E116" i="34"/>
  <c r="F115" i="34"/>
  <c r="E115" i="34"/>
  <c r="F114" i="34"/>
  <c r="E114" i="34"/>
  <c r="F105" i="34"/>
  <c r="E105" i="34"/>
  <c r="G111" i="34"/>
  <c r="G112" i="34"/>
  <c r="G113" i="34"/>
  <c r="G114" i="34"/>
  <c r="G115" i="34"/>
  <c r="G116" i="34"/>
  <c r="G117" i="34"/>
  <c r="G118" i="34"/>
  <c r="G119" i="34"/>
  <c r="G120" i="34"/>
  <c r="G121" i="34"/>
  <c r="G122" i="34"/>
  <c r="G106" i="34"/>
  <c r="G107" i="34"/>
  <c r="G108" i="34"/>
  <c r="G109" i="34"/>
  <c r="G110" i="34"/>
  <c r="G105" i="34"/>
  <c r="E109" i="34"/>
  <c r="F109" i="34"/>
  <c r="E110" i="34"/>
  <c r="F110" i="34"/>
  <c r="E108" i="34"/>
  <c r="F108" i="34"/>
  <c r="J65" i="34"/>
  <c r="M108" i="45" l="1"/>
  <c r="M114" i="45"/>
  <c r="M126" i="45"/>
  <c r="M132" i="45"/>
  <c r="M120" i="45"/>
  <c r="E62" i="45"/>
  <c r="B76" i="45" s="1"/>
  <c r="G66" i="45"/>
  <c r="H97" i="45"/>
  <c r="G69" i="45"/>
  <c r="I85" i="45"/>
  <c r="J113" i="45"/>
  <c r="M116" i="45"/>
  <c r="J118" i="45"/>
  <c r="J120" i="45"/>
  <c r="J127" i="45"/>
  <c r="J129" i="45"/>
  <c r="E65" i="45"/>
  <c r="G64" i="45"/>
  <c r="H99" i="45"/>
  <c r="G68" i="45"/>
  <c r="G72" i="45"/>
  <c r="I86" i="45"/>
  <c r="J107" i="45"/>
  <c r="M110" i="45"/>
  <c r="J112" i="45"/>
  <c r="J114" i="45"/>
  <c r="J121" i="45"/>
  <c r="J123" i="45"/>
  <c r="J128" i="45"/>
  <c r="G65" i="45"/>
  <c r="H98" i="45"/>
  <c r="G73" i="45"/>
  <c r="J105" i="45"/>
  <c r="J122" i="45"/>
  <c r="E63" i="45"/>
  <c r="G62" i="45"/>
  <c r="H96" i="45"/>
  <c r="J109" i="45"/>
  <c r="B57" i="45"/>
  <c r="E71" i="45"/>
  <c r="J116" i="45"/>
  <c r="J131" i="45"/>
  <c r="M134" i="45"/>
  <c r="H95" i="45"/>
  <c r="J111" i="45"/>
  <c r="G71" i="45"/>
  <c r="J110" i="45"/>
  <c r="J125" i="45"/>
  <c r="M128" i="45"/>
  <c r="J130" i="45"/>
  <c r="J132" i="45"/>
  <c r="G63" i="45"/>
  <c r="G70" i="45"/>
  <c r="I84" i="45"/>
  <c r="J119" i="45"/>
  <c r="J124" i="45"/>
  <c r="J126" i="45"/>
  <c r="M108" i="44"/>
  <c r="M114" i="44"/>
  <c r="M120" i="44"/>
  <c r="M126" i="44"/>
  <c r="M132" i="44"/>
  <c r="M122" i="44"/>
  <c r="M116" i="44"/>
  <c r="M128" i="44"/>
  <c r="M134" i="44"/>
  <c r="M110" i="44"/>
  <c r="E63" i="44"/>
  <c r="M109" i="44"/>
  <c r="M115" i="44"/>
  <c r="M121" i="44"/>
  <c r="M127" i="44"/>
  <c r="M133" i="44"/>
  <c r="G68" i="44"/>
  <c r="G72" i="44"/>
  <c r="I86" i="44"/>
  <c r="J107" i="44"/>
  <c r="J112" i="44"/>
  <c r="J114" i="44"/>
  <c r="J121" i="44"/>
  <c r="J123" i="44"/>
  <c r="G67" i="44"/>
  <c r="E70" i="44"/>
  <c r="J106" i="44"/>
  <c r="J108" i="44"/>
  <c r="J115" i="44"/>
  <c r="J117" i="44"/>
  <c r="J134" i="44"/>
  <c r="G62" i="44"/>
  <c r="G63" i="44"/>
  <c r="G64" i="44"/>
  <c r="B76" i="44" s="1"/>
  <c r="G65" i="44"/>
  <c r="G66" i="44"/>
  <c r="G70" i="44"/>
  <c r="E73" i="44"/>
  <c r="H95" i="44"/>
  <c r="H96" i="44"/>
  <c r="H97" i="44"/>
  <c r="H98" i="44"/>
  <c r="H99" i="44"/>
  <c r="J109" i="44"/>
  <c r="J111" i="44"/>
  <c r="J128" i="44"/>
  <c r="G73" i="44"/>
  <c r="J105" i="44"/>
  <c r="J122" i="44"/>
  <c r="E71" i="44"/>
  <c r="J116" i="44"/>
  <c r="J131" i="44"/>
  <c r="G71" i="44"/>
  <c r="J110" i="44"/>
  <c r="J125" i="44"/>
  <c r="J130" i="44"/>
  <c r="J132" i="44"/>
  <c r="I84" i="44"/>
  <c r="J119" i="44"/>
  <c r="J124" i="44"/>
  <c r="J126" i="44"/>
  <c r="M108" i="43"/>
  <c r="M114" i="43"/>
  <c r="M120" i="43"/>
  <c r="M126" i="43"/>
  <c r="M132" i="43"/>
  <c r="M122" i="43"/>
  <c r="M128" i="43"/>
  <c r="M134" i="43"/>
  <c r="M116" i="43"/>
  <c r="M110" i="43"/>
  <c r="E63" i="43"/>
  <c r="E65" i="43"/>
  <c r="E62" i="43"/>
  <c r="G68" i="43"/>
  <c r="G72" i="43"/>
  <c r="I86" i="43"/>
  <c r="J107" i="43"/>
  <c r="J112" i="43"/>
  <c r="J114" i="43"/>
  <c r="J121" i="43"/>
  <c r="J123" i="43"/>
  <c r="G67" i="43"/>
  <c r="E70" i="43"/>
  <c r="J106" i="43"/>
  <c r="J108" i="43"/>
  <c r="J115" i="43"/>
  <c r="J117" i="43"/>
  <c r="J134" i="43"/>
  <c r="G62" i="43"/>
  <c r="G63" i="43"/>
  <c r="G64" i="43"/>
  <c r="G65" i="43"/>
  <c r="G66" i="43"/>
  <c r="G70" i="43"/>
  <c r="E73" i="43"/>
  <c r="H95" i="43"/>
  <c r="H96" i="43"/>
  <c r="H97" i="43"/>
  <c r="H98" i="43"/>
  <c r="H99" i="43"/>
  <c r="J109" i="43"/>
  <c r="J111" i="43"/>
  <c r="J128" i="43"/>
  <c r="G73" i="43"/>
  <c r="J105" i="43"/>
  <c r="J122" i="43"/>
  <c r="E71" i="43"/>
  <c r="J116" i="43"/>
  <c r="J131" i="43"/>
  <c r="G71" i="43"/>
  <c r="J110" i="43"/>
  <c r="J125" i="43"/>
  <c r="J130" i="43"/>
  <c r="J132" i="43"/>
  <c r="I84" i="43"/>
  <c r="J119" i="43"/>
  <c r="J124" i="43"/>
  <c r="J126" i="43"/>
  <c r="E64" i="42"/>
  <c r="M122" i="42"/>
  <c r="M128" i="42"/>
  <c r="M134" i="42"/>
  <c r="M110" i="42"/>
  <c r="M116" i="42"/>
  <c r="E63" i="42"/>
  <c r="E65" i="42"/>
  <c r="B76" i="42"/>
  <c r="G68" i="42"/>
  <c r="G72" i="42"/>
  <c r="I86" i="42"/>
  <c r="J107" i="42"/>
  <c r="J112" i="42"/>
  <c r="J114" i="42"/>
  <c r="J121" i="42"/>
  <c r="J123" i="42"/>
  <c r="G67" i="42"/>
  <c r="E70" i="42"/>
  <c r="J106" i="42"/>
  <c r="J108" i="42"/>
  <c r="J115" i="42"/>
  <c r="J117" i="42"/>
  <c r="J134" i="42"/>
  <c r="G62" i="42"/>
  <c r="G63" i="42"/>
  <c r="G64" i="42"/>
  <c r="G65" i="42"/>
  <c r="G66" i="42"/>
  <c r="G70" i="42"/>
  <c r="E73" i="42"/>
  <c r="H95" i="42"/>
  <c r="H96" i="42"/>
  <c r="H97" i="42"/>
  <c r="H98" i="42"/>
  <c r="H99" i="42"/>
  <c r="J109" i="42"/>
  <c r="J111" i="42"/>
  <c r="J128" i="42"/>
  <c r="G73" i="42"/>
  <c r="J105" i="42"/>
  <c r="J122" i="42"/>
  <c r="E71" i="42"/>
  <c r="J116" i="42"/>
  <c r="J131" i="42"/>
  <c r="G71" i="42"/>
  <c r="J110" i="42"/>
  <c r="J125" i="42"/>
  <c r="J130" i="42"/>
  <c r="J132" i="42"/>
  <c r="I84" i="42"/>
  <c r="J119" i="42"/>
  <c r="J124" i="42"/>
  <c r="J126" i="42"/>
  <c r="E64" i="41"/>
  <c r="M122" i="41"/>
  <c r="M128" i="41"/>
  <c r="M134" i="41"/>
  <c r="M116" i="41"/>
  <c r="M110" i="41"/>
  <c r="E63" i="41"/>
  <c r="E65" i="41"/>
  <c r="E62" i="41"/>
  <c r="G68" i="41"/>
  <c r="G72" i="41"/>
  <c r="I86" i="41"/>
  <c r="J107" i="41"/>
  <c r="J112" i="41"/>
  <c r="J114" i="41"/>
  <c r="J121" i="41"/>
  <c r="J123" i="41"/>
  <c r="G67" i="41"/>
  <c r="E70" i="41"/>
  <c r="J106" i="41"/>
  <c r="J108" i="41"/>
  <c r="J115" i="41"/>
  <c r="J117" i="41"/>
  <c r="J134" i="41"/>
  <c r="G62" i="41"/>
  <c r="G63" i="41"/>
  <c r="G64" i="41"/>
  <c r="G65" i="41"/>
  <c r="G66" i="41"/>
  <c r="G70" i="41"/>
  <c r="E73" i="41"/>
  <c r="H95" i="41"/>
  <c r="H96" i="41"/>
  <c r="H97" i="41"/>
  <c r="H98" i="41"/>
  <c r="H99" i="41"/>
  <c r="J109" i="41"/>
  <c r="J111" i="41"/>
  <c r="J128" i="41"/>
  <c r="G73" i="41"/>
  <c r="J105" i="41"/>
  <c r="J122" i="41"/>
  <c r="E71" i="41"/>
  <c r="J116" i="41"/>
  <c r="J131" i="41"/>
  <c r="G71" i="41"/>
  <c r="J110" i="41"/>
  <c r="J125" i="41"/>
  <c r="J130" i="41"/>
  <c r="J132" i="41"/>
  <c r="I84" i="41"/>
  <c r="J119" i="41"/>
  <c r="J124" i="41"/>
  <c r="J126" i="41"/>
  <c r="E68" i="40"/>
  <c r="G69" i="40"/>
  <c r="E72" i="40"/>
  <c r="I85" i="40"/>
  <c r="J113" i="40"/>
  <c r="M116" i="40"/>
  <c r="J118" i="40"/>
  <c r="J120" i="40"/>
  <c r="J127" i="40"/>
  <c r="J129" i="40"/>
  <c r="E62" i="40"/>
  <c r="E67" i="40"/>
  <c r="G68" i="40"/>
  <c r="G72" i="40"/>
  <c r="I86" i="40"/>
  <c r="J107" i="40"/>
  <c r="M110" i="40"/>
  <c r="J112" i="40"/>
  <c r="J114" i="40"/>
  <c r="J121" i="40"/>
  <c r="J123" i="40"/>
  <c r="E64" i="40"/>
  <c r="G62" i="40"/>
  <c r="G63" i="40"/>
  <c r="G64" i="40"/>
  <c r="G65" i="40"/>
  <c r="G66" i="40"/>
  <c r="G70" i="40"/>
  <c r="E73" i="40"/>
  <c r="H95" i="40"/>
  <c r="H96" i="40"/>
  <c r="H97" i="40"/>
  <c r="H98" i="40"/>
  <c r="H99" i="40"/>
  <c r="J109" i="40"/>
  <c r="J111" i="40"/>
  <c r="J128" i="40"/>
  <c r="G73" i="40"/>
  <c r="J105" i="40"/>
  <c r="J122" i="40"/>
  <c r="E71" i="40"/>
  <c r="J116" i="40"/>
  <c r="J131" i="40"/>
  <c r="M134" i="40"/>
  <c r="E65" i="40"/>
  <c r="G71" i="40"/>
  <c r="J110" i="40"/>
  <c r="J125" i="40"/>
  <c r="M128" i="40"/>
  <c r="J130" i="40"/>
  <c r="J132" i="40"/>
  <c r="I84" i="40"/>
  <c r="J119" i="40"/>
  <c r="J124" i="40"/>
  <c r="J126" i="40"/>
  <c r="E64" i="39"/>
  <c r="M122" i="39"/>
  <c r="M116" i="39"/>
  <c r="M128" i="39"/>
  <c r="M134" i="39"/>
  <c r="M110" i="39"/>
  <c r="E63" i="39"/>
  <c r="E65" i="39"/>
  <c r="E62" i="39"/>
  <c r="B76" i="39" s="1"/>
  <c r="G68" i="39"/>
  <c r="G72" i="39"/>
  <c r="I86" i="39"/>
  <c r="J107" i="39"/>
  <c r="J112" i="39"/>
  <c r="J114" i="39"/>
  <c r="J121" i="39"/>
  <c r="J123" i="39"/>
  <c r="G67" i="39"/>
  <c r="E70" i="39"/>
  <c r="J106" i="39"/>
  <c r="J108" i="39"/>
  <c r="J115" i="39"/>
  <c r="J117" i="39"/>
  <c r="J134" i="39"/>
  <c r="G62" i="39"/>
  <c r="G63" i="39"/>
  <c r="G64" i="39"/>
  <c r="G65" i="39"/>
  <c r="G66" i="39"/>
  <c r="G70" i="39"/>
  <c r="E73" i="39"/>
  <c r="H95" i="39"/>
  <c r="H96" i="39"/>
  <c r="H97" i="39"/>
  <c r="H98" i="39"/>
  <c r="H99" i="39"/>
  <c r="J109" i="39"/>
  <c r="J111" i="39"/>
  <c r="J128" i="39"/>
  <c r="G73" i="39"/>
  <c r="J105" i="39"/>
  <c r="J122" i="39"/>
  <c r="E71" i="39"/>
  <c r="J116" i="39"/>
  <c r="J131" i="39"/>
  <c r="J110" i="39"/>
  <c r="J125" i="39"/>
  <c r="J130" i="39"/>
  <c r="J132" i="39"/>
  <c r="I84" i="39"/>
  <c r="J119" i="39"/>
  <c r="J124" i="39"/>
  <c r="J126" i="39"/>
  <c r="M122" i="38"/>
  <c r="M128" i="38"/>
  <c r="M134" i="38"/>
  <c r="M116" i="38"/>
  <c r="M110" i="38"/>
  <c r="M109" i="38"/>
  <c r="M115" i="38"/>
  <c r="M121" i="38"/>
  <c r="M127" i="38"/>
  <c r="M133" i="38"/>
  <c r="M108" i="38"/>
  <c r="M114" i="38"/>
  <c r="M120" i="38"/>
  <c r="M126" i="38"/>
  <c r="M132" i="38"/>
  <c r="G68" i="38"/>
  <c r="G72" i="38"/>
  <c r="I86" i="38"/>
  <c r="J107" i="38"/>
  <c r="J112" i="38"/>
  <c r="J114" i="38"/>
  <c r="J121" i="38"/>
  <c r="J123" i="38"/>
  <c r="G67" i="38"/>
  <c r="E70" i="38"/>
  <c r="J106" i="38"/>
  <c r="J108" i="38"/>
  <c r="J115" i="38"/>
  <c r="J117" i="38"/>
  <c r="J134" i="38"/>
  <c r="G62" i="38"/>
  <c r="G63" i="38"/>
  <c r="G64" i="38"/>
  <c r="G65" i="38"/>
  <c r="G66" i="38"/>
  <c r="G70" i="38"/>
  <c r="E73" i="38"/>
  <c r="H95" i="38"/>
  <c r="H96" i="38"/>
  <c r="H97" i="38"/>
  <c r="H98" i="38"/>
  <c r="H99" i="38"/>
  <c r="J109" i="38"/>
  <c r="J111" i="38"/>
  <c r="J128" i="38"/>
  <c r="G73" i="38"/>
  <c r="J105" i="38"/>
  <c r="J122" i="38"/>
  <c r="E71" i="38"/>
  <c r="J116" i="38"/>
  <c r="J131" i="38"/>
  <c r="G71" i="38"/>
  <c r="J110" i="38"/>
  <c r="J125" i="38"/>
  <c r="J130" i="38"/>
  <c r="J132" i="38"/>
  <c r="I84" i="38"/>
  <c r="J119" i="38"/>
  <c r="J124" i="38"/>
  <c r="J126" i="38"/>
  <c r="M122" i="37"/>
  <c r="M128" i="37"/>
  <c r="M116" i="37"/>
  <c r="M134" i="37"/>
  <c r="M110" i="37"/>
  <c r="M108" i="37"/>
  <c r="M114" i="37"/>
  <c r="M120" i="37"/>
  <c r="M126" i="37"/>
  <c r="M132" i="37"/>
  <c r="E63" i="37"/>
  <c r="B76" i="37" s="1"/>
  <c r="E65" i="37"/>
  <c r="G67" i="37"/>
  <c r="E70" i="37"/>
  <c r="J106" i="37"/>
  <c r="J108" i="37"/>
  <c r="J115" i="37"/>
  <c r="J117" i="37"/>
  <c r="J134" i="37"/>
  <c r="G62" i="37"/>
  <c r="G63" i="37"/>
  <c r="G64" i="37"/>
  <c r="G65" i="37"/>
  <c r="G66" i="37"/>
  <c r="G70" i="37"/>
  <c r="E73" i="37"/>
  <c r="H95" i="37"/>
  <c r="H96" i="37"/>
  <c r="H97" i="37"/>
  <c r="H98" i="37"/>
  <c r="H99" i="37"/>
  <c r="J109" i="37"/>
  <c r="J111" i="37"/>
  <c r="J128" i="37"/>
  <c r="J62" i="37"/>
  <c r="J63" i="37"/>
  <c r="J64" i="37"/>
  <c r="J116" i="37"/>
  <c r="J131" i="37"/>
  <c r="G71" i="37"/>
  <c r="J110" i="37"/>
  <c r="J125" i="37"/>
  <c r="J130" i="37"/>
  <c r="J132" i="37"/>
  <c r="I84" i="37"/>
  <c r="J119" i="37"/>
  <c r="J124" i="37"/>
  <c r="J126" i="37"/>
  <c r="M122" i="36"/>
  <c r="M128" i="36"/>
  <c r="M116" i="36"/>
  <c r="M134" i="36"/>
  <c r="M110" i="36"/>
  <c r="E63" i="36"/>
  <c r="E65" i="36"/>
  <c r="E62" i="36"/>
  <c r="E64" i="36"/>
  <c r="G68" i="36"/>
  <c r="G72" i="36"/>
  <c r="I86" i="36"/>
  <c r="J107" i="36"/>
  <c r="J112" i="36"/>
  <c r="J114" i="36"/>
  <c r="J121" i="36"/>
  <c r="J123" i="36"/>
  <c r="G67" i="36"/>
  <c r="E70" i="36"/>
  <c r="J106" i="36"/>
  <c r="J108" i="36"/>
  <c r="J115" i="36"/>
  <c r="J117" i="36"/>
  <c r="J134" i="36"/>
  <c r="G62" i="36"/>
  <c r="G63" i="36"/>
  <c r="G64" i="36"/>
  <c r="G65" i="36"/>
  <c r="G66" i="36"/>
  <c r="G70" i="36"/>
  <c r="E73" i="36"/>
  <c r="H95" i="36"/>
  <c r="H96" i="36"/>
  <c r="H97" i="36"/>
  <c r="H98" i="36"/>
  <c r="H99" i="36"/>
  <c r="J109" i="36"/>
  <c r="J111" i="36"/>
  <c r="J128" i="36"/>
  <c r="G73" i="36"/>
  <c r="J105" i="36"/>
  <c r="J122" i="36"/>
  <c r="B57" i="36"/>
  <c r="E71" i="36"/>
  <c r="J116" i="36"/>
  <c r="J131" i="36"/>
  <c r="G71" i="36"/>
  <c r="J110" i="36"/>
  <c r="J125" i="36"/>
  <c r="J130" i="36"/>
  <c r="J132" i="36"/>
  <c r="I84" i="36"/>
  <c r="J119" i="36"/>
  <c r="J124" i="36"/>
  <c r="J126" i="36"/>
  <c r="M122" i="35"/>
  <c r="M116" i="35"/>
  <c r="M128" i="35"/>
  <c r="M134" i="35"/>
  <c r="M110" i="35"/>
  <c r="E65" i="35"/>
  <c r="E62" i="35"/>
  <c r="B76" i="35" s="1"/>
  <c r="E64" i="35"/>
  <c r="E63" i="35"/>
  <c r="G62" i="35"/>
  <c r="G63" i="35"/>
  <c r="G64" i="35"/>
  <c r="G65" i="35"/>
  <c r="G66" i="35"/>
  <c r="G70" i="35"/>
  <c r="E73" i="35"/>
  <c r="H95" i="35"/>
  <c r="H96" i="35"/>
  <c r="H97" i="35"/>
  <c r="H98" i="35"/>
  <c r="H99" i="35"/>
  <c r="J109" i="35"/>
  <c r="J111" i="35"/>
  <c r="J128" i="35"/>
  <c r="G73" i="35"/>
  <c r="J105" i="35"/>
  <c r="J122" i="35"/>
  <c r="J62" i="35"/>
  <c r="J63" i="35"/>
  <c r="J64" i="35"/>
  <c r="J116" i="35"/>
  <c r="J131" i="35"/>
  <c r="G71" i="35"/>
  <c r="J110" i="35"/>
  <c r="J125" i="35"/>
  <c r="J130" i="35"/>
  <c r="J132" i="35"/>
  <c r="I84" i="35"/>
  <c r="J119" i="35"/>
  <c r="J124" i="35"/>
  <c r="J126" i="35"/>
  <c r="H134" i="34"/>
  <c r="H123" i="34"/>
  <c r="H129" i="34"/>
  <c r="H128" i="34"/>
  <c r="H132" i="34"/>
  <c r="H127" i="34"/>
  <c r="H130" i="34"/>
  <c r="H133" i="34"/>
  <c r="H126" i="34"/>
  <c r="H89" i="34"/>
  <c r="J62" i="34"/>
  <c r="J63" i="34"/>
  <c r="J64" i="34"/>
  <c r="I87" i="45" l="1"/>
  <c r="I88" i="45"/>
  <c r="I89" i="45" s="1"/>
  <c r="B77" i="45"/>
  <c r="M109" i="45"/>
  <c r="M115" i="45"/>
  <c r="M121" i="45"/>
  <c r="M133" i="45"/>
  <c r="M127" i="45"/>
  <c r="B77" i="44"/>
  <c r="I87" i="44"/>
  <c r="I88" i="44"/>
  <c r="I89" i="44" s="1"/>
  <c r="I87" i="43"/>
  <c r="I88" i="43"/>
  <c r="I89" i="43" s="1"/>
  <c r="B77" i="43"/>
  <c r="B76" i="43"/>
  <c r="M109" i="43"/>
  <c r="M115" i="43"/>
  <c r="M121" i="43"/>
  <c r="M127" i="43"/>
  <c r="M133" i="43"/>
  <c r="M109" i="42"/>
  <c r="M115" i="42"/>
  <c r="M121" i="42"/>
  <c r="M127" i="42"/>
  <c r="M133" i="42"/>
  <c r="B77" i="42"/>
  <c r="I87" i="42"/>
  <c r="I88" i="42"/>
  <c r="I89" i="42" s="1"/>
  <c r="M108" i="42"/>
  <c r="M114" i="42"/>
  <c r="M120" i="42"/>
  <c r="M126" i="42"/>
  <c r="M132" i="42"/>
  <c r="B76" i="41"/>
  <c r="M109" i="41"/>
  <c r="M115" i="41"/>
  <c r="M121" i="41"/>
  <c r="M127" i="41"/>
  <c r="M133" i="41"/>
  <c r="I87" i="41"/>
  <c r="I88" i="41"/>
  <c r="I89" i="41" s="1"/>
  <c r="B77" i="41"/>
  <c r="M108" i="41"/>
  <c r="M114" i="41"/>
  <c r="M120" i="41"/>
  <c r="M126" i="41"/>
  <c r="M132" i="41"/>
  <c r="B77" i="40"/>
  <c r="M108" i="40"/>
  <c r="M114" i="40"/>
  <c r="M126" i="40"/>
  <c r="M120" i="40"/>
  <c r="M132" i="40"/>
  <c r="M109" i="40"/>
  <c r="M133" i="40"/>
  <c r="M115" i="40"/>
  <c r="M121" i="40"/>
  <c r="M127" i="40"/>
  <c r="I87" i="40"/>
  <c r="I88" i="40"/>
  <c r="B76" i="40"/>
  <c r="M109" i="39"/>
  <c r="M115" i="39"/>
  <c r="M121" i="39"/>
  <c r="M127" i="39"/>
  <c r="M133" i="39"/>
  <c r="I87" i="39"/>
  <c r="I88" i="39"/>
  <c r="B77" i="39"/>
  <c r="M108" i="39"/>
  <c r="M114" i="39"/>
  <c r="M120" i="39"/>
  <c r="M126" i="39"/>
  <c r="M132" i="39"/>
  <c r="B77" i="38"/>
  <c r="I87" i="38"/>
  <c r="I88" i="38"/>
  <c r="B76" i="38"/>
  <c r="M109" i="37"/>
  <c r="M115" i="37"/>
  <c r="M121" i="37"/>
  <c r="M127" i="37"/>
  <c r="M133" i="37"/>
  <c r="I87" i="37"/>
  <c r="I88" i="37"/>
  <c r="I89" i="37" s="1"/>
  <c r="B77" i="37"/>
  <c r="B76" i="36"/>
  <c r="I87" i="36"/>
  <c r="I88" i="36"/>
  <c r="I89" i="36" s="1"/>
  <c r="M108" i="36"/>
  <c r="M114" i="36"/>
  <c r="M120" i="36"/>
  <c r="M126" i="36"/>
  <c r="M132" i="36"/>
  <c r="B77" i="36"/>
  <c r="M109" i="36"/>
  <c r="M115" i="36"/>
  <c r="M121" i="36"/>
  <c r="M127" i="36"/>
  <c r="M133" i="36"/>
  <c r="M109" i="35"/>
  <c r="M115" i="35"/>
  <c r="M121" i="35"/>
  <c r="M133" i="35"/>
  <c r="M127" i="35"/>
  <c r="I87" i="35"/>
  <c r="I88" i="35"/>
  <c r="I89" i="35" s="1"/>
  <c r="B77" i="35"/>
  <c r="M108" i="35"/>
  <c r="M126" i="35"/>
  <c r="M114" i="35"/>
  <c r="M120" i="35"/>
  <c r="M132" i="35"/>
  <c r="C38" i="34"/>
  <c r="D38" i="34"/>
  <c r="B38" i="34"/>
  <c r="D122" i="34"/>
  <c r="H122" i="34" s="1"/>
  <c r="D121" i="34"/>
  <c r="H121" i="34" s="1"/>
  <c r="D120" i="34"/>
  <c r="H120" i="34" s="1"/>
  <c r="D119" i="34"/>
  <c r="H119" i="34" s="1"/>
  <c r="D118" i="34"/>
  <c r="H118" i="34" s="1"/>
  <c r="D117" i="34"/>
  <c r="H117" i="34" s="1"/>
  <c r="D116" i="34"/>
  <c r="H116" i="34" s="1"/>
  <c r="D115" i="34"/>
  <c r="H115" i="34" s="1"/>
  <c r="D114" i="34"/>
  <c r="H114" i="34" s="1"/>
  <c r="D113" i="34"/>
  <c r="H113" i="34" s="1"/>
  <c r="D112" i="34"/>
  <c r="H112" i="34" s="1"/>
  <c r="D111" i="34"/>
  <c r="H111" i="34" s="1"/>
  <c r="D110" i="34"/>
  <c r="H110" i="34" s="1"/>
  <c r="D109" i="34"/>
  <c r="H109" i="34" s="1"/>
  <c r="D108" i="34"/>
  <c r="H108" i="34" s="1"/>
  <c r="D107" i="34"/>
  <c r="H107" i="34" s="1"/>
  <c r="D106" i="34"/>
  <c r="H106" i="34" s="1"/>
  <c r="D105" i="34"/>
  <c r="H105" i="34" s="1"/>
  <c r="B117" i="34"/>
  <c r="B111" i="34"/>
  <c r="B105" i="34"/>
  <c r="A117" i="34"/>
  <c r="A111" i="34"/>
  <c r="A105" i="34"/>
  <c r="A96" i="34"/>
  <c r="B96" i="34"/>
  <c r="C96" i="34"/>
  <c r="D96" i="34"/>
  <c r="E96" i="34"/>
  <c r="A97" i="34"/>
  <c r="B97" i="34"/>
  <c r="C97" i="34"/>
  <c r="D97" i="34"/>
  <c r="E97" i="34"/>
  <c r="A98" i="34"/>
  <c r="B98" i="34"/>
  <c r="C98" i="34"/>
  <c r="D98" i="34"/>
  <c r="E98" i="34"/>
  <c r="A99" i="34"/>
  <c r="B99" i="34"/>
  <c r="C99" i="34"/>
  <c r="D99" i="34"/>
  <c r="E99" i="34"/>
  <c r="B95" i="34"/>
  <c r="C95" i="34"/>
  <c r="D95" i="34"/>
  <c r="E95" i="34"/>
  <c r="A95" i="34"/>
  <c r="D84" i="34"/>
  <c r="B84" i="34"/>
  <c r="C84" i="34"/>
  <c r="A84" i="34"/>
  <c r="A63" i="34"/>
  <c r="B63" i="34"/>
  <c r="C63" i="34"/>
  <c r="D63" i="34"/>
  <c r="A64" i="34"/>
  <c r="B64" i="34"/>
  <c r="C64" i="34"/>
  <c r="D64" i="34"/>
  <c r="A65" i="34"/>
  <c r="B65" i="34"/>
  <c r="C65" i="34"/>
  <c r="D65" i="34"/>
  <c r="A66" i="34"/>
  <c r="B66" i="34"/>
  <c r="C66" i="34"/>
  <c r="D66" i="34"/>
  <c r="A67" i="34"/>
  <c r="B67" i="34"/>
  <c r="C67" i="34"/>
  <c r="D67" i="34"/>
  <c r="A68" i="34"/>
  <c r="B68" i="34"/>
  <c r="C68" i="34"/>
  <c r="D68" i="34"/>
  <c r="A69" i="34"/>
  <c r="B69" i="34"/>
  <c r="C69" i="34"/>
  <c r="D69" i="34"/>
  <c r="B62" i="34"/>
  <c r="C62" i="34"/>
  <c r="D62" i="34"/>
  <c r="A62" i="34"/>
  <c r="B22" i="34"/>
  <c r="C22" i="34"/>
  <c r="D22" i="34"/>
  <c r="A22" i="34"/>
  <c r="B10" i="34"/>
  <c r="B11" i="34"/>
  <c r="B12" i="34"/>
  <c r="B13" i="34"/>
  <c r="B14" i="34"/>
  <c r="B15" i="34"/>
  <c r="B16" i="34"/>
  <c r="B9" i="34"/>
  <c r="G88" i="34"/>
  <c r="G87" i="34"/>
  <c r="B56" i="34"/>
  <c r="B55" i="34"/>
  <c r="D33" i="34"/>
  <c r="D32" i="34"/>
  <c r="K87" i="45" l="1"/>
  <c r="B75" i="45" s="1"/>
  <c r="J87" i="45" s="1"/>
  <c r="K87" i="44"/>
  <c r="B75" i="44" s="1"/>
  <c r="K87" i="43"/>
  <c r="B75" i="43" s="1"/>
  <c r="K87" i="42"/>
  <c r="B75" i="42" s="1"/>
  <c r="K87" i="41"/>
  <c r="B75" i="41" s="1"/>
  <c r="K87" i="40"/>
  <c r="B75" i="40" s="1"/>
  <c r="I89" i="40"/>
  <c r="I89" i="39"/>
  <c r="K87" i="39"/>
  <c r="B75" i="39" s="1"/>
  <c r="I89" i="38"/>
  <c r="K87" i="38"/>
  <c r="B75" i="38" s="1"/>
  <c r="K87" i="37"/>
  <c r="B75" i="37" s="1"/>
  <c r="J87" i="37"/>
  <c r="K87" i="36"/>
  <c r="B75" i="36"/>
  <c r="J87" i="36" s="1"/>
  <c r="K87" i="35"/>
  <c r="B75" i="35" s="1"/>
  <c r="J113" i="34"/>
  <c r="J126" i="34"/>
  <c r="J130" i="34"/>
  <c r="J132" i="34"/>
  <c r="J128" i="34"/>
  <c r="J125" i="34"/>
  <c r="J133" i="34"/>
  <c r="J123" i="34"/>
  <c r="J134" i="34"/>
  <c r="J129" i="34"/>
  <c r="J124" i="34"/>
  <c r="J131" i="34"/>
  <c r="J127" i="34"/>
  <c r="G89" i="34"/>
  <c r="H98" i="34"/>
  <c r="J119" i="34"/>
  <c r="G69" i="34"/>
  <c r="G72" i="34"/>
  <c r="F96" i="34"/>
  <c r="E84" i="34"/>
  <c r="F95" i="34"/>
  <c r="E70" i="34"/>
  <c r="G63" i="34"/>
  <c r="G65" i="34"/>
  <c r="G70" i="34"/>
  <c r="E73" i="34"/>
  <c r="H96" i="34"/>
  <c r="F99" i="34"/>
  <c r="J107" i="34"/>
  <c r="E68" i="34"/>
  <c r="G73" i="34"/>
  <c r="I84" i="34"/>
  <c r="H99" i="34"/>
  <c r="J118" i="34"/>
  <c r="E71" i="34"/>
  <c r="I85" i="34"/>
  <c r="F97" i="34"/>
  <c r="J112" i="34"/>
  <c r="J117" i="34"/>
  <c r="J122" i="34"/>
  <c r="G71" i="34"/>
  <c r="I86" i="34"/>
  <c r="H97" i="34"/>
  <c r="J106" i="34"/>
  <c r="J111" i="34"/>
  <c r="J116" i="34"/>
  <c r="J120" i="34"/>
  <c r="J121" i="34"/>
  <c r="E67" i="34"/>
  <c r="B57" i="34"/>
  <c r="G68" i="34"/>
  <c r="E66" i="34"/>
  <c r="G62" i="34"/>
  <c r="G64" i="34"/>
  <c r="G66" i="34"/>
  <c r="E69" i="34"/>
  <c r="J105" i="34"/>
  <c r="J110" i="34"/>
  <c r="J114" i="34"/>
  <c r="J115" i="34"/>
  <c r="E72" i="34"/>
  <c r="H95" i="34"/>
  <c r="F98" i="34"/>
  <c r="J108" i="34"/>
  <c r="J109" i="34"/>
  <c r="E38" i="34"/>
  <c r="E62" i="34" s="1"/>
  <c r="G67" i="34"/>
  <c r="H105" i="28"/>
  <c r="J62" i="28"/>
  <c r="D32" i="28"/>
  <c r="E38" i="28" s="1"/>
  <c r="M21" i="25"/>
  <c r="H122" i="28"/>
  <c r="H121" i="28"/>
  <c r="H120" i="28"/>
  <c r="H119" i="28"/>
  <c r="H118" i="28"/>
  <c r="H117" i="28"/>
  <c r="H116" i="28"/>
  <c r="H115" i="28"/>
  <c r="H114" i="28"/>
  <c r="H113" i="28"/>
  <c r="H112" i="28"/>
  <c r="H111" i="28"/>
  <c r="H108" i="28"/>
  <c r="H110" i="28"/>
  <c r="H109" i="28"/>
  <c r="H107" i="28"/>
  <c r="H106" i="28"/>
  <c r="P117" i="45" l="1"/>
  <c r="H67" i="45"/>
  <c r="P106" i="45"/>
  <c r="I97" i="45"/>
  <c r="H73" i="45"/>
  <c r="H65" i="45"/>
  <c r="H64" i="45"/>
  <c r="H69" i="45"/>
  <c r="I98" i="45"/>
  <c r="H70" i="45"/>
  <c r="P119" i="45"/>
  <c r="P129" i="45"/>
  <c r="P105" i="45"/>
  <c r="I96" i="45"/>
  <c r="I99" i="45"/>
  <c r="P123" i="45"/>
  <c r="H62" i="45"/>
  <c r="P111" i="45"/>
  <c r="P107" i="45"/>
  <c r="H63" i="45"/>
  <c r="I95" i="45"/>
  <c r="P112" i="45"/>
  <c r="P131" i="45"/>
  <c r="P113" i="45"/>
  <c r="P130" i="45"/>
  <c r="H68" i="45"/>
  <c r="P118" i="45"/>
  <c r="H66" i="45"/>
  <c r="P124" i="45"/>
  <c r="H71" i="45"/>
  <c r="P125" i="45"/>
  <c r="H72" i="45"/>
  <c r="P113" i="44"/>
  <c r="H69" i="44"/>
  <c r="P118" i="44"/>
  <c r="P129" i="44"/>
  <c r="H72" i="44"/>
  <c r="P125" i="44"/>
  <c r="H66" i="44"/>
  <c r="H65" i="44"/>
  <c r="P130" i="44"/>
  <c r="H73" i="44"/>
  <c r="P112" i="44"/>
  <c r="P106" i="44"/>
  <c r="P105" i="44"/>
  <c r="I95" i="44"/>
  <c r="P107" i="44"/>
  <c r="I96" i="44"/>
  <c r="H64" i="44"/>
  <c r="I97" i="44"/>
  <c r="H62" i="44"/>
  <c r="H71" i="44"/>
  <c r="P124" i="44"/>
  <c r="H63" i="44"/>
  <c r="P123" i="44"/>
  <c r="P111" i="44"/>
  <c r="P131" i="44"/>
  <c r="H67" i="44"/>
  <c r="P119" i="44"/>
  <c r="I98" i="44"/>
  <c r="P117" i="44"/>
  <c r="H70" i="44"/>
  <c r="I99" i="44"/>
  <c r="H68" i="44"/>
  <c r="J87" i="44"/>
  <c r="P129" i="43"/>
  <c r="H69" i="43"/>
  <c r="P113" i="43"/>
  <c r="P118" i="43"/>
  <c r="H62" i="43"/>
  <c r="H70" i="43"/>
  <c r="P131" i="43"/>
  <c r="I98" i="43"/>
  <c r="P123" i="43"/>
  <c r="H66" i="43"/>
  <c r="H65" i="43"/>
  <c r="H68" i="43"/>
  <c r="P117" i="43"/>
  <c r="P106" i="43"/>
  <c r="P130" i="43"/>
  <c r="I99" i="43"/>
  <c r="H64" i="43"/>
  <c r="I97" i="43"/>
  <c r="H72" i="43"/>
  <c r="P107" i="43"/>
  <c r="H63" i="43"/>
  <c r="P105" i="43"/>
  <c r="P125" i="43"/>
  <c r="P112" i="43"/>
  <c r="I95" i="43"/>
  <c r="H71" i="43"/>
  <c r="P124" i="43"/>
  <c r="P119" i="43"/>
  <c r="P111" i="43"/>
  <c r="H67" i="43"/>
  <c r="I96" i="43"/>
  <c r="H73" i="43"/>
  <c r="J87" i="43"/>
  <c r="P129" i="42"/>
  <c r="P113" i="42"/>
  <c r="H69" i="42"/>
  <c r="P118" i="42"/>
  <c r="P130" i="42"/>
  <c r="H70" i="42"/>
  <c r="H66" i="42"/>
  <c r="I97" i="42"/>
  <c r="P125" i="42"/>
  <c r="I96" i="42"/>
  <c r="P112" i="42"/>
  <c r="P107" i="42"/>
  <c r="H73" i="42"/>
  <c r="P117" i="42"/>
  <c r="P105" i="42"/>
  <c r="P119" i="42"/>
  <c r="I98" i="42"/>
  <c r="H67" i="42"/>
  <c r="I95" i="42"/>
  <c r="H62" i="42"/>
  <c r="P123" i="42"/>
  <c r="H72" i="42"/>
  <c r="H68" i="42"/>
  <c r="P111" i="42"/>
  <c r="P106" i="42"/>
  <c r="P124" i="42"/>
  <c r="I99" i="42"/>
  <c r="H63" i="42"/>
  <c r="H71" i="42"/>
  <c r="P131" i="42"/>
  <c r="H65" i="42"/>
  <c r="H64" i="42"/>
  <c r="J87" i="42"/>
  <c r="P129" i="41"/>
  <c r="P113" i="41"/>
  <c r="H69" i="41"/>
  <c r="P118" i="41"/>
  <c r="P130" i="41"/>
  <c r="P131" i="41"/>
  <c r="H65" i="41"/>
  <c r="P112" i="41"/>
  <c r="P106" i="41"/>
  <c r="I97" i="41"/>
  <c r="I96" i="41"/>
  <c r="H66" i="41"/>
  <c r="H63" i="41"/>
  <c r="H68" i="41"/>
  <c r="P125" i="41"/>
  <c r="P123" i="41"/>
  <c r="I98" i="41"/>
  <c r="H67" i="41"/>
  <c r="I95" i="41"/>
  <c r="H71" i="41"/>
  <c r="P119" i="41"/>
  <c r="H72" i="41"/>
  <c r="H73" i="41"/>
  <c r="P105" i="41"/>
  <c r="P107" i="41"/>
  <c r="H64" i="41"/>
  <c r="P117" i="41"/>
  <c r="P111" i="41"/>
  <c r="H62" i="41"/>
  <c r="H70" i="41"/>
  <c r="P124" i="41"/>
  <c r="I99" i="41"/>
  <c r="J87" i="41"/>
  <c r="P106" i="40"/>
  <c r="H67" i="40"/>
  <c r="P117" i="40"/>
  <c r="P124" i="40"/>
  <c r="P112" i="40"/>
  <c r="P129" i="40"/>
  <c r="H68" i="40"/>
  <c r="H71" i="40"/>
  <c r="H72" i="40"/>
  <c r="I96" i="40"/>
  <c r="H73" i="40"/>
  <c r="P111" i="40"/>
  <c r="I97" i="40"/>
  <c r="H69" i="40"/>
  <c r="H70" i="40"/>
  <c r="H66" i="40"/>
  <c r="H65" i="40"/>
  <c r="H62" i="40"/>
  <c r="I95" i="40"/>
  <c r="P123" i="40"/>
  <c r="P131" i="40"/>
  <c r="P107" i="40"/>
  <c r="P119" i="40"/>
  <c r="P130" i="40"/>
  <c r="P118" i="40"/>
  <c r="P113" i="40"/>
  <c r="P105" i="40"/>
  <c r="P125" i="40"/>
  <c r="H63" i="40"/>
  <c r="I99" i="40"/>
  <c r="I98" i="40"/>
  <c r="H64" i="40"/>
  <c r="J87" i="40"/>
  <c r="H69" i="39"/>
  <c r="P129" i="39"/>
  <c r="P118" i="39"/>
  <c r="H71" i="39"/>
  <c r="P113" i="39"/>
  <c r="I99" i="39"/>
  <c r="H62" i="39"/>
  <c r="H70" i="39"/>
  <c r="I96" i="39"/>
  <c r="P125" i="39"/>
  <c r="P112" i="39"/>
  <c r="H66" i="39"/>
  <c r="H65" i="39"/>
  <c r="I97" i="39"/>
  <c r="P106" i="39"/>
  <c r="H63" i="39"/>
  <c r="P123" i="39"/>
  <c r="P105" i="39"/>
  <c r="P131" i="39"/>
  <c r="H72" i="39"/>
  <c r="P117" i="39"/>
  <c r="P130" i="39"/>
  <c r="H64" i="39"/>
  <c r="P107" i="39"/>
  <c r="I98" i="39"/>
  <c r="H67" i="39"/>
  <c r="I95" i="39"/>
  <c r="H68" i="39"/>
  <c r="P124" i="39"/>
  <c r="H73" i="39"/>
  <c r="P111" i="39"/>
  <c r="P119" i="39"/>
  <c r="J87" i="39"/>
  <c r="P118" i="38"/>
  <c r="H69" i="38"/>
  <c r="P113" i="38"/>
  <c r="P129" i="38"/>
  <c r="P117" i="38"/>
  <c r="I97" i="38"/>
  <c r="H62" i="38"/>
  <c r="I95" i="38"/>
  <c r="P112" i="38"/>
  <c r="H63" i="38"/>
  <c r="H73" i="38"/>
  <c r="H65" i="38"/>
  <c r="P119" i="38"/>
  <c r="H67" i="38"/>
  <c r="I99" i="38"/>
  <c r="H68" i="38"/>
  <c r="P125" i="38"/>
  <c r="H72" i="38"/>
  <c r="P106" i="38"/>
  <c r="P105" i="38"/>
  <c r="H71" i="38"/>
  <c r="P131" i="38"/>
  <c r="P130" i="38"/>
  <c r="P123" i="38"/>
  <c r="P111" i="38"/>
  <c r="H66" i="38"/>
  <c r="I98" i="38"/>
  <c r="P124" i="38"/>
  <c r="I96" i="38"/>
  <c r="H70" i="38"/>
  <c r="P107" i="38"/>
  <c r="H64" i="38"/>
  <c r="J87" i="38"/>
  <c r="P107" i="37"/>
  <c r="H73" i="37"/>
  <c r="P123" i="37"/>
  <c r="P105" i="37"/>
  <c r="P118" i="37"/>
  <c r="P112" i="37"/>
  <c r="P129" i="37"/>
  <c r="H69" i="37"/>
  <c r="H72" i="37"/>
  <c r="P113" i="37"/>
  <c r="H68" i="37"/>
  <c r="I97" i="37"/>
  <c r="P130" i="37"/>
  <c r="H71" i="37"/>
  <c r="P125" i="37"/>
  <c r="H63" i="37"/>
  <c r="H62" i="37"/>
  <c r="P124" i="37"/>
  <c r="I95" i="37"/>
  <c r="P117" i="37"/>
  <c r="H67" i="37"/>
  <c r="I98" i="37"/>
  <c r="H65" i="37"/>
  <c r="P131" i="37"/>
  <c r="H66" i="37"/>
  <c r="H64" i="37"/>
  <c r="H70" i="37"/>
  <c r="P119" i="37"/>
  <c r="P111" i="37"/>
  <c r="P106" i="37"/>
  <c r="I99" i="37"/>
  <c r="I96" i="37"/>
  <c r="P113" i="36"/>
  <c r="H69" i="36"/>
  <c r="P129" i="36"/>
  <c r="P118" i="36"/>
  <c r="H73" i="36"/>
  <c r="H66" i="36"/>
  <c r="I98" i="36"/>
  <c r="H68" i="36"/>
  <c r="P131" i="36"/>
  <c r="P111" i="36"/>
  <c r="P112" i="36"/>
  <c r="P130" i="36"/>
  <c r="P106" i="36"/>
  <c r="H71" i="36"/>
  <c r="I97" i="36"/>
  <c r="P124" i="36"/>
  <c r="P107" i="36"/>
  <c r="H72" i="36"/>
  <c r="P117" i="36"/>
  <c r="P125" i="36"/>
  <c r="H64" i="36"/>
  <c r="P123" i="36"/>
  <c r="H63" i="36"/>
  <c r="P105" i="36"/>
  <c r="H70" i="36"/>
  <c r="I99" i="36"/>
  <c r="H67" i="36"/>
  <c r="I95" i="36"/>
  <c r="H62" i="36"/>
  <c r="P119" i="36"/>
  <c r="I96" i="36"/>
  <c r="H65" i="36"/>
  <c r="P117" i="35"/>
  <c r="P106" i="35"/>
  <c r="P118" i="35"/>
  <c r="P113" i="35"/>
  <c r="P123" i="35"/>
  <c r="H69" i="35"/>
  <c r="P129" i="35"/>
  <c r="P107" i="35"/>
  <c r="H68" i="35"/>
  <c r="H72" i="35"/>
  <c r="H67" i="35"/>
  <c r="P112" i="35"/>
  <c r="H62" i="35"/>
  <c r="P130" i="35"/>
  <c r="P125" i="35"/>
  <c r="I95" i="35"/>
  <c r="I98" i="35"/>
  <c r="P119" i="35"/>
  <c r="P124" i="35"/>
  <c r="H71" i="35"/>
  <c r="H64" i="35"/>
  <c r="I97" i="35"/>
  <c r="H65" i="35"/>
  <c r="P131" i="35"/>
  <c r="I99" i="35"/>
  <c r="P105" i="35"/>
  <c r="H66" i="35"/>
  <c r="H63" i="35"/>
  <c r="H73" i="35"/>
  <c r="H70" i="35"/>
  <c r="I96" i="35"/>
  <c r="P111" i="35"/>
  <c r="J87" i="35"/>
  <c r="M128" i="34"/>
  <c r="M134" i="34"/>
  <c r="B76" i="34"/>
  <c r="I87" i="34"/>
  <c r="I88" i="34"/>
  <c r="M110" i="34"/>
  <c r="M122" i="34"/>
  <c r="M116" i="34"/>
  <c r="E65" i="34"/>
  <c r="E63" i="34"/>
  <c r="B77" i="34" s="1"/>
  <c r="E64" i="34"/>
  <c r="M120" i="34" s="1"/>
  <c r="J65" i="28"/>
  <c r="J63" i="28"/>
  <c r="J64" i="28"/>
  <c r="B55" i="28"/>
  <c r="Q131" i="45" l="1"/>
  <c r="T131" i="45"/>
  <c r="T130" i="45"/>
  <c r="Q130" i="45"/>
  <c r="T117" i="45"/>
  <c r="Q117" i="45"/>
  <c r="R117" i="45" s="1"/>
  <c r="S117" i="45" s="1"/>
  <c r="Q113" i="45"/>
  <c r="T113" i="45"/>
  <c r="Q123" i="45"/>
  <c r="R123" i="45" s="1"/>
  <c r="S123" i="45" s="1"/>
  <c r="T123" i="45"/>
  <c r="T124" i="45"/>
  <c r="Q124" i="45"/>
  <c r="T105" i="45"/>
  <c r="Q105" i="45"/>
  <c r="R105" i="45" s="1"/>
  <c r="S105" i="45" s="1"/>
  <c r="Q129" i="45"/>
  <c r="R129" i="45" s="1"/>
  <c r="S129" i="45" s="1"/>
  <c r="T129" i="45"/>
  <c r="T125" i="45"/>
  <c r="Q125" i="45"/>
  <c r="Q118" i="45"/>
  <c r="T118" i="45"/>
  <c r="Q107" i="45"/>
  <c r="T107" i="45"/>
  <c r="Q119" i="45"/>
  <c r="T119" i="45"/>
  <c r="T106" i="45"/>
  <c r="Q106" i="45"/>
  <c r="T112" i="45"/>
  <c r="Q112" i="45"/>
  <c r="T111" i="45"/>
  <c r="Q111" i="45"/>
  <c r="R111" i="45" s="1"/>
  <c r="S111" i="45" s="1"/>
  <c r="T119" i="44"/>
  <c r="Q119" i="44"/>
  <c r="T112" i="44"/>
  <c r="Q112" i="44"/>
  <c r="T118" i="44"/>
  <c r="Q118" i="44"/>
  <c r="Q131" i="44"/>
  <c r="T131" i="44"/>
  <c r="Q130" i="44"/>
  <c r="T130" i="44"/>
  <c r="T113" i="44"/>
  <c r="Q113" i="44"/>
  <c r="T111" i="44"/>
  <c r="Q111" i="44"/>
  <c r="R111" i="44" s="1"/>
  <c r="S111" i="44" s="1"/>
  <c r="Q123" i="44"/>
  <c r="R123" i="44" s="1"/>
  <c r="S123" i="44" s="1"/>
  <c r="T123" i="44"/>
  <c r="T107" i="44"/>
  <c r="Q107" i="44"/>
  <c r="Q125" i="44"/>
  <c r="T125" i="44"/>
  <c r="T117" i="44"/>
  <c r="Q117" i="44"/>
  <c r="R117" i="44" s="1"/>
  <c r="S117" i="44" s="1"/>
  <c r="T124" i="44"/>
  <c r="Q124" i="44"/>
  <c r="T105" i="44"/>
  <c r="Q105" i="44"/>
  <c r="R105" i="44" s="1"/>
  <c r="S105" i="44" s="1"/>
  <c r="T106" i="44"/>
  <c r="Q106" i="44"/>
  <c r="Q129" i="44"/>
  <c r="R129" i="44" s="1"/>
  <c r="S129" i="44" s="1"/>
  <c r="T129" i="44"/>
  <c r="T113" i="43"/>
  <c r="Q113" i="43"/>
  <c r="Q123" i="43"/>
  <c r="R123" i="43" s="1"/>
  <c r="S123" i="43" s="1"/>
  <c r="T123" i="43"/>
  <c r="Q129" i="43"/>
  <c r="R129" i="43" s="1"/>
  <c r="S129" i="43" s="1"/>
  <c r="T129" i="43"/>
  <c r="T124" i="43"/>
  <c r="Q124" i="43"/>
  <c r="T112" i="43"/>
  <c r="Q112" i="43"/>
  <c r="Q130" i="43"/>
  <c r="T130" i="43"/>
  <c r="T111" i="43"/>
  <c r="Q111" i="43"/>
  <c r="R111" i="43" s="1"/>
  <c r="S111" i="43" s="1"/>
  <c r="T117" i="43"/>
  <c r="Q117" i="43"/>
  <c r="R117" i="43" s="1"/>
  <c r="S117" i="43" s="1"/>
  <c r="Q125" i="43"/>
  <c r="T125" i="43"/>
  <c r="Q131" i="43"/>
  <c r="T131" i="43"/>
  <c r="T105" i="43"/>
  <c r="Q105" i="43"/>
  <c r="R105" i="43" s="1"/>
  <c r="S105" i="43" s="1"/>
  <c r="T106" i="43"/>
  <c r="Q106" i="43"/>
  <c r="T119" i="43"/>
  <c r="Q119" i="43"/>
  <c r="T107" i="43"/>
  <c r="Q107" i="43"/>
  <c r="T118" i="43"/>
  <c r="Q118" i="43"/>
  <c r="Q125" i="42"/>
  <c r="T125" i="42"/>
  <c r="T111" i="42"/>
  <c r="Q111" i="42"/>
  <c r="R111" i="42" s="1"/>
  <c r="S111" i="42" s="1"/>
  <c r="T119" i="42"/>
  <c r="Q119" i="42"/>
  <c r="T106" i="42"/>
  <c r="Q106" i="42"/>
  <c r="Q129" i="42"/>
  <c r="R129" i="42" s="1"/>
  <c r="S129" i="42" s="1"/>
  <c r="T129" i="42"/>
  <c r="T105" i="42"/>
  <c r="Q105" i="42"/>
  <c r="R105" i="42" s="1"/>
  <c r="S105" i="42" s="1"/>
  <c r="Q131" i="42"/>
  <c r="T131" i="42"/>
  <c r="T117" i="42"/>
  <c r="Q117" i="42"/>
  <c r="R117" i="42" s="1"/>
  <c r="S117" i="42" s="1"/>
  <c r="Q123" i="42"/>
  <c r="R123" i="42" s="1"/>
  <c r="S123" i="42" s="1"/>
  <c r="T123" i="42"/>
  <c r="Q130" i="42"/>
  <c r="T130" i="42"/>
  <c r="T107" i="42"/>
  <c r="Q107" i="42"/>
  <c r="T118" i="42"/>
  <c r="Q118" i="42"/>
  <c r="T112" i="42"/>
  <c r="Q112" i="42"/>
  <c r="T124" i="42"/>
  <c r="Q124" i="42"/>
  <c r="T113" i="42"/>
  <c r="Q113" i="42"/>
  <c r="T113" i="41"/>
  <c r="Q113" i="41"/>
  <c r="T107" i="41"/>
  <c r="Q107" i="41"/>
  <c r="T106" i="41"/>
  <c r="Q106" i="41"/>
  <c r="Q129" i="41"/>
  <c r="R129" i="41" s="1"/>
  <c r="S129" i="41" s="1"/>
  <c r="T129" i="41"/>
  <c r="T105" i="41"/>
  <c r="Q105" i="41"/>
  <c r="R105" i="41" s="1"/>
  <c r="S105" i="41" s="1"/>
  <c r="Q123" i="41"/>
  <c r="R123" i="41" s="1"/>
  <c r="S123" i="41" s="1"/>
  <c r="T123" i="41"/>
  <c r="T112" i="41"/>
  <c r="Q112" i="41"/>
  <c r="T124" i="41"/>
  <c r="Q124" i="41"/>
  <c r="Q125" i="41"/>
  <c r="T125" i="41"/>
  <c r="Q131" i="41"/>
  <c r="T131" i="41"/>
  <c r="T119" i="41"/>
  <c r="Q119" i="41"/>
  <c r="Q130" i="41"/>
  <c r="T130" i="41"/>
  <c r="T111" i="41"/>
  <c r="Q111" i="41"/>
  <c r="R111" i="41" s="1"/>
  <c r="S111" i="41" s="1"/>
  <c r="T118" i="41"/>
  <c r="Q118" i="41"/>
  <c r="T117" i="41"/>
  <c r="Q117" i="41"/>
  <c r="R117" i="41" s="1"/>
  <c r="S117" i="41" s="1"/>
  <c r="T106" i="40"/>
  <c r="Q106" i="40"/>
  <c r="T118" i="40"/>
  <c r="Q118" i="40"/>
  <c r="T119" i="40"/>
  <c r="Q119" i="40"/>
  <c r="T107" i="40"/>
  <c r="Q107" i="40"/>
  <c r="Q129" i="40"/>
  <c r="R129" i="40" s="1"/>
  <c r="S129" i="40" s="1"/>
  <c r="T129" i="40"/>
  <c r="T112" i="40"/>
  <c r="Q112" i="40"/>
  <c r="T130" i="40"/>
  <c r="Q130" i="40"/>
  <c r="T125" i="40"/>
  <c r="Q125" i="40"/>
  <c r="T123" i="40"/>
  <c r="Q123" i="40"/>
  <c r="R123" i="40" s="1"/>
  <c r="S123" i="40" s="1"/>
  <c r="T111" i="40"/>
  <c r="Q111" i="40"/>
  <c r="R111" i="40" s="1"/>
  <c r="S111" i="40" s="1"/>
  <c r="T124" i="40"/>
  <c r="Q124" i="40"/>
  <c r="T105" i="40"/>
  <c r="Q105" i="40"/>
  <c r="R105" i="40" s="1"/>
  <c r="S105" i="40" s="1"/>
  <c r="T117" i="40"/>
  <c r="Q117" i="40"/>
  <c r="R117" i="40" s="1"/>
  <c r="S117" i="40" s="1"/>
  <c r="Q131" i="40"/>
  <c r="T131" i="40"/>
  <c r="Q113" i="40"/>
  <c r="T113" i="40"/>
  <c r="T105" i="39"/>
  <c r="Q105" i="39"/>
  <c r="R105" i="39" s="1"/>
  <c r="S105" i="39" s="1"/>
  <c r="Q123" i="39"/>
  <c r="R123" i="39" s="1"/>
  <c r="S123" i="39" s="1"/>
  <c r="T123" i="39"/>
  <c r="T119" i="39"/>
  <c r="Q119" i="39"/>
  <c r="T107" i="39"/>
  <c r="Q107" i="39"/>
  <c r="T111" i="39"/>
  <c r="Q111" i="39"/>
  <c r="R111" i="39" s="1"/>
  <c r="S111" i="39" s="1"/>
  <c r="T106" i="39"/>
  <c r="Q106" i="39"/>
  <c r="Q125" i="39"/>
  <c r="T125" i="39"/>
  <c r="Q130" i="39"/>
  <c r="T130" i="39"/>
  <c r="T124" i="39"/>
  <c r="Q124" i="39"/>
  <c r="T117" i="39"/>
  <c r="Q117" i="39"/>
  <c r="R117" i="39" s="1"/>
  <c r="S117" i="39" s="1"/>
  <c r="T113" i="39"/>
  <c r="Q113" i="39"/>
  <c r="Q129" i="39"/>
  <c r="R129" i="39" s="1"/>
  <c r="S129" i="39" s="1"/>
  <c r="T129" i="39"/>
  <c r="Q131" i="39"/>
  <c r="T131" i="39"/>
  <c r="T112" i="39"/>
  <c r="Q112" i="39"/>
  <c r="T118" i="39"/>
  <c r="Q118" i="39"/>
  <c r="T124" i="38"/>
  <c r="Q124" i="38"/>
  <c r="T105" i="38"/>
  <c r="Q105" i="38"/>
  <c r="R105" i="38" s="1"/>
  <c r="S105" i="38" s="1"/>
  <c r="Q129" i="38"/>
  <c r="R129" i="38" s="1"/>
  <c r="S129" i="38" s="1"/>
  <c r="T129" i="38"/>
  <c r="T106" i="38"/>
  <c r="Q106" i="38"/>
  <c r="T113" i="38"/>
  <c r="Q113" i="38"/>
  <c r="T111" i="38"/>
  <c r="Q111" i="38"/>
  <c r="R111" i="38" s="1"/>
  <c r="S111" i="38" s="1"/>
  <c r="Q125" i="38"/>
  <c r="T125" i="38"/>
  <c r="T112" i="38"/>
  <c r="Q112" i="38"/>
  <c r="T118" i="38"/>
  <c r="Q118" i="38"/>
  <c r="Q130" i="38"/>
  <c r="T130" i="38"/>
  <c r="Q123" i="38"/>
  <c r="R123" i="38" s="1"/>
  <c r="S123" i="38" s="1"/>
  <c r="T123" i="38"/>
  <c r="T107" i="38"/>
  <c r="Q107" i="38"/>
  <c r="Q131" i="38"/>
  <c r="T131" i="38"/>
  <c r="T119" i="38"/>
  <c r="Q119" i="38"/>
  <c r="T117" i="38"/>
  <c r="Q117" i="38"/>
  <c r="R117" i="38" s="1"/>
  <c r="S117" i="38" s="1"/>
  <c r="T107" i="37"/>
  <c r="Q107" i="37"/>
  <c r="Q131" i="37"/>
  <c r="T131" i="37"/>
  <c r="T125" i="37"/>
  <c r="Q125" i="37"/>
  <c r="Q129" i="37"/>
  <c r="R129" i="37" s="1"/>
  <c r="S129" i="37" s="1"/>
  <c r="T129" i="37"/>
  <c r="T106" i="37"/>
  <c r="Q106" i="37"/>
  <c r="T112" i="37"/>
  <c r="Q112" i="37"/>
  <c r="T111" i="37"/>
  <c r="Q111" i="37"/>
  <c r="R111" i="37" s="1"/>
  <c r="S111" i="37" s="1"/>
  <c r="Q130" i="37"/>
  <c r="T130" i="37"/>
  <c r="T118" i="37"/>
  <c r="Q118" i="37"/>
  <c r="T119" i="37"/>
  <c r="Q119" i="37"/>
  <c r="T117" i="37"/>
  <c r="Q117" i="37"/>
  <c r="R117" i="37" s="1"/>
  <c r="S117" i="37" s="1"/>
  <c r="T105" i="37"/>
  <c r="Q105" i="37"/>
  <c r="R105" i="37" s="1"/>
  <c r="S105" i="37" s="1"/>
  <c r="T123" i="37"/>
  <c r="Q123" i="37"/>
  <c r="R123" i="37" s="1"/>
  <c r="S123" i="37" s="1"/>
  <c r="T124" i="37"/>
  <c r="Q124" i="37"/>
  <c r="T113" i="37"/>
  <c r="Q113" i="37"/>
  <c r="T107" i="36"/>
  <c r="Q107" i="36"/>
  <c r="Q131" i="36"/>
  <c r="T131" i="36"/>
  <c r="T113" i="36"/>
  <c r="Q113" i="36"/>
  <c r="T124" i="36"/>
  <c r="Q124" i="36"/>
  <c r="T105" i="36"/>
  <c r="Q105" i="36"/>
  <c r="R105" i="36" s="1"/>
  <c r="S105" i="36" s="1"/>
  <c r="T119" i="36"/>
  <c r="Q119" i="36"/>
  <c r="T106" i="36"/>
  <c r="Q106" i="36"/>
  <c r="T123" i="36"/>
  <c r="Q123" i="36"/>
  <c r="R123" i="36" s="1"/>
  <c r="S123" i="36" s="1"/>
  <c r="Q125" i="36"/>
  <c r="T125" i="36"/>
  <c r="Q130" i="36"/>
  <c r="T130" i="36"/>
  <c r="T118" i="36"/>
  <c r="Q118" i="36"/>
  <c r="T117" i="36"/>
  <c r="Q117" i="36"/>
  <c r="R117" i="36" s="1"/>
  <c r="S117" i="36" s="1"/>
  <c r="T112" i="36"/>
  <c r="Q112" i="36"/>
  <c r="Q129" i="36"/>
  <c r="R129" i="36" s="1"/>
  <c r="S129" i="36" s="1"/>
  <c r="T129" i="36"/>
  <c r="T111" i="36"/>
  <c r="Q111" i="36"/>
  <c r="R111" i="36" s="1"/>
  <c r="S111" i="36" s="1"/>
  <c r="T111" i="35"/>
  <c r="Q111" i="35"/>
  <c r="R111" i="35" s="1"/>
  <c r="S111" i="35" s="1"/>
  <c r="Q131" i="35"/>
  <c r="T131" i="35"/>
  <c r="T107" i="35"/>
  <c r="Q107" i="35"/>
  <c r="Q129" i="35"/>
  <c r="R129" i="35" s="1"/>
  <c r="S129" i="35" s="1"/>
  <c r="T129" i="35"/>
  <c r="T117" i="35"/>
  <c r="Q117" i="35"/>
  <c r="R117" i="35" s="1"/>
  <c r="S117" i="35" s="1"/>
  <c r="T125" i="35"/>
  <c r="Q125" i="35"/>
  <c r="Q130" i="35"/>
  <c r="T130" i="35"/>
  <c r="Q123" i="35"/>
  <c r="R123" i="35" s="1"/>
  <c r="S123" i="35" s="1"/>
  <c r="T123" i="35"/>
  <c r="T112" i="35"/>
  <c r="Q112" i="35"/>
  <c r="Q113" i="35"/>
  <c r="T113" i="35"/>
  <c r="T124" i="35"/>
  <c r="Q124" i="35"/>
  <c r="Q118" i="35"/>
  <c r="T118" i="35"/>
  <c r="T105" i="35"/>
  <c r="Q105" i="35"/>
  <c r="R105" i="35" s="1"/>
  <c r="S105" i="35" s="1"/>
  <c r="T119" i="35"/>
  <c r="Q119" i="35"/>
  <c r="T106" i="35"/>
  <c r="Q106" i="35"/>
  <c r="M132" i="34"/>
  <c r="M126" i="34"/>
  <c r="M133" i="34"/>
  <c r="M127" i="34"/>
  <c r="J109" i="28"/>
  <c r="J108" i="28"/>
  <c r="J110" i="28"/>
  <c r="M114" i="34"/>
  <c r="I89" i="34"/>
  <c r="K87" i="34"/>
  <c r="B75" i="34" s="1"/>
  <c r="M115" i="34"/>
  <c r="M121" i="34"/>
  <c r="M109" i="34"/>
  <c r="G73" i="28"/>
  <c r="J121" i="28"/>
  <c r="J113" i="28"/>
  <c r="J119" i="28"/>
  <c r="J118" i="28"/>
  <c r="J115" i="28"/>
  <c r="J112" i="28"/>
  <c r="J116" i="28"/>
  <c r="J120" i="28"/>
  <c r="J117" i="28"/>
  <c r="J122" i="28"/>
  <c r="J114" i="28"/>
  <c r="J111" i="28"/>
  <c r="G70" i="28"/>
  <c r="G71" i="28"/>
  <c r="G64" i="28"/>
  <c r="J106" i="28"/>
  <c r="G66" i="28"/>
  <c r="G62" i="28"/>
  <c r="G72" i="28"/>
  <c r="G68" i="28"/>
  <c r="G63" i="28"/>
  <c r="G69" i="28"/>
  <c r="G65" i="28"/>
  <c r="J107" i="28"/>
  <c r="G67" i="28"/>
  <c r="B56" i="28"/>
  <c r="K132" i="45" l="1"/>
  <c r="L132" i="45" s="1"/>
  <c r="N132" i="45" s="1"/>
  <c r="O132" i="45" s="1"/>
  <c r="K133" i="45"/>
  <c r="L133" i="45" s="1"/>
  <c r="N133" i="45" s="1"/>
  <c r="O133" i="45" s="1"/>
  <c r="K134" i="45"/>
  <c r="L134" i="45" s="1"/>
  <c r="N134" i="45" s="1"/>
  <c r="O134" i="45" s="1"/>
  <c r="K109" i="45"/>
  <c r="L109" i="45" s="1"/>
  <c r="N109" i="45" s="1"/>
  <c r="O109" i="45" s="1"/>
  <c r="K110" i="45"/>
  <c r="L110" i="45" s="1"/>
  <c r="N110" i="45" s="1"/>
  <c r="O110" i="45" s="1"/>
  <c r="K108" i="45"/>
  <c r="L108" i="45" s="1"/>
  <c r="N108" i="45" s="1"/>
  <c r="O108" i="45" s="1"/>
  <c r="K120" i="45"/>
  <c r="L120" i="45" s="1"/>
  <c r="N120" i="45" s="1"/>
  <c r="O120" i="45" s="1"/>
  <c r="K121" i="45"/>
  <c r="L121" i="45" s="1"/>
  <c r="N121" i="45" s="1"/>
  <c r="O121" i="45" s="1"/>
  <c r="K122" i="45"/>
  <c r="L122" i="45" s="1"/>
  <c r="N122" i="45" s="1"/>
  <c r="O122" i="45" s="1"/>
  <c r="K116" i="45"/>
  <c r="L116" i="45" s="1"/>
  <c r="N116" i="45" s="1"/>
  <c r="O116" i="45" s="1"/>
  <c r="K115" i="45"/>
  <c r="L115" i="45" s="1"/>
  <c r="N115" i="45" s="1"/>
  <c r="O115" i="45" s="1"/>
  <c r="K114" i="45"/>
  <c r="L114" i="45" s="1"/>
  <c r="N114" i="45" s="1"/>
  <c r="O114" i="45" s="1"/>
  <c r="K127" i="45"/>
  <c r="L127" i="45" s="1"/>
  <c r="N127" i="45" s="1"/>
  <c r="O127" i="45" s="1"/>
  <c r="K126" i="45"/>
  <c r="L126" i="45" s="1"/>
  <c r="N126" i="45" s="1"/>
  <c r="O126" i="45" s="1"/>
  <c r="K128" i="45"/>
  <c r="L128" i="45" s="1"/>
  <c r="N128" i="45" s="1"/>
  <c r="O128" i="45" s="1"/>
  <c r="K109" i="44"/>
  <c r="L109" i="44" s="1"/>
  <c r="N109" i="44" s="1"/>
  <c r="O109" i="44" s="1"/>
  <c r="K108" i="44"/>
  <c r="L108" i="44" s="1"/>
  <c r="N108" i="44" s="1"/>
  <c r="O108" i="44" s="1"/>
  <c r="K110" i="44"/>
  <c r="L110" i="44" s="1"/>
  <c r="N110" i="44" s="1"/>
  <c r="O110" i="44" s="1"/>
  <c r="K128" i="44"/>
  <c r="L128" i="44" s="1"/>
  <c r="N128" i="44" s="1"/>
  <c r="O128" i="44" s="1"/>
  <c r="K127" i="44"/>
  <c r="L127" i="44" s="1"/>
  <c r="N127" i="44" s="1"/>
  <c r="O127" i="44" s="1"/>
  <c r="K126" i="44"/>
  <c r="L126" i="44" s="1"/>
  <c r="N126" i="44" s="1"/>
  <c r="O126" i="44" s="1"/>
  <c r="K122" i="44"/>
  <c r="L122" i="44" s="1"/>
  <c r="N122" i="44" s="1"/>
  <c r="O122" i="44" s="1"/>
  <c r="K120" i="44"/>
  <c r="L120" i="44" s="1"/>
  <c r="N120" i="44" s="1"/>
  <c r="O120" i="44" s="1"/>
  <c r="K121" i="44"/>
  <c r="L121" i="44" s="1"/>
  <c r="N121" i="44" s="1"/>
  <c r="O121" i="44" s="1"/>
  <c r="K116" i="44"/>
  <c r="L116" i="44" s="1"/>
  <c r="N116" i="44" s="1"/>
  <c r="O116" i="44" s="1"/>
  <c r="K114" i="44"/>
  <c r="L114" i="44" s="1"/>
  <c r="N114" i="44" s="1"/>
  <c r="O114" i="44" s="1"/>
  <c r="K115" i="44"/>
  <c r="L115" i="44" s="1"/>
  <c r="N115" i="44" s="1"/>
  <c r="O115" i="44" s="1"/>
  <c r="K133" i="44"/>
  <c r="L133" i="44" s="1"/>
  <c r="N133" i="44" s="1"/>
  <c r="O133" i="44" s="1"/>
  <c r="K134" i="44"/>
  <c r="L134" i="44" s="1"/>
  <c r="N134" i="44" s="1"/>
  <c r="O134" i="44" s="1"/>
  <c r="K132" i="44"/>
  <c r="L132" i="44" s="1"/>
  <c r="N132" i="44" s="1"/>
  <c r="O132" i="44" s="1"/>
  <c r="K121" i="43"/>
  <c r="L121" i="43" s="1"/>
  <c r="N121" i="43" s="1"/>
  <c r="O121" i="43" s="1"/>
  <c r="K122" i="43"/>
  <c r="L122" i="43" s="1"/>
  <c r="N122" i="43" s="1"/>
  <c r="O122" i="43" s="1"/>
  <c r="K120" i="43"/>
  <c r="L120" i="43" s="1"/>
  <c r="N120" i="43" s="1"/>
  <c r="O120" i="43" s="1"/>
  <c r="K109" i="43"/>
  <c r="L109" i="43" s="1"/>
  <c r="N109" i="43" s="1"/>
  <c r="O109" i="43" s="1"/>
  <c r="K108" i="43"/>
  <c r="L108" i="43" s="1"/>
  <c r="N108" i="43" s="1"/>
  <c r="O108" i="43" s="1"/>
  <c r="K110" i="43"/>
  <c r="L110" i="43" s="1"/>
  <c r="N110" i="43" s="1"/>
  <c r="O110" i="43" s="1"/>
  <c r="K133" i="43"/>
  <c r="L133" i="43" s="1"/>
  <c r="N133" i="43" s="1"/>
  <c r="O133" i="43" s="1"/>
  <c r="K132" i="43"/>
  <c r="L132" i="43" s="1"/>
  <c r="N132" i="43" s="1"/>
  <c r="O132" i="43" s="1"/>
  <c r="K134" i="43"/>
  <c r="L134" i="43" s="1"/>
  <c r="N134" i="43" s="1"/>
  <c r="O134" i="43" s="1"/>
  <c r="K116" i="43"/>
  <c r="L116" i="43" s="1"/>
  <c r="N116" i="43" s="1"/>
  <c r="O116" i="43" s="1"/>
  <c r="K114" i="43"/>
  <c r="L114" i="43" s="1"/>
  <c r="N114" i="43" s="1"/>
  <c r="O114" i="43" s="1"/>
  <c r="K115" i="43"/>
  <c r="L115" i="43" s="1"/>
  <c r="N115" i="43" s="1"/>
  <c r="O115" i="43" s="1"/>
  <c r="K126" i="43"/>
  <c r="L126" i="43" s="1"/>
  <c r="N126" i="43" s="1"/>
  <c r="O126" i="43" s="1"/>
  <c r="K127" i="43"/>
  <c r="L127" i="43" s="1"/>
  <c r="N127" i="43" s="1"/>
  <c r="O127" i="43" s="1"/>
  <c r="K128" i="43"/>
  <c r="L128" i="43" s="1"/>
  <c r="N128" i="43" s="1"/>
  <c r="O128" i="43" s="1"/>
  <c r="K121" i="42"/>
  <c r="L121" i="42" s="1"/>
  <c r="N121" i="42" s="1"/>
  <c r="O121" i="42" s="1"/>
  <c r="K122" i="42"/>
  <c r="L122" i="42" s="1"/>
  <c r="N122" i="42" s="1"/>
  <c r="O122" i="42" s="1"/>
  <c r="K120" i="42"/>
  <c r="L120" i="42" s="1"/>
  <c r="N120" i="42" s="1"/>
  <c r="O120" i="42" s="1"/>
  <c r="K108" i="42"/>
  <c r="L108" i="42" s="1"/>
  <c r="N108" i="42" s="1"/>
  <c r="O108" i="42" s="1"/>
  <c r="K110" i="42"/>
  <c r="L110" i="42" s="1"/>
  <c r="N110" i="42" s="1"/>
  <c r="O110" i="42" s="1"/>
  <c r="K109" i="42"/>
  <c r="L109" i="42" s="1"/>
  <c r="N109" i="42" s="1"/>
  <c r="O109" i="42" s="1"/>
  <c r="K116" i="42"/>
  <c r="L116" i="42" s="1"/>
  <c r="N116" i="42" s="1"/>
  <c r="O116" i="42" s="1"/>
  <c r="K114" i="42"/>
  <c r="L114" i="42" s="1"/>
  <c r="N114" i="42" s="1"/>
  <c r="O114" i="42" s="1"/>
  <c r="K115" i="42"/>
  <c r="L115" i="42" s="1"/>
  <c r="N115" i="42" s="1"/>
  <c r="O115" i="42" s="1"/>
  <c r="K128" i="42"/>
  <c r="L128" i="42" s="1"/>
  <c r="N128" i="42" s="1"/>
  <c r="O128" i="42" s="1"/>
  <c r="K127" i="42"/>
  <c r="L127" i="42" s="1"/>
  <c r="N127" i="42" s="1"/>
  <c r="O127" i="42" s="1"/>
  <c r="K126" i="42"/>
  <c r="L126" i="42" s="1"/>
  <c r="N126" i="42" s="1"/>
  <c r="O126" i="42" s="1"/>
  <c r="K132" i="42"/>
  <c r="L132" i="42" s="1"/>
  <c r="N132" i="42" s="1"/>
  <c r="O132" i="42" s="1"/>
  <c r="K133" i="42"/>
  <c r="L133" i="42" s="1"/>
  <c r="N133" i="42" s="1"/>
  <c r="O133" i="42" s="1"/>
  <c r="K134" i="42"/>
  <c r="L134" i="42" s="1"/>
  <c r="N134" i="42" s="1"/>
  <c r="O134" i="42" s="1"/>
  <c r="K110" i="41"/>
  <c r="L110" i="41" s="1"/>
  <c r="N110" i="41" s="1"/>
  <c r="O110" i="41" s="1"/>
  <c r="K109" i="41"/>
  <c r="L109" i="41" s="1"/>
  <c r="N109" i="41" s="1"/>
  <c r="O109" i="41" s="1"/>
  <c r="K108" i="41"/>
  <c r="L108" i="41" s="1"/>
  <c r="N108" i="41" s="1"/>
  <c r="O108" i="41" s="1"/>
  <c r="K116" i="41"/>
  <c r="L116" i="41" s="1"/>
  <c r="N116" i="41" s="1"/>
  <c r="O116" i="41" s="1"/>
  <c r="K114" i="41"/>
  <c r="L114" i="41" s="1"/>
  <c r="N114" i="41" s="1"/>
  <c r="O114" i="41" s="1"/>
  <c r="K115" i="41"/>
  <c r="L115" i="41" s="1"/>
  <c r="N115" i="41" s="1"/>
  <c r="O115" i="41" s="1"/>
  <c r="K133" i="41"/>
  <c r="L133" i="41" s="1"/>
  <c r="N133" i="41" s="1"/>
  <c r="O133" i="41" s="1"/>
  <c r="K134" i="41"/>
  <c r="L134" i="41" s="1"/>
  <c r="N134" i="41" s="1"/>
  <c r="O134" i="41" s="1"/>
  <c r="K132" i="41"/>
  <c r="L132" i="41" s="1"/>
  <c r="N132" i="41" s="1"/>
  <c r="O132" i="41" s="1"/>
  <c r="K121" i="41"/>
  <c r="L121" i="41" s="1"/>
  <c r="N121" i="41" s="1"/>
  <c r="O121" i="41" s="1"/>
  <c r="K122" i="41"/>
  <c r="L122" i="41" s="1"/>
  <c r="N122" i="41" s="1"/>
  <c r="O122" i="41" s="1"/>
  <c r="K120" i="41"/>
  <c r="L120" i="41" s="1"/>
  <c r="N120" i="41" s="1"/>
  <c r="O120" i="41" s="1"/>
  <c r="K128" i="41"/>
  <c r="L128" i="41" s="1"/>
  <c r="N128" i="41" s="1"/>
  <c r="O128" i="41" s="1"/>
  <c r="K126" i="41"/>
  <c r="L126" i="41" s="1"/>
  <c r="N126" i="41" s="1"/>
  <c r="O126" i="41" s="1"/>
  <c r="K127" i="41"/>
  <c r="L127" i="41" s="1"/>
  <c r="N127" i="41" s="1"/>
  <c r="O127" i="41" s="1"/>
  <c r="K110" i="40"/>
  <c r="L110" i="40" s="1"/>
  <c r="N110" i="40" s="1"/>
  <c r="O110" i="40" s="1"/>
  <c r="K108" i="40"/>
  <c r="L108" i="40" s="1"/>
  <c r="N108" i="40" s="1"/>
  <c r="O108" i="40" s="1"/>
  <c r="K109" i="40"/>
  <c r="L109" i="40" s="1"/>
  <c r="N109" i="40" s="1"/>
  <c r="O109" i="40" s="1"/>
  <c r="K114" i="40"/>
  <c r="L114" i="40" s="1"/>
  <c r="N114" i="40" s="1"/>
  <c r="O114" i="40" s="1"/>
  <c r="K115" i="40"/>
  <c r="L115" i="40" s="1"/>
  <c r="N115" i="40" s="1"/>
  <c r="O115" i="40" s="1"/>
  <c r="K116" i="40"/>
  <c r="L116" i="40" s="1"/>
  <c r="N116" i="40" s="1"/>
  <c r="O116" i="40" s="1"/>
  <c r="K122" i="40"/>
  <c r="L122" i="40" s="1"/>
  <c r="N122" i="40" s="1"/>
  <c r="O122" i="40" s="1"/>
  <c r="K121" i="40"/>
  <c r="L121" i="40" s="1"/>
  <c r="N121" i="40" s="1"/>
  <c r="O121" i="40" s="1"/>
  <c r="K120" i="40"/>
  <c r="L120" i="40" s="1"/>
  <c r="N120" i="40" s="1"/>
  <c r="O120" i="40" s="1"/>
  <c r="K127" i="40"/>
  <c r="L127" i="40" s="1"/>
  <c r="N127" i="40" s="1"/>
  <c r="O127" i="40" s="1"/>
  <c r="K128" i="40"/>
  <c r="L128" i="40" s="1"/>
  <c r="N128" i="40" s="1"/>
  <c r="O128" i="40" s="1"/>
  <c r="K126" i="40"/>
  <c r="L126" i="40" s="1"/>
  <c r="N126" i="40" s="1"/>
  <c r="O126" i="40" s="1"/>
  <c r="K132" i="40"/>
  <c r="L132" i="40" s="1"/>
  <c r="N132" i="40" s="1"/>
  <c r="O132" i="40" s="1"/>
  <c r="K134" i="40"/>
  <c r="L134" i="40" s="1"/>
  <c r="N134" i="40" s="1"/>
  <c r="O134" i="40" s="1"/>
  <c r="K133" i="40"/>
  <c r="L133" i="40" s="1"/>
  <c r="N133" i="40" s="1"/>
  <c r="O133" i="40" s="1"/>
  <c r="K132" i="39"/>
  <c r="L132" i="39" s="1"/>
  <c r="N132" i="39" s="1"/>
  <c r="O132" i="39" s="1"/>
  <c r="K133" i="39"/>
  <c r="L133" i="39" s="1"/>
  <c r="N133" i="39" s="1"/>
  <c r="O133" i="39" s="1"/>
  <c r="K134" i="39"/>
  <c r="L134" i="39" s="1"/>
  <c r="N134" i="39" s="1"/>
  <c r="O134" i="39" s="1"/>
  <c r="K121" i="39"/>
  <c r="L121" i="39" s="1"/>
  <c r="N121" i="39" s="1"/>
  <c r="O121" i="39" s="1"/>
  <c r="K122" i="39"/>
  <c r="L122" i="39" s="1"/>
  <c r="N122" i="39" s="1"/>
  <c r="O122" i="39" s="1"/>
  <c r="K120" i="39"/>
  <c r="L120" i="39" s="1"/>
  <c r="N120" i="39" s="1"/>
  <c r="O120" i="39" s="1"/>
  <c r="K128" i="39"/>
  <c r="L128" i="39" s="1"/>
  <c r="N128" i="39" s="1"/>
  <c r="O128" i="39" s="1"/>
  <c r="K127" i="39"/>
  <c r="L127" i="39" s="1"/>
  <c r="N127" i="39" s="1"/>
  <c r="O127" i="39" s="1"/>
  <c r="K126" i="39"/>
  <c r="L126" i="39" s="1"/>
  <c r="N126" i="39" s="1"/>
  <c r="O126" i="39" s="1"/>
  <c r="K116" i="39"/>
  <c r="L116" i="39" s="1"/>
  <c r="N116" i="39" s="1"/>
  <c r="O116" i="39" s="1"/>
  <c r="K114" i="39"/>
  <c r="L114" i="39" s="1"/>
  <c r="N114" i="39" s="1"/>
  <c r="O114" i="39" s="1"/>
  <c r="K115" i="39"/>
  <c r="L115" i="39" s="1"/>
  <c r="N115" i="39" s="1"/>
  <c r="O115" i="39" s="1"/>
  <c r="K110" i="39"/>
  <c r="L110" i="39" s="1"/>
  <c r="N110" i="39" s="1"/>
  <c r="O110" i="39" s="1"/>
  <c r="K108" i="39"/>
  <c r="L108" i="39" s="1"/>
  <c r="N108" i="39" s="1"/>
  <c r="O108" i="39" s="1"/>
  <c r="K109" i="39"/>
  <c r="L109" i="39" s="1"/>
  <c r="N109" i="39" s="1"/>
  <c r="O109" i="39" s="1"/>
  <c r="K122" i="38"/>
  <c r="L122" i="38" s="1"/>
  <c r="N122" i="38" s="1"/>
  <c r="O122" i="38" s="1"/>
  <c r="K120" i="38"/>
  <c r="L120" i="38" s="1"/>
  <c r="N120" i="38" s="1"/>
  <c r="O120" i="38" s="1"/>
  <c r="K121" i="38"/>
  <c r="L121" i="38" s="1"/>
  <c r="N121" i="38" s="1"/>
  <c r="O121" i="38" s="1"/>
  <c r="K128" i="38"/>
  <c r="L128" i="38" s="1"/>
  <c r="N128" i="38" s="1"/>
  <c r="O128" i="38" s="1"/>
  <c r="K127" i="38"/>
  <c r="L127" i="38" s="1"/>
  <c r="N127" i="38" s="1"/>
  <c r="O127" i="38" s="1"/>
  <c r="K126" i="38"/>
  <c r="L126" i="38" s="1"/>
  <c r="N126" i="38" s="1"/>
  <c r="O126" i="38" s="1"/>
  <c r="K133" i="38"/>
  <c r="L133" i="38" s="1"/>
  <c r="N133" i="38" s="1"/>
  <c r="O133" i="38" s="1"/>
  <c r="K134" i="38"/>
  <c r="L134" i="38" s="1"/>
  <c r="N134" i="38" s="1"/>
  <c r="O134" i="38" s="1"/>
  <c r="K132" i="38"/>
  <c r="L132" i="38" s="1"/>
  <c r="N132" i="38" s="1"/>
  <c r="O132" i="38" s="1"/>
  <c r="K115" i="38"/>
  <c r="L115" i="38" s="1"/>
  <c r="N115" i="38" s="1"/>
  <c r="O115" i="38" s="1"/>
  <c r="K116" i="38"/>
  <c r="L116" i="38" s="1"/>
  <c r="N116" i="38" s="1"/>
  <c r="O116" i="38" s="1"/>
  <c r="K114" i="38"/>
  <c r="L114" i="38" s="1"/>
  <c r="N114" i="38" s="1"/>
  <c r="O114" i="38" s="1"/>
  <c r="K109" i="38"/>
  <c r="L109" i="38" s="1"/>
  <c r="N109" i="38" s="1"/>
  <c r="O109" i="38" s="1"/>
  <c r="K110" i="38"/>
  <c r="L110" i="38" s="1"/>
  <c r="N110" i="38" s="1"/>
  <c r="O110" i="38" s="1"/>
  <c r="K108" i="38"/>
  <c r="L108" i="38" s="1"/>
  <c r="N108" i="38" s="1"/>
  <c r="O108" i="38" s="1"/>
  <c r="K110" i="37"/>
  <c r="L110" i="37" s="1"/>
  <c r="N110" i="37" s="1"/>
  <c r="O110" i="37" s="1"/>
  <c r="K108" i="37"/>
  <c r="L108" i="37" s="1"/>
  <c r="N108" i="37" s="1"/>
  <c r="O108" i="37" s="1"/>
  <c r="K109" i="37"/>
  <c r="L109" i="37" s="1"/>
  <c r="N109" i="37" s="1"/>
  <c r="O109" i="37" s="1"/>
  <c r="K121" i="37"/>
  <c r="L121" i="37" s="1"/>
  <c r="N121" i="37" s="1"/>
  <c r="O121" i="37" s="1"/>
  <c r="K122" i="37"/>
  <c r="L122" i="37" s="1"/>
  <c r="N122" i="37" s="1"/>
  <c r="O122" i="37" s="1"/>
  <c r="K120" i="37"/>
  <c r="L120" i="37" s="1"/>
  <c r="N120" i="37" s="1"/>
  <c r="O120" i="37" s="1"/>
  <c r="K115" i="37"/>
  <c r="L115" i="37" s="1"/>
  <c r="N115" i="37" s="1"/>
  <c r="O115" i="37" s="1"/>
  <c r="K116" i="37"/>
  <c r="L116" i="37" s="1"/>
  <c r="N116" i="37" s="1"/>
  <c r="O116" i="37" s="1"/>
  <c r="K114" i="37"/>
  <c r="L114" i="37" s="1"/>
  <c r="N114" i="37" s="1"/>
  <c r="O114" i="37" s="1"/>
  <c r="K132" i="37"/>
  <c r="L132" i="37" s="1"/>
  <c r="N132" i="37" s="1"/>
  <c r="O132" i="37" s="1"/>
  <c r="K134" i="37"/>
  <c r="L134" i="37" s="1"/>
  <c r="N134" i="37" s="1"/>
  <c r="O134" i="37" s="1"/>
  <c r="K133" i="37"/>
  <c r="L133" i="37" s="1"/>
  <c r="N133" i="37" s="1"/>
  <c r="O133" i="37" s="1"/>
  <c r="K126" i="37"/>
  <c r="L126" i="37" s="1"/>
  <c r="N126" i="37" s="1"/>
  <c r="O126" i="37" s="1"/>
  <c r="K127" i="37"/>
  <c r="L127" i="37" s="1"/>
  <c r="N127" i="37" s="1"/>
  <c r="O127" i="37" s="1"/>
  <c r="K128" i="37"/>
  <c r="L128" i="37" s="1"/>
  <c r="N128" i="37" s="1"/>
  <c r="O128" i="37" s="1"/>
  <c r="K121" i="36"/>
  <c r="L121" i="36" s="1"/>
  <c r="N121" i="36" s="1"/>
  <c r="O121" i="36" s="1"/>
  <c r="K122" i="36"/>
  <c r="L122" i="36" s="1"/>
  <c r="N122" i="36" s="1"/>
  <c r="O122" i="36" s="1"/>
  <c r="K120" i="36"/>
  <c r="L120" i="36" s="1"/>
  <c r="N120" i="36" s="1"/>
  <c r="O120" i="36" s="1"/>
  <c r="K128" i="36"/>
  <c r="L128" i="36" s="1"/>
  <c r="N128" i="36" s="1"/>
  <c r="O128" i="36" s="1"/>
  <c r="K126" i="36"/>
  <c r="L126" i="36" s="1"/>
  <c r="N126" i="36" s="1"/>
  <c r="O126" i="36" s="1"/>
  <c r="K127" i="36"/>
  <c r="L127" i="36" s="1"/>
  <c r="N127" i="36" s="1"/>
  <c r="O127" i="36" s="1"/>
  <c r="K132" i="36"/>
  <c r="L132" i="36" s="1"/>
  <c r="N132" i="36" s="1"/>
  <c r="O132" i="36" s="1"/>
  <c r="K133" i="36"/>
  <c r="L133" i="36" s="1"/>
  <c r="N133" i="36" s="1"/>
  <c r="O133" i="36" s="1"/>
  <c r="K134" i="36"/>
  <c r="L134" i="36" s="1"/>
  <c r="N134" i="36" s="1"/>
  <c r="O134" i="36" s="1"/>
  <c r="K115" i="36"/>
  <c r="L115" i="36" s="1"/>
  <c r="N115" i="36" s="1"/>
  <c r="O115" i="36" s="1"/>
  <c r="K116" i="36"/>
  <c r="L116" i="36" s="1"/>
  <c r="N116" i="36" s="1"/>
  <c r="O116" i="36" s="1"/>
  <c r="K114" i="36"/>
  <c r="L114" i="36" s="1"/>
  <c r="N114" i="36" s="1"/>
  <c r="O114" i="36" s="1"/>
  <c r="K110" i="36"/>
  <c r="L110" i="36" s="1"/>
  <c r="N110" i="36" s="1"/>
  <c r="O110" i="36" s="1"/>
  <c r="K108" i="36"/>
  <c r="L108" i="36" s="1"/>
  <c r="N108" i="36" s="1"/>
  <c r="O108" i="36" s="1"/>
  <c r="K109" i="36"/>
  <c r="L109" i="36" s="1"/>
  <c r="N109" i="36" s="1"/>
  <c r="O109" i="36" s="1"/>
  <c r="K126" i="35"/>
  <c r="L126" i="35" s="1"/>
  <c r="N126" i="35" s="1"/>
  <c r="O126" i="35" s="1"/>
  <c r="K128" i="35"/>
  <c r="L128" i="35" s="1"/>
  <c r="N128" i="35" s="1"/>
  <c r="O128" i="35" s="1"/>
  <c r="K127" i="35"/>
  <c r="L127" i="35" s="1"/>
  <c r="N127" i="35" s="1"/>
  <c r="O127" i="35" s="1"/>
  <c r="K132" i="35"/>
  <c r="L132" i="35" s="1"/>
  <c r="N132" i="35" s="1"/>
  <c r="O132" i="35" s="1"/>
  <c r="K134" i="35"/>
  <c r="L134" i="35" s="1"/>
  <c r="N134" i="35" s="1"/>
  <c r="O134" i="35" s="1"/>
  <c r="K133" i="35"/>
  <c r="L133" i="35" s="1"/>
  <c r="N133" i="35" s="1"/>
  <c r="O133" i="35" s="1"/>
  <c r="K110" i="35"/>
  <c r="L110" i="35" s="1"/>
  <c r="N110" i="35" s="1"/>
  <c r="O110" i="35" s="1"/>
  <c r="K109" i="35"/>
  <c r="L109" i="35" s="1"/>
  <c r="N109" i="35" s="1"/>
  <c r="O109" i="35" s="1"/>
  <c r="K108" i="35"/>
  <c r="L108" i="35" s="1"/>
  <c r="N108" i="35" s="1"/>
  <c r="O108" i="35" s="1"/>
  <c r="K120" i="35"/>
  <c r="L120" i="35" s="1"/>
  <c r="N120" i="35" s="1"/>
  <c r="O120" i="35" s="1"/>
  <c r="K121" i="35"/>
  <c r="L121" i="35" s="1"/>
  <c r="N121" i="35" s="1"/>
  <c r="O121" i="35" s="1"/>
  <c r="K122" i="35"/>
  <c r="L122" i="35" s="1"/>
  <c r="N122" i="35" s="1"/>
  <c r="O122" i="35" s="1"/>
  <c r="K116" i="35"/>
  <c r="L116" i="35" s="1"/>
  <c r="N116" i="35" s="1"/>
  <c r="O116" i="35" s="1"/>
  <c r="K115" i="35"/>
  <c r="L115" i="35" s="1"/>
  <c r="N115" i="35" s="1"/>
  <c r="O115" i="35" s="1"/>
  <c r="K114" i="35"/>
  <c r="L114" i="35" s="1"/>
  <c r="N114" i="35" s="1"/>
  <c r="O114" i="35" s="1"/>
  <c r="P123" i="34"/>
  <c r="H63" i="34"/>
  <c r="P130" i="34"/>
  <c r="Q130" i="34" s="1"/>
  <c r="P125" i="34"/>
  <c r="T125" i="34" s="1"/>
  <c r="P124" i="34"/>
  <c r="T124" i="34" s="1"/>
  <c r="P131" i="34"/>
  <c r="P129" i="34"/>
  <c r="Q129" i="34" s="1"/>
  <c r="R129" i="34" s="1"/>
  <c r="S129" i="34" s="1"/>
  <c r="T131" i="34"/>
  <c r="Q131" i="34"/>
  <c r="Q125" i="34"/>
  <c r="J87" i="34"/>
  <c r="H62" i="34"/>
  <c r="T108" i="34"/>
  <c r="T114" i="34"/>
  <c r="T120" i="34"/>
  <c r="H69" i="34"/>
  <c r="P113" i="34"/>
  <c r="I98" i="34"/>
  <c r="P119" i="34"/>
  <c r="H72" i="34"/>
  <c r="P107" i="34"/>
  <c r="I96" i="34"/>
  <c r="I99" i="34"/>
  <c r="H70" i="34"/>
  <c r="I97" i="34"/>
  <c r="P106" i="34"/>
  <c r="I95" i="34"/>
  <c r="H71" i="34"/>
  <c r="H65" i="34"/>
  <c r="H67" i="34"/>
  <c r="H66" i="34"/>
  <c r="P112" i="34"/>
  <c r="P111" i="34"/>
  <c r="P118" i="34"/>
  <c r="H73" i="34"/>
  <c r="P117" i="34"/>
  <c r="P105" i="34"/>
  <c r="H64" i="34"/>
  <c r="H68" i="34"/>
  <c r="B57" i="28"/>
  <c r="J105" i="28"/>
  <c r="H96" i="28"/>
  <c r="H97" i="28"/>
  <c r="H98" i="28"/>
  <c r="H99" i="28"/>
  <c r="H95" i="28"/>
  <c r="I84" i="28"/>
  <c r="I85" i="28"/>
  <c r="I86" i="28"/>
  <c r="T129" i="34" l="1"/>
  <c r="T130" i="34"/>
  <c r="Q124" i="34"/>
  <c r="Q123" i="34"/>
  <c r="R123" i="34" s="1"/>
  <c r="S123" i="34" s="1"/>
  <c r="T123" i="34"/>
  <c r="K132" i="34"/>
  <c r="L132" i="34" s="1"/>
  <c r="N132" i="34" s="1"/>
  <c r="O132" i="34" s="1"/>
  <c r="K134" i="34"/>
  <c r="L134" i="34" s="1"/>
  <c r="N134" i="34" s="1"/>
  <c r="O134" i="34" s="1"/>
  <c r="K133" i="34"/>
  <c r="L133" i="34" s="1"/>
  <c r="N133" i="34" s="1"/>
  <c r="O133" i="34" s="1"/>
  <c r="Q111" i="34"/>
  <c r="T111" i="34"/>
  <c r="T119" i="34"/>
  <c r="Q119" i="34"/>
  <c r="T112" i="34"/>
  <c r="Q112" i="34"/>
  <c r="Q106" i="34"/>
  <c r="T106" i="34"/>
  <c r="T118" i="34"/>
  <c r="Q118" i="34"/>
  <c r="T113" i="34"/>
  <c r="Q113" i="34"/>
  <c r="T117" i="34"/>
  <c r="Q117" i="34"/>
  <c r="Q105" i="34"/>
  <c r="T105" i="34"/>
  <c r="Q107" i="34"/>
  <c r="T107" i="34"/>
  <c r="I6" i="25"/>
  <c r="I7" i="25"/>
  <c r="I8" i="25"/>
  <c r="I9" i="25"/>
  <c r="I10" i="25"/>
  <c r="I11" i="25"/>
  <c r="I12" i="25"/>
  <c r="I5" i="25"/>
  <c r="K126" i="34" l="1"/>
  <c r="L126" i="34" s="1"/>
  <c r="N126" i="34" s="1"/>
  <c r="O126" i="34" s="1"/>
  <c r="K128" i="34"/>
  <c r="L128" i="34" s="1"/>
  <c r="N128" i="34" s="1"/>
  <c r="O128" i="34" s="1"/>
  <c r="K127" i="34"/>
  <c r="L127" i="34" s="1"/>
  <c r="N127" i="34" s="1"/>
  <c r="O127" i="34" s="1"/>
  <c r="R117" i="34"/>
  <c r="S117" i="34" s="1"/>
  <c r="K122" i="34" s="1"/>
  <c r="L122" i="34" s="1"/>
  <c r="N122" i="34" s="1"/>
  <c r="O122" i="34" s="1"/>
  <c r="R105" i="34"/>
  <c r="S105" i="34" s="1"/>
  <c r="K108" i="34" s="1"/>
  <c r="L108" i="34" s="1"/>
  <c r="N108" i="34" s="1"/>
  <c r="O108" i="34" s="1"/>
  <c r="R111" i="34"/>
  <c r="S111" i="34" s="1"/>
  <c r="I88" i="28"/>
  <c r="G88" i="28"/>
  <c r="G87" i="28"/>
  <c r="I87" i="28"/>
  <c r="D33" i="28"/>
  <c r="K121" i="34" l="1"/>
  <c r="L121" i="34" s="1"/>
  <c r="N121" i="34" s="1"/>
  <c r="O121" i="34" s="1"/>
  <c r="K120" i="34"/>
  <c r="L120" i="34" s="1"/>
  <c r="N120" i="34" s="1"/>
  <c r="O120" i="34" s="1"/>
  <c r="K109" i="34"/>
  <c r="L109" i="34" s="1"/>
  <c r="N109" i="34" s="1"/>
  <c r="O109" i="34" s="1"/>
  <c r="K110" i="34"/>
  <c r="L110" i="34" s="1"/>
  <c r="N110" i="34" s="1"/>
  <c r="O110" i="34" s="1"/>
  <c r="K116" i="34"/>
  <c r="L116" i="34" s="1"/>
  <c r="N116" i="34" s="1"/>
  <c r="O116" i="34" s="1"/>
  <c r="K114" i="34"/>
  <c r="L114" i="34" s="1"/>
  <c r="N114" i="34" s="1"/>
  <c r="O114" i="34" s="1"/>
  <c r="K115" i="34"/>
  <c r="L115" i="34" s="1"/>
  <c r="N115" i="34" s="1"/>
  <c r="O115" i="34" s="1"/>
  <c r="G89" i="28"/>
  <c r="E73" i="28"/>
  <c r="E67" i="28"/>
  <c r="E66" i="28"/>
  <c r="E68" i="28"/>
  <c r="E72" i="28"/>
  <c r="E69" i="28"/>
  <c r="E71" i="28"/>
  <c r="E70" i="28"/>
  <c r="E84" i="28"/>
  <c r="K87" i="28" s="1"/>
  <c r="F98" i="28"/>
  <c r="F99" i="28"/>
  <c r="F97" i="28"/>
  <c r="F96" i="28"/>
  <c r="E65" i="28"/>
  <c r="I89" i="28"/>
  <c r="F95" i="28"/>
  <c r="M109" i="28" l="1"/>
  <c r="M133" i="28"/>
  <c r="M127" i="28"/>
  <c r="M110" i="28"/>
  <c r="M128" i="28"/>
  <c r="M134" i="28"/>
  <c r="M121" i="28"/>
  <c r="M115" i="28"/>
  <c r="M122" i="28"/>
  <c r="M116" i="28"/>
  <c r="E62" i="28"/>
  <c r="E63" i="28"/>
  <c r="E64" i="28"/>
  <c r="M108" i="28" l="1"/>
  <c r="M132" i="28"/>
  <c r="M126" i="28"/>
  <c r="B76" i="28"/>
  <c r="B75" i="28" s="1"/>
  <c r="B77" i="28"/>
  <c r="M114" i="28"/>
  <c r="M120" i="28"/>
  <c r="P124" i="28" l="1"/>
  <c r="P131" i="28"/>
  <c r="P125" i="28"/>
  <c r="P123" i="28"/>
  <c r="P130" i="28"/>
  <c r="P129" i="28"/>
  <c r="J87" i="28"/>
  <c r="P117" i="28"/>
  <c r="Q117" i="28" s="1"/>
  <c r="R117" i="28" s="1"/>
  <c r="S117" i="28" s="1"/>
  <c r="P107" i="28"/>
  <c r="P106" i="28"/>
  <c r="T106" i="28" s="1"/>
  <c r="P105" i="28"/>
  <c r="Q105" i="28" s="1"/>
  <c r="R105" i="28" s="1"/>
  <c r="S105" i="28" s="1"/>
  <c r="T114" i="28"/>
  <c r="T120" i="28"/>
  <c r="H64" i="28"/>
  <c r="P113" i="28"/>
  <c r="P111" i="28"/>
  <c r="P119" i="28"/>
  <c r="P118" i="28"/>
  <c r="P112" i="28"/>
  <c r="H72" i="28"/>
  <c r="H62" i="28"/>
  <c r="H65" i="28"/>
  <c r="I97" i="28"/>
  <c r="H66" i="28"/>
  <c r="H69" i="28"/>
  <c r="I96" i="28"/>
  <c r="H68" i="28"/>
  <c r="H70" i="28"/>
  <c r="I98" i="28"/>
  <c r="H63" i="28"/>
  <c r="H71" i="28"/>
  <c r="I99" i="28"/>
  <c r="H73" i="28"/>
  <c r="H67" i="28"/>
  <c r="I95" i="28"/>
  <c r="T129" i="28" l="1"/>
  <c r="Q129" i="28"/>
  <c r="R129" i="28" s="1"/>
  <c r="S129" i="28" s="1"/>
  <c r="T130" i="28"/>
  <c r="Q130" i="28"/>
  <c r="Q123" i="28"/>
  <c r="R123" i="28" s="1"/>
  <c r="S123" i="28" s="1"/>
  <c r="T123" i="28"/>
  <c r="Q125" i="28"/>
  <c r="T125" i="28"/>
  <c r="Q131" i="28"/>
  <c r="T131" i="28"/>
  <c r="Q124" i="28"/>
  <c r="T124" i="28"/>
  <c r="T105" i="28"/>
  <c r="T111" i="28"/>
  <c r="Q111" i="28"/>
  <c r="Q107" i="28"/>
  <c r="T107" i="28"/>
  <c r="T112" i="28"/>
  <c r="Q112" i="28"/>
  <c r="Q118" i="28"/>
  <c r="T118" i="28"/>
  <c r="T117" i="28"/>
  <c r="Q113" i="28"/>
  <c r="T113" i="28"/>
  <c r="T119" i="28"/>
  <c r="Q119" i="28"/>
  <c r="Q106" i="28"/>
  <c r="T108" i="28"/>
  <c r="K126" i="28" l="1"/>
  <c r="L126" i="28" s="1"/>
  <c r="N126" i="28" s="1"/>
  <c r="O126" i="28" s="1"/>
  <c r="K128" i="28"/>
  <c r="L128" i="28" s="1"/>
  <c r="N128" i="28" s="1"/>
  <c r="O128" i="28" s="1"/>
  <c r="K127" i="28"/>
  <c r="L127" i="28" s="1"/>
  <c r="N127" i="28" s="1"/>
  <c r="O127" i="28" s="1"/>
  <c r="K134" i="28"/>
  <c r="L134" i="28" s="1"/>
  <c r="N134" i="28" s="1"/>
  <c r="O134" i="28" s="1"/>
  <c r="K132" i="28"/>
  <c r="L132" i="28" s="1"/>
  <c r="N132" i="28" s="1"/>
  <c r="O132" i="28" s="1"/>
  <c r="K133" i="28"/>
  <c r="L133" i="28" s="1"/>
  <c r="N133" i="28" s="1"/>
  <c r="O133" i="28" s="1"/>
  <c r="R111" i="28"/>
  <c r="S111" i="28" s="1"/>
  <c r="K120" i="28"/>
  <c r="K116" i="28" l="1"/>
  <c r="L116" i="28" s="1"/>
  <c r="N116" i="28" s="1"/>
  <c r="O116" i="28" s="1"/>
  <c r="K115" i="28"/>
  <c r="L115" i="28" s="1"/>
  <c r="N115" i="28" s="1"/>
  <c r="O115" i="28" s="1"/>
  <c r="K114" i="28"/>
  <c r="L114" i="28" s="1"/>
  <c r="N114" i="28" s="1"/>
  <c r="O114" i="28" s="1"/>
  <c r="K110" i="28"/>
  <c r="K108" i="28"/>
  <c r="K109" i="28"/>
  <c r="K122" i="28"/>
  <c r="L122" i="28" s="1"/>
  <c r="N122" i="28" s="1"/>
  <c r="O122" i="28" s="1"/>
  <c r="K121" i="28"/>
  <c r="L121" i="28" s="1"/>
  <c r="N121" i="28" s="1"/>
  <c r="O121" i="28" s="1"/>
  <c r="L120" i="28"/>
  <c r="N120" i="28" s="1"/>
  <c r="O120" i="28" s="1"/>
  <c r="L108" i="28" l="1"/>
  <c r="N108" i="28" s="1"/>
  <c r="O108" i="28" s="1"/>
  <c r="L109" i="28"/>
  <c r="N109" i="28" s="1"/>
  <c r="O109" i="28" s="1"/>
  <c r="L110" i="28"/>
  <c r="N110" i="28" s="1"/>
  <c r="O110" i="28" s="1"/>
</calcChain>
</file>

<file path=xl/sharedStrings.xml><?xml version="1.0" encoding="utf-8"?>
<sst xmlns="http://schemas.openxmlformats.org/spreadsheetml/2006/main" count="2707" uniqueCount="192">
  <si>
    <t>Client</t>
  </si>
  <si>
    <t>info@symeres.com</t>
  </si>
  <si>
    <t>C O N F I D E N T I A L</t>
  </si>
  <si>
    <t>ANALYTICAL REPORT</t>
  </si>
  <si>
    <t>:</t>
  </si>
  <si>
    <t>Client Order Number</t>
  </si>
  <si>
    <t>Subject</t>
  </si>
  <si>
    <t>Author</t>
  </si>
  <si>
    <t>Reference</t>
  </si>
  <si>
    <t>Reviewer</t>
  </si>
  <si>
    <t>Syncom B.V. and its affiliated companies are</t>
  </si>
  <si>
    <t>Sample</t>
  </si>
  <si>
    <t>Result (w/w)</t>
  </si>
  <si>
    <t>Document:</t>
  </si>
  <si>
    <t>Residual solvent quantification by GC-Headspace</t>
  </si>
  <si>
    <t>Revison:</t>
  </si>
  <si>
    <t>Calculation Sheet</t>
  </si>
  <si>
    <t>Page:</t>
  </si>
  <si>
    <t>1 of 1</t>
  </si>
  <si>
    <t>e.g. 12345</t>
  </si>
  <si>
    <t xml:space="preserve">Client </t>
  </si>
  <si>
    <t>fill in "N/A" when not applicable</t>
  </si>
  <si>
    <t>e.g. Firstname Lastname</t>
  </si>
  <si>
    <t>e.g. 12345AD-1</t>
  </si>
  <si>
    <t>e.g. July 22, 2020</t>
  </si>
  <si>
    <t>1. Diluent</t>
  </si>
  <si>
    <t>Name</t>
  </si>
  <si>
    <t>Manufacturer</t>
  </si>
  <si>
    <t>Catalog #</t>
  </si>
  <si>
    <t>Lot#</t>
  </si>
  <si>
    <t>2. Reference standard</t>
  </si>
  <si>
    <t>Exp date</t>
  </si>
  <si>
    <t>3. Stock solutions</t>
  </si>
  <si>
    <t>Stock name</t>
  </si>
  <si>
    <t>Weight (mg)</t>
  </si>
  <si>
    <t>Volumetric flask (mL)</t>
  </si>
  <si>
    <t>Concentration (mg/mL)</t>
  </si>
  <si>
    <t>A</t>
  </si>
  <si>
    <t>B</t>
  </si>
  <si>
    <t>4. Diluted stock solution</t>
  </si>
  <si>
    <t>V (µL)</t>
  </si>
  <si>
    <t>From Stock</t>
  </si>
  <si>
    <t>V added (mL)</t>
  </si>
  <si>
    <t>Concentration (µg/mL)</t>
  </si>
  <si>
    <t>Diluted A</t>
  </si>
  <si>
    <t>Select the right cells</t>
  </si>
  <si>
    <t>Standard name</t>
  </si>
  <si>
    <t>Recovery (%)</t>
  </si>
  <si>
    <t>A1</t>
  </si>
  <si>
    <t>A2</t>
  </si>
  <si>
    <t>A3</t>
  </si>
  <si>
    <t>A4</t>
  </si>
  <si>
    <t>A5</t>
  </si>
  <si>
    <t>A6</t>
  </si>
  <si>
    <t>A7</t>
  </si>
  <si>
    <r>
      <t>R</t>
    </r>
    <r>
      <rPr>
        <b/>
        <vertAlign val="superscript"/>
        <sz val="11"/>
        <rFont val="Calibri Light"/>
        <family val="2"/>
      </rPr>
      <t>2</t>
    </r>
  </si>
  <si>
    <t>Noise</t>
  </si>
  <si>
    <t>a.u.</t>
  </si>
  <si>
    <t>10% of the total length of the method, print a zoom</t>
  </si>
  <si>
    <t>Linear range : from</t>
  </si>
  <si>
    <t>Control name</t>
  </si>
  <si>
    <t xml:space="preserve">Replicate </t>
  </si>
  <si>
    <t>Rt (min)</t>
  </si>
  <si>
    <t>N/A</t>
  </si>
  <si>
    <t>B3</t>
  </si>
  <si>
    <t>Average</t>
  </si>
  <si>
    <t>Stdev</t>
  </si>
  <si>
    <t>RSD (%)</t>
  </si>
  <si>
    <t>Acceptance criteria</t>
  </si>
  <si>
    <t>RSD ≤ 1,0%</t>
  </si>
  <si>
    <t>RSD ≤ 5,0%</t>
  </si>
  <si>
    <t>Bracket</t>
  </si>
  <si>
    <t>B3.4</t>
  </si>
  <si>
    <t>Report result</t>
  </si>
  <si>
    <t>Sample name</t>
  </si>
  <si>
    <t>Sample Conc. (mg/mL)</t>
  </si>
  <si>
    <t>Conc. solvent (µg/mL)</t>
  </si>
  <si>
    <t>Content 
ppm (w/w)</t>
  </si>
  <si>
    <t>Mean Content 
ppm (w/w)</t>
  </si>
  <si>
    <t>Mean Content 
% (w/w)</t>
  </si>
  <si>
    <t>Report result:</t>
  </si>
  <si>
    <t>&lt; LOQ</t>
  </si>
  <si>
    <t>result in ppm with 0 decimals rounded up in steps of 10</t>
  </si>
  <si>
    <t>result in ppm with 0 decimals rounded in steps of 10</t>
  </si>
  <si>
    <t>&gt; 1% :</t>
  </si>
  <si>
    <t xml:space="preserve">result in % with 1 decimal </t>
  </si>
  <si>
    <t>Revision</t>
  </si>
  <si>
    <t>Effective date</t>
  </si>
  <si>
    <t>Description of changes</t>
  </si>
  <si>
    <t>Justification of changes</t>
  </si>
  <si>
    <t>New document</t>
  </si>
  <si>
    <t>Residual solvent</t>
  </si>
  <si>
    <t>Results</t>
  </si>
  <si>
    <t xml:space="preserve">Create a ELN notebook experiment </t>
  </si>
  <si>
    <t>e.g. Notebook experiment: 12345AD-1; Description: HS_ABC12345-01-A</t>
  </si>
  <si>
    <t>e.g. HS_ABC12345-01-A</t>
  </si>
  <si>
    <t>Add the following documents:</t>
  </si>
  <si>
    <t>- AR</t>
  </si>
  <si>
    <t>e.g. ABC12345-01-A AR 230</t>
  </si>
  <si>
    <t>- Chromatograms (save it as Calibration curve.pdf, Repeatability.pdf, Bracketing.pdf and/or Sample ID #.pdf)</t>
  </si>
  <si>
    <t>e.g. Calibration curve.pdf, Repeatability.pdf, Bracketing.pdf, ABC12345-01-A.pdf</t>
  </si>
  <si>
    <t>- Excel (save it as HS_Sample ID.xlsx)</t>
  </si>
  <si>
    <t>e.g. HS_ABC12345-01-A.xlsx</t>
  </si>
  <si>
    <t>- Preparation protocol (scan and save it as HS_Sample ID preparation.pdf)</t>
  </si>
  <si>
    <t>e.g. HS_ABC12345-01-A preparation.pdf</t>
  </si>
  <si>
    <t>Submit for review by an Analytical Scientist.</t>
  </si>
  <si>
    <t>!!Make sure "no scaling" is selected in the print options and then save as PDF!!</t>
  </si>
  <si>
    <t>Create a folder HS_Sample ID in the " Analysis Diproma/Syncom nr/Results"  folder.</t>
  </si>
  <si>
    <t>Number + unit</t>
  </si>
  <si>
    <r>
      <t xml:space="preserve">µg/mL   </t>
    </r>
    <r>
      <rPr>
        <b/>
        <sz val="11"/>
        <rFont val="Calibri Light"/>
        <family val="2"/>
      </rPr>
      <t>to</t>
    </r>
  </si>
  <si>
    <t>Symeres Project Code</t>
  </si>
  <si>
    <t>B3.5</t>
  </si>
  <si>
    <t>B3.6</t>
  </si>
  <si>
    <t>B3.7</t>
  </si>
  <si>
    <t>B3.8</t>
  </si>
  <si>
    <t>Peak area
(a.u.*s)</t>
  </si>
  <si>
    <t>a.u.*s/(µg/mL)</t>
  </si>
  <si>
    <t>Peak area Blank (a.u.*s)</t>
  </si>
  <si>
    <t>Peak area 
(a.u.*s)</t>
  </si>
  <si>
    <t>Peak area 
- Blank (a.u.*s)</t>
  </si>
  <si>
    <t xml:space="preserve">Peak area   - Blank (a.u.*s) </t>
  </si>
  <si>
    <t>&lt;type in result + unit&gt;</t>
  </si>
  <si>
    <t>Blank solutions</t>
  </si>
  <si>
    <t>Calcurve blank</t>
  </si>
  <si>
    <t>Repeatability Blank</t>
  </si>
  <si>
    <t>Control .4 Blank</t>
  </si>
  <si>
    <t>Control .5 Blank</t>
  </si>
  <si>
    <t>Control .6 Blank</t>
  </si>
  <si>
    <t>Control .7 Blank</t>
  </si>
  <si>
    <t>Control .8 Blank</t>
  </si>
  <si>
    <t>Sample .. Blank</t>
  </si>
  <si>
    <t>Average peak area Blank</t>
  </si>
  <si>
    <t>select the right cells</t>
  </si>
  <si>
    <t>&lt; 10000 ppm:</t>
  </si>
  <si>
    <t>&lt; 1000 ppm:</t>
  </si>
  <si>
    <t>result in ppm with 0 decimals rounded in steps of 100</t>
  </si>
  <si>
    <t>RSD(%)</t>
  </si>
  <si>
    <t>6. Calibration curve</t>
  </si>
  <si>
    <t>5. Blanks</t>
  </si>
  <si>
    <t>7. Repeatability and control</t>
  </si>
  <si>
    <t>8. Bracketing control</t>
  </si>
  <si>
    <t>9. Sample(s)</t>
  </si>
  <si>
    <t>Peak area
 - Blank (a.u.*s)</t>
  </si>
  <si>
    <t>Purity (%)</t>
  </si>
  <si>
    <t>Analysis Date</t>
  </si>
  <si>
    <t>A8</t>
  </si>
  <si>
    <t>added A5 to cal curve and sample triplicate</t>
  </si>
  <si>
    <t>WBL</t>
  </si>
  <si>
    <t>10. Comments</t>
  </si>
  <si>
    <t>SN</t>
  </si>
  <si>
    <t>Tag</t>
  </si>
  <si>
    <t>S-A6</t>
  </si>
  <si>
    <t>S-A5</t>
  </si>
  <si>
    <t>S-A4</t>
  </si>
  <si>
    <t>From (Stock)</t>
  </si>
  <si>
    <t>V diluent (mL)</t>
  </si>
  <si>
    <t>Diluted stock A</t>
  </si>
  <si>
    <t>Stock A</t>
  </si>
  <si>
    <t>Spike Area (a.u.*s)</t>
  </si>
  <si>
    <t>Area from Sample
(a.u.*s)</t>
  </si>
  <si>
    <t>Spike Conc. Calcu. (µg/mL)</t>
  </si>
  <si>
    <t>Nom Spiked Conc  (µg/mL)</t>
  </si>
  <si>
    <t>V pip (µL)</t>
  </si>
  <si>
    <t>Peak height (a.u.)</t>
  </si>
  <si>
    <t xml:space="preserve"> LOQ level : </t>
  </si>
  <si>
    <t>S/N    ≥10; Recovery: 70-130%</t>
  </si>
  <si>
    <t>Higher level (A4-A1):</t>
  </si>
  <si>
    <t>JBY/YGU</t>
  </si>
  <si>
    <t xml:space="preserve">µg/mL </t>
  </si>
  <si>
    <t>RF slope</t>
  </si>
  <si>
    <t xml:space="preserve">RF B (a.u.*s/(µg/mL)) </t>
  </si>
  <si>
    <t>Recovery: 90-110%</t>
  </si>
  <si>
    <t>90-110%</t>
  </si>
  <si>
    <t>Mean RF</t>
  </si>
  <si>
    <t>Spike experiments added 
Mean RF calculation using Rf slope and Rf B</t>
  </si>
  <si>
    <t>standard analysis is now being performed with 8point cal curve 
and sample in triplicate</t>
  </si>
  <si>
    <t>For release 
Less deviation between sequneces</t>
  </si>
  <si>
    <t>SY</t>
  </si>
  <si>
    <t>e.g. SY2x0x1234</t>
  </si>
  <si>
    <t>e.g. 2x0x1234AD-1</t>
  </si>
  <si>
    <r>
      <t xml:space="preserve">If below LOQ 
</t>
    </r>
    <r>
      <rPr>
        <b/>
        <sz val="11"/>
        <rFont val="Calibri"/>
        <family val="2"/>
      </rPr>
      <t>≤</t>
    </r>
    <r>
      <rPr>
        <b/>
        <sz val="11"/>
        <rFont val="Calibri Light"/>
        <family val="2"/>
      </rPr>
      <t xml:space="preserve"> ppm(w/w)</t>
    </r>
  </si>
  <si>
    <t xml:space="preserve">Calculations recovery adapted </t>
  </si>
  <si>
    <t>Wrong formula in the IF function</t>
  </si>
  <si>
    <t>JBY</t>
  </si>
  <si>
    <t>Kadijk 3, 9747 AT  Groningen</t>
  </si>
  <si>
    <t>P.O. Box 2253, 9704 CE  Groningen</t>
  </si>
  <si>
    <t>The Netherlands</t>
  </si>
  <si>
    <t/>
  </si>
  <si>
    <t>Trade register Groningen 02041105</t>
  </si>
  <si>
    <t>VAT NL009022612B01</t>
  </si>
  <si>
    <t>+31(0)505757272</t>
  </si>
  <si>
    <t>operating under the registered trade name Symeres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</si>
</sst>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413]d/mmm/yyyy;@"/>
    <numFmt numFmtId="165" formatCode="[$-409]mmmm\ d\,\ yyyy;@"/>
    <numFmt numFmtId="166" formatCode="0.000"/>
    <numFmt numFmtId="167" formatCode="0.0%"/>
    <numFmt numFmtId="168" formatCode="0.0"/>
    <numFmt numFmtId="169" formatCode="0.00000"/>
    <numFmt numFmtId="170" formatCode="0.0000"/>
    <numFmt numFmtId="171" formatCode="[$-409]d\-mmm\-yyyy;@"/>
  </numFmts>
  <fonts count="32" x14ac:knownFonts="1">
    <font>
      <sz val="11"/>
      <color theme="1"/>
      <name val="Calibri Light"/>
      <family val="2"/>
      <scheme val="minor"/>
    </font>
    <font>
      <u/>
      <sz val="11"/>
      <color theme="10"/>
      <name val="Calibri Light"/>
      <family val="2"/>
      <scheme val="minor"/>
    </font>
    <font>
      <sz val="6.5"/>
      <color theme="1"/>
      <name val="Calibri Light"/>
      <family val="2"/>
      <scheme val="minor"/>
    </font>
    <font>
      <b/>
      <sz val="11"/>
      <name val="Calibri Light"/>
      <family val="2"/>
      <scheme val="minor"/>
    </font>
    <font>
      <sz val="11"/>
      <name val="Calibri Light"/>
      <family val="2"/>
      <scheme val="minor"/>
    </font>
    <font>
      <sz val="8"/>
      <name val="Calibri Light"/>
      <family val="2"/>
      <scheme val="minor"/>
    </font>
    <font>
      <b/>
      <sz val="12"/>
      <color theme="4"/>
      <name val="Calibri Light"/>
      <family val="2"/>
      <scheme val="minor"/>
    </font>
    <font>
      <u/>
      <sz val="9"/>
      <name val="Calibri Light"/>
      <family val="2"/>
      <scheme val="minor"/>
    </font>
    <font>
      <sz val="20"/>
      <name val="Calibri Light"/>
      <family val="2"/>
      <scheme val="minor"/>
    </font>
    <font>
      <sz val="10"/>
      <name val="Arial"/>
      <family val="2"/>
    </font>
    <font>
      <i/>
      <sz val="11"/>
      <color rgb="FFA02D96"/>
      <name val="Calibri Light"/>
      <family val="2"/>
      <scheme val="minor"/>
    </font>
    <font>
      <sz val="11"/>
      <color rgb="FFFF0000"/>
      <name val="Calibri Light"/>
      <family val="2"/>
      <scheme val="minor"/>
    </font>
    <font>
      <i/>
      <sz val="11"/>
      <name val="Calibri Light"/>
      <family val="2"/>
      <scheme val="minor"/>
    </font>
    <font>
      <b/>
      <u/>
      <sz val="11"/>
      <name val="Calibri Light"/>
      <family val="2"/>
      <scheme val="minor"/>
    </font>
    <font>
      <sz val="11"/>
      <name val="Arial"/>
      <family val="2"/>
    </font>
    <font>
      <sz val="11"/>
      <color rgb="FFA02D96"/>
      <name val="Calibri Light"/>
      <family val="2"/>
      <scheme val="minor"/>
    </font>
    <font>
      <b/>
      <sz val="12"/>
      <name val="Calibri Light"/>
      <family val="2"/>
      <scheme val="minor"/>
    </font>
    <font>
      <sz val="11"/>
      <color theme="1"/>
      <name val="Calibri Light"/>
      <family val="2"/>
      <scheme val="minor"/>
    </font>
    <font>
      <sz val="11"/>
      <color theme="1"/>
      <name val="Calibri Light"/>
      <family val="2"/>
    </font>
    <font>
      <sz val="11"/>
      <name val="Calibri Light"/>
      <family val="2"/>
    </font>
    <font>
      <b/>
      <sz val="11"/>
      <name val="Calibri Light"/>
      <family val="2"/>
    </font>
    <font>
      <sz val="10"/>
      <name val="Arial"/>
      <family val="2"/>
    </font>
    <font>
      <i/>
      <sz val="11"/>
      <name val="Calibri Light"/>
      <family val="2"/>
    </font>
    <font>
      <b/>
      <u/>
      <sz val="11"/>
      <name val="Calibri Light"/>
      <family val="2"/>
    </font>
    <font>
      <b/>
      <sz val="11"/>
      <color theme="1"/>
      <name val="Calibri Light"/>
      <family val="2"/>
    </font>
    <font>
      <i/>
      <sz val="11"/>
      <color rgb="FFFF0000"/>
      <name val="Calibri Light"/>
      <family val="2"/>
    </font>
    <font>
      <b/>
      <vertAlign val="superscript"/>
      <sz val="11"/>
      <name val="Calibri Light"/>
      <family val="2"/>
    </font>
    <font>
      <sz val="11"/>
      <color rgb="FFFF0000"/>
      <name val="Calibri Light"/>
      <family val="2"/>
    </font>
    <font>
      <u/>
      <sz val="11"/>
      <color rgb="FFFF0000"/>
      <name val="Calibri Light"/>
      <family val="2"/>
    </font>
    <font>
      <sz val="10"/>
      <name val="Calibri Light"/>
      <family val="2"/>
    </font>
    <font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rgb="FFA02D96"/>
      </bottom>
      <diagonal/>
    </border>
    <border>
      <left/>
      <right/>
      <top style="thin">
        <color rgb="FFA02D96"/>
      </top>
      <bottom style="thin">
        <color rgb="FFA02D96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9" fillId="0" borderId="0"/>
    <xf numFmtId="0" fontId="21" fillId="0" borderId="0"/>
    <xf numFmtId="0" fontId="17" fillId="0" borderId="0"/>
    <xf numFmtId="0" fontId="1" fillId="0" borderId="0"/>
    <xf numFmtId="0" fontId="9" fillId="0" borderId="0"/>
    <xf numFmtId="0" fontId="9" fillId="0" borderId="0"/>
  </cellStyleXfs>
  <cellXfs count="398">
    <xf numFmtId="0" fontId="0" fillId="0" borderId="0" xfId="0"/>
    <xf numFmtId="0" fontId="4" fillId="0" borderId="0" xfId="0" applyFont="1" applyFill="1" applyBorder="1" applyProtection="1"/>
    <xf numFmtId="0" fontId="4" fillId="0" borderId="0" xfId="0" applyFont="1" applyFill="1" applyBorder="1" applyAlignment="1" applyProtection="1">
      <alignment horizontal="left"/>
    </xf>
    <xf numFmtId="49" fontId="4" fillId="2" borderId="0" xfId="0" applyNumberFormat="1" applyFont="1" applyFill="1" applyBorder="1" applyAlignment="1" applyProtection="1"/>
    <xf numFmtId="0" fontId="0" fillId="2" borderId="0" xfId="0" applyFill="1" applyProtection="1"/>
    <xf numFmtId="0" fontId="0" fillId="2" borderId="0" xfId="0" applyFill="1" applyAlignment="1" applyProtection="1">
      <alignment horizontal="left"/>
    </xf>
    <xf numFmtId="0" fontId="4" fillId="2" borderId="0" xfId="0" applyFont="1" applyFill="1" applyBorder="1" applyProtection="1"/>
    <xf numFmtId="0" fontId="4" fillId="2" borderId="0" xfId="0" applyFont="1" applyFill="1" applyBorder="1" applyAlignment="1" applyProtection="1">
      <alignment horizontal="left"/>
    </xf>
    <xf numFmtId="49" fontId="4" fillId="2" borderId="0" xfId="0" applyNumberFormat="1" applyFont="1" applyFill="1" applyBorder="1" applyAlignment="1" applyProtection="1">
      <alignment horizontal="right"/>
    </xf>
    <xf numFmtId="164" fontId="4" fillId="2" borderId="0" xfId="0" applyNumberFormat="1" applyFont="1" applyFill="1" applyBorder="1" applyAlignment="1" applyProtection="1">
      <alignment horizontal="left"/>
    </xf>
    <xf numFmtId="3" fontId="3" fillId="2" borderId="0" xfId="0" applyNumberFormat="1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/>
    </xf>
    <xf numFmtId="4" fontId="4" fillId="2" borderId="0" xfId="0" applyNumberFormat="1" applyFont="1" applyFill="1" applyBorder="1" applyAlignment="1" applyProtection="1">
      <alignment horizontal="right"/>
    </xf>
    <xf numFmtId="0" fontId="4" fillId="2" borderId="3" xfId="0" applyFont="1" applyFill="1" applyBorder="1" applyAlignment="1" applyProtection="1">
      <alignment horizontal="left"/>
    </xf>
    <xf numFmtId="3" fontId="4" fillId="2" borderId="0" xfId="0" applyNumberFormat="1" applyFont="1" applyFill="1" applyBorder="1" applyAlignment="1" applyProtection="1">
      <alignment horizontal="right"/>
    </xf>
    <xf numFmtId="0" fontId="4" fillId="2" borderId="0" xfId="0" applyFont="1" applyFill="1" applyBorder="1" applyAlignment="1" applyProtection="1">
      <alignment horizontal="right"/>
    </xf>
    <xf numFmtId="0" fontId="4" fillId="2" borderId="0" xfId="0" applyFont="1" applyFill="1" applyBorder="1" applyAlignment="1" applyProtection="1"/>
    <xf numFmtId="0" fontId="2" fillId="2" borderId="0" xfId="0" applyFont="1" applyFill="1" applyProtection="1"/>
    <xf numFmtId="0" fontId="2" fillId="2" borderId="0" xfId="0" applyFont="1" applyFill="1" applyAlignment="1" applyProtection="1"/>
    <xf numFmtId="0" fontId="2" fillId="2" borderId="0" xfId="0" applyFont="1" applyFill="1" applyAlignment="1" applyProtection="1">
      <alignment vertical="top"/>
    </xf>
    <xf numFmtId="0" fontId="0" fillId="0" borderId="0" xfId="0" applyProtection="1"/>
    <xf numFmtId="0" fontId="8" fillId="2" borderId="0" xfId="0" applyFont="1" applyFill="1" applyBorder="1" applyAlignment="1" applyProtection="1"/>
    <xf numFmtId="0" fontId="2" fillId="0" borderId="0" xfId="0" applyFont="1" applyProtection="1"/>
    <xf numFmtId="0" fontId="2" fillId="0" borderId="0" xfId="0" applyFont="1" applyAlignment="1" applyProtection="1">
      <alignment vertical="top"/>
    </xf>
    <xf numFmtId="0" fontId="0" fillId="0" borderId="0" xfId="0" applyAlignment="1" applyProtection="1">
      <alignment horizontal="left"/>
    </xf>
    <xf numFmtId="0" fontId="6" fillId="0" borderId="0" xfId="0" applyFont="1" applyAlignment="1" applyProtection="1">
      <alignment horizontal="right" vertical="center"/>
    </xf>
    <xf numFmtId="0" fontId="4" fillId="2" borderId="3" xfId="0" applyFont="1" applyFill="1" applyBorder="1" applyAlignment="1" applyProtection="1">
      <alignment horizontal="right"/>
    </xf>
    <xf numFmtId="4" fontId="4" fillId="2" borderId="3" xfId="0" applyNumberFormat="1" applyFont="1" applyFill="1" applyBorder="1" applyAlignment="1" applyProtection="1">
      <alignment horizontal="right"/>
    </xf>
    <xf numFmtId="0" fontId="7" fillId="2" borderId="0" xfId="1" applyFont="1" applyFill="1" applyBorder="1" applyProtection="1"/>
    <xf numFmtId="0" fontId="0" fillId="2" borderId="0" xfId="0" applyFont="1" applyFill="1" applyProtection="1"/>
    <xf numFmtId="0" fontId="0" fillId="2" borderId="0" xfId="0" applyFont="1" applyFill="1" applyAlignment="1" applyProtection="1">
      <alignment horizontal="left"/>
    </xf>
    <xf numFmtId="49" fontId="3" fillId="2" borderId="0" xfId="0" applyNumberFormat="1" applyFont="1" applyFill="1" applyBorder="1" applyAlignment="1" applyProtection="1">
      <alignment horizontal="center" vertical="top"/>
    </xf>
    <xf numFmtId="49" fontId="3" fillId="2" borderId="0" xfId="0" applyNumberFormat="1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</xf>
    <xf numFmtId="49" fontId="3" fillId="2" borderId="0" xfId="0" applyNumberFormat="1" applyFont="1" applyFill="1" applyBorder="1" applyAlignment="1" applyProtection="1"/>
    <xf numFmtId="0" fontId="16" fillId="2" borderId="0" xfId="0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right" vertical="center"/>
    </xf>
    <xf numFmtId="164" fontId="3" fillId="2" borderId="0" xfId="0" applyNumberFormat="1" applyFont="1" applyFill="1" applyBorder="1" applyAlignment="1" applyProtection="1">
      <alignment horizontal="center"/>
    </xf>
    <xf numFmtId="2" fontId="3" fillId="2" borderId="0" xfId="0" applyNumberFormat="1" applyFont="1" applyFill="1" applyBorder="1" applyAlignment="1" applyProtection="1">
      <alignment horizontal="left"/>
    </xf>
    <xf numFmtId="0" fontId="4" fillId="2" borderId="0" xfId="0" applyFont="1" applyFill="1" applyBorder="1" applyAlignment="1" applyProtection="1">
      <alignment horizontal="left" vertical="center"/>
    </xf>
    <xf numFmtId="2" fontId="4" fillId="2" borderId="0" xfId="0" applyNumberFormat="1" applyFont="1" applyFill="1" applyBorder="1" applyAlignment="1" applyProtection="1">
      <alignment horizontal="left"/>
    </xf>
    <xf numFmtId="0" fontId="4" fillId="2" borderId="0" xfId="2" applyFont="1" applyFill="1" applyBorder="1" applyAlignment="1" applyProtection="1">
      <alignment horizontal="left" vertical="center"/>
    </xf>
    <xf numFmtId="2" fontId="3" fillId="2" borderId="0" xfId="0" applyNumberFormat="1" applyFont="1" applyFill="1" applyBorder="1" applyAlignment="1" applyProtection="1">
      <alignment horizontal="right"/>
    </xf>
    <xf numFmtId="2" fontId="4" fillId="2" borderId="0" xfId="0" applyNumberFormat="1" applyFont="1" applyFill="1" applyBorder="1" applyAlignment="1" applyProtection="1">
      <alignment horizontal="right"/>
    </xf>
    <xf numFmtId="0" fontId="4" fillId="2" borderId="0" xfId="0" applyFont="1" applyFill="1" applyBorder="1" applyAlignment="1" applyProtection="1">
      <alignment horizontal="right" vertical="center"/>
    </xf>
    <xf numFmtId="0" fontId="13" fillId="2" borderId="0" xfId="2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 vertical="center"/>
    </xf>
    <xf numFmtId="2" fontId="4" fillId="2" borderId="0" xfId="0" applyNumberFormat="1" applyFont="1" applyFill="1" applyBorder="1" applyAlignment="1" applyProtection="1">
      <alignment horizontal="center" vertical="center"/>
    </xf>
    <xf numFmtId="166" fontId="4" fillId="2" borderId="0" xfId="0" applyNumberFormat="1" applyFont="1" applyFill="1" applyBorder="1" applyAlignment="1" applyProtection="1">
      <alignment horizontal="center" vertical="center"/>
      <protection locked="0"/>
    </xf>
    <xf numFmtId="167" fontId="4" fillId="2" borderId="0" xfId="0" applyNumberFormat="1" applyFont="1" applyFill="1" applyBorder="1" applyAlignment="1" applyProtection="1">
      <alignment horizontal="center" vertical="center"/>
    </xf>
    <xf numFmtId="168" fontId="4" fillId="2" borderId="0" xfId="0" applyNumberFormat="1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center" vertical="center"/>
    </xf>
    <xf numFmtId="2" fontId="11" fillId="2" borderId="0" xfId="0" applyNumberFormat="1" applyFont="1" applyFill="1" applyBorder="1" applyAlignment="1" applyProtection="1">
      <alignment horizontal="left" vertical="center"/>
    </xf>
    <xf numFmtId="1" fontId="4" fillId="2" borderId="0" xfId="0" applyNumberFormat="1" applyFont="1" applyFill="1" applyBorder="1" applyAlignment="1" applyProtection="1">
      <alignment horizontal="center" vertical="center"/>
    </xf>
    <xf numFmtId="2" fontId="4" fillId="2" borderId="0" xfId="0" applyNumberFormat="1" applyFont="1" applyFill="1" applyBorder="1" applyAlignment="1" applyProtection="1">
      <alignment horizontal="center"/>
    </xf>
    <xf numFmtId="2" fontId="4" fillId="2" borderId="0" xfId="0" applyNumberFormat="1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Border="1" applyAlignment="1" applyProtection="1">
      <alignment horizontal="center" vertical="center"/>
    </xf>
    <xf numFmtId="0" fontId="0" fillId="2" borderId="0" xfId="0" applyFont="1" applyFill="1" applyBorder="1" applyAlignment="1" applyProtection="1">
      <alignment vertical="top"/>
    </xf>
    <xf numFmtId="0" fontId="4" fillId="2" borderId="0" xfId="0" applyFont="1" applyFill="1" applyBorder="1" applyAlignment="1" applyProtection="1">
      <alignment horizontal="left" vertical="center"/>
      <protection locked="0"/>
    </xf>
    <xf numFmtId="165" fontId="4" fillId="2" borderId="0" xfId="0" applyNumberFormat="1" applyFont="1" applyFill="1" applyBorder="1" applyAlignment="1" applyProtection="1">
      <alignment horizontal="left" vertical="center"/>
      <protection locked="0"/>
    </xf>
    <xf numFmtId="169" fontId="4" fillId="2" borderId="0" xfId="0" applyNumberFormat="1" applyFont="1" applyFill="1" applyBorder="1" applyAlignment="1" applyProtection="1">
      <alignment horizontal="center" vertical="center"/>
      <protection locked="0"/>
    </xf>
    <xf numFmtId="169" fontId="4" fillId="2" borderId="0" xfId="2" applyNumberFormat="1" applyFont="1" applyFill="1" applyBorder="1" applyAlignment="1" applyProtection="1">
      <alignment horizontal="center" vertical="center"/>
      <protection locked="0"/>
    </xf>
    <xf numFmtId="2" fontId="4" fillId="2" borderId="0" xfId="2" applyNumberFormat="1" applyFont="1" applyFill="1" applyBorder="1" applyAlignment="1" applyProtection="1">
      <alignment horizontal="center" vertical="center"/>
      <protection locked="0"/>
    </xf>
    <xf numFmtId="1" fontId="4" fillId="2" borderId="0" xfId="0" applyNumberFormat="1" applyFont="1" applyFill="1" applyBorder="1" applyAlignment="1" applyProtection="1">
      <alignment horizontal="center" vertical="center"/>
      <protection locked="0"/>
    </xf>
    <xf numFmtId="0" fontId="19" fillId="3" borderId="0" xfId="3" applyFont="1" applyFill="1" applyAlignment="1" applyProtection="1">
      <alignment horizontal="left" vertical="center" wrapText="1"/>
      <protection locked="0"/>
    </xf>
    <xf numFmtId="0" fontId="19" fillId="3" borderId="0" xfId="3" applyFont="1" applyFill="1" applyAlignment="1" applyProtection="1">
      <alignment horizontal="left" vertical="center"/>
      <protection locked="0"/>
    </xf>
    <xf numFmtId="165" fontId="19" fillId="3" borderId="0" xfId="3" applyNumberFormat="1" applyFont="1" applyFill="1" applyAlignment="1" applyProtection="1">
      <alignment horizontal="left" vertical="center" wrapText="1"/>
      <protection locked="0"/>
    </xf>
    <xf numFmtId="0" fontId="18" fillId="3" borderId="11" xfId="4" applyFont="1" applyFill="1" applyBorder="1" applyAlignment="1" applyProtection="1">
      <alignment horizontal="center" vertical="center"/>
      <protection locked="0"/>
    </xf>
    <xf numFmtId="1" fontId="18" fillId="3" borderId="13" xfId="4" applyNumberFormat="1" applyFont="1" applyFill="1" applyBorder="1" applyAlignment="1" applyProtection="1">
      <alignment horizontal="center" vertical="center"/>
      <protection locked="0"/>
    </xf>
    <xf numFmtId="0" fontId="18" fillId="3" borderId="13" xfId="4" applyFont="1" applyFill="1" applyBorder="1" applyAlignment="1" applyProtection="1">
      <alignment horizontal="center" vertical="center"/>
      <protection locked="0"/>
    </xf>
    <xf numFmtId="0" fontId="29" fillId="0" borderId="0" xfId="3" applyFont="1"/>
    <xf numFmtId="0" fontId="0" fillId="2" borderId="0" xfId="0" applyFont="1" applyFill="1" applyBorder="1" applyAlignment="1" applyProtection="1"/>
    <xf numFmtId="0" fontId="12" fillId="2" borderId="0" xfId="0" applyFont="1" applyFill="1" applyBorder="1" applyAlignment="1" applyProtection="1"/>
    <xf numFmtId="0" fontId="13" fillId="2" borderId="0" xfId="0" applyFont="1" applyFill="1" applyBorder="1" applyAlignment="1" applyProtection="1"/>
    <xf numFmtId="0" fontId="4" fillId="2" borderId="0" xfId="2" applyFont="1" applyFill="1" applyBorder="1" applyAlignment="1" applyProtection="1"/>
    <xf numFmtId="0" fontId="10" fillId="2" borderId="0" xfId="0" applyFont="1" applyFill="1" applyBorder="1" applyAlignment="1" applyProtection="1"/>
    <xf numFmtId="0" fontId="14" fillId="2" borderId="0" xfId="0" applyFont="1" applyFill="1" applyBorder="1" applyAlignment="1" applyProtection="1"/>
    <xf numFmtId="0" fontId="13" fillId="2" borderId="0" xfId="2" applyFont="1" applyFill="1" applyBorder="1" applyAlignment="1" applyProtection="1"/>
    <xf numFmtId="0" fontId="3" fillId="2" borderId="0" xfId="0" applyFont="1" applyFill="1" applyBorder="1" applyAlignment="1" applyProtection="1">
      <alignment vertical="center"/>
    </xf>
    <xf numFmtId="2" fontId="4" fillId="2" borderId="0" xfId="0" applyNumberFormat="1" applyFont="1" applyFill="1" applyBorder="1" applyAlignment="1" applyProtection="1"/>
    <xf numFmtId="0" fontId="15" fillId="2" borderId="0" xfId="0" applyFont="1" applyFill="1" applyBorder="1" applyAlignment="1" applyProtection="1"/>
    <xf numFmtId="0" fontId="0" fillId="0" borderId="0" xfId="0" applyFont="1" applyAlignment="1" applyProtection="1"/>
    <xf numFmtId="0" fontId="0" fillId="0" borderId="0" xfId="0" applyAlignment="1" applyProtection="1"/>
    <xf numFmtId="0" fontId="13" fillId="2" borderId="0" xfId="0" applyFont="1" applyFill="1"/>
    <xf numFmtId="0" fontId="4" fillId="2" borderId="0" xfId="0" applyFont="1" applyFill="1"/>
    <xf numFmtId="0" fontId="4" fillId="2" borderId="0" xfId="2" applyFont="1" applyFill="1"/>
    <xf numFmtId="0" fontId="12" fillId="2" borderId="0" xfId="0" applyFont="1" applyFill="1"/>
    <xf numFmtId="49" fontId="4" fillId="2" borderId="0" xfId="0" applyNumberFormat="1" applyFont="1" applyFill="1"/>
    <xf numFmtId="49" fontId="12" fillId="2" borderId="0" xfId="0" applyNumberFormat="1" applyFont="1" applyFill="1"/>
    <xf numFmtId="0" fontId="19" fillId="2" borderId="8" xfId="2" applyFont="1" applyFill="1" applyBorder="1" applyProtection="1"/>
    <xf numFmtId="0" fontId="20" fillId="2" borderId="4" xfId="2" applyFont="1" applyFill="1" applyBorder="1" applyAlignment="1" applyProtection="1">
      <alignment horizontal="center"/>
    </xf>
    <xf numFmtId="0" fontId="20" fillId="0" borderId="9" xfId="2" applyFont="1" applyBorder="1" applyAlignment="1" applyProtection="1">
      <alignment vertical="center" wrapText="1"/>
    </xf>
    <xf numFmtId="0" fontId="20" fillId="0" borderId="0" xfId="2" applyFont="1" applyAlignment="1" applyProtection="1">
      <alignment vertical="center" wrapText="1"/>
    </xf>
    <xf numFmtId="0" fontId="19" fillId="2" borderId="0" xfId="2" applyFont="1" applyFill="1" applyProtection="1"/>
    <xf numFmtId="0" fontId="19" fillId="2" borderId="0" xfId="3" applyFont="1" applyFill="1" applyProtection="1"/>
    <xf numFmtId="0" fontId="19" fillId="2" borderId="10" xfId="2" applyFont="1" applyFill="1" applyBorder="1" applyProtection="1"/>
    <xf numFmtId="0" fontId="20" fillId="0" borderId="11" xfId="2" applyFont="1" applyBorder="1" applyAlignment="1" applyProtection="1">
      <alignment horizontal="center" vertical="center" wrapText="1"/>
    </xf>
    <xf numFmtId="0" fontId="20" fillId="2" borderId="10" xfId="2" applyFont="1" applyFill="1" applyBorder="1" applyAlignment="1" applyProtection="1">
      <alignment horizontal="center"/>
    </xf>
    <xf numFmtId="0" fontId="20" fillId="0" borderId="9" xfId="2" applyFont="1" applyBorder="1" applyAlignment="1" applyProtection="1">
      <alignment horizontal="center" vertical="center" wrapText="1"/>
    </xf>
    <xf numFmtId="0" fontId="20" fillId="2" borderId="0" xfId="2" applyFont="1" applyFill="1" applyProtection="1"/>
    <xf numFmtId="0" fontId="20" fillId="2" borderId="6" xfId="2" applyFont="1" applyFill="1" applyBorder="1" applyAlignment="1" applyProtection="1">
      <alignment horizontal="center"/>
    </xf>
    <xf numFmtId="0" fontId="19" fillId="2" borderId="0" xfId="3" applyFont="1" applyFill="1" applyAlignment="1" applyProtection="1">
      <alignment horizontal="left" vertical="center"/>
    </xf>
    <xf numFmtId="0" fontId="22" fillId="2" borderId="0" xfId="3" applyFont="1" applyFill="1" applyProtection="1"/>
    <xf numFmtId="0" fontId="19" fillId="2" borderId="0" xfId="2" applyFont="1" applyFill="1" applyAlignment="1" applyProtection="1">
      <alignment horizontal="left" vertical="center"/>
    </xf>
    <xf numFmtId="0" fontId="19" fillId="2" borderId="0" xfId="3" applyFont="1" applyFill="1" applyAlignment="1" applyProtection="1">
      <alignment horizontal="right" vertical="center"/>
    </xf>
    <xf numFmtId="0" fontId="23" fillId="2" borderId="0" xfId="2" applyFont="1" applyFill="1" applyProtection="1"/>
    <xf numFmtId="0" fontId="24" fillId="2" borderId="13" xfId="4" applyFont="1" applyFill="1" applyBorder="1" applyAlignment="1" applyProtection="1">
      <alignment horizontal="center" vertical="center"/>
    </xf>
    <xf numFmtId="0" fontId="24" fillId="2" borderId="14" xfId="4" applyFont="1" applyFill="1" applyBorder="1" applyAlignment="1" applyProtection="1">
      <alignment horizontal="center" vertical="center"/>
    </xf>
    <xf numFmtId="0" fontId="24" fillId="2" borderId="13" xfId="4" applyFont="1" applyFill="1" applyBorder="1" applyAlignment="1" applyProtection="1">
      <alignment horizontal="center" vertical="center" wrapText="1"/>
    </xf>
    <xf numFmtId="0" fontId="24" fillId="2" borderId="0" xfId="4" applyFont="1" applyFill="1" applyAlignment="1" applyProtection="1">
      <alignment horizontal="center" vertical="center" wrapText="1"/>
    </xf>
    <xf numFmtId="0" fontId="18" fillId="2" borderId="9" xfId="4" applyFont="1" applyFill="1" applyBorder="1" applyAlignment="1" applyProtection="1">
      <alignment horizontal="center" vertical="center"/>
    </xf>
    <xf numFmtId="168" fontId="18" fillId="2" borderId="5" xfId="4" applyNumberFormat="1" applyFont="1" applyFill="1" applyBorder="1" applyAlignment="1" applyProtection="1">
      <alignment horizontal="center" vertical="center"/>
    </xf>
    <xf numFmtId="1" fontId="18" fillId="2" borderId="0" xfId="4" applyNumberFormat="1" applyFont="1" applyFill="1" applyAlignment="1" applyProtection="1">
      <alignment horizontal="center" vertical="center"/>
    </xf>
    <xf numFmtId="168" fontId="18" fillId="2" borderId="0" xfId="4" applyNumberFormat="1" applyFont="1" applyFill="1" applyAlignment="1" applyProtection="1">
      <alignment horizontal="center" vertical="center"/>
    </xf>
    <xf numFmtId="0" fontId="18" fillId="2" borderId="11" xfId="4" applyFont="1" applyFill="1" applyBorder="1" applyAlignment="1" applyProtection="1">
      <alignment horizontal="center" vertical="center"/>
    </xf>
    <xf numFmtId="168" fontId="18" fillId="2" borderId="7" xfId="4" applyNumberFormat="1" applyFont="1" applyFill="1" applyBorder="1" applyAlignment="1" applyProtection="1">
      <alignment horizontal="center" vertical="center"/>
    </xf>
    <xf numFmtId="0" fontId="19" fillId="2" borderId="0" xfId="3" applyFont="1" applyFill="1" applyAlignment="1" applyProtection="1">
      <alignment horizontal="center" vertical="center"/>
    </xf>
    <xf numFmtId="0" fontId="19" fillId="0" borderId="0" xfId="3" applyFont="1" applyProtection="1"/>
    <xf numFmtId="0" fontId="18" fillId="2" borderId="13" xfId="4" applyFont="1" applyFill="1" applyBorder="1" applyAlignment="1" applyProtection="1">
      <alignment horizontal="center" vertical="center"/>
    </xf>
    <xf numFmtId="168" fontId="19" fillId="2" borderId="13" xfId="3" applyNumberFormat="1" applyFont="1" applyFill="1" applyBorder="1" applyAlignment="1" applyProtection="1">
      <alignment horizontal="center"/>
    </xf>
    <xf numFmtId="0" fontId="25" fillId="2" borderId="0" xfId="3" applyFont="1" applyFill="1" applyProtection="1"/>
    <xf numFmtId="0" fontId="20" fillId="2" borderId="13" xfId="3" applyFont="1" applyFill="1" applyBorder="1" applyAlignment="1" applyProtection="1">
      <alignment horizontal="center" vertical="center" wrapText="1"/>
    </xf>
    <xf numFmtId="0" fontId="19" fillId="2" borderId="13" xfId="3" applyFont="1" applyFill="1" applyBorder="1" applyAlignment="1" applyProtection="1">
      <alignment horizontal="center"/>
    </xf>
    <xf numFmtId="1" fontId="19" fillId="2" borderId="13" xfId="3" applyNumberFormat="1" applyFont="1" applyFill="1" applyBorder="1" applyAlignment="1" applyProtection="1">
      <alignment horizontal="center"/>
    </xf>
    <xf numFmtId="0" fontId="25" fillId="2" borderId="0" xfId="3" applyFont="1" applyFill="1" applyAlignment="1" applyProtection="1">
      <alignment horizontal="left"/>
    </xf>
    <xf numFmtId="0" fontId="24" fillId="2" borderId="9" xfId="4" applyFont="1" applyFill="1" applyBorder="1" applyAlignment="1" applyProtection="1">
      <alignment horizontal="center" vertical="center" wrapText="1"/>
    </xf>
    <xf numFmtId="0" fontId="20" fillId="2" borderId="13" xfId="3" applyFont="1" applyFill="1" applyBorder="1" applyAlignment="1" applyProtection="1">
      <alignment horizontal="center" vertical="center"/>
    </xf>
    <xf numFmtId="0" fontId="19" fillId="2" borderId="9" xfId="3" applyFont="1" applyFill="1" applyBorder="1" applyAlignment="1" applyProtection="1">
      <alignment horizontal="center"/>
    </xf>
    <xf numFmtId="0" fontId="19" fillId="2" borderId="16" xfId="3" applyFont="1" applyFill="1" applyBorder="1" applyAlignment="1" applyProtection="1">
      <alignment horizontal="center"/>
    </xf>
    <xf numFmtId="0" fontId="19" fillId="2" borderId="8" xfId="2" applyFont="1" applyFill="1" applyBorder="1" applyAlignment="1" applyProtection="1">
      <alignment horizontal="center"/>
    </xf>
    <xf numFmtId="166" fontId="19" fillId="2" borderId="8" xfId="2" applyNumberFormat="1" applyFont="1" applyFill="1" applyBorder="1" applyAlignment="1" applyProtection="1">
      <alignment horizontal="center"/>
    </xf>
    <xf numFmtId="1" fontId="19" fillId="2" borderId="8" xfId="2" applyNumberFormat="1" applyFont="1" applyFill="1" applyBorder="1" applyAlignment="1" applyProtection="1">
      <alignment horizontal="center"/>
    </xf>
    <xf numFmtId="1" fontId="19" fillId="2" borderId="9" xfId="3" applyNumberFormat="1" applyFont="1" applyFill="1" applyBorder="1" applyAlignment="1" applyProtection="1">
      <alignment horizontal="center"/>
    </xf>
    <xf numFmtId="0" fontId="19" fillId="2" borderId="10" xfId="2" applyFont="1" applyFill="1" applyBorder="1" applyAlignment="1" applyProtection="1">
      <alignment horizontal="center"/>
    </xf>
    <xf numFmtId="166" fontId="19" fillId="2" borderId="10" xfId="2" applyNumberFormat="1" applyFont="1" applyFill="1" applyBorder="1" applyAlignment="1" applyProtection="1">
      <alignment horizontal="center"/>
    </xf>
    <xf numFmtId="1" fontId="19" fillId="2" borderId="10" xfId="2" applyNumberFormat="1" applyFont="1" applyFill="1" applyBorder="1" applyAlignment="1" applyProtection="1">
      <alignment horizontal="center"/>
    </xf>
    <xf numFmtId="0" fontId="19" fillId="2" borderId="12" xfId="2" applyFont="1" applyFill="1" applyBorder="1" applyAlignment="1" applyProtection="1">
      <alignment horizontal="center"/>
    </xf>
    <xf numFmtId="168" fontId="19" fillId="2" borderId="12" xfId="2" applyNumberFormat="1" applyFont="1" applyFill="1" applyBorder="1" applyAlignment="1" applyProtection="1">
      <alignment horizontal="center"/>
    </xf>
    <xf numFmtId="0" fontId="19" fillId="2" borderId="11" xfId="3" applyFont="1" applyFill="1" applyBorder="1" applyAlignment="1" applyProtection="1">
      <alignment horizontal="center"/>
    </xf>
    <xf numFmtId="0" fontId="27" fillId="2" borderId="14" xfId="2" applyFont="1" applyFill="1" applyBorder="1" applyAlignment="1" applyProtection="1">
      <alignment horizontal="center"/>
    </xf>
    <xf numFmtId="0" fontId="27" fillId="2" borderId="13" xfId="2" applyFont="1" applyFill="1" applyBorder="1" applyAlignment="1" applyProtection="1">
      <alignment horizontal="center"/>
    </xf>
    <xf numFmtId="0" fontId="20" fillId="2" borderId="0" xfId="3" applyFont="1" applyFill="1" applyAlignment="1" applyProtection="1">
      <alignment horizontal="center"/>
    </xf>
    <xf numFmtId="0" fontId="20" fillId="2" borderId="17" xfId="3" applyFont="1" applyFill="1" applyBorder="1" applyAlignment="1" applyProtection="1"/>
    <xf numFmtId="0" fontId="20" fillId="2" borderId="18" xfId="3" applyFont="1" applyFill="1" applyBorder="1" applyAlignment="1" applyProtection="1">
      <alignment horizontal="center" vertical="center" wrapText="1"/>
    </xf>
    <xf numFmtId="0" fontId="28" fillId="2" borderId="0" xfId="3" applyFont="1" applyFill="1" applyProtection="1"/>
    <xf numFmtId="0" fontId="19" fillId="2" borderId="8" xfId="3" applyFont="1" applyFill="1" applyBorder="1" applyAlignment="1" applyProtection="1">
      <alignment horizontal="center" vertical="center"/>
    </xf>
    <xf numFmtId="0" fontId="27" fillId="2" borderId="0" xfId="3" applyFont="1" applyFill="1" applyProtection="1"/>
    <xf numFmtId="0" fontId="19" fillId="2" borderId="12" xfId="3" applyFont="1" applyFill="1" applyBorder="1" applyAlignment="1" applyProtection="1">
      <alignment horizontal="center" vertical="center"/>
    </xf>
    <xf numFmtId="2" fontId="18" fillId="3" borderId="15" xfId="4" applyNumberFormat="1" applyFont="1" applyFill="1" applyBorder="1" applyAlignment="1" applyProtection="1">
      <alignment horizontal="center" vertical="center"/>
      <protection locked="0"/>
    </xf>
    <xf numFmtId="2" fontId="18" fillId="3" borderId="13" xfId="4" applyNumberFormat="1" applyFont="1" applyFill="1" applyBorder="1" applyAlignment="1" applyProtection="1">
      <alignment horizontal="center" vertical="center"/>
      <protection locked="0"/>
    </xf>
    <xf numFmtId="168" fontId="19" fillId="2" borderId="13" xfId="3" applyNumberFormat="1" applyFont="1" applyFill="1" applyBorder="1" applyAlignment="1" applyProtection="1">
      <alignment horizontal="center"/>
      <protection locked="0"/>
    </xf>
    <xf numFmtId="0" fontId="19" fillId="3" borderId="13" xfId="3" applyFont="1" applyFill="1" applyBorder="1" applyAlignment="1" applyProtection="1">
      <alignment horizontal="center"/>
      <protection locked="0"/>
    </xf>
    <xf numFmtId="170" fontId="19" fillId="3" borderId="0" xfId="3" applyNumberFormat="1" applyFont="1" applyFill="1" applyAlignment="1" applyProtection="1">
      <alignment horizontal="right" vertical="center"/>
      <protection locked="0"/>
    </xf>
    <xf numFmtId="0" fontId="19" fillId="3" borderId="0" xfId="3" applyFont="1" applyFill="1" applyAlignment="1" applyProtection="1">
      <alignment horizontal="right" vertical="center"/>
      <protection locked="0"/>
    </xf>
    <xf numFmtId="168" fontId="19" fillId="3" borderId="0" xfId="3" applyNumberFormat="1" applyFont="1" applyFill="1" applyAlignment="1" applyProtection="1">
      <alignment horizontal="right" vertical="center"/>
      <protection locked="0"/>
    </xf>
    <xf numFmtId="168" fontId="19" fillId="3" borderId="0" xfId="3" applyNumberFormat="1" applyFont="1" applyFill="1" applyAlignment="1" applyProtection="1">
      <alignment horizontal="right"/>
      <protection locked="0"/>
    </xf>
    <xf numFmtId="0" fontId="18" fillId="2" borderId="0" xfId="4" applyFont="1" applyFill="1" applyAlignment="1" applyProtection="1">
      <alignment horizontal="center" vertical="center"/>
    </xf>
    <xf numFmtId="0" fontId="20" fillId="2" borderId="0" xfId="2" applyFont="1" applyFill="1" applyAlignment="1" applyProtection="1">
      <alignment horizontal="center"/>
    </xf>
    <xf numFmtId="0" fontId="24" fillId="2" borderId="0" xfId="4" applyFont="1" applyFill="1" applyAlignment="1" applyProtection="1">
      <alignment horizontal="center" vertical="center"/>
    </xf>
    <xf numFmtId="0" fontId="18" fillId="2" borderId="0" xfId="4" applyFont="1" applyFill="1" applyAlignment="1" applyProtection="1">
      <alignment horizontal="left" vertical="center"/>
    </xf>
    <xf numFmtId="0" fontId="19" fillId="2" borderId="0" xfId="3" applyFont="1" applyFill="1" applyProtection="1">
      <protection hidden="1"/>
    </xf>
    <xf numFmtId="0" fontId="19" fillId="0" borderId="0" xfId="3" applyFont="1" applyProtection="1">
      <protection hidden="1"/>
    </xf>
    <xf numFmtId="0" fontId="27" fillId="2" borderId="14" xfId="2" applyFont="1" applyFill="1" applyBorder="1" applyAlignment="1" applyProtection="1">
      <alignment horizontal="right"/>
    </xf>
    <xf numFmtId="0" fontId="20" fillId="2" borderId="13" xfId="2" applyFont="1" applyFill="1" applyBorder="1" applyAlignment="1" applyProtection="1">
      <alignment horizontal="center" vertical="center"/>
    </xf>
    <xf numFmtId="0" fontId="25" fillId="2" borderId="0" xfId="3" applyFont="1" applyFill="1" applyAlignment="1" applyProtection="1">
      <alignment horizontal="left" vertical="center"/>
    </xf>
    <xf numFmtId="0" fontId="27" fillId="2" borderId="14" xfId="2" applyFont="1" applyFill="1" applyBorder="1" applyAlignment="1" applyProtection="1"/>
    <xf numFmtId="0" fontId="19" fillId="2" borderId="12" xfId="2" applyFont="1" applyFill="1" applyBorder="1" applyAlignment="1" applyProtection="1">
      <alignment horizontal="right"/>
    </xf>
    <xf numFmtId="2" fontId="19" fillId="2" borderId="0" xfId="3" applyNumberFormat="1" applyFont="1" applyFill="1" applyAlignment="1" applyProtection="1">
      <alignment horizontal="center" vertical="center"/>
    </xf>
    <xf numFmtId="1" fontId="18" fillId="3" borderId="9" xfId="4" applyNumberFormat="1" applyFont="1" applyFill="1" applyBorder="1" applyAlignment="1" applyProtection="1">
      <alignment horizontal="center" vertical="center"/>
      <protection locked="0"/>
    </xf>
    <xf numFmtId="1" fontId="18" fillId="3" borderId="11" xfId="4" applyNumberFormat="1" applyFont="1" applyFill="1" applyBorder="1" applyAlignment="1" applyProtection="1">
      <alignment horizontal="center" vertical="center"/>
      <protection locked="0"/>
    </xf>
    <xf numFmtId="0" fontId="19" fillId="3" borderId="13" xfId="2" applyFont="1" applyFill="1" applyBorder="1" applyAlignment="1" applyProtection="1">
      <alignment horizontal="center" vertical="center"/>
      <protection locked="0"/>
    </xf>
    <xf numFmtId="2" fontId="19" fillId="3" borderId="13" xfId="3" applyNumberFormat="1" applyFont="1" applyFill="1" applyBorder="1" applyAlignment="1" applyProtection="1">
      <alignment horizontal="center" vertical="center"/>
      <protection locked="0"/>
    </xf>
    <xf numFmtId="0" fontId="19" fillId="3" borderId="21" xfId="2" applyFont="1" applyFill="1" applyBorder="1" applyAlignment="1" applyProtection="1">
      <alignment horizontal="center" vertical="center"/>
      <protection locked="0"/>
    </xf>
    <xf numFmtId="2" fontId="19" fillId="3" borderId="21" xfId="3" applyNumberFormat="1" applyFont="1" applyFill="1" applyBorder="1" applyAlignment="1" applyProtection="1">
      <alignment horizontal="center" vertical="center"/>
      <protection locked="0"/>
    </xf>
    <xf numFmtId="2" fontId="18" fillId="3" borderId="12" xfId="4" applyNumberFormat="1" applyFont="1" applyFill="1" applyBorder="1" applyAlignment="1" applyProtection="1">
      <alignment horizontal="center" vertical="center"/>
      <protection locked="0"/>
    </xf>
    <xf numFmtId="0" fontId="19" fillId="3" borderId="13" xfId="3" applyFont="1" applyFill="1" applyBorder="1" applyProtection="1">
      <protection locked="0" hidden="1"/>
    </xf>
    <xf numFmtId="2" fontId="19" fillId="3" borderId="13" xfId="3" applyNumberFormat="1" applyFont="1" applyFill="1" applyBorder="1" applyProtection="1">
      <protection locked="0" hidden="1"/>
    </xf>
    <xf numFmtId="1" fontId="19" fillId="3" borderId="13" xfId="3" applyNumberFormat="1" applyFont="1" applyFill="1" applyBorder="1" applyAlignment="1" applyProtection="1">
      <alignment horizontal="center"/>
      <protection locked="0"/>
    </xf>
    <xf numFmtId="168" fontId="19" fillId="2" borderId="13" xfId="3" applyNumberFormat="1" applyFont="1" applyFill="1" applyBorder="1" applyAlignment="1" applyProtection="1">
      <alignment horizontal="center" vertical="center"/>
    </xf>
    <xf numFmtId="1" fontId="19" fillId="2" borderId="13" xfId="3" applyNumberFormat="1" applyFont="1" applyFill="1" applyBorder="1" applyAlignment="1" applyProtection="1">
      <alignment horizontal="center" vertical="center"/>
    </xf>
    <xf numFmtId="49" fontId="18" fillId="3" borderId="11" xfId="4" applyNumberFormat="1" applyFont="1" applyFill="1" applyBorder="1" applyAlignment="1" applyProtection="1">
      <alignment horizontal="center" vertical="center"/>
      <protection locked="0"/>
    </xf>
    <xf numFmtId="0" fontId="23" fillId="2" borderId="0" xfId="3" applyFont="1" applyFill="1" applyProtection="1"/>
    <xf numFmtId="0" fontId="19" fillId="2" borderId="13" xfId="3" applyFont="1" applyFill="1" applyBorder="1" applyAlignment="1" applyProtection="1">
      <alignment horizontal="center" vertical="center"/>
    </xf>
    <xf numFmtId="1" fontId="19" fillId="2" borderId="13" xfId="3" applyNumberFormat="1" applyFont="1" applyFill="1" applyBorder="1" applyAlignment="1" applyProtection="1">
      <alignment horizontal="center" vertical="center"/>
      <protection locked="0"/>
    </xf>
    <xf numFmtId="2" fontId="19" fillId="2" borderId="11" xfId="3" applyNumberFormat="1" applyFont="1" applyFill="1" applyBorder="1" applyAlignment="1" applyProtection="1">
      <alignment horizontal="center" vertical="center"/>
    </xf>
    <xf numFmtId="1" fontId="19" fillId="2" borderId="11" xfId="3" applyNumberFormat="1" applyFont="1" applyFill="1" applyBorder="1" applyAlignment="1" applyProtection="1">
      <alignment horizontal="center" vertical="center"/>
    </xf>
    <xf numFmtId="0" fontId="20" fillId="2" borderId="5" xfId="3" applyFont="1" applyFill="1" applyBorder="1" applyAlignment="1" applyProtection="1">
      <alignment horizontal="center" vertical="center" wrapText="1"/>
    </xf>
    <xf numFmtId="0" fontId="20" fillId="2" borderId="9" xfId="3" applyFont="1" applyFill="1" applyBorder="1" applyAlignment="1" applyProtection="1">
      <alignment horizontal="center" vertical="center" wrapText="1"/>
    </xf>
    <xf numFmtId="0" fontId="20" fillId="2" borderId="8" xfId="3" applyFont="1" applyFill="1" applyBorder="1" applyAlignment="1" applyProtection="1">
      <alignment horizontal="center" vertical="center" wrapText="1"/>
    </xf>
    <xf numFmtId="0" fontId="20" fillId="0" borderId="9" xfId="7" applyFont="1" applyBorder="1" applyAlignment="1">
      <alignment horizontal="center" vertical="center" wrapText="1"/>
    </xf>
    <xf numFmtId="0" fontId="20" fillId="2" borderId="9" xfId="3" applyFont="1" applyFill="1" applyBorder="1" applyAlignment="1" applyProtection="1">
      <alignment horizontal="center" vertical="center"/>
    </xf>
    <xf numFmtId="0" fontId="20" fillId="2" borderId="8" xfId="3" applyFont="1" applyFill="1" applyBorder="1" applyAlignment="1" applyProtection="1">
      <alignment horizontal="center" vertical="center"/>
    </xf>
    <xf numFmtId="0" fontId="24" fillId="2" borderId="9" xfId="4" applyFont="1" applyFill="1" applyBorder="1" applyAlignment="1">
      <alignment horizontal="center" vertical="center" wrapText="1"/>
    </xf>
    <xf numFmtId="2" fontId="19" fillId="2" borderId="13" xfId="7" applyNumberFormat="1" applyFont="1" applyFill="1" applyBorder="1" applyAlignment="1">
      <alignment horizontal="center"/>
    </xf>
    <xf numFmtId="168" fontId="19" fillId="2" borderId="13" xfId="7" applyNumberFormat="1" applyFont="1" applyFill="1" applyBorder="1" applyAlignment="1">
      <alignment horizontal="center" vertical="center"/>
    </xf>
    <xf numFmtId="0" fontId="19" fillId="2" borderId="26" xfId="3" applyFont="1" applyFill="1" applyBorder="1" applyAlignment="1" applyProtection="1">
      <alignment horizontal="center" vertical="center"/>
    </xf>
    <xf numFmtId="1" fontId="19" fillId="2" borderId="25" xfId="3" applyNumberFormat="1" applyFont="1" applyFill="1" applyBorder="1" applyAlignment="1" applyProtection="1">
      <alignment horizontal="center" vertical="center"/>
    </xf>
    <xf numFmtId="2" fontId="19" fillId="2" borderId="25" xfId="3" applyNumberFormat="1" applyFont="1" applyFill="1" applyBorder="1" applyAlignment="1" applyProtection="1">
      <alignment horizontal="center" vertical="center"/>
    </xf>
    <xf numFmtId="0" fontId="19" fillId="2" borderId="31" xfId="3" applyFont="1" applyFill="1" applyBorder="1" applyAlignment="1" applyProtection="1">
      <alignment horizontal="center" vertical="center"/>
    </xf>
    <xf numFmtId="2" fontId="19" fillId="2" borderId="32" xfId="7" applyNumberFormat="1" applyFont="1" applyFill="1" applyBorder="1" applyAlignment="1">
      <alignment horizontal="center"/>
    </xf>
    <xf numFmtId="1" fontId="19" fillId="2" borderId="32" xfId="3" applyNumberFormat="1" applyFont="1" applyFill="1" applyBorder="1" applyAlignment="1" applyProtection="1">
      <alignment horizontal="center" vertical="center"/>
    </xf>
    <xf numFmtId="1" fontId="19" fillId="2" borderId="13" xfId="3" applyNumberFormat="1" applyFont="1" applyFill="1" applyBorder="1" applyAlignment="1" applyProtection="1">
      <alignment horizontal="center" vertical="center"/>
    </xf>
    <xf numFmtId="2" fontId="19" fillId="2" borderId="13" xfId="3" applyNumberFormat="1" applyFont="1" applyFill="1" applyBorder="1" applyAlignment="1" applyProtection="1">
      <alignment horizontal="center" vertical="center"/>
    </xf>
    <xf numFmtId="168" fontId="19" fillId="2" borderId="32" xfId="7" applyNumberFormat="1" applyFont="1" applyFill="1" applyBorder="1" applyAlignment="1">
      <alignment horizontal="center" vertical="center"/>
    </xf>
    <xf numFmtId="1" fontId="19" fillId="2" borderId="32" xfId="3" applyNumberFormat="1" applyFont="1" applyFill="1" applyBorder="1" applyAlignment="1" applyProtection="1">
      <alignment horizontal="center" vertical="center"/>
    </xf>
    <xf numFmtId="168" fontId="19" fillId="2" borderId="11" xfId="3" applyNumberFormat="1" applyFont="1" applyFill="1" applyBorder="1" applyAlignment="1" applyProtection="1">
      <alignment horizontal="center" vertical="center"/>
    </xf>
    <xf numFmtId="168" fontId="19" fillId="2" borderId="25" xfId="3" applyNumberFormat="1" applyFont="1" applyFill="1" applyBorder="1" applyAlignment="1" applyProtection="1">
      <alignment horizontal="center" vertical="center"/>
    </xf>
    <xf numFmtId="0" fontId="19" fillId="2" borderId="13" xfId="7" applyFont="1" applyFill="1" applyBorder="1" applyAlignment="1">
      <alignment horizontal="center" vertical="center"/>
    </xf>
    <xf numFmtId="0" fontId="18" fillId="2" borderId="13" xfId="4" applyFont="1" applyFill="1" applyBorder="1" applyAlignment="1" applyProtection="1">
      <alignment horizontal="center" vertical="center"/>
      <protection locked="0"/>
    </xf>
    <xf numFmtId="0" fontId="19" fillId="2" borderId="37" xfId="2" applyFont="1" applyFill="1" applyBorder="1" applyAlignment="1" applyProtection="1">
      <alignment horizontal="right"/>
    </xf>
    <xf numFmtId="168" fontId="19" fillId="3" borderId="37" xfId="3" applyNumberFormat="1" applyFont="1" applyFill="1" applyBorder="1" applyAlignment="1" applyProtection="1">
      <alignment horizontal="center" vertical="center"/>
    </xf>
    <xf numFmtId="0" fontId="19" fillId="2" borderId="16" xfId="2" applyFont="1" applyFill="1" applyBorder="1" applyAlignment="1" applyProtection="1">
      <alignment horizontal="right"/>
    </xf>
    <xf numFmtId="168" fontId="19" fillId="3" borderId="16" xfId="3" applyNumberFormat="1" applyFont="1" applyFill="1" applyBorder="1" applyAlignment="1" applyProtection="1">
      <alignment horizontal="center" vertical="center"/>
    </xf>
    <xf numFmtId="1" fontId="19" fillId="2" borderId="0" xfId="3" applyNumberFormat="1" applyFont="1" applyFill="1" applyAlignment="1" applyProtection="1">
      <alignment horizontal="right" vertical="center"/>
      <protection locked="0"/>
    </xf>
    <xf numFmtId="0" fontId="19" fillId="2" borderId="0" xfId="3" applyFont="1" applyFill="1" applyBorder="1" applyAlignment="1" applyProtection="1">
      <alignment horizontal="center"/>
    </xf>
    <xf numFmtId="1" fontId="19" fillId="2" borderId="15" xfId="3" applyNumberFormat="1" applyFont="1" applyFill="1" applyBorder="1" applyAlignment="1" applyProtection="1">
      <alignment horizontal="center"/>
    </xf>
    <xf numFmtId="0" fontId="24" fillId="0" borderId="13" xfId="4" applyFont="1" applyBorder="1" applyAlignment="1">
      <alignment horizontal="center" vertical="center"/>
    </xf>
    <xf numFmtId="0" fontId="24" fillId="0" borderId="15" xfId="4" applyFont="1" applyBorder="1" applyAlignment="1">
      <alignment horizontal="center" vertical="center"/>
    </xf>
    <xf numFmtId="0" fontId="18" fillId="0" borderId="13" xfId="4" applyFont="1" applyBorder="1" applyAlignment="1">
      <alignment horizontal="center" vertical="center"/>
    </xf>
    <xf numFmtId="171" fontId="18" fillId="0" borderId="13" xfId="4" applyNumberFormat="1" applyFont="1" applyBorder="1" applyAlignment="1">
      <alignment horizontal="center" vertical="center"/>
    </xf>
    <xf numFmtId="0" fontId="18" fillId="0" borderId="15" xfId="4" applyFont="1" applyBorder="1" applyAlignment="1">
      <alignment horizontal="center" vertical="center"/>
    </xf>
    <xf numFmtId="0" fontId="18" fillId="0" borderId="13" xfId="4" applyFont="1" applyBorder="1" applyAlignment="1">
      <alignment horizontal="center" vertical="center" wrapText="1"/>
    </xf>
    <xf numFmtId="1" fontId="19" fillId="2" borderId="25" xfId="3" applyNumberFormat="1" applyFont="1" applyFill="1" applyBorder="1" applyAlignment="1" applyProtection="1">
      <alignment horizontal="center" vertical="center"/>
    </xf>
    <xf numFmtId="1" fontId="19" fillId="2" borderId="11" xfId="3" applyNumberFormat="1" applyFont="1" applyFill="1" applyBorder="1" applyAlignment="1" applyProtection="1">
      <alignment horizontal="center" vertical="center"/>
    </xf>
    <xf numFmtId="168" fontId="19" fillId="2" borderId="16" xfId="3" applyNumberFormat="1" applyFont="1" applyFill="1" applyBorder="1" applyAlignment="1" applyProtection="1">
      <alignment horizontal="center" vertical="center"/>
    </xf>
    <xf numFmtId="1" fontId="19" fillId="2" borderId="13" xfId="7" applyNumberFormat="1" applyFont="1" applyFill="1" applyBorder="1" applyAlignment="1">
      <alignment horizontal="center" vertical="center"/>
    </xf>
    <xf numFmtId="1" fontId="19" fillId="2" borderId="32" xfId="7" applyNumberFormat="1" applyFont="1" applyFill="1" applyBorder="1" applyAlignment="1">
      <alignment horizontal="center" vertical="center"/>
    </xf>
    <xf numFmtId="1" fontId="19" fillId="2" borderId="27" xfId="3" applyNumberFormat="1" applyFont="1" applyFill="1" applyBorder="1" applyAlignment="1" applyProtection="1">
      <alignment horizontal="center" vertical="center"/>
    </xf>
    <xf numFmtId="1" fontId="19" fillId="2" borderId="14" xfId="3" applyNumberFormat="1" applyFont="1" applyFill="1" applyBorder="1" applyAlignment="1" applyProtection="1">
      <alignment horizontal="center" vertical="center"/>
    </xf>
    <xf numFmtId="1" fontId="19" fillId="3" borderId="0" xfId="3" applyNumberFormat="1" applyFont="1" applyFill="1" applyAlignment="1" applyProtection="1">
      <alignment horizontal="right"/>
      <protection hidden="1"/>
    </xf>
    <xf numFmtId="1" fontId="19" fillId="2" borderId="25" xfId="3" applyNumberFormat="1" applyFont="1" applyFill="1" applyBorder="1" applyAlignment="1" applyProtection="1">
      <alignment horizontal="center" vertical="center"/>
    </xf>
    <xf numFmtId="1" fontId="19" fillId="2" borderId="11" xfId="3" applyNumberFormat="1" applyFont="1" applyFill="1" applyBorder="1" applyAlignment="1" applyProtection="1">
      <alignment horizontal="center" vertical="center"/>
    </xf>
    <xf numFmtId="2" fontId="19" fillId="2" borderId="25" xfId="3" applyNumberFormat="1" applyFont="1" applyFill="1" applyBorder="1" applyAlignment="1" applyProtection="1">
      <alignment horizontal="center" vertical="center"/>
    </xf>
    <xf numFmtId="2" fontId="19" fillId="2" borderId="11" xfId="3" applyNumberFormat="1" applyFont="1" applyFill="1" applyBorder="1" applyAlignment="1" applyProtection="1">
      <alignment horizontal="center" vertical="center"/>
    </xf>
    <xf numFmtId="0" fontId="18" fillId="3" borderId="11" xfId="4" applyFont="1" applyFill="1" applyBorder="1" applyAlignment="1" applyProtection="1">
      <alignment horizontal="center" vertical="center"/>
      <protection locked="0"/>
    </xf>
    <xf numFmtId="2" fontId="18" fillId="3" borderId="9" xfId="4" applyNumberFormat="1" applyFont="1" applyFill="1" applyBorder="1" applyAlignment="1" applyProtection="1">
      <alignment horizontal="center" vertical="center"/>
      <protection locked="0"/>
    </xf>
    <xf numFmtId="2" fontId="18" fillId="3" borderId="11" xfId="4" applyNumberFormat="1" applyFont="1" applyFill="1" applyBorder="1" applyAlignment="1" applyProtection="1">
      <alignment horizontal="center" vertical="center"/>
      <protection locked="0"/>
    </xf>
    <xf numFmtId="168" fontId="19" fillId="2" borderId="16" xfId="3" applyNumberFormat="1" applyFont="1" applyFill="1" applyBorder="1" applyAlignment="1" applyProtection="1">
      <alignment horizontal="center" vertical="center"/>
    </xf>
    <xf numFmtId="168" fontId="19" fillId="2" borderId="11" xfId="3" applyNumberFormat="1" applyFont="1" applyFill="1" applyBorder="1" applyAlignment="1" applyProtection="1">
      <alignment horizontal="center" vertical="center"/>
    </xf>
    <xf numFmtId="0" fontId="20" fillId="2" borderId="0" xfId="2" applyFont="1" applyFill="1" applyAlignment="1" applyProtection="1">
      <alignment horizontal="center"/>
    </xf>
    <xf numFmtId="0" fontId="24" fillId="2" borderId="0" xfId="4" applyFont="1" applyFill="1" applyAlignment="1" applyProtection="1">
      <alignment horizontal="center" vertical="center"/>
    </xf>
    <xf numFmtId="0" fontId="18" fillId="2" borderId="0" xfId="4" applyFont="1" applyFill="1" applyAlignment="1" applyProtection="1">
      <alignment horizontal="left" vertical="center"/>
    </xf>
    <xf numFmtId="0" fontId="18" fillId="2" borderId="0" xfId="4" applyFont="1" applyFill="1" applyAlignment="1" applyProtection="1">
      <alignment horizontal="center" vertical="center"/>
    </xf>
    <xf numFmtId="0" fontId="18" fillId="2" borderId="11" xfId="4" applyFont="1" applyFill="1" applyBorder="1" applyAlignment="1" applyProtection="1">
      <alignment horizontal="center" vertical="center"/>
      <protection locked="0"/>
    </xf>
    <xf numFmtId="1" fontId="18" fillId="3" borderId="9" xfId="4" applyNumberFormat="1" applyFont="1" applyFill="1" applyBorder="1" applyAlignment="1" applyProtection="1">
      <alignment horizontal="center" vertical="center"/>
      <protection locked="0"/>
    </xf>
    <xf numFmtId="1" fontId="18" fillId="3" borderId="11" xfId="4" applyNumberFormat="1" applyFont="1" applyFill="1" applyBorder="1" applyAlignment="1" applyProtection="1">
      <alignment horizontal="center" vertical="center"/>
      <protection locked="0"/>
    </xf>
    <xf numFmtId="2" fontId="18" fillId="3" borderId="9" xfId="4" applyNumberFormat="1" applyFont="1" applyFill="1" applyBorder="1" applyAlignment="1" applyProtection="1">
      <alignment horizontal="center" vertical="center"/>
      <protection locked="0"/>
    </xf>
    <xf numFmtId="2" fontId="18" fillId="3" borderId="11" xfId="4" applyNumberFormat="1" applyFont="1" applyFill="1" applyBorder="1" applyAlignment="1" applyProtection="1">
      <alignment horizontal="center" vertical="center"/>
      <protection locked="0"/>
    </xf>
    <xf numFmtId="2" fontId="19" fillId="3" borderId="13" xfId="7" applyNumberFormat="1" applyFont="1" applyFill="1" applyBorder="1" applyAlignment="1">
      <alignment horizontal="center" vertical="center"/>
    </xf>
    <xf numFmtId="2" fontId="19" fillId="3" borderId="32" xfId="7" applyNumberFormat="1" applyFont="1" applyFill="1" applyBorder="1" applyAlignment="1">
      <alignment horizontal="center" vertical="center"/>
    </xf>
    <xf numFmtId="1" fontId="19" fillId="3" borderId="13" xfId="7" applyNumberFormat="1" applyFont="1" applyFill="1" applyBorder="1" applyAlignment="1" applyProtection="1">
      <alignment horizontal="center"/>
      <protection locked="0"/>
    </xf>
    <xf numFmtId="166" fontId="19" fillId="3" borderId="15" xfId="7" applyNumberFormat="1" applyFont="1" applyFill="1" applyBorder="1" applyAlignment="1" applyProtection="1">
      <alignment horizontal="center"/>
      <protection locked="0"/>
    </xf>
    <xf numFmtId="166" fontId="19" fillId="3" borderId="5" xfId="7" applyNumberFormat="1" applyFont="1" applyFill="1" applyBorder="1" applyAlignment="1" applyProtection="1">
      <alignment horizontal="center"/>
      <protection locked="0"/>
    </xf>
    <xf numFmtId="1" fontId="19" fillId="3" borderId="9" xfId="7" applyNumberFormat="1" applyFont="1" applyFill="1" applyBorder="1" applyAlignment="1" applyProtection="1">
      <alignment horizontal="center"/>
      <protection locked="0"/>
    </xf>
    <xf numFmtId="2" fontId="19" fillId="2" borderId="25" xfId="3" applyNumberFormat="1" applyFont="1" applyFill="1" applyBorder="1" applyAlignment="1" applyProtection="1">
      <alignment horizontal="center"/>
      <protection locked="0"/>
    </xf>
    <xf numFmtId="2" fontId="19" fillId="2" borderId="13" xfId="3" applyNumberFormat="1" applyFont="1" applyFill="1" applyBorder="1" applyAlignment="1" applyProtection="1">
      <alignment horizontal="center"/>
      <protection locked="0"/>
    </xf>
    <xf numFmtId="2" fontId="19" fillId="2" borderId="11" xfId="3" applyNumberFormat="1" applyFont="1" applyFill="1" applyBorder="1" applyAlignment="1" applyProtection="1">
      <alignment horizontal="center"/>
      <protection locked="0"/>
    </xf>
    <xf numFmtId="2" fontId="19" fillId="2" borderId="13" xfId="7" applyNumberFormat="1" applyFont="1" applyFill="1" applyBorder="1" applyAlignment="1">
      <alignment horizontal="center" vertical="center"/>
    </xf>
    <xf numFmtId="2" fontId="19" fillId="2" borderId="32" xfId="7" applyNumberFormat="1" applyFont="1" applyFill="1" applyBorder="1" applyAlignment="1">
      <alignment horizontal="center" vertical="center"/>
    </xf>
    <xf numFmtId="2" fontId="19" fillId="3" borderId="25" xfId="7" applyNumberFormat="1" applyFont="1" applyFill="1" applyBorder="1" applyAlignment="1" applyProtection="1">
      <alignment horizontal="center"/>
      <protection locked="0"/>
    </xf>
    <xf numFmtId="2" fontId="19" fillId="3" borderId="13" xfId="7" applyNumberFormat="1" applyFont="1" applyFill="1" applyBorder="1" applyAlignment="1" applyProtection="1">
      <alignment horizontal="center"/>
      <protection locked="0"/>
    </xf>
    <xf numFmtId="2" fontId="19" fillId="3" borderId="11" xfId="7" applyNumberFormat="1" applyFont="1" applyFill="1" applyBorder="1" applyAlignment="1" applyProtection="1">
      <alignment horizontal="center"/>
      <protection locked="0"/>
    </xf>
    <xf numFmtId="1" fontId="19" fillId="3" borderId="25" xfId="7" applyNumberFormat="1" applyFont="1" applyFill="1" applyBorder="1" applyAlignment="1" applyProtection="1">
      <alignment horizontal="center" vertical="center"/>
      <protection locked="0"/>
    </xf>
    <xf numFmtId="1" fontId="19" fillId="3" borderId="13" xfId="7" applyNumberFormat="1" applyFont="1" applyFill="1" applyBorder="1" applyAlignment="1" applyProtection="1">
      <alignment horizontal="center" vertical="center"/>
      <protection locked="0"/>
    </xf>
    <xf numFmtId="1" fontId="19" fillId="3" borderId="11" xfId="7" applyNumberFormat="1" applyFont="1" applyFill="1" applyBorder="1" applyAlignment="1" applyProtection="1">
      <alignment horizontal="center" vertical="center"/>
      <protection locked="0"/>
    </xf>
    <xf numFmtId="1" fontId="19" fillId="3" borderId="32" xfId="7" applyNumberFormat="1" applyFont="1" applyFill="1" applyBorder="1" applyAlignment="1" applyProtection="1">
      <alignment horizontal="center" vertical="center"/>
      <protection locked="0"/>
    </xf>
    <xf numFmtId="168" fontId="19" fillId="2" borderId="32" xfId="3" applyNumberFormat="1" applyFont="1" applyFill="1" applyBorder="1" applyAlignment="1" applyProtection="1">
      <alignment horizontal="center" vertical="center"/>
    </xf>
    <xf numFmtId="0" fontId="19" fillId="2" borderId="0" xfId="3" applyFont="1" applyFill="1" applyAlignment="1" applyProtection="1">
      <alignment horizontal="left" vertical="center" wrapText="1"/>
      <protection locked="0"/>
    </xf>
    <xf numFmtId="165" fontId="19" fillId="2" borderId="0" xfId="3" applyNumberFormat="1" applyFont="1" applyFill="1" applyAlignment="1" applyProtection="1">
      <alignment horizontal="left" vertical="center" wrapText="1"/>
      <protection locked="0"/>
    </xf>
    <xf numFmtId="2" fontId="19" fillId="2" borderId="25" xfId="7" applyNumberFormat="1" applyFont="1" applyFill="1" applyBorder="1" applyAlignment="1" applyProtection="1">
      <alignment horizontal="center"/>
      <protection locked="0"/>
    </xf>
    <xf numFmtId="2" fontId="19" fillId="2" borderId="13" xfId="7" applyNumberFormat="1" applyFont="1" applyFill="1" applyBorder="1" applyAlignment="1" applyProtection="1">
      <alignment horizontal="center"/>
      <protection locked="0"/>
    </xf>
    <xf numFmtId="2" fontId="19" fillId="2" borderId="11" xfId="7" applyNumberFormat="1" applyFont="1" applyFill="1" applyBorder="1" applyAlignment="1" applyProtection="1">
      <alignment horizontal="center"/>
      <protection locked="0"/>
    </xf>
    <xf numFmtId="1" fontId="18" fillId="2" borderId="13" xfId="4" applyNumberFormat="1" applyFont="1" applyFill="1" applyBorder="1" applyAlignment="1" applyProtection="1">
      <alignment horizontal="center" vertical="center"/>
      <protection locked="0"/>
    </xf>
    <xf numFmtId="2" fontId="18" fillId="2" borderId="13" xfId="4" applyNumberFormat="1" applyFont="1" applyFill="1" applyBorder="1" applyAlignment="1" applyProtection="1">
      <alignment horizontal="center" vertical="center"/>
      <protection locked="0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horizontal="left" vertical="top"/>
    </xf>
    <xf numFmtId="0" fontId="19" fillId="3" borderId="13" xfId="7" applyFont="1" applyFill="1" applyBorder="1" applyAlignment="1" applyProtection="1">
      <alignment horizontal="center" vertical="center"/>
      <protection locked="0"/>
    </xf>
    <xf numFmtId="0" fontId="19" fillId="3" borderId="38" xfId="7" applyFont="1" applyFill="1" applyBorder="1" applyAlignment="1">
      <alignment horizontal="center" vertical="center"/>
    </xf>
    <xf numFmtId="1" fontId="19" fillId="3" borderId="15" xfId="7" applyNumberFormat="1" applyFont="1" applyFill="1" applyBorder="1" applyAlignment="1" applyProtection="1">
      <alignment horizontal="center" vertical="center"/>
      <protection locked="0"/>
    </xf>
    <xf numFmtId="1" fontId="19" fillId="3" borderId="39" xfId="7" applyNumberFormat="1" applyFont="1" applyFill="1" applyBorder="1" applyAlignment="1" applyProtection="1">
      <alignment horizontal="center" vertical="center"/>
      <protection locked="0"/>
    </xf>
    <xf numFmtId="0" fontId="19" fillId="3" borderId="13" xfId="7" applyFont="1" applyFill="1" applyBorder="1" applyAlignment="1">
      <alignment horizontal="center" vertical="center"/>
    </xf>
    <xf numFmtId="0" fontId="19" fillId="3" borderId="32" xfId="7" applyFont="1" applyFill="1" applyBorder="1" applyAlignment="1">
      <alignment horizontal="center" vertical="center"/>
    </xf>
    <xf numFmtId="2" fontId="19" fillId="3" borderId="25" xfId="3" applyNumberFormat="1" applyFont="1" applyFill="1" applyBorder="1" applyAlignment="1" applyProtection="1">
      <alignment horizontal="center"/>
      <protection locked="0"/>
    </xf>
    <xf numFmtId="2" fontId="19" fillId="3" borderId="13" xfId="3" applyNumberFormat="1" applyFont="1" applyFill="1" applyBorder="1" applyAlignment="1" applyProtection="1">
      <alignment horizontal="center"/>
      <protection locked="0"/>
    </xf>
    <xf numFmtId="2" fontId="19" fillId="3" borderId="11" xfId="3" applyNumberFormat="1" applyFont="1" applyFill="1" applyBorder="1" applyAlignment="1" applyProtection="1">
      <alignment horizontal="center"/>
      <protection locked="0"/>
    </xf>
    <xf numFmtId="2" fontId="19" fillId="2" borderId="25" xfId="3" applyNumberFormat="1" applyFont="1" applyFill="1" applyBorder="1" applyAlignment="1" applyProtection="1">
      <alignment horizontal="center" vertical="center"/>
    </xf>
    <xf numFmtId="2" fontId="19" fillId="2" borderId="11" xfId="3" applyNumberFormat="1" applyFont="1" applyFill="1" applyBorder="1" applyAlignment="1" applyProtection="1">
      <alignment horizontal="center" vertical="center"/>
    </xf>
    <xf numFmtId="1" fontId="19" fillId="2" borderId="25" xfId="3" applyNumberFormat="1" applyFont="1" applyFill="1" applyBorder="1" applyAlignment="1" applyProtection="1">
      <alignment horizontal="center" vertical="center"/>
    </xf>
    <xf numFmtId="1" fontId="19" fillId="2" borderId="11" xfId="3" applyNumberFormat="1" applyFont="1" applyFill="1" applyBorder="1" applyAlignment="1" applyProtection="1">
      <alignment horizontal="center" vertical="center"/>
    </xf>
    <xf numFmtId="168" fontId="19" fillId="2" borderId="16" xfId="3" applyNumberFormat="1" applyFont="1" applyFill="1" applyBorder="1" applyAlignment="1" applyProtection="1">
      <alignment horizontal="center" vertical="center"/>
    </xf>
    <xf numFmtId="0" fontId="30" fillId="2" borderId="0" xfId="3" applyFont="1" applyFill="1" applyProtection="1"/>
    <xf numFmtId="1" fontId="19" fillId="3" borderId="13" xfId="7" applyNumberFormat="1" applyFont="1" applyFill="1" applyBorder="1" applyAlignment="1" applyProtection="1">
      <alignment horizontal="center"/>
      <protection locked="0"/>
    </xf>
    <xf numFmtId="1" fontId="19" fillId="3" borderId="13" xfId="7" applyNumberFormat="1" applyFont="1" applyFill="1" applyBorder="1" applyAlignment="1" applyProtection="1">
      <alignment horizontal="center"/>
      <protection locked="0"/>
    </xf>
    <xf numFmtId="1" fontId="19" fillId="3" borderId="9" xfId="7" applyNumberFormat="1" applyFont="1" applyFill="1" applyBorder="1" applyAlignment="1" applyProtection="1">
      <alignment horizontal="center"/>
      <protection locked="0"/>
    </xf>
    <xf numFmtId="0" fontId="18" fillId="0" borderId="13" xfId="4" applyFont="1" applyBorder="1" applyAlignment="1">
      <alignment horizontal="center" vertical="center"/>
    </xf>
    <xf numFmtId="171" fontId="18" fillId="0" borderId="13" xfId="4" applyNumberFormat="1" applyFont="1" applyBorder="1" applyAlignment="1">
      <alignment horizontal="center" vertical="center"/>
    </xf>
    <xf numFmtId="0" fontId="18" fillId="0" borderId="15" xfId="4" applyFont="1" applyBorder="1" applyAlignment="1">
      <alignment horizontal="center" vertical="center"/>
    </xf>
    <xf numFmtId="0" fontId="18" fillId="0" borderId="13" xfId="4" applyFont="1" applyBorder="1" applyAlignment="1">
      <alignment horizontal="center" vertical="center" wrapText="1"/>
    </xf>
    <xf numFmtId="1" fontId="19" fillId="3" borderId="25" xfId="7" applyNumberFormat="1" applyFont="1" applyFill="1" applyBorder="1" applyAlignment="1" applyProtection="1">
      <alignment horizontal="center" vertical="center"/>
      <protection locked="0"/>
    </xf>
    <xf numFmtId="1" fontId="19" fillId="3" borderId="13" xfId="7" applyNumberFormat="1" applyFont="1" applyFill="1" applyBorder="1" applyAlignment="1" applyProtection="1">
      <alignment horizontal="center" vertical="center"/>
      <protection locked="0"/>
    </xf>
    <xf numFmtId="1" fontId="19" fillId="3" borderId="11" xfId="7" applyNumberFormat="1" applyFont="1" applyFill="1" applyBorder="1" applyAlignment="1" applyProtection="1">
      <alignment horizontal="center" vertical="center"/>
      <protection locked="0"/>
    </xf>
    <xf numFmtId="1" fontId="19" fillId="3" borderId="32" xfId="7" applyNumberFormat="1" applyFont="1" applyFill="1" applyBorder="1" applyAlignment="1" applyProtection="1">
      <alignment horizontal="center" vertical="center"/>
      <protection locked="0"/>
    </xf>
    <xf numFmtId="0" fontId="19" fillId="2" borderId="32" xfId="7" applyFont="1" applyFill="1" applyBorder="1" applyAlignment="1">
      <alignment horizontal="center" vertical="center"/>
    </xf>
    <xf numFmtId="1" fontId="19" fillId="2" borderId="25" xfId="3" applyNumberFormat="1" applyFont="1" applyFill="1" applyBorder="1" applyAlignment="1" applyProtection="1">
      <alignment horizontal="center" vertical="center"/>
    </xf>
    <xf numFmtId="1" fontId="19" fillId="2" borderId="11" xfId="3" applyNumberFormat="1" applyFont="1" applyFill="1" applyBorder="1" applyAlignment="1" applyProtection="1">
      <alignment horizontal="center" vertical="center"/>
    </xf>
    <xf numFmtId="2" fontId="19" fillId="2" borderId="25" xfId="3" applyNumberFormat="1" applyFont="1" applyFill="1" applyBorder="1" applyAlignment="1" applyProtection="1">
      <alignment horizontal="center" vertical="center"/>
    </xf>
    <xf numFmtId="2" fontId="19" fillId="2" borderId="11" xfId="3" applyNumberFormat="1" applyFont="1" applyFill="1" applyBorder="1" applyAlignment="1" applyProtection="1">
      <alignment horizontal="center" vertical="center"/>
    </xf>
    <xf numFmtId="0" fontId="20" fillId="2" borderId="0" xfId="2" applyFont="1" applyFill="1" applyAlignment="1" applyProtection="1">
      <alignment horizontal="center"/>
    </xf>
    <xf numFmtId="0" fontId="24" fillId="2" borderId="0" xfId="4" applyFont="1" applyFill="1" applyAlignment="1" applyProtection="1">
      <alignment horizontal="center" vertical="center"/>
    </xf>
    <xf numFmtId="0" fontId="18" fillId="2" borderId="0" xfId="4" applyFont="1" applyFill="1" applyAlignment="1" applyProtection="1">
      <alignment horizontal="left" vertical="center"/>
    </xf>
    <xf numFmtId="0" fontId="18" fillId="3" borderId="11" xfId="4" applyFont="1" applyFill="1" applyBorder="1" applyAlignment="1" applyProtection="1">
      <alignment horizontal="center" vertical="center"/>
      <protection locked="0"/>
    </xf>
    <xf numFmtId="1" fontId="18" fillId="3" borderId="9" xfId="4" applyNumberFormat="1" applyFont="1" applyFill="1" applyBorder="1" applyAlignment="1" applyProtection="1">
      <alignment horizontal="center" vertical="center"/>
      <protection locked="0"/>
    </xf>
    <xf numFmtId="1" fontId="18" fillId="3" borderId="11" xfId="4" applyNumberFormat="1" applyFont="1" applyFill="1" applyBorder="1" applyAlignment="1" applyProtection="1">
      <alignment horizontal="center" vertical="center"/>
      <protection locked="0"/>
    </xf>
    <xf numFmtId="2" fontId="18" fillId="3" borderId="9" xfId="4" applyNumberFormat="1" applyFont="1" applyFill="1" applyBorder="1" applyAlignment="1" applyProtection="1">
      <alignment horizontal="center" vertical="center"/>
      <protection locked="0"/>
    </xf>
    <xf numFmtId="2" fontId="18" fillId="3" borderId="11" xfId="4" applyNumberFormat="1" applyFont="1" applyFill="1" applyBorder="1" applyAlignment="1" applyProtection="1">
      <alignment horizontal="center" vertical="center"/>
      <protection locked="0"/>
    </xf>
    <xf numFmtId="168" fontId="19" fillId="2" borderId="16" xfId="3" applyNumberFormat="1" applyFont="1" applyFill="1" applyBorder="1" applyAlignment="1" applyProtection="1">
      <alignment horizontal="center" vertical="center"/>
    </xf>
    <xf numFmtId="168" fontId="19" fillId="2" borderId="11" xfId="3" applyNumberFormat="1" applyFont="1" applyFill="1" applyBorder="1" applyAlignment="1" applyProtection="1">
      <alignment horizontal="center" vertical="center"/>
    </xf>
    <xf numFmtId="0" fontId="18" fillId="2" borderId="0" xfId="4" applyFont="1" applyFill="1" applyAlignment="1" applyProtection="1">
      <alignment horizontal="center" vertical="center"/>
    </xf>
    <xf numFmtId="0" fontId="18" fillId="2" borderId="11" xfId="4" applyFont="1" applyFill="1" applyBorder="1" applyAlignment="1" applyProtection="1">
      <alignment horizontal="center" vertical="center"/>
      <protection locked="0"/>
    </xf>
    <xf numFmtId="0" fontId="22" fillId="2" borderId="12" xfId="2" applyFont="1" applyFill="1" applyBorder="1" applyAlignment="1" applyProtection="1">
      <alignment horizontal="left"/>
    </xf>
    <xf numFmtId="0" fontId="19" fillId="3" borderId="20" xfId="3" applyFont="1" applyFill="1" applyBorder="1" applyAlignment="1" applyProtection="1">
      <alignment horizontal="center" vertical="center"/>
      <protection locked="0"/>
    </xf>
    <xf numFmtId="0" fontId="19" fillId="3" borderId="23" xfId="3" applyFont="1" applyFill="1" applyBorder="1" applyAlignment="1" applyProtection="1">
      <alignment horizontal="center" vertical="center"/>
      <protection locked="0"/>
    </xf>
    <xf numFmtId="0" fontId="19" fillId="3" borderId="19" xfId="3" applyFont="1" applyFill="1" applyBorder="1" applyAlignment="1" applyProtection="1">
      <alignment horizontal="center" vertical="center"/>
      <protection locked="0"/>
    </xf>
    <xf numFmtId="0" fontId="19" fillId="3" borderId="8" xfId="3" applyFont="1" applyFill="1" applyBorder="1" applyAlignment="1" applyProtection="1">
      <alignment horizontal="left" vertical="top" wrapText="1"/>
      <protection locked="0"/>
    </xf>
    <xf numFmtId="0" fontId="19" fillId="3" borderId="4" xfId="3" applyFont="1" applyFill="1" applyBorder="1" applyAlignment="1" applyProtection="1">
      <alignment horizontal="left" vertical="top" wrapText="1"/>
      <protection locked="0"/>
    </xf>
    <xf numFmtId="0" fontId="19" fillId="3" borderId="5" xfId="3" applyFont="1" applyFill="1" applyBorder="1" applyAlignment="1" applyProtection="1">
      <alignment horizontal="left" vertical="top" wrapText="1"/>
      <protection locked="0"/>
    </xf>
    <xf numFmtId="0" fontId="19" fillId="3" borderId="10" xfId="3" applyFont="1" applyFill="1" applyBorder="1" applyAlignment="1" applyProtection="1">
      <alignment horizontal="left" vertical="top" wrapText="1"/>
      <protection locked="0"/>
    </xf>
    <xf numFmtId="0" fontId="19" fillId="3" borderId="0" xfId="3" applyFont="1" applyFill="1" applyBorder="1" applyAlignment="1" applyProtection="1">
      <alignment horizontal="left" vertical="top" wrapText="1"/>
      <protection locked="0"/>
    </xf>
    <xf numFmtId="0" fontId="19" fillId="3" borderId="22" xfId="3" applyFont="1" applyFill="1" applyBorder="1" applyAlignment="1" applyProtection="1">
      <alignment horizontal="left" vertical="top" wrapText="1"/>
      <protection locked="0"/>
    </xf>
    <xf numFmtId="0" fontId="19" fillId="3" borderId="12" xfId="3" applyFont="1" applyFill="1" applyBorder="1" applyAlignment="1" applyProtection="1">
      <alignment horizontal="left" vertical="top" wrapText="1"/>
      <protection locked="0"/>
    </xf>
    <xf numFmtId="0" fontId="19" fillId="3" borderId="6" xfId="3" applyFont="1" applyFill="1" applyBorder="1" applyAlignment="1" applyProtection="1">
      <alignment horizontal="left" vertical="top" wrapText="1"/>
      <protection locked="0"/>
    </xf>
    <xf numFmtId="0" fontId="19" fillId="3" borderId="7" xfId="3" applyFont="1" applyFill="1" applyBorder="1" applyAlignment="1" applyProtection="1">
      <alignment horizontal="left" vertical="top" wrapText="1"/>
      <protection locked="0"/>
    </xf>
    <xf numFmtId="0" fontId="19" fillId="2" borderId="18" xfId="3" applyFont="1" applyFill="1" applyBorder="1" applyAlignment="1" applyProtection="1">
      <alignment horizontal="center" vertical="center"/>
      <protection locked="0"/>
    </xf>
    <xf numFmtId="0" fontId="19" fillId="2" borderId="23" xfId="3" applyFont="1" applyFill="1" applyBorder="1" applyAlignment="1" applyProtection="1">
      <alignment horizontal="center" vertical="center"/>
      <protection locked="0"/>
    </xf>
    <xf numFmtId="0" fontId="19" fillId="2" borderId="33" xfId="3" applyFont="1" applyFill="1" applyBorder="1" applyAlignment="1" applyProtection="1">
      <alignment horizontal="center" vertical="center"/>
      <protection locked="0"/>
    </xf>
    <xf numFmtId="2" fontId="19" fillId="2" borderId="25" xfId="3" applyNumberFormat="1" applyFont="1" applyFill="1" applyBorder="1" applyAlignment="1" applyProtection="1">
      <alignment horizontal="center" vertical="center"/>
      <protection locked="0"/>
    </xf>
    <xf numFmtId="2" fontId="19" fillId="2" borderId="16" xfId="3" applyNumberFormat="1" applyFont="1" applyFill="1" applyBorder="1" applyAlignment="1" applyProtection="1">
      <alignment horizontal="center" vertical="center"/>
      <protection locked="0"/>
    </xf>
    <xf numFmtId="2" fontId="19" fillId="2" borderId="11" xfId="3" applyNumberFormat="1" applyFont="1" applyFill="1" applyBorder="1" applyAlignment="1" applyProtection="1">
      <alignment horizontal="center" vertical="center"/>
      <protection locked="0"/>
    </xf>
    <xf numFmtId="1" fontId="19" fillId="2" borderId="25" xfId="3" applyNumberFormat="1" applyFont="1" applyFill="1" applyBorder="1" applyAlignment="1" applyProtection="1">
      <alignment horizontal="center" vertical="center"/>
      <protection locked="0"/>
    </xf>
    <xf numFmtId="1" fontId="19" fillId="2" borderId="16" xfId="3" applyNumberFormat="1" applyFont="1" applyFill="1" applyBorder="1" applyAlignment="1" applyProtection="1">
      <alignment horizontal="center" vertical="center"/>
      <protection locked="0"/>
    </xf>
    <xf numFmtId="1" fontId="19" fillId="2" borderId="11" xfId="3" applyNumberFormat="1" applyFont="1" applyFill="1" applyBorder="1" applyAlignment="1" applyProtection="1">
      <alignment horizontal="center" vertical="center"/>
      <protection locked="0"/>
    </xf>
    <xf numFmtId="2" fontId="19" fillId="2" borderId="9" xfId="3" applyNumberFormat="1" applyFont="1" applyFill="1" applyBorder="1" applyAlignment="1" applyProtection="1">
      <alignment horizontal="center" vertical="center"/>
      <protection locked="0"/>
    </xf>
    <xf numFmtId="2" fontId="19" fillId="2" borderId="30" xfId="3" applyNumberFormat="1" applyFont="1" applyFill="1" applyBorder="1" applyAlignment="1" applyProtection="1">
      <alignment horizontal="center" vertical="center"/>
      <protection locked="0"/>
    </xf>
    <xf numFmtId="1" fontId="19" fillId="2" borderId="34" xfId="3" applyNumberFormat="1" applyFont="1" applyFill="1" applyBorder="1" applyAlignment="1" applyProtection="1">
      <alignment horizontal="center" vertical="center"/>
    </xf>
    <xf numFmtId="1" fontId="19" fillId="2" borderId="35" xfId="3" applyNumberFormat="1" applyFont="1" applyFill="1" applyBorder="1" applyAlignment="1" applyProtection="1">
      <alignment horizontal="center" vertical="center"/>
    </xf>
    <xf numFmtId="1" fontId="19" fillId="2" borderId="36" xfId="3" applyNumberFormat="1" applyFont="1" applyFill="1" applyBorder="1" applyAlignment="1" applyProtection="1">
      <alignment horizontal="center" vertical="center"/>
    </xf>
    <xf numFmtId="0" fontId="19" fillId="3" borderId="24" xfId="3" applyFont="1" applyFill="1" applyBorder="1" applyAlignment="1" applyProtection="1">
      <alignment horizontal="left" vertical="center"/>
      <protection locked="0"/>
    </xf>
    <xf numFmtId="0" fontId="19" fillId="3" borderId="28" xfId="3" applyFont="1" applyFill="1" applyBorder="1" applyAlignment="1" applyProtection="1">
      <alignment horizontal="left" vertical="center"/>
      <protection locked="0"/>
    </xf>
    <xf numFmtId="0" fontId="19" fillId="3" borderId="29" xfId="3" applyFont="1" applyFill="1" applyBorder="1" applyAlignment="1" applyProtection="1">
      <alignment horizontal="left" vertical="center"/>
      <protection locked="0"/>
    </xf>
    <xf numFmtId="1" fontId="19" fillId="2" borderId="25" xfId="3" applyNumberFormat="1" applyFont="1" applyFill="1" applyBorder="1" applyAlignment="1" applyProtection="1">
      <alignment horizontal="center" vertical="center"/>
    </xf>
    <xf numFmtId="1" fontId="19" fillId="2" borderId="22" xfId="3" applyNumberFormat="1" applyFont="1" applyFill="1" applyBorder="1" applyAlignment="1" applyProtection="1">
      <alignment horizontal="center" vertical="center"/>
    </xf>
    <xf numFmtId="1" fontId="19" fillId="2" borderId="11" xfId="3" applyNumberFormat="1" applyFont="1" applyFill="1" applyBorder="1" applyAlignment="1" applyProtection="1">
      <alignment horizontal="center" vertical="center"/>
    </xf>
    <xf numFmtId="2" fontId="19" fillId="2" borderId="25" xfId="3" applyNumberFormat="1" applyFont="1" applyFill="1" applyBorder="1" applyAlignment="1" applyProtection="1">
      <alignment horizontal="center" vertical="center"/>
    </xf>
    <xf numFmtId="2" fontId="19" fillId="2" borderId="16" xfId="3" applyNumberFormat="1" applyFont="1" applyFill="1" applyBorder="1" applyAlignment="1" applyProtection="1">
      <alignment horizontal="center" vertical="center"/>
    </xf>
    <xf numFmtId="2" fontId="19" fillId="2" borderId="11" xfId="3" applyNumberFormat="1" applyFont="1" applyFill="1" applyBorder="1" applyAlignment="1" applyProtection="1">
      <alignment horizontal="center" vertical="center"/>
    </xf>
    <xf numFmtId="0" fontId="20" fillId="2" borderId="0" xfId="2" applyFont="1" applyFill="1" applyAlignment="1" applyProtection="1">
      <alignment horizontal="center"/>
    </xf>
    <xf numFmtId="0" fontId="24" fillId="2" borderId="0" xfId="4" applyFont="1" applyFill="1" applyAlignment="1" applyProtection="1">
      <alignment horizontal="center" vertical="center"/>
    </xf>
    <xf numFmtId="0" fontId="18" fillId="2" borderId="0" xfId="4" applyFont="1" applyFill="1" applyAlignment="1" applyProtection="1">
      <alignment horizontal="left" vertical="center"/>
    </xf>
    <xf numFmtId="0" fontId="18" fillId="3" borderId="9" xfId="4" applyFont="1" applyFill="1" applyBorder="1" applyAlignment="1" applyProtection="1">
      <alignment horizontal="center" vertical="center"/>
      <protection locked="0"/>
    </xf>
    <xf numFmtId="0" fontId="18" fillId="3" borderId="16" xfId="4" applyFont="1" applyFill="1" applyBorder="1" applyAlignment="1" applyProtection="1">
      <alignment horizontal="center" vertical="center"/>
      <protection locked="0"/>
    </xf>
    <xf numFmtId="0" fontId="18" fillId="3" borderId="11" xfId="4" applyFont="1" applyFill="1" applyBorder="1" applyAlignment="1" applyProtection="1">
      <alignment horizontal="center" vertical="center"/>
      <protection locked="0"/>
    </xf>
    <xf numFmtId="1" fontId="18" fillId="3" borderId="9" xfId="4" applyNumberFormat="1" applyFont="1" applyFill="1" applyBorder="1" applyAlignment="1" applyProtection="1">
      <alignment horizontal="center" vertical="center"/>
      <protection locked="0"/>
    </xf>
    <xf numFmtId="1" fontId="18" fillId="3" borderId="16" xfId="4" applyNumberFormat="1" applyFont="1" applyFill="1" applyBorder="1" applyAlignment="1" applyProtection="1">
      <alignment horizontal="center" vertical="center"/>
      <protection locked="0"/>
    </xf>
    <xf numFmtId="1" fontId="18" fillId="3" borderId="11" xfId="4" applyNumberFormat="1" applyFont="1" applyFill="1" applyBorder="1" applyAlignment="1" applyProtection="1">
      <alignment horizontal="center" vertical="center"/>
      <protection locked="0"/>
    </xf>
    <xf numFmtId="2" fontId="18" fillId="3" borderId="9" xfId="4" applyNumberFormat="1" applyFont="1" applyFill="1" applyBorder="1" applyAlignment="1" applyProtection="1">
      <alignment horizontal="center" vertical="center"/>
      <protection locked="0"/>
    </xf>
    <xf numFmtId="2" fontId="18" fillId="3" borderId="16" xfId="4" applyNumberFormat="1" applyFont="1" applyFill="1" applyBorder="1" applyAlignment="1" applyProtection="1">
      <alignment horizontal="center" vertical="center"/>
      <protection locked="0"/>
    </xf>
    <xf numFmtId="2" fontId="18" fillId="3" borderId="11" xfId="4" applyNumberFormat="1" applyFont="1" applyFill="1" applyBorder="1" applyAlignment="1" applyProtection="1">
      <alignment horizontal="center" vertical="center"/>
      <protection locked="0"/>
    </xf>
    <xf numFmtId="168" fontId="19" fillId="2" borderId="9" xfId="3" applyNumberFormat="1" applyFont="1" applyFill="1" applyBorder="1" applyAlignment="1" applyProtection="1">
      <alignment horizontal="center" vertical="center"/>
    </xf>
    <xf numFmtId="168" fontId="19" fillId="2" borderId="16" xfId="3" applyNumberFormat="1" applyFont="1" applyFill="1" applyBorder="1" applyAlignment="1" applyProtection="1">
      <alignment horizontal="center" vertical="center"/>
    </xf>
    <xf numFmtId="168" fontId="19" fillId="2" borderId="11" xfId="3" applyNumberFormat="1" applyFont="1" applyFill="1" applyBorder="1" applyAlignment="1" applyProtection="1">
      <alignment horizontal="center" vertical="center"/>
    </xf>
    <xf numFmtId="0" fontId="18" fillId="2" borderId="0" xfId="4" applyFont="1" applyFill="1" applyAlignment="1" applyProtection="1">
      <alignment horizontal="center" vertical="center"/>
    </xf>
    <xf numFmtId="0" fontId="19" fillId="3" borderId="25" xfId="3" applyFont="1" applyFill="1" applyBorder="1" applyAlignment="1" applyProtection="1">
      <alignment horizontal="center" vertical="center"/>
      <protection locked="0"/>
    </xf>
    <xf numFmtId="0" fontId="19" fillId="3" borderId="10" xfId="3" applyFont="1" applyFill="1" applyBorder="1" applyAlignment="1" applyProtection="1">
      <alignment horizontal="center" vertical="center"/>
      <protection locked="0"/>
    </xf>
    <xf numFmtId="0" fontId="19" fillId="3" borderId="16" xfId="3" applyFont="1" applyFill="1" applyBorder="1" applyAlignment="1" applyProtection="1">
      <alignment horizontal="center" vertical="center"/>
      <protection locked="0"/>
    </xf>
    <xf numFmtId="0" fontId="19" fillId="3" borderId="30" xfId="3" applyFont="1" applyFill="1" applyBorder="1" applyAlignment="1" applyProtection="1">
      <alignment horizontal="center" vertical="center"/>
      <protection locked="0"/>
    </xf>
    <xf numFmtId="0" fontId="19" fillId="2" borderId="24" xfId="3" applyFont="1" applyFill="1" applyBorder="1" applyAlignment="1" applyProtection="1">
      <alignment horizontal="left" vertical="center"/>
      <protection locked="0"/>
    </xf>
    <xf numFmtId="0" fontId="19" fillId="2" borderId="28" xfId="3" applyFont="1" applyFill="1" applyBorder="1" applyAlignment="1" applyProtection="1">
      <alignment horizontal="left" vertical="center"/>
      <protection locked="0"/>
    </xf>
    <xf numFmtId="0" fontId="19" fillId="2" borderId="29" xfId="3" applyFont="1" applyFill="1" applyBorder="1" applyAlignment="1" applyProtection="1">
      <alignment horizontal="left" vertical="center"/>
      <protection locked="0"/>
    </xf>
    <xf numFmtId="0" fontId="19" fillId="2" borderId="24" xfId="3" applyFont="1" applyFill="1" applyBorder="1" applyAlignment="1" applyProtection="1">
      <alignment horizontal="center" vertical="center"/>
      <protection locked="0"/>
    </xf>
    <xf numFmtId="0" fontId="19" fillId="2" borderId="28" xfId="3" applyFont="1" applyFill="1" applyBorder="1" applyAlignment="1" applyProtection="1">
      <alignment horizontal="center" vertical="center"/>
      <protection locked="0"/>
    </xf>
    <xf numFmtId="0" fontId="19" fillId="2" borderId="29" xfId="3" applyFont="1" applyFill="1" applyBorder="1" applyAlignment="1" applyProtection="1">
      <alignment horizontal="center" vertical="center"/>
      <protection locked="0"/>
    </xf>
    <xf numFmtId="0" fontId="18" fillId="2" borderId="9" xfId="4" applyFont="1" applyFill="1" applyBorder="1" applyAlignment="1" applyProtection="1">
      <alignment horizontal="center" vertical="center"/>
      <protection locked="0"/>
    </xf>
    <xf numFmtId="0" fontId="18" fillId="2" borderId="16" xfId="4" applyFont="1" applyFill="1" applyBorder="1" applyAlignment="1" applyProtection="1">
      <alignment horizontal="center" vertical="center"/>
      <protection locked="0"/>
    </xf>
    <xf numFmtId="0" fontId="18" fillId="2" borderId="11" xfId="4" applyFont="1" applyFill="1" applyBorder="1" applyAlignment="1" applyProtection="1">
      <alignment horizontal="center" vertical="center"/>
      <protection locked="0"/>
    </xf>
    <xf numFmtId="2" fontId="18" fillId="2" borderId="9" xfId="4" applyNumberFormat="1" applyFont="1" applyFill="1" applyBorder="1" applyAlignment="1" applyProtection="1">
      <alignment horizontal="center" vertical="center"/>
      <protection locked="0"/>
    </xf>
    <xf numFmtId="10" fontId="4" fillId="2" borderId="2" xfId="0" applyNumberFormat="1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</xf>
    <xf numFmtId="0" fontId="4" fillId="2" borderId="2" xfId="0" applyNumberFormat="1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>
      <alignment horizontal="left" vertical="top"/>
    </xf>
    <xf numFmtId="0" fontId="4" fillId="2" borderId="2" xfId="0" applyFont="1" applyFill="1" applyBorder="1" applyAlignment="1" applyProtection="1">
      <alignment horizontal="left" vertical="center"/>
      <protection locked="0"/>
    </xf>
    <xf numFmtId="0" fontId="8" fillId="2" borderId="0" xfId="0" applyFont="1" applyFill="1" applyBorder="1" applyAlignment="1" applyProtection="1">
      <alignment horizontal="center"/>
    </xf>
    <xf numFmtId="0" fontId="0" fillId="2" borderId="0" xfId="0" applyNumberFormat="1" applyFill="1" applyAlignment="1" applyProtection="1">
      <alignment horizontal="left"/>
    </xf>
    <xf numFmtId="0" fontId="0" fillId="2" borderId="0" xfId="0" applyNumberFormat="1" applyFill="1" applyBorder="1" applyAlignment="1" applyProtection="1">
      <alignment horizontal="left"/>
    </xf>
    <xf numFmtId="165" fontId="0" fillId="2" borderId="0" xfId="0" applyNumberFormat="1" applyFill="1" applyAlignment="1" applyProtection="1">
      <alignment horizontal="left"/>
    </xf>
    <xf numFmtId="165" fontId="0" fillId="2" borderId="0" xfId="0" applyNumberFormat="1" applyFill="1" applyBorder="1" applyAlignment="1" applyProtection="1">
      <alignment horizontal="left"/>
    </xf>
    <xf numFmtId="0" fontId="3" fillId="2" borderId="1" xfId="0" applyFont="1" applyFill="1" applyBorder="1" applyAlignment="1" applyProtection="1">
      <alignment horizontal="left" vertical="center"/>
    </xf>
  </cellXfs>
  <cellStyles count="8">
    <cellStyle name="Hyperlink" xfId="1" builtinId="8"/>
    <cellStyle name="Hyperlink 2" xfId="5" xr:uid="{C3344A5C-9F81-4D04-A797-F4E86FB4A1BF}"/>
    <cellStyle name="Normal 2" xfId="2" xr:uid="{4157A8DF-B112-4969-9653-2C00F67F549E}"/>
    <cellStyle name="Normal 3" xfId="3" xr:uid="{00F5868A-F1C3-43CC-BC46-F126994384B1}"/>
    <cellStyle name="Normal 3 2" xfId="4" xr:uid="{989993A6-5968-4FD1-B5BD-D5D3E772B2F9}"/>
    <cellStyle name="Normal 3 3" xfId="7" xr:uid="{54CCB005-0085-4DC0-8B9A-0F78B13887F0}"/>
    <cellStyle name="Normal 3 4" xfId="6" xr:uid="{9A215563-389A-4435-AA93-FD39D0C31238}"/>
    <cellStyle name="Standaard" xfId="0" builtinId="0"/>
  </cellStyles>
  <dxfs count="948"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9C0006"/>
      <color rgb="FFFFC7CE"/>
      <color rgb="FF006100"/>
      <color rgb="FFC6EFCE"/>
      <color rgb="FFFF7C80"/>
      <color rgb="FFA02D96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Symego">
  <a:themeElements>
    <a:clrScheme name="Symego">
      <a:dk1>
        <a:sysClr val="windowText" lastClr="000000"/>
      </a:dk1>
      <a:lt1>
        <a:sysClr val="window" lastClr="FFFFFF"/>
      </a:lt1>
      <a:dk2>
        <a:srgbClr val="081F2D"/>
      </a:dk2>
      <a:lt2>
        <a:srgbClr val="C8D3DA"/>
      </a:lt2>
      <a:accent1>
        <a:srgbClr val="A02D96"/>
      </a:accent1>
      <a:accent2>
        <a:srgbClr val="44546A"/>
      </a:accent2>
      <a:accent3>
        <a:srgbClr val="B2B2B2"/>
      </a:accent3>
      <a:accent4>
        <a:srgbClr val="EA5628"/>
      </a:accent4>
      <a:accent5>
        <a:srgbClr val="CD89C0"/>
      </a:accent5>
      <a:accent6>
        <a:srgbClr val="C8D3DA"/>
      </a:accent6>
      <a:hlink>
        <a:srgbClr val="0563C1"/>
      </a:hlink>
      <a:folHlink>
        <a:srgbClr val="D6A6D2"/>
      </a:folHlink>
    </a:clrScheme>
    <a:fontScheme name="Symeres">
      <a:majorFont>
        <a:latin typeface="Calibri Light"/>
        <a:ea typeface=""/>
        <a:cs typeface=""/>
      </a:majorFont>
      <a:minorFont>
        <a:latin typeface="Calibr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B71B-B755-4796-A43E-C39BA8B04531}">
  <sheetPr>
    <pageSetUpPr fitToPage="1"/>
  </sheetPr>
  <dimension ref="A1:AK149"/>
  <sheetViews>
    <sheetView showGridLines="0" showRuler="0" zoomScale="70" zoomScaleNormal="70" workbookViewId="0">
      <selection activeCell="A7" sqref="A7"/>
    </sheetView>
  </sheetViews>
  <sheetFormatPr defaultColWidth="0" defaultRowHeight="0" customHeight="1" zeroHeight="1" x14ac:dyDescent="0.25"/>
  <cols>
    <col min="1" max="1" width="19.75" style="94" customWidth="1"/>
    <col min="2" max="2" width="19" style="94" customWidth="1"/>
    <col min="3" max="3" width="14.875" style="94" customWidth="1"/>
    <col min="4" max="4" width="15.75" style="94" customWidth="1"/>
    <col min="5" max="5" width="15.125" style="94" customWidth="1"/>
    <col min="6" max="6" width="17.375" style="94" customWidth="1"/>
    <col min="7" max="7" width="15.375" style="94" customWidth="1"/>
    <col min="8" max="8" width="17.5" style="94" customWidth="1"/>
    <col min="9" max="9" width="14.75" style="94" customWidth="1"/>
    <col min="10" max="10" width="11.375" style="94" customWidth="1"/>
    <col min="11" max="11" width="11.875" style="94" customWidth="1"/>
    <col min="12" max="12" width="11.375" style="94" customWidth="1"/>
    <col min="13" max="13" width="13" style="94" customWidth="1"/>
    <col min="14" max="14" width="13.125" style="94" customWidth="1"/>
    <col min="15" max="15" width="11.25" style="94" customWidth="1"/>
    <col min="16" max="16" width="14.75" style="94" customWidth="1"/>
    <col min="17" max="17" width="10.75" style="94" customWidth="1"/>
    <col min="18" max="18" width="11.25" style="94" customWidth="1"/>
    <col min="19" max="19" width="12.75" style="94" customWidth="1"/>
    <col min="20" max="20" width="12.125" style="94" customWidth="1"/>
    <col min="21" max="21" width="14.125" style="94" customWidth="1"/>
    <col min="22" max="22" width="11.375" style="94" customWidth="1"/>
    <col min="23" max="24" width="9" style="94" customWidth="1"/>
    <col min="25" max="25" width="33.375" style="94" customWidth="1"/>
    <col min="26" max="33" width="0" style="94" hidden="1" customWidth="1"/>
    <col min="34" max="16384" width="9" style="117" hidden="1"/>
  </cols>
  <sheetData>
    <row r="1" spans="1:33" s="161" customFormat="1" ht="14.25" customHeight="1" x14ac:dyDescent="0.2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160"/>
      <c r="AA1" s="160"/>
      <c r="AB1" s="160"/>
      <c r="AC1" s="160"/>
      <c r="AD1" s="160"/>
      <c r="AE1" s="160"/>
      <c r="AF1" s="160"/>
      <c r="AG1" s="160"/>
    </row>
    <row r="2" spans="1:33" s="160" customFormat="1" ht="14.25" customHeight="1" x14ac:dyDescent="0.25">
      <c r="A2" s="89"/>
      <c r="B2" s="90"/>
      <c r="C2" s="90"/>
      <c r="D2" s="90"/>
      <c r="E2" s="90"/>
      <c r="F2" s="90"/>
      <c r="G2" s="91" t="s">
        <v>13</v>
      </c>
      <c r="H2" s="92"/>
      <c r="I2" s="93"/>
      <c r="J2" s="93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33" s="160" customFormat="1" ht="14.25" customHeight="1" x14ac:dyDescent="0.25">
      <c r="A3" s="95"/>
      <c r="B3" s="157"/>
      <c r="C3" s="157"/>
      <c r="D3" s="157"/>
      <c r="E3" s="157"/>
      <c r="F3" s="157"/>
      <c r="G3" s="96">
        <v>0</v>
      </c>
      <c r="H3" s="92"/>
      <c r="I3" s="93"/>
      <c r="J3" s="93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spans="1:33" s="160" customFormat="1" ht="14.25" customHeight="1" x14ac:dyDescent="0.25">
      <c r="A4" s="97"/>
      <c r="B4" s="357" t="s">
        <v>14</v>
      </c>
      <c r="C4" s="357"/>
      <c r="D4" s="357"/>
      <c r="E4" s="357"/>
      <c r="F4" s="157"/>
      <c r="G4" s="98" t="s">
        <v>15</v>
      </c>
      <c r="H4" s="92"/>
      <c r="I4" s="93"/>
      <c r="J4" s="93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</row>
    <row r="5" spans="1:33" s="160" customFormat="1" ht="14.25" customHeight="1" x14ac:dyDescent="0.25">
      <c r="A5" s="97"/>
      <c r="B5" s="357" t="s">
        <v>16</v>
      </c>
      <c r="C5" s="357"/>
      <c r="D5" s="357"/>
      <c r="E5" s="357"/>
      <c r="F5" s="157"/>
      <c r="G5" s="96">
        <v>0</v>
      </c>
      <c r="H5" s="92"/>
      <c r="I5" s="93"/>
      <c r="J5" s="93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</row>
    <row r="6" spans="1:33" s="160" customFormat="1" ht="14.25" customHeight="1" x14ac:dyDescent="0.25">
      <c r="A6" s="97"/>
      <c r="B6" s="99"/>
      <c r="C6" s="99"/>
      <c r="D6" s="99"/>
      <c r="E6" s="99"/>
      <c r="F6" s="99"/>
      <c r="G6" s="98" t="s">
        <v>17</v>
      </c>
      <c r="H6" s="92"/>
      <c r="I6" s="93"/>
      <c r="J6" s="93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</row>
    <row r="7" spans="1:33" s="160" customFormat="1" ht="15.75" customHeight="1" x14ac:dyDescent="0.25">
      <c r="A7" s="321"/>
      <c r="B7" s="100"/>
      <c r="C7" s="100"/>
      <c r="D7" s="100"/>
      <c r="E7" s="100"/>
      <c r="F7" s="100"/>
      <c r="G7" s="96" t="s">
        <v>18</v>
      </c>
      <c r="H7" s="92"/>
      <c r="I7" s="93"/>
      <c r="J7" s="93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</row>
    <row r="8" spans="1:33" s="160" customFormat="1" ht="14.25" customHeight="1" x14ac:dyDescent="0.25">
      <c r="A8" s="93"/>
      <c r="B8" s="93"/>
      <c r="C8" s="93"/>
      <c r="D8" s="93"/>
      <c r="E8" s="93"/>
      <c r="F8" s="93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</row>
    <row r="9" spans="1:33" s="160" customFormat="1" ht="14.25" customHeight="1" x14ac:dyDescent="0.25">
      <c r="A9" s="101" t="s">
        <v>110</v>
      </c>
      <c r="B9" s="64" t="s">
        <v>177</v>
      </c>
      <c r="C9" s="102" t="s">
        <v>178</v>
      </c>
      <c r="D9" s="94"/>
      <c r="E9" s="94"/>
      <c r="F9" s="93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</row>
    <row r="10" spans="1:33" s="160" customFormat="1" ht="14.25" customHeight="1" x14ac:dyDescent="0.25">
      <c r="A10" s="101" t="s">
        <v>20</v>
      </c>
      <c r="B10" s="64"/>
      <c r="C10" s="102"/>
      <c r="D10" s="94"/>
      <c r="E10" s="94"/>
      <c r="F10" s="93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</row>
    <row r="11" spans="1:33" s="160" customFormat="1" ht="14.25" customHeight="1" x14ac:dyDescent="0.25">
      <c r="A11" s="101" t="s">
        <v>5</v>
      </c>
      <c r="B11" s="64" t="s">
        <v>63</v>
      </c>
      <c r="C11" s="102" t="s">
        <v>21</v>
      </c>
      <c r="D11" s="94"/>
      <c r="E11" s="94"/>
      <c r="F11" s="93"/>
      <c r="G11" s="93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 spans="1:33" s="160" customFormat="1" ht="14.25" customHeight="1" x14ac:dyDescent="0.25">
      <c r="A12" s="101" t="s">
        <v>6</v>
      </c>
      <c r="B12" s="103" t="s">
        <v>14</v>
      </c>
      <c r="C12" s="102"/>
      <c r="D12" s="94"/>
      <c r="E12" s="94"/>
      <c r="F12" s="93"/>
      <c r="G12" s="93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</row>
    <row r="13" spans="1:33" s="160" customFormat="1" ht="14.25" customHeight="1" x14ac:dyDescent="0.25">
      <c r="A13" s="101" t="s">
        <v>7</v>
      </c>
      <c r="B13" s="65"/>
      <c r="C13" s="102" t="s">
        <v>22</v>
      </c>
      <c r="D13" s="94"/>
      <c r="E13" s="94"/>
      <c r="F13" s="93"/>
      <c r="G13" s="93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spans="1:33" s="160" customFormat="1" ht="14.25" customHeight="1" x14ac:dyDescent="0.25">
      <c r="A14" s="101" t="s">
        <v>8</v>
      </c>
      <c r="B14" s="65"/>
      <c r="C14" s="102" t="s">
        <v>179</v>
      </c>
      <c r="D14" s="94"/>
      <c r="E14" s="94"/>
      <c r="F14" s="93"/>
      <c r="G14" s="93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</row>
    <row r="15" spans="1:33" s="160" customFormat="1" ht="15" customHeight="1" x14ac:dyDescent="0.25">
      <c r="A15" s="101" t="s">
        <v>144</v>
      </c>
      <c r="B15" s="66"/>
      <c r="C15" s="102" t="s">
        <v>24</v>
      </c>
      <c r="D15" s="94"/>
      <c r="E15" s="94"/>
      <c r="F15" s="93"/>
      <c r="G15" s="93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</row>
    <row r="16" spans="1:33" s="160" customFormat="1" ht="12.75" customHeight="1" x14ac:dyDescent="0.25">
      <c r="A16" s="101" t="s">
        <v>9</v>
      </c>
      <c r="B16" s="65"/>
      <c r="C16" s="102" t="s">
        <v>22</v>
      </c>
      <c r="D16" s="102"/>
      <c r="E16" s="94"/>
      <c r="F16" s="93"/>
      <c r="G16" s="93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</row>
    <row r="17" spans="1:25" s="160" customFormat="1" ht="14.25" customHeight="1" x14ac:dyDescent="0.25">
      <c r="A17" s="94"/>
      <c r="B17" s="94"/>
      <c r="C17" s="94"/>
      <c r="D17" s="94"/>
      <c r="E17" s="94"/>
      <c r="F17" s="93"/>
      <c r="G17" s="93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</row>
    <row r="18" spans="1:25" s="160" customFormat="1" ht="14.25" customHeight="1" x14ac:dyDescent="0.25">
      <c r="A18" s="94"/>
      <c r="B18" s="94"/>
      <c r="C18" s="94"/>
      <c r="D18" s="94"/>
      <c r="E18" s="94"/>
      <c r="F18" s="94"/>
      <c r="G18" s="94"/>
      <c r="H18" s="104"/>
      <c r="I18" s="104"/>
      <c r="J18" s="10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</row>
    <row r="19" spans="1:25" s="160" customFormat="1" ht="14.25" customHeight="1" x14ac:dyDescent="0.25">
      <c r="A19" s="105" t="s">
        <v>25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 spans="1:25" s="160" customFormat="1" ht="14.25" customHeight="1" x14ac:dyDescent="0.25">
      <c r="A20" s="105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</row>
    <row r="21" spans="1:25" s="160" customFormat="1" ht="14.25" customHeight="1" x14ac:dyDescent="0.25">
      <c r="A21" s="106" t="s">
        <v>26</v>
      </c>
      <c r="B21" s="106" t="s">
        <v>27</v>
      </c>
      <c r="C21" s="106" t="s">
        <v>28</v>
      </c>
      <c r="D21" s="106" t="s">
        <v>29</v>
      </c>
      <c r="E21" s="158"/>
      <c r="F21" s="158"/>
      <c r="G21" s="358"/>
      <c r="H21" s="358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 spans="1:25" s="160" customFormat="1" ht="14.25" customHeight="1" x14ac:dyDescent="0.25">
      <c r="A22" s="67"/>
      <c r="B22" s="67"/>
      <c r="C22" s="180"/>
      <c r="D22" s="180"/>
      <c r="E22" s="156"/>
      <c r="F22" s="156"/>
      <c r="G22" s="359"/>
      <c r="H22" s="359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</row>
    <row r="23" spans="1:25" s="160" customFormat="1" ht="14.25" customHeight="1" x14ac:dyDescent="0.25">
      <c r="A23" s="156"/>
      <c r="B23" s="156"/>
      <c r="C23" s="156"/>
      <c r="D23" s="156"/>
      <c r="E23" s="156"/>
      <c r="F23" s="156"/>
      <c r="G23" s="159"/>
      <c r="H23" s="159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 spans="1:25" s="160" customFormat="1" ht="14.25" customHeight="1" x14ac:dyDescent="0.25">
      <c r="A24" s="105" t="s">
        <v>30</v>
      </c>
      <c r="B24" s="156"/>
      <c r="C24" s="156"/>
      <c r="D24" s="156"/>
      <c r="E24" s="156"/>
      <c r="F24" s="156"/>
      <c r="G24" s="159"/>
      <c r="H24" s="159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</row>
    <row r="25" spans="1:25" s="160" customFormat="1" ht="14.25" customHeight="1" x14ac:dyDescent="0.25">
      <c r="A25" s="156"/>
      <c r="B25" s="156"/>
      <c r="C25" s="156"/>
      <c r="D25" s="156"/>
      <c r="E25" s="156"/>
      <c r="F25" s="156"/>
      <c r="G25" s="159"/>
      <c r="H25" s="159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 spans="1:25" s="160" customFormat="1" ht="14.25" customHeight="1" x14ac:dyDescent="0.25">
      <c r="A26" s="106" t="s">
        <v>26</v>
      </c>
      <c r="B26" s="106" t="s">
        <v>27</v>
      </c>
      <c r="C26" s="106" t="s">
        <v>28</v>
      </c>
      <c r="D26" s="106" t="s">
        <v>29</v>
      </c>
      <c r="E26" s="107" t="s">
        <v>143</v>
      </c>
      <c r="F26" s="106" t="s">
        <v>31</v>
      </c>
      <c r="G26" s="358"/>
      <c r="H26" s="358"/>
      <c r="I26" s="358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</row>
    <row r="27" spans="1:25" s="160" customFormat="1" ht="14.25" customHeight="1" x14ac:dyDescent="0.25">
      <c r="A27" s="67"/>
      <c r="B27" s="67"/>
      <c r="C27" s="180"/>
      <c r="D27" s="180"/>
      <c r="E27" s="174"/>
      <c r="F27" s="67"/>
      <c r="G27" s="372"/>
      <c r="H27" s="372"/>
      <c r="I27" s="372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</row>
    <row r="28" spans="1:25" s="160" customFormat="1" ht="14.25" customHeight="1" x14ac:dyDescent="0.25">
      <c r="A28" s="156"/>
      <c r="B28" s="156"/>
      <c r="C28" s="156"/>
      <c r="D28" s="156"/>
      <c r="E28" s="156"/>
      <c r="F28" s="156"/>
      <c r="G28" s="159"/>
      <c r="H28" s="159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</row>
    <row r="29" spans="1:25" s="160" customFormat="1" ht="14.25" customHeight="1" x14ac:dyDescent="0.25">
      <c r="A29" s="105" t="s">
        <v>32</v>
      </c>
      <c r="B29" s="156"/>
      <c r="C29" s="156"/>
      <c r="D29" s="156"/>
      <c r="E29" s="156"/>
      <c r="F29" s="156"/>
      <c r="G29" s="159"/>
      <c r="H29" s="159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</row>
    <row r="30" spans="1:25" s="160" customFormat="1" ht="14.25" customHeight="1" x14ac:dyDescent="0.25">
      <c r="A30" s="156"/>
      <c r="B30" s="156"/>
      <c r="C30" s="156"/>
      <c r="D30" s="156"/>
      <c r="E30" s="156"/>
      <c r="F30" s="156"/>
      <c r="G30" s="159"/>
      <c r="H30" s="159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</row>
    <row r="31" spans="1:25" s="160" customFormat="1" ht="30" x14ac:dyDescent="0.25">
      <c r="A31" s="108" t="s">
        <v>33</v>
      </c>
      <c r="B31" s="108" t="s">
        <v>34</v>
      </c>
      <c r="C31" s="108" t="s">
        <v>35</v>
      </c>
      <c r="D31" s="108" t="s">
        <v>36</v>
      </c>
      <c r="E31" s="109"/>
      <c r="F31" s="109"/>
      <c r="G31" s="109"/>
      <c r="H31" s="159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</row>
    <row r="32" spans="1:25" s="160" customFormat="1" ht="14.25" customHeight="1" x14ac:dyDescent="0.25">
      <c r="A32" s="110" t="s">
        <v>37</v>
      </c>
      <c r="B32" s="235">
        <v>250</v>
      </c>
      <c r="C32" s="168">
        <v>50</v>
      </c>
      <c r="D32" s="111">
        <f>B32/C32*E27/100</f>
        <v>0</v>
      </c>
      <c r="E32" s="112"/>
      <c r="F32" s="156"/>
      <c r="G32" s="113"/>
      <c r="H32" s="159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</row>
    <row r="33" spans="1:25" s="160" customFormat="1" ht="14.25" customHeight="1" x14ac:dyDescent="0.25">
      <c r="A33" s="114" t="s">
        <v>38</v>
      </c>
      <c r="B33" s="236">
        <v>250</v>
      </c>
      <c r="C33" s="169">
        <v>50</v>
      </c>
      <c r="D33" s="115">
        <f>B33/C33*E27/100</f>
        <v>0</v>
      </c>
      <c r="E33" s="156"/>
      <c r="F33" s="156"/>
      <c r="G33" s="113"/>
      <c r="H33" s="159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</row>
    <row r="34" spans="1:25" s="160" customFormat="1" ht="14.25" customHeight="1" x14ac:dyDescent="0.25">
      <c r="A34" s="105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</row>
    <row r="35" spans="1:25" s="161" customFormat="1" ht="14.25" customHeight="1" x14ac:dyDescent="0.25">
      <c r="A35" s="105" t="s">
        <v>39</v>
      </c>
      <c r="B35" s="116"/>
      <c r="C35" s="116"/>
      <c r="D35" s="116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117"/>
      <c r="U35" s="117"/>
      <c r="V35" s="117"/>
      <c r="W35" s="117"/>
      <c r="X35" s="117"/>
      <c r="Y35" s="117"/>
    </row>
    <row r="36" spans="1:25" s="161" customFormat="1" ht="14.25" customHeight="1" x14ac:dyDescent="0.25">
      <c r="A36" s="116"/>
      <c r="B36" s="116"/>
      <c r="C36" s="116"/>
      <c r="D36" s="116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117"/>
      <c r="U36" s="117"/>
      <c r="V36" s="117"/>
      <c r="W36" s="117"/>
      <c r="X36" s="117"/>
      <c r="Y36" s="117"/>
    </row>
    <row r="37" spans="1:25" s="161" customFormat="1" ht="30" x14ac:dyDescent="0.25">
      <c r="A37" s="108" t="s">
        <v>33</v>
      </c>
      <c r="B37" s="108" t="s">
        <v>40</v>
      </c>
      <c r="C37" s="108" t="s">
        <v>41</v>
      </c>
      <c r="D37" s="108" t="s">
        <v>35</v>
      </c>
      <c r="E37" s="108" t="s">
        <v>43</v>
      </c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117"/>
      <c r="U37" s="117"/>
      <c r="V37" s="117"/>
      <c r="W37" s="117"/>
      <c r="X37" s="117"/>
      <c r="Y37" s="117"/>
    </row>
    <row r="38" spans="1:25" s="161" customFormat="1" ht="14.25" customHeight="1" x14ac:dyDescent="0.25">
      <c r="A38" s="118" t="s">
        <v>44</v>
      </c>
      <c r="B38" s="68">
        <v>25</v>
      </c>
      <c r="C38" s="69" t="s">
        <v>37</v>
      </c>
      <c r="D38" s="148">
        <v>25</v>
      </c>
      <c r="E38" s="119">
        <f>B38*D32/(B38*0.001+D38)</f>
        <v>0</v>
      </c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17"/>
      <c r="U38" s="117"/>
      <c r="V38" s="117"/>
      <c r="W38" s="117"/>
      <c r="X38" s="117"/>
      <c r="Y38" s="117"/>
    </row>
    <row r="39" spans="1:25" s="161" customFormat="1" ht="14.25" customHeight="1" x14ac:dyDescent="0.25">
      <c r="A39" s="116"/>
      <c r="B39" s="116"/>
      <c r="C39" s="116"/>
      <c r="D39" s="116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117"/>
      <c r="U39" s="117"/>
      <c r="V39" s="117"/>
      <c r="W39" s="117"/>
      <c r="X39" s="117"/>
      <c r="Y39" s="117"/>
    </row>
    <row r="40" spans="1:25" s="161" customFormat="1" ht="14.25" customHeight="1" x14ac:dyDescent="0.25">
      <c r="A40" s="105" t="s">
        <v>138</v>
      </c>
      <c r="B40" s="116"/>
      <c r="C40" s="116"/>
      <c r="D40" s="116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117"/>
      <c r="U40" s="117"/>
      <c r="V40" s="117"/>
      <c r="W40" s="117"/>
      <c r="X40" s="117"/>
      <c r="Y40" s="117"/>
    </row>
    <row r="41" spans="1:25" s="161" customFormat="1" ht="14.25" customHeight="1" x14ac:dyDescent="0.25">
      <c r="A41" s="105"/>
      <c r="B41" s="116"/>
      <c r="C41" s="116"/>
      <c r="D41" s="116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117"/>
      <c r="U41" s="117"/>
      <c r="V41" s="117"/>
      <c r="W41" s="117"/>
      <c r="X41" s="117"/>
      <c r="Y41" s="117"/>
    </row>
    <row r="42" spans="1:25" s="161" customFormat="1" ht="29.25" customHeight="1" x14ac:dyDescent="0.25">
      <c r="A42" s="163" t="s">
        <v>122</v>
      </c>
      <c r="B42" s="121" t="s">
        <v>117</v>
      </c>
      <c r="C42" s="116"/>
      <c r="D42" s="116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117"/>
      <c r="U42" s="117"/>
      <c r="V42" s="117"/>
      <c r="W42" s="117"/>
      <c r="X42" s="117"/>
      <c r="Y42" s="117"/>
    </row>
    <row r="43" spans="1:25" s="161" customFormat="1" ht="14.25" customHeight="1" x14ac:dyDescent="0.25">
      <c r="A43" s="170" t="s">
        <v>123</v>
      </c>
      <c r="B43" s="171"/>
      <c r="C43" s="116"/>
      <c r="D43" s="116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117"/>
      <c r="U43" s="117"/>
      <c r="V43" s="117"/>
      <c r="W43" s="117"/>
      <c r="X43" s="117"/>
      <c r="Y43" s="117"/>
    </row>
    <row r="44" spans="1:25" s="161" customFormat="1" ht="14.25" customHeight="1" x14ac:dyDescent="0.25">
      <c r="A44" s="170" t="s">
        <v>124</v>
      </c>
      <c r="B44" s="171"/>
      <c r="C44" s="116"/>
      <c r="D44" s="116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117"/>
      <c r="U44" s="117"/>
      <c r="V44" s="117"/>
      <c r="W44" s="117"/>
      <c r="X44" s="117"/>
      <c r="Y44" s="117"/>
    </row>
    <row r="45" spans="1:25" s="161" customFormat="1" ht="14.25" customHeight="1" x14ac:dyDescent="0.25">
      <c r="A45" s="170" t="s">
        <v>125</v>
      </c>
      <c r="B45" s="171"/>
      <c r="C45" s="116"/>
      <c r="D45" s="116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117"/>
      <c r="U45" s="117"/>
      <c r="V45" s="117"/>
      <c r="W45" s="117"/>
      <c r="X45" s="117"/>
      <c r="Y45" s="117"/>
    </row>
    <row r="46" spans="1:25" s="161" customFormat="1" ht="14.25" customHeight="1" x14ac:dyDescent="0.25">
      <c r="A46" s="170" t="s">
        <v>126</v>
      </c>
      <c r="B46" s="171"/>
      <c r="C46" s="116"/>
      <c r="D46" s="116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117"/>
      <c r="U46" s="117"/>
      <c r="V46" s="117"/>
      <c r="W46" s="117"/>
      <c r="X46" s="117"/>
      <c r="Y46" s="117"/>
    </row>
    <row r="47" spans="1:25" s="161" customFormat="1" ht="14.25" customHeight="1" x14ac:dyDescent="0.25">
      <c r="A47" s="170" t="s">
        <v>127</v>
      </c>
      <c r="B47" s="171"/>
      <c r="C47" s="116"/>
      <c r="D47" s="116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117"/>
      <c r="U47" s="117"/>
      <c r="V47" s="117"/>
      <c r="W47" s="117"/>
      <c r="X47" s="117"/>
      <c r="Y47" s="117"/>
    </row>
    <row r="48" spans="1:25" s="161" customFormat="1" ht="14.25" customHeight="1" x14ac:dyDescent="0.25">
      <c r="A48" s="170" t="s">
        <v>128</v>
      </c>
      <c r="B48" s="171"/>
      <c r="C48" s="116"/>
      <c r="D48" s="116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117"/>
      <c r="U48" s="117"/>
      <c r="V48" s="117"/>
      <c r="W48" s="117"/>
      <c r="X48" s="117"/>
      <c r="Y48" s="117"/>
    </row>
    <row r="49" spans="1:25" s="161" customFormat="1" ht="14.25" customHeight="1" x14ac:dyDescent="0.25">
      <c r="A49" s="170" t="s">
        <v>129</v>
      </c>
      <c r="B49" s="171"/>
      <c r="C49" s="116"/>
      <c r="D49" s="116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117"/>
      <c r="U49" s="117"/>
      <c r="V49" s="117"/>
      <c r="W49" s="117"/>
      <c r="X49" s="117"/>
      <c r="Y49" s="117"/>
    </row>
    <row r="50" spans="1:25" s="161" customFormat="1" ht="14.25" customHeight="1" x14ac:dyDescent="0.25">
      <c r="A50" s="170" t="s">
        <v>130</v>
      </c>
      <c r="B50" s="171"/>
      <c r="C50" s="116"/>
      <c r="D50" s="116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117"/>
      <c r="U50" s="117"/>
      <c r="V50" s="117"/>
      <c r="W50" s="117"/>
      <c r="X50" s="117"/>
      <c r="Y50" s="117"/>
    </row>
    <row r="51" spans="1:25" s="161" customFormat="1" ht="14.25" customHeight="1" x14ac:dyDescent="0.25">
      <c r="A51" s="170"/>
      <c r="B51" s="171"/>
      <c r="C51" s="116"/>
      <c r="D51" s="116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117"/>
      <c r="U51" s="117"/>
      <c r="V51" s="117"/>
      <c r="W51" s="117"/>
      <c r="X51" s="117"/>
      <c r="Y51" s="117"/>
    </row>
    <row r="52" spans="1:25" s="161" customFormat="1" ht="14.25" customHeight="1" x14ac:dyDescent="0.25">
      <c r="A52" s="170"/>
      <c r="B52" s="171"/>
      <c r="C52" s="116"/>
      <c r="D52" s="116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117"/>
      <c r="U52" s="117"/>
      <c r="V52" s="117"/>
      <c r="W52" s="117"/>
      <c r="X52" s="117"/>
      <c r="Y52" s="117"/>
    </row>
    <row r="53" spans="1:25" s="161" customFormat="1" ht="14.25" customHeight="1" x14ac:dyDescent="0.25">
      <c r="A53" s="170"/>
      <c r="B53" s="171"/>
      <c r="C53" s="116"/>
      <c r="D53" s="116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117"/>
      <c r="U53" s="117"/>
      <c r="V53" s="117"/>
      <c r="W53" s="117"/>
      <c r="X53" s="117"/>
      <c r="Y53" s="117"/>
    </row>
    <row r="54" spans="1:25" s="161" customFormat="1" ht="14.25" customHeight="1" thickBot="1" x14ac:dyDescent="0.3">
      <c r="A54" s="172"/>
      <c r="B54" s="173"/>
      <c r="C54" s="116"/>
      <c r="D54" s="116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117"/>
      <c r="U54" s="117"/>
      <c r="V54" s="117"/>
      <c r="W54" s="117"/>
      <c r="X54" s="117"/>
      <c r="Y54" s="117"/>
    </row>
    <row r="55" spans="1:25" s="161" customFormat="1" ht="14.25" customHeight="1" thickTop="1" x14ac:dyDescent="0.25">
      <c r="A55" s="209" t="s">
        <v>131</v>
      </c>
      <c r="B55" s="210">
        <f>IFERROR(AVERAGE(B43:B54), 0)</f>
        <v>0</v>
      </c>
      <c r="C55" s="164" t="s">
        <v>132</v>
      </c>
      <c r="D55" s="116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117"/>
      <c r="U55" s="117"/>
      <c r="V55" s="117"/>
      <c r="W55" s="117"/>
      <c r="X55" s="117"/>
      <c r="Y55" s="117"/>
    </row>
    <row r="56" spans="1:25" s="161" customFormat="1" ht="14.25" customHeight="1" x14ac:dyDescent="0.25">
      <c r="A56" s="211" t="s">
        <v>66</v>
      </c>
      <c r="B56" s="212" t="e">
        <f>STDEV(B43:B54)</f>
        <v>#DIV/0!</v>
      </c>
      <c r="C56" s="164" t="s">
        <v>132</v>
      </c>
      <c r="D56" s="116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117"/>
      <c r="U56" s="117"/>
      <c r="V56" s="117"/>
      <c r="W56" s="117"/>
      <c r="X56" s="117"/>
      <c r="Y56" s="117"/>
    </row>
    <row r="57" spans="1:25" s="161" customFormat="1" ht="14.25" customHeight="1" x14ac:dyDescent="0.25">
      <c r="A57" s="166" t="s">
        <v>136</v>
      </c>
      <c r="B57" s="205" t="e">
        <f>B56/B55*100</f>
        <v>#DIV/0!</v>
      </c>
      <c r="C57" s="164"/>
      <c r="D57" s="116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117"/>
      <c r="U57" s="117"/>
      <c r="V57" s="117"/>
      <c r="W57" s="117"/>
      <c r="X57" s="117"/>
      <c r="Y57" s="117"/>
    </row>
    <row r="58" spans="1:25" s="161" customFormat="1" ht="14.25" customHeight="1" x14ac:dyDescent="0.25">
      <c r="A58" s="93"/>
      <c r="B58" s="116"/>
      <c r="C58" s="116"/>
      <c r="D58" s="116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117"/>
      <c r="U58" s="117"/>
      <c r="V58" s="117"/>
      <c r="W58" s="117"/>
      <c r="X58" s="117"/>
      <c r="Y58" s="117"/>
    </row>
    <row r="59" spans="1:25" s="161" customFormat="1" ht="14.25" customHeight="1" x14ac:dyDescent="0.25">
      <c r="A59" s="105" t="s">
        <v>137</v>
      </c>
      <c r="B59" s="116"/>
      <c r="C59" s="116"/>
      <c r="D59" s="116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117"/>
      <c r="U59" s="117"/>
      <c r="V59" s="117"/>
      <c r="W59" s="117"/>
      <c r="X59" s="117"/>
      <c r="Y59" s="117"/>
    </row>
    <row r="60" spans="1:25" s="161" customFormat="1" ht="14.25" customHeight="1" x14ac:dyDescent="0.25">
      <c r="A60" s="105"/>
      <c r="B60" s="116"/>
      <c r="C60" s="116"/>
      <c r="D60" s="116"/>
      <c r="E60" s="94"/>
      <c r="F60" s="117"/>
      <c r="H60" s="94"/>
      <c r="I60" s="94"/>
      <c r="K60" s="94"/>
      <c r="N60" s="120" t="s">
        <v>45</v>
      </c>
      <c r="O60" s="94"/>
      <c r="P60" s="117"/>
      <c r="Q60" s="117"/>
      <c r="R60" s="117"/>
    </row>
    <row r="61" spans="1:25" s="161" customFormat="1" ht="30" x14ac:dyDescent="0.25">
      <c r="A61" s="108" t="s">
        <v>46</v>
      </c>
      <c r="B61" s="108" t="s">
        <v>40</v>
      </c>
      <c r="C61" s="108" t="s">
        <v>41</v>
      </c>
      <c r="D61" s="108" t="s">
        <v>42</v>
      </c>
      <c r="E61" s="108" t="s">
        <v>43</v>
      </c>
      <c r="F61" s="121" t="s">
        <v>115</v>
      </c>
      <c r="G61" s="121" t="s">
        <v>119</v>
      </c>
      <c r="H61" s="108" t="s">
        <v>47</v>
      </c>
      <c r="I61" s="108" t="s">
        <v>163</v>
      </c>
      <c r="J61" s="108" t="s">
        <v>149</v>
      </c>
      <c r="K61" s="94"/>
      <c r="L61" s="94"/>
      <c r="M61" s="94"/>
      <c r="N61" s="94"/>
      <c r="O61" s="94"/>
      <c r="P61" s="94"/>
      <c r="Q61" s="94"/>
      <c r="R61" s="94"/>
      <c r="S61" s="117"/>
      <c r="T61" s="117"/>
      <c r="U61" s="117"/>
      <c r="V61" s="117"/>
      <c r="W61" s="117"/>
      <c r="X61" s="117"/>
      <c r="Y61" s="117"/>
    </row>
    <row r="62" spans="1:25" s="161" customFormat="1" ht="14.25" customHeight="1" x14ac:dyDescent="0.25">
      <c r="A62" s="69" t="s">
        <v>145</v>
      </c>
      <c r="B62" s="68">
        <v>80</v>
      </c>
      <c r="C62" s="69" t="s">
        <v>44</v>
      </c>
      <c r="D62" s="148">
        <v>3.92</v>
      </c>
      <c r="E62" s="150">
        <f>B62*$E$38/1000/(B62*0.001+D62)</f>
        <v>0</v>
      </c>
      <c r="F62" s="293"/>
      <c r="G62" s="123">
        <f>F62-$B$55</f>
        <v>0</v>
      </c>
      <c r="H62" s="123" t="e">
        <f>G62/$B$75/E62*100</f>
        <v>#DIV/0!</v>
      </c>
      <c r="I62" s="278"/>
      <c r="J62" s="183" t="e">
        <f>(2*I62)/$B$78</f>
        <v>#DIV/0!</v>
      </c>
      <c r="K62" s="124" t="s">
        <v>164</v>
      </c>
      <c r="L62" s="94"/>
      <c r="M62" s="94"/>
      <c r="N62" s="94"/>
      <c r="O62" s="94"/>
      <c r="P62" s="94"/>
      <c r="Q62" s="94"/>
      <c r="R62" s="94"/>
      <c r="S62" s="117"/>
      <c r="T62" s="117"/>
      <c r="U62" s="117"/>
      <c r="V62" s="117"/>
      <c r="W62" s="117"/>
      <c r="X62" s="117"/>
      <c r="Y62" s="117"/>
    </row>
    <row r="63" spans="1:25" s="161" customFormat="1" ht="14.25" customHeight="1" x14ac:dyDescent="0.25">
      <c r="A63" s="69" t="s">
        <v>54</v>
      </c>
      <c r="B63" s="68">
        <v>400</v>
      </c>
      <c r="C63" s="69" t="s">
        <v>44</v>
      </c>
      <c r="D63" s="148">
        <v>3.6</v>
      </c>
      <c r="E63" s="150">
        <f t="shared" ref="E63:E64" si="0">B63*$E$38/1000/(B63*0.001+D63)</f>
        <v>0</v>
      </c>
      <c r="F63" s="293"/>
      <c r="G63" s="122">
        <f t="shared" ref="G63:G73" si="1">F63-$B$55</f>
        <v>0</v>
      </c>
      <c r="H63" s="123" t="e">
        <f t="shared" ref="H63:H73" si="2">G63/$B$75/E63*100</f>
        <v>#DIV/0!</v>
      </c>
      <c r="I63" s="278"/>
      <c r="J63" s="183" t="e">
        <f>(2*I63)/$B$78</f>
        <v>#DIV/0!</v>
      </c>
      <c r="K63" s="120" t="s">
        <v>165</v>
      </c>
      <c r="L63" s="94"/>
      <c r="M63" s="94"/>
      <c r="N63" s="94"/>
      <c r="O63" s="94"/>
      <c r="P63" s="94"/>
      <c r="Q63" s="94"/>
      <c r="R63" s="94"/>
      <c r="S63" s="117"/>
      <c r="T63" s="117"/>
      <c r="U63" s="117"/>
      <c r="V63" s="117"/>
      <c r="W63" s="117"/>
      <c r="X63" s="117"/>
      <c r="Y63" s="117"/>
    </row>
    <row r="64" spans="1:25" s="161" customFormat="1" ht="14.25" customHeight="1" x14ac:dyDescent="0.25">
      <c r="A64" s="69" t="s">
        <v>53</v>
      </c>
      <c r="B64" s="68">
        <v>800</v>
      </c>
      <c r="C64" s="69" t="s">
        <v>44</v>
      </c>
      <c r="D64" s="148">
        <v>3.2</v>
      </c>
      <c r="E64" s="150">
        <f t="shared" si="0"/>
        <v>0</v>
      </c>
      <c r="F64" s="293"/>
      <c r="G64" s="122">
        <f t="shared" si="1"/>
        <v>0</v>
      </c>
      <c r="H64" s="123" t="e">
        <f>G64/$B$75/E64*100</f>
        <v>#DIV/0!</v>
      </c>
      <c r="I64" s="278"/>
      <c r="J64" s="183" t="e">
        <f>(2*I64)/$B$78</f>
        <v>#DIV/0!</v>
      </c>
      <c r="K64" s="94"/>
      <c r="L64" s="94"/>
      <c r="M64" s="94"/>
      <c r="N64" s="94"/>
      <c r="O64" s="94"/>
      <c r="P64" s="94"/>
      <c r="Q64" s="94"/>
      <c r="R64" s="94"/>
      <c r="S64" s="117"/>
      <c r="T64" s="117"/>
      <c r="U64" s="117"/>
      <c r="V64" s="117"/>
      <c r="W64" s="117"/>
      <c r="X64" s="117"/>
      <c r="Y64" s="117"/>
    </row>
    <row r="65" spans="1:25" s="161" customFormat="1" ht="14.25" customHeight="1" x14ac:dyDescent="0.25">
      <c r="A65" s="69" t="s">
        <v>52</v>
      </c>
      <c r="B65" s="68">
        <v>4000</v>
      </c>
      <c r="C65" s="69" t="s">
        <v>44</v>
      </c>
      <c r="D65" s="148">
        <v>0</v>
      </c>
      <c r="E65" s="150">
        <f t="shared" ref="E65" si="3">B65*$E$38/1000/(B65*0.001+D65)</f>
        <v>0</v>
      </c>
      <c r="F65" s="293"/>
      <c r="G65" s="122">
        <f t="shared" ref="G65" si="4">F65-$B$55</f>
        <v>0</v>
      </c>
      <c r="H65" s="123" t="e">
        <f t="shared" si="2"/>
        <v>#DIV/0!</v>
      </c>
      <c r="I65" s="278"/>
      <c r="J65" s="183" t="e">
        <f>(2*I65)/$B$78</f>
        <v>#DIV/0!</v>
      </c>
      <c r="K65" s="120" t="s">
        <v>166</v>
      </c>
      <c r="L65" s="94"/>
      <c r="M65" s="94"/>
      <c r="N65" s="94"/>
      <c r="O65" s="94"/>
      <c r="P65" s="94"/>
      <c r="Q65" s="94"/>
      <c r="R65" s="94"/>
      <c r="S65" s="117"/>
      <c r="T65" s="117"/>
      <c r="U65" s="117"/>
      <c r="V65" s="117"/>
      <c r="W65" s="117"/>
      <c r="X65" s="117"/>
      <c r="Y65" s="117"/>
    </row>
    <row r="66" spans="1:25" s="161" customFormat="1" ht="14.25" customHeight="1" x14ac:dyDescent="0.25">
      <c r="A66" s="69" t="s">
        <v>51</v>
      </c>
      <c r="B66" s="68">
        <v>20</v>
      </c>
      <c r="C66" s="69" t="s">
        <v>37</v>
      </c>
      <c r="D66" s="148">
        <v>3.98</v>
      </c>
      <c r="E66" s="150">
        <f t="shared" ref="E66:E73" si="5">B66*$D$32/(B66*0.001+D66)</f>
        <v>0</v>
      </c>
      <c r="F66" s="293"/>
      <c r="G66" s="122">
        <f t="shared" si="1"/>
        <v>0</v>
      </c>
      <c r="H66" s="123" t="e">
        <f>G66/$B$75/E66*100</f>
        <v>#DIV/0!</v>
      </c>
      <c r="I66" s="182" t="s">
        <v>63</v>
      </c>
      <c r="J66" s="182" t="s">
        <v>63</v>
      </c>
      <c r="K66" s="120" t="s">
        <v>171</v>
      </c>
      <c r="L66" s="94"/>
      <c r="M66" s="94"/>
      <c r="N66" s="94"/>
      <c r="O66" s="94"/>
      <c r="P66" s="94"/>
      <c r="Q66" s="94"/>
      <c r="R66" s="94"/>
      <c r="S66" s="117"/>
      <c r="T66" s="117"/>
      <c r="U66" s="117"/>
      <c r="V66" s="117"/>
      <c r="W66" s="117"/>
      <c r="X66" s="117"/>
      <c r="Y66" s="117"/>
    </row>
    <row r="67" spans="1:25" s="161" customFormat="1" ht="14.25" customHeight="1" x14ac:dyDescent="0.25">
      <c r="A67" s="69" t="s">
        <v>50</v>
      </c>
      <c r="B67" s="68">
        <v>40</v>
      </c>
      <c r="C67" s="69" t="s">
        <v>37</v>
      </c>
      <c r="D67" s="148">
        <v>3.96</v>
      </c>
      <c r="E67" s="150">
        <f t="shared" si="5"/>
        <v>0</v>
      </c>
      <c r="F67" s="293"/>
      <c r="G67" s="122">
        <f t="shared" si="1"/>
        <v>0</v>
      </c>
      <c r="H67" s="123" t="e">
        <f t="shared" si="2"/>
        <v>#DIV/0!</v>
      </c>
      <c r="I67" s="182" t="s">
        <v>63</v>
      </c>
      <c r="J67" s="182" t="s">
        <v>63</v>
      </c>
      <c r="K67" s="94"/>
      <c r="L67" s="94"/>
      <c r="M67" s="94"/>
      <c r="N67" s="94"/>
      <c r="O67" s="94"/>
      <c r="P67" s="94"/>
      <c r="Q67" s="94"/>
      <c r="R67" s="94"/>
      <c r="S67" s="117"/>
      <c r="T67" s="117"/>
      <c r="U67" s="117"/>
      <c r="V67" s="117"/>
      <c r="W67" s="117"/>
      <c r="X67" s="117"/>
      <c r="Y67" s="117"/>
    </row>
    <row r="68" spans="1:25" s="161" customFormat="1" ht="14.25" customHeight="1" x14ac:dyDescent="0.25">
      <c r="A68" s="69" t="s">
        <v>49</v>
      </c>
      <c r="B68" s="68">
        <v>60</v>
      </c>
      <c r="C68" s="69" t="s">
        <v>37</v>
      </c>
      <c r="D68" s="148">
        <v>3.94</v>
      </c>
      <c r="E68" s="150">
        <f t="shared" si="5"/>
        <v>0</v>
      </c>
      <c r="F68" s="293"/>
      <c r="G68" s="122">
        <f t="shared" si="1"/>
        <v>0</v>
      </c>
      <c r="H68" s="123" t="e">
        <f>G68/$B$75/E68*100</f>
        <v>#DIV/0!</v>
      </c>
      <c r="I68" s="182" t="s">
        <v>63</v>
      </c>
      <c r="J68" s="182" t="s">
        <v>63</v>
      </c>
      <c r="K68" s="94"/>
      <c r="L68" s="94"/>
      <c r="M68" s="94"/>
      <c r="N68" s="94"/>
      <c r="O68" s="94"/>
      <c r="P68" s="94"/>
      <c r="Q68" s="94"/>
      <c r="R68" s="94"/>
      <c r="S68" s="117"/>
      <c r="T68" s="117"/>
      <c r="U68" s="117"/>
      <c r="V68" s="117"/>
      <c r="W68" s="117"/>
      <c r="X68" s="117"/>
      <c r="Y68" s="117"/>
    </row>
    <row r="69" spans="1:25" s="161" customFormat="1" ht="14.25" customHeight="1" x14ac:dyDescent="0.25">
      <c r="A69" s="69" t="s">
        <v>48</v>
      </c>
      <c r="B69" s="68">
        <v>80</v>
      </c>
      <c r="C69" s="69" t="s">
        <v>37</v>
      </c>
      <c r="D69" s="148">
        <v>3.92</v>
      </c>
      <c r="E69" s="150">
        <f t="shared" si="5"/>
        <v>0</v>
      </c>
      <c r="F69" s="293"/>
      <c r="G69" s="122">
        <f t="shared" si="1"/>
        <v>0</v>
      </c>
      <c r="H69" s="123" t="e">
        <f t="shared" si="2"/>
        <v>#DIV/0!</v>
      </c>
      <c r="I69" s="182" t="s">
        <v>63</v>
      </c>
      <c r="J69" s="182" t="s">
        <v>63</v>
      </c>
      <c r="K69" s="94"/>
      <c r="L69" s="94"/>
      <c r="M69" s="94"/>
      <c r="N69" s="94"/>
      <c r="O69" s="94"/>
      <c r="P69" s="94"/>
      <c r="Q69" s="94"/>
      <c r="R69" s="94"/>
      <c r="S69" s="117"/>
      <c r="T69" s="117"/>
      <c r="U69" s="117"/>
      <c r="V69" s="117"/>
      <c r="W69" s="117"/>
      <c r="X69" s="117"/>
      <c r="Y69" s="117"/>
    </row>
    <row r="70" spans="1:25" s="161" customFormat="1" ht="14.25" customHeight="1" x14ac:dyDescent="0.25">
      <c r="A70" s="175"/>
      <c r="B70" s="175"/>
      <c r="C70" s="175"/>
      <c r="D70" s="176"/>
      <c r="E70" s="150" t="e">
        <f t="shared" si="5"/>
        <v>#DIV/0!</v>
      </c>
      <c r="F70" s="177"/>
      <c r="G70" s="122">
        <f t="shared" si="1"/>
        <v>0</v>
      </c>
      <c r="H70" s="123" t="e">
        <f t="shared" si="2"/>
        <v>#DIV/0!</v>
      </c>
      <c r="I70" s="182" t="s">
        <v>63</v>
      </c>
      <c r="J70" s="182" t="s">
        <v>63</v>
      </c>
      <c r="K70" s="94"/>
      <c r="L70" s="94"/>
      <c r="M70" s="94"/>
      <c r="N70" s="94"/>
      <c r="O70" s="94"/>
      <c r="P70" s="94"/>
      <c r="Q70" s="94"/>
      <c r="R70" s="94"/>
      <c r="S70" s="117"/>
      <c r="T70" s="117"/>
      <c r="U70" s="117"/>
      <c r="V70" s="117"/>
      <c r="W70" s="117"/>
      <c r="X70" s="117"/>
      <c r="Y70" s="117"/>
    </row>
    <row r="71" spans="1:25" s="161" customFormat="1" ht="14.25" customHeight="1" x14ac:dyDescent="0.25">
      <c r="A71" s="175"/>
      <c r="B71" s="175"/>
      <c r="C71" s="175"/>
      <c r="D71" s="176"/>
      <c r="E71" s="150" t="e">
        <f t="shared" si="5"/>
        <v>#DIV/0!</v>
      </c>
      <c r="F71" s="177"/>
      <c r="G71" s="122">
        <f t="shared" si="1"/>
        <v>0</v>
      </c>
      <c r="H71" s="123" t="e">
        <f t="shared" si="2"/>
        <v>#DIV/0!</v>
      </c>
      <c r="I71" s="182" t="s">
        <v>63</v>
      </c>
      <c r="J71" s="182" t="s">
        <v>63</v>
      </c>
      <c r="K71" s="94"/>
      <c r="L71" s="94"/>
      <c r="M71" s="94"/>
      <c r="N71" s="94"/>
      <c r="O71" s="94"/>
      <c r="P71" s="94"/>
      <c r="Q71" s="94"/>
      <c r="R71" s="94"/>
      <c r="S71" s="117"/>
      <c r="T71" s="117"/>
      <c r="U71" s="117"/>
      <c r="V71" s="117"/>
      <c r="W71" s="117"/>
      <c r="X71" s="117"/>
      <c r="Y71" s="117"/>
    </row>
    <row r="72" spans="1:25" s="161" customFormat="1" ht="14.25" customHeight="1" x14ac:dyDescent="0.25">
      <c r="A72" s="175"/>
      <c r="B72" s="175"/>
      <c r="C72" s="175"/>
      <c r="D72" s="176"/>
      <c r="E72" s="150" t="e">
        <f t="shared" si="5"/>
        <v>#DIV/0!</v>
      </c>
      <c r="F72" s="177"/>
      <c r="G72" s="122">
        <f t="shared" si="1"/>
        <v>0</v>
      </c>
      <c r="H72" s="123" t="e">
        <f t="shared" si="2"/>
        <v>#DIV/0!</v>
      </c>
      <c r="I72" s="182" t="s">
        <v>63</v>
      </c>
      <c r="J72" s="182" t="s">
        <v>63</v>
      </c>
      <c r="K72" s="94"/>
      <c r="L72" s="94"/>
      <c r="M72" s="94"/>
      <c r="N72" s="94"/>
      <c r="O72" s="94"/>
      <c r="P72" s="94"/>
      <c r="Q72" s="94"/>
      <c r="R72" s="94"/>
      <c r="S72" s="117"/>
      <c r="T72" s="117"/>
      <c r="U72" s="117"/>
      <c r="V72" s="117"/>
      <c r="W72" s="117"/>
      <c r="X72" s="117"/>
      <c r="Y72" s="117"/>
    </row>
    <row r="73" spans="1:25" s="161" customFormat="1" ht="14.25" customHeight="1" x14ac:dyDescent="0.25">
      <c r="A73" s="69"/>
      <c r="B73" s="68"/>
      <c r="C73" s="69"/>
      <c r="D73" s="149"/>
      <c r="E73" s="150" t="e">
        <f t="shared" si="5"/>
        <v>#DIV/0!</v>
      </c>
      <c r="F73" s="177"/>
      <c r="G73" s="122">
        <f t="shared" si="1"/>
        <v>0</v>
      </c>
      <c r="H73" s="123" t="e">
        <f t="shared" si="2"/>
        <v>#DIV/0!</v>
      </c>
      <c r="I73" s="182" t="s">
        <v>63</v>
      </c>
      <c r="J73" s="182" t="s">
        <v>63</v>
      </c>
      <c r="K73" s="94"/>
      <c r="L73" s="94"/>
      <c r="M73" s="94"/>
      <c r="N73" s="94"/>
      <c r="O73" s="94"/>
      <c r="P73" s="94"/>
      <c r="Q73" s="94"/>
      <c r="R73" s="94"/>
      <c r="S73" s="117"/>
      <c r="T73" s="117"/>
      <c r="U73" s="117"/>
      <c r="V73" s="117"/>
      <c r="W73" s="117"/>
      <c r="X73" s="117"/>
      <c r="Y73" s="117"/>
    </row>
    <row r="74" spans="1:25" s="161" customFormat="1" ht="14.25" customHeight="1" x14ac:dyDescent="0.25">
      <c r="A74" s="105"/>
      <c r="B74" s="116"/>
      <c r="C74" s="116"/>
      <c r="D74" s="167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117"/>
      <c r="T74" s="117"/>
      <c r="U74" s="117"/>
      <c r="V74" s="117"/>
      <c r="W74" s="117"/>
      <c r="X74" s="117"/>
      <c r="Y74" s="117"/>
    </row>
    <row r="75" spans="1:25" s="161" customFormat="1" ht="14.25" customHeight="1" x14ac:dyDescent="0.25">
      <c r="A75" s="99" t="s">
        <v>173</v>
      </c>
      <c r="B75" s="213" t="e">
        <f>AVERAGE(B76,K87)</f>
        <v>#DIV/0!</v>
      </c>
      <c r="C75" s="101" t="s">
        <v>116</v>
      </c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117"/>
      <c r="T75" s="117"/>
      <c r="U75" s="117"/>
      <c r="V75" s="117"/>
      <c r="W75" s="117"/>
      <c r="X75" s="117"/>
      <c r="Y75" s="117"/>
    </row>
    <row r="76" spans="1:25" s="161" customFormat="1" ht="14.25" customHeight="1" x14ac:dyDescent="0.25">
      <c r="A76" s="99" t="s">
        <v>169</v>
      </c>
      <c r="B76" s="229">
        <f>LINEST(G62:G69,E62:E69)</f>
        <v>0</v>
      </c>
      <c r="C76" s="101" t="s">
        <v>116</v>
      </c>
      <c r="D76" s="124" t="s">
        <v>45</v>
      </c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117"/>
      <c r="T76" s="117"/>
      <c r="U76" s="117"/>
      <c r="V76" s="117"/>
      <c r="W76" s="117"/>
      <c r="X76" s="117"/>
      <c r="Y76" s="117"/>
    </row>
    <row r="77" spans="1:25" s="161" customFormat="1" ht="14.25" customHeight="1" x14ac:dyDescent="0.25">
      <c r="A77" s="99" t="s">
        <v>55</v>
      </c>
      <c r="B77" s="152" t="e">
        <f>RSQ(G62:G69,E62:E69)</f>
        <v>#DIV/0!</v>
      </c>
      <c r="C77" s="116"/>
      <c r="D77" s="124" t="s">
        <v>45</v>
      </c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117"/>
      <c r="T77" s="117"/>
      <c r="U77" s="117"/>
      <c r="V77" s="117"/>
      <c r="W77" s="117"/>
      <c r="X77" s="117"/>
      <c r="Y77" s="117"/>
    </row>
    <row r="78" spans="1:25" s="161" customFormat="1" ht="14.25" customHeight="1" x14ac:dyDescent="0.25">
      <c r="A78" s="99" t="s">
        <v>56</v>
      </c>
      <c r="B78" s="153"/>
      <c r="C78" s="101" t="s">
        <v>57</v>
      </c>
      <c r="D78" s="124" t="s">
        <v>58</v>
      </c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117"/>
      <c r="T78" s="117"/>
      <c r="U78" s="117"/>
      <c r="V78" s="117"/>
      <c r="W78" s="117"/>
      <c r="X78" s="117"/>
      <c r="Y78" s="117"/>
    </row>
    <row r="79" spans="1:25" s="161" customFormat="1" ht="14.25" customHeight="1" x14ac:dyDescent="0.25">
      <c r="A79" s="99" t="s">
        <v>59</v>
      </c>
      <c r="B79" s="154"/>
      <c r="C79" s="101" t="s">
        <v>109</v>
      </c>
      <c r="D79" s="155"/>
      <c r="E79" s="101" t="s">
        <v>168</v>
      </c>
      <c r="F79" s="12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117"/>
      <c r="S79" s="117"/>
      <c r="T79" s="117"/>
      <c r="U79" s="117"/>
      <c r="V79" s="117"/>
      <c r="W79" s="117"/>
      <c r="X79" s="117"/>
      <c r="Y79" s="117"/>
    </row>
    <row r="80" spans="1:25" s="161" customFormat="1" ht="14.25" customHeight="1" x14ac:dyDescent="0.25">
      <c r="A80" s="105"/>
      <c r="B80" s="116"/>
      <c r="C80" s="116"/>
      <c r="D80" s="116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117"/>
      <c r="T80" s="117"/>
      <c r="U80" s="117"/>
      <c r="V80" s="117"/>
      <c r="W80" s="117"/>
      <c r="X80" s="117"/>
      <c r="Y80" s="117"/>
    </row>
    <row r="81" spans="1:33" s="161" customFormat="1" ht="14.25" customHeight="1" x14ac:dyDescent="0.25">
      <c r="A81" s="105" t="s">
        <v>139</v>
      </c>
      <c r="B81" s="116"/>
      <c r="C81" s="116"/>
      <c r="D81" s="116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117"/>
      <c r="T81" s="117"/>
      <c r="U81" s="117"/>
      <c r="V81" s="117"/>
      <c r="W81" s="117"/>
      <c r="X81" s="117"/>
      <c r="Y81" s="117"/>
    </row>
    <row r="82" spans="1:33" s="161" customFormat="1" ht="14.25" customHeight="1" x14ac:dyDescent="0.25">
      <c r="A82" s="105"/>
      <c r="B82" s="116"/>
      <c r="C82" s="116"/>
      <c r="D82" s="116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117"/>
      <c r="T82" s="117"/>
      <c r="U82" s="117"/>
      <c r="V82" s="117"/>
      <c r="W82" s="117"/>
      <c r="X82" s="117"/>
      <c r="Y82" s="117"/>
    </row>
    <row r="83" spans="1:33" s="161" customFormat="1" ht="45" x14ac:dyDescent="0.25">
      <c r="A83" s="125" t="s">
        <v>60</v>
      </c>
      <c r="B83" s="125" t="s">
        <v>40</v>
      </c>
      <c r="C83" s="125" t="s">
        <v>41</v>
      </c>
      <c r="D83" s="125" t="s">
        <v>42</v>
      </c>
      <c r="E83" s="125" t="s">
        <v>43</v>
      </c>
      <c r="F83" s="126" t="s">
        <v>61</v>
      </c>
      <c r="G83" s="121" t="s">
        <v>62</v>
      </c>
      <c r="H83" s="121" t="s">
        <v>118</v>
      </c>
      <c r="I83" s="108" t="s">
        <v>120</v>
      </c>
      <c r="J83" s="108" t="s">
        <v>47</v>
      </c>
      <c r="K83" s="108" t="s">
        <v>170</v>
      </c>
      <c r="L83" s="94"/>
      <c r="M83" s="94"/>
      <c r="N83" s="94"/>
      <c r="O83" s="94"/>
      <c r="P83" s="94"/>
      <c r="Q83" s="94"/>
      <c r="R83" s="94"/>
      <c r="S83" s="117"/>
      <c r="T83" s="117"/>
      <c r="U83" s="117"/>
      <c r="V83" s="117"/>
      <c r="W83" s="117"/>
      <c r="X83" s="117"/>
      <c r="Y83" s="117"/>
    </row>
    <row r="84" spans="1:33" s="161" customFormat="1" ht="14.25" customHeight="1" x14ac:dyDescent="0.25">
      <c r="A84" s="360" t="s">
        <v>64</v>
      </c>
      <c r="B84" s="363">
        <v>40</v>
      </c>
      <c r="C84" s="360" t="s">
        <v>38</v>
      </c>
      <c r="D84" s="366">
        <v>3.96</v>
      </c>
      <c r="E84" s="369">
        <f>B84*$D$33/(B84*0.001+D84)</f>
        <v>0</v>
      </c>
      <c r="F84" s="127">
        <v>1</v>
      </c>
      <c r="G84" s="251"/>
      <c r="H84" s="294"/>
      <c r="I84" s="123">
        <f>H84-$B$55</f>
        <v>0</v>
      </c>
      <c r="J84" s="127" t="s">
        <v>63</v>
      </c>
      <c r="K84" s="127" t="s">
        <v>63</v>
      </c>
      <c r="L84" s="94"/>
      <c r="M84" s="94"/>
      <c r="N84" s="94"/>
      <c r="O84" s="94"/>
      <c r="P84" s="94"/>
      <c r="Q84" s="94"/>
      <c r="R84" s="94"/>
      <c r="S84" s="117"/>
      <c r="T84" s="117"/>
      <c r="U84" s="117"/>
      <c r="V84" s="117"/>
      <c r="W84" s="117"/>
      <c r="X84" s="117"/>
      <c r="Y84" s="117"/>
    </row>
    <row r="85" spans="1:33" s="161" customFormat="1" ht="14.25" customHeight="1" x14ac:dyDescent="0.25">
      <c r="A85" s="361"/>
      <c r="B85" s="364"/>
      <c r="C85" s="361"/>
      <c r="D85" s="367"/>
      <c r="E85" s="370"/>
      <c r="F85" s="128">
        <v>2</v>
      </c>
      <c r="G85" s="251"/>
      <c r="H85" s="294"/>
      <c r="I85" s="123">
        <f t="shared" ref="I85:I86" si="6">H85-$B$55</f>
        <v>0</v>
      </c>
      <c r="J85" s="127" t="s">
        <v>63</v>
      </c>
      <c r="K85" s="127" t="s">
        <v>63</v>
      </c>
      <c r="L85" s="94"/>
      <c r="M85" s="94"/>
      <c r="N85" s="94"/>
      <c r="O85" s="94"/>
      <c r="P85" s="94"/>
      <c r="Q85" s="94"/>
      <c r="R85" s="94"/>
      <c r="S85" s="117"/>
      <c r="T85" s="117"/>
      <c r="U85" s="117"/>
      <c r="V85" s="117"/>
      <c r="W85" s="117"/>
      <c r="X85" s="117"/>
      <c r="Y85" s="117"/>
    </row>
    <row r="86" spans="1:33" s="161" customFormat="1" ht="14.25" customHeight="1" x14ac:dyDescent="0.25">
      <c r="A86" s="362"/>
      <c r="B86" s="365"/>
      <c r="C86" s="362"/>
      <c r="D86" s="368"/>
      <c r="E86" s="371"/>
      <c r="F86" s="128">
        <v>3</v>
      </c>
      <c r="G86" s="252"/>
      <c r="H86" s="295"/>
      <c r="I86" s="123">
        <f t="shared" si="6"/>
        <v>0</v>
      </c>
      <c r="J86" s="127" t="s">
        <v>63</v>
      </c>
      <c r="K86" s="127" t="s">
        <v>63</v>
      </c>
      <c r="L86" s="94"/>
      <c r="M86" s="94"/>
      <c r="N86" s="94"/>
      <c r="O86" s="94"/>
      <c r="P86" s="94"/>
      <c r="Q86" s="94"/>
      <c r="R86" s="94"/>
      <c r="S86" s="117"/>
      <c r="T86" s="117"/>
      <c r="U86" s="117"/>
      <c r="V86" s="117"/>
      <c r="W86" s="117"/>
      <c r="X86" s="117"/>
      <c r="Y86" s="117"/>
    </row>
    <row r="87" spans="1:33" s="161" customFormat="1" ht="14.25" customHeight="1" x14ac:dyDescent="0.25">
      <c r="A87" s="105"/>
      <c r="B87" s="116"/>
      <c r="C87" s="116"/>
      <c r="D87" s="116"/>
      <c r="E87" s="94"/>
      <c r="F87" s="129" t="s">
        <v>65</v>
      </c>
      <c r="G87" s="130" t="e">
        <f>AVERAGE(G84:G86)</f>
        <v>#DIV/0!</v>
      </c>
      <c r="H87" s="131" t="e">
        <f>AVERAGE(H84:H86)</f>
        <v>#DIV/0!</v>
      </c>
      <c r="I87" s="131">
        <f>AVERAGE(I84:I86)</f>
        <v>0</v>
      </c>
      <c r="J87" s="132" t="e">
        <f>I87/$B$75/E84*100</f>
        <v>#DIV/0!</v>
      </c>
      <c r="K87" s="215" t="e">
        <f>I87/E84</f>
        <v>#DIV/0!</v>
      </c>
      <c r="L87" s="101"/>
      <c r="M87" s="94"/>
      <c r="N87" s="94"/>
      <c r="O87" s="94"/>
      <c r="P87" s="94"/>
      <c r="Q87" s="94"/>
      <c r="R87" s="94"/>
      <c r="S87" s="117"/>
      <c r="T87" s="117"/>
      <c r="U87" s="117"/>
      <c r="V87" s="117"/>
      <c r="W87" s="117"/>
      <c r="X87" s="117"/>
      <c r="Y87" s="117"/>
    </row>
    <row r="88" spans="1:33" s="161" customFormat="1" ht="14.25" customHeight="1" x14ac:dyDescent="0.25">
      <c r="A88" s="105"/>
      <c r="B88" s="116"/>
      <c r="C88" s="116"/>
      <c r="D88" s="116"/>
      <c r="E88" s="94"/>
      <c r="F88" s="133" t="s">
        <v>66</v>
      </c>
      <c r="G88" s="134" t="e">
        <f>STDEV(G84:G86)</f>
        <v>#DIV/0!</v>
      </c>
      <c r="H88" s="135" t="e">
        <f>STDEV(H84:H86)</f>
        <v>#DIV/0!</v>
      </c>
      <c r="I88" s="135">
        <f>STDEV(I84:I86)</f>
        <v>0</v>
      </c>
      <c r="J88" s="128" t="s">
        <v>63</v>
      </c>
      <c r="K88" s="214"/>
      <c r="L88" s="94"/>
      <c r="M88" s="94"/>
      <c r="N88" s="94"/>
      <c r="O88" s="94"/>
      <c r="P88" s="94"/>
      <c r="Q88" s="94"/>
      <c r="R88" s="94"/>
      <c r="S88" s="117"/>
      <c r="T88" s="117"/>
      <c r="U88" s="117"/>
      <c r="V88" s="117"/>
      <c r="W88" s="117"/>
      <c r="X88" s="117"/>
      <c r="Y88" s="117"/>
    </row>
    <row r="89" spans="1:33" s="161" customFormat="1" ht="14.25" customHeight="1" x14ac:dyDescent="0.25">
      <c r="A89" s="94"/>
      <c r="B89" s="94"/>
      <c r="C89" s="94"/>
      <c r="D89" s="94"/>
      <c r="E89" s="94"/>
      <c r="F89" s="136" t="s">
        <v>67</v>
      </c>
      <c r="G89" s="137" t="e">
        <f>G88/G87*100</f>
        <v>#DIV/0!</v>
      </c>
      <c r="H89" s="137" t="e">
        <f>H88/H87*100</f>
        <v>#DIV/0!</v>
      </c>
      <c r="I89" s="137" t="e">
        <f>I88/I87*100</f>
        <v>#DIV/0!</v>
      </c>
      <c r="J89" s="138" t="s">
        <v>63</v>
      </c>
      <c r="K89" s="214"/>
      <c r="L89" s="94"/>
      <c r="M89" s="117"/>
      <c r="N89" s="94"/>
      <c r="O89" s="94"/>
      <c r="P89" s="94"/>
      <c r="Q89" s="94"/>
      <c r="R89" s="94"/>
      <c r="S89" s="117"/>
      <c r="T89" s="117"/>
      <c r="U89" s="117"/>
      <c r="V89" s="117"/>
      <c r="W89" s="117"/>
      <c r="X89" s="117"/>
      <c r="Y89" s="117"/>
    </row>
    <row r="90" spans="1:33" s="161" customFormat="1" ht="14.25" customHeight="1" x14ac:dyDescent="0.25">
      <c r="A90" s="94"/>
      <c r="B90" s="94"/>
      <c r="C90" s="94"/>
      <c r="D90" s="94"/>
      <c r="E90" s="94"/>
      <c r="F90" s="139" t="s">
        <v>68</v>
      </c>
      <c r="G90" s="140" t="s">
        <v>69</v>
      </c>
      <c r="H90" s="162" t="s">
        <v>68</v>
      </c>
      <c r="I90" s="139" t="s">
        <v>70</v>
      </c>
      <c r="J90" s="140" t="s">
        <v>172</v>
      </c>
      <c r="L90" s="94"/>
      <c r="M90" s="94"/>
      <c r="N90" s="94"/>
      <c r="O90" s="94"/>
      <c r="P90" s="94"/>
      <c r="Q90" s="94"/>
      <c r="R90" s="94"/>
      <c r="S90" s="117"/>
      <c r="T90" s="117"/>
      <c r="U90" s="117"/>
      <c r="V90" s="117"/>
      <c r="W90" s="117"/>
      <c r="X90" s="117"/>
      <c r="Y90" s="117"/>
    </row>
    <row r="91" spans="1:33" s="161" customFormat="1" ht="14.25" customHeight="1" x14ac:dyDescent="0.25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292"/>
      <c r="Q91" s="94"/>
      <c r="R91" s="94"/>
      <c r="S91" s="117"/>
      <c r="T91" s="117"/>
      <c r="U91" s="117"/>
      <c r="V91" s="117"/>
      <c r="W91" s="117"/>
      <c r="X91" s="117"/>
      <c r="Y91" s="117"/>
    </row>
    <row r="92" spans="1:33" s="161" customFormat="1" ht="14.25" customHeight="1" x14ac:dyDescent="0.25">
      <c r="A92" s="105" t="s">
        <v>140</v>
      </c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94"/>
      <c r="R92" s="117"/>
      <c r="S92" s="117"/>
      <c r="T92" s="117"/>
      <c r="U92" s="117"/>
      <c r="V92" s="117"/>
      <c r="W92" s="117"/>
      <c r="X92" s="117"/>
      <c r="Y92" s="117"/>
    </row>
    <row r="93" spans="1:33" s="161" customFormat="1" ht="14.25" customHeight="1" x14ac:dyDescent="0.25">
      <c r="A93" s="105"/>
      <c r="B93" s="94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94"/>
      <c r="N93" s="94"/>
      <c r="O93" s="94"/>
      <c r="P93" s="94"/>
      <c r="Q93" s="94"/>
      <c r="R93" s="117"/>
      <c r="S93" s="94"/>
      <c r="T93" s="94"/>
      <c r="U93" s="94"/>
      <c r="V93" s="94"/>
      <c r="W93" s="94"/>
      <c r="X93" s="94"/>
      <c r="Y93" s="94"/>
      <c r="Z93" s="160"/>
      <c r="AA93" s="160"/>
      <c r="AB93" s="160"/>
    </row>
    <row r="94" spans="1:33" s="161" customFormat="1" ht="30" x14ac:dyDescent="0.25">
      <c r="A94" s="108" t="s">
        <v>60</v>
      </c>
      <c r="B94" s="108" t="s">
        <v>71</v>
      </c>
      <c r="C94" s="108" t="s">
        <v>40</v>
      </c>
      <c r="D94" s="108" t="s">
        <v>41</v>
      </c>
      <c r="E94" s="108" t="s">
        <v>42</v>
      </c>
      <c r="F94" s="108" t="s">
        <v>43</v>
      </c>
      <c r="G94" s="121" t="s">
        <v>115</v>
      </c>
      <c r="H94" s="121" t="s">
        <v>119</v>
      </c>
      <c r="I94" s="108" t="s">
        <v>47</v>
      </c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160"/>
      <c r="Z94" s="160"/>
      <c r="AA94" s="160"/>
      <c r="AC94" s="160"/>
    </row>
    <row r="95" spans="1:33" s="161" customFormat="1" ht="14.25" customHeight="1" x14ac:dyDescent="0.25">
      <c r="A95" s="69" t="s">
        <v>72</v>
      </c>
      <c r="B95" s="151">
        <v>1</v>
      </c>
      <c r="C95" s="68">
        <v>40</v>
      </c>
      <c r="D95" s="69" t="s">
        <v>38</v>
      </c>
      <c r="E95" s="148">
        <v>3.96</v>
      </c>
      <c r="F95" s="119">
        <f>C95*$D$33/(C95*0.001+E95)</f>
        <v>0</v>
      </c>
      <c r="G95" s="250"/>
      <c r="H95" s="122">
        <f>G95-$B$55</f>
        <v>0</v>
      </c>
      <c r="I95" s="132" t="e">
        <f>H95/$B$75/F95*100</f>
        <v>#DIV/0!</v>
      </c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160"/>
      <c r="Z95" s="160"/>
      <c r="AA95" s="160"/>
      <c r="AB95" s="160"/>
    </row>
    <row r="96" spans="1:33" ht="14.25" customHeight="1" x14ac:dyDescent="0.25">
      <c r="A96" s="69" t="s">
        <v>111</v>
      </c>
      <c r="B96" s="151">
        <v>2</v>
      </c>
      <c r="C96" s="68">
        <v>40</v>
      </c>
      <c r="D96" s="69" t="s">
        <v>38</v>
      </c>
      <c r="E96" s="148">
        <v>3.96</v>
      </c>
      <c r="F96" s="119">
        <f t="shared" ref="F96:F99" si="7">C96*$D$33/(C96*0.001+E96)</f>
        <v>0</v>
      </c>
      <c r="G96" s="250"/>
      <c r="H96" s="122">
        <f t="shared" ref="H96:H99" si="8">G96-$B$55</f>
        <v>0</v>
      </c>
      <c r="I96" s="132" t="e">
        <f t="shared" ref="I96:I99" si="9">H96/$B$75/F96*100</f>
        <v>#DIV/0!</v>
      </c>
      <c r="AC96" s="117"/>
      <c r="AD96" s="117"/>
      <c r="AE96" s="117"/>
      <c r="AF96" s="117"/>
      <c r="AG96" s="117"/>
    </row>
    <row r="97" spans="1:37" ht="14.25" customHeight="1" x14ac:dyDescent="0.25">
      <c r="A97" s="69" t="s">
        <v>112</v>
      </c>
      <c r="B97" s="151">
        <v>3</v>
      </c>
      <c r="C97" s="68">
        <v>40</v>
      </c>
      <c r="D97" s="69" t="s">
        <v>38</v>
      </c>
      <c r="E97" s="148">
        <v>3.96</v>
      </c>
      <c r="F97" s="119">
        <f t="shared" si="7"/>
        <v>0</v>
      </c>
      <c r="G97" s="250"/>
      <c r="H97" s="122">
        <f t="shared" si="8"/>
        <v>0</v>
      </c>
      <c r="I97" s="132" t="e">
        <f t="shared" si="9"/>
        <v>#DIV/0!</v>
      </c>
      <c r="AC97" s="117"/>
      <c r="AD97" s="117"/>
      <c r="AE97" s="117"/>
      <c r="AF97" s="117"/>
      <c r="AG97" s="117"/>
    </row>
    <row r="98" spans="1:37" ht="14.25" customHeight="1" x14ac:dyDescent="0.25">
      <c r="A98" s="69" t="s">
        <v>113</v>
      </c>
      <c r="B98" s="151">
        <v>4</v>
      </c>
      <c r="C98" s="68">
        <v>40</v>
      </c>
      <c r="D98" s="69" t="s">
        <v>38</v>
      </c>
      <c r="E98" s="148">
        <v>3.96</v>
      </c>
      <c r="F98" s="119">
        <f t="shared" si="7"/>
        <v>0</v>
      </c>
      <c r="G98" s="250"/>
      <c r="H98" s="122">
        <f t="shared" si="8"/>
        <v>0</v>
      </c>
      <c r="I98" s="132" t="e">
        <f>H98/$B$75/F98*100</f>
        <v>#DIV/0!</v>
      </c>
      <c r="AC98" s="117"/>
      <c r="AD98" s="117"/>
      <c r="AE98" s="117"/>
      <c r="AF98" s="117"/>
      <c r="AG98" s="117"/>
    </row>
    <row r="99" spans="1:37" ht="14.25" customHeight="1" x14ac:dyDescent="0.25">
      <c r="A99" s="69" t="s">
        <v>114</v>
      </c>
      <c r="B99" s="151">
        <v>5</v>
      </c>
      <c r="C99" s="68">
        <v>40</v>
      </c>
      <c r="D99" s="69" t="s">
        <v>38</v>
      </c>
      <c r="E99" s="148">
        <v>3.96</v>
      </c>
      <c r="F99" s="119">
        <f t="shared" si="7"/>
        <v>0</v>
      </c>
      <c r="G99" s="250"/>
      <c r="H99" s="122">
        <f t="shared" si="8"/>
        <v>0</v>
      </c>
      <c r="I99" s="132" t="e">
        <f t="shared" si="9"/>
        <v>#DIV/0!</v>
      </c>
      <c r="AC99" s="117"/>
      <c r="AD99" s="117"/>
      <c r="AE99" s="117"/>
      <c r="AF99" s="117"/>
      <c r="AG99" s="117"/>
    </row>
    <row r="100" spans="1:37" ht="14.25" customHeight="1" x14ac:dyDescent="0.25">
      <c r="H100" s="165" t="s">
        <v>68</v>
      </c>
      <c r="I100" s="140" t="s">
        <v>172</v>
      </c>
      <c r="J100" s="117"/>
      <c r="AD100" s="117"/>
    </row>
    <row r="101" spans="1:37" ht="14.25" customHeight="1" x14ac:dyDescent="0.25">
      <c r="H101" s="117"/>
      <c r="I101" s="117"/>
    </row>
    <row r="102" spans="1:37" ht="14.25" customHeight="1" thickBot="1" x14ac:dyDescent="0.3">
      <c r="A102" s="105" t="s">
        <v>141</v>
      </c>
    </row>
    <row r="103" spans="1:37" ht="14.25" customHeight="1" x14ac:dyDescent="0.25">
      <c r="G103" s="141"/>
      <c r="O103" s="117"/>
      <c r="U103" s="142" t="s">
        <v>73</v>
      </c>
      <c r="AG103" s="117"/>
    </row>
    <row r="104" spans="1:37" ht="51" customHeight="1" thickBot="1" x14ac:dyDescent="0.3">
      <c r="A104" s="191" t="s">
        <v>74</v>
      </c>
      <c r="B104" s="190" t="s">
        <v>71</v>
      </c>
      <c r="C104" s="190" t="s">
        <v>150</v>
      </c>
      <c r="D104" s="125" t="s">
        <v>34</v>
      </c>
      <c r="E104" s="189" t="s">
        <v>162</v>
      </c>
      <c r="F104" s="189" t="s">
        <v>154</v>
      </c>
      <c r="G104" s="192" t="s">
        <v>155</v>
      </c>
      <c r="H104" s="188" t="s">
        <v>75</v>
      </c>
      <c r="I104" s="187" t="s">
        <v>118</v>
      </c>
      <c r="J104" s="187" t="s">
        <v>142</v>
      </c>
      <c r="K104" s="187" t="s">
        <v>159</v>
      </c>
      <c r="L104" s="187" t="s">
        <v>158</v>
      </c>
      <c r="M104" s="187" t="s">
        <v>161</v>
      </c>
      <c r="N104" s="187" t="s">
        <v>160</v>
      </c>
      <c r="O104" s="187" t="s">
        <v>47</v>
      </c>
      <c r="P104" s="187" t="s">
        <v>76</v>
      </c>
      <c r="Q104" s="186" t="s">
        <v>77</v>
      </c>
      <c r="R104" s="186" t="s">
        <v>78</v>
      </c>
      <c r="S104" s="186" t="s">
        <v>79</v>
      </c>
      <c r="T104" s="188" t="s">
        <v>180</v>
      </c>
      <c r="U104" s="143" t="s">
        <v>108</v>
      </c>
      <c r="V104" s="144" t="s">
        <v>80</v>
      </c>
      <c r="W104" s="117"/>
      <c r="AD104" s="117"/>
      <c r="AE104" s="117"/>
      <c r="AH104" s="94"/>
      <c r="AI104" s="94"/>
      <c r="AJ104" s="94"/>
      <c r="AK104" s="94"/>
    </row>
    <row r="105" spans="1:37" s="94" customFormat="1" ht="14.25" customHeight="1" x14ac:dyDescent="0.25">
      <c r="A105" s="348"/>
      <c r="B105" s="373"/>
      <c r="C105" s="195">
        <v>1</v>
      </c>
      <c r="D105" s="259"/>
      <c r="E105" s="337" t="s">
        <v>63</v>
      </c>
      <c r="F105" s="337" t="s">
        <v>63</v>
      </c>
      <c r="G105" s="284">
        <v>4</v>
      </c>
      <c r="H105" s="197">
        <f>D105/G105</f>
        <v>0</v>
      </c>
      <c r="I105" s="300"/>
      <c r="J105" s="196">
        <f>I105-$B$55</f>
        <v>0</v>
      </c>
      <c r="K105" s="337" t="s">
        <v>63</v>
      </c>
      <c r="L105" s="337" t="s">
        <v>63</v>
      </c>
      <c r="M105" s="337" t="s">
        <v>63</v>
      </c>
      <c r="N105" s="337" t="s">
        <v>63</v>
      </c>
      <c r="O105" s="340" t="s">
        <v>63</v>
      </c>
      <c r="P105" s="206" t="e">
        <f>J105/$B$75</f>
        <v>#DIV/0!</v>
      </c>
      <c r="Q105" s="222" t="e">
        <f>P105*0.001/H105*100*10000</f>
        <v>#DIV/0!</v>
      </c>
      <c r="R105" s="351" t="e">
        <f>AVERAGE(Q105:Q107)</f>
        <v>#DIV/0!</v>
      </c>
      <c r="S105" s="354" t="e">
        <f>AVERAGE(R105:R107)/10000</f>
        <v>#DIV/0!</v>
      </c>
      <c r="T105" s="227" t="e">
        <f>IF(P105&lt;$B$79, $B$79*0.001/H105*100*10000,"N/A")</f>
        <v>#DIV/0!</v>
      </c>
      <c r="U105" s="322"/>
      <c r="V105" s="146" t="s">
        <v>81</v>
      </c>
      <c r="W105" s="124" t="s">
        <v>82</v>
      </c>
      <c r="X105" s="117"/>
    </row>
    <row r="106" spans="1:37" s="94" customFormat="1" ht="14.25" customHeight="1" x14ac:dyDescent="0.25">
      <c r="A106" s="349"/>
      <c r="B106" s="374"/>
      <c r="C106" s="182">
        <v>2</v>
      </c>
      <c r="D106" s="260"/>
      <c r="E106" s="338"/>
      <c r="F106" s="338"/>
      <c r="G106" s="285">
        <v>4</v>
      </c>
      <c r="H106" s="202">
        <f>D106/G106</f>
        <v>0</v>
      </c>
      <c r="I106" s="301"/>
      <c r="J106" s="201">
        <f t="shared" ref="J106:J110" si="10">I106-$B$55</f>
        <v>0</v>
      </c>
      <c r="K106" s="338"/>
      <c r="L106" s="338"/>
      <c r="M106" s="338"/>
      <c r="N106" s="338"/>
      <c r="O106" s="341"/>
      <c r="P106" s="178" t="e">
        <f>J106/$B$75</f>
        <v>#DIV/0!</v>
      </c>
      <c r="Q106" s="201" t="e">
        <f>P106*0.001/H106*100*10000</f>
        <v>#DIV/0!</v>
      </c>
      <c r="R106" s="352"/>
      <c r="S106" s="355"/>
      <c r="T106" s="228" t="e">
        <f>IF(P106&lt;$B$79, $B$79*0.001/H106*100*10000,"N/A")</f>
        <v>#DIV/0!</v>
      </c>
      <c r="U106" s="323"/>
      <c r="V106" s="146" t="s">
        <v>134</v>
      </c>
      <c r="W106" s="124" t="s">
        <v>83</v>
      </c>
    </row>
    <row r="107" spans="1:37" s="94" customFormat="1" ht="14.25" customHeight="1" x14ac:dyDescent="0.25">
      <c r="A107" s="349"/>
      <c r="B107" s="375"/>
      <c r="C107" s="147">
        <v>3</v>
      </c>
      <c r="D107" s="261"/>
      <c r="E107" s="339"/>
      <c r="F107" s="339"/>
      <c r="G107" s="286">
        <v>4</v>
      </c>
      <c r="H107" s="184">
        <f>D107/G107</f>
        <v>0</v>
      </c>
      <c r="I107" s="302"/>
      <c r="J107" s="185">
        <f t="shared" si="10"/>
        <v>0</v>
      </c>
      <c r="K107" s="339"/>
      <c r="L107" s="339"/>
      <c r="M107" s="339"/>
      <c r="N107" s="339"/>
      <c r="O107" s="342"/>
      <c r="P107" s="224" t="e">
        <f>J107/$B$75</f>
        <v>#DIV/0!</v>
      </c>
      <c r="Q107" s="223" t="e">
        <f>P107*0.001/H107*100*10000</f>
        <v>#DIV/0!</v>
      </c>
      <c r="R107" s="353"/>
      <c r="S107" s="356"/>
      <c r="T107" s="228" t="e">
        <f>IF(P107&lt;$B$79, $B$79*0.001/H107*100*10000,"N/A")</f>
        <v>#DIV/0!</v>
      </c>
      <c r="U107" s="324"/>
      <c r="V107" s="146" t="s">
        <v>133</v>
      </c>
      <c r="W107" s="124" t="s">
        <v>135</v>
      </c>
      <c r="X107" s="117"/>
    </row>
    <row r="108" spans="1:37" s="94" customFormat="1" ht="14.25" customHeight="1" x14ac:dyDescent="0.25">
      <c r="A108" s="349"/>
      <c r="B108" s="375"/>
      <c r="C108" s="145" t="s">
        <v>151</v>
      </c>
      <c r="D108" s="248"/>
      <c r="E108" s="282">
        <v>800</v>
      </c>
      <c r="F108" s="282" t="s">
        <v>156</v>
      </c>
      <c r="G108" s="248">
        <v>3.2</v>
      </c>
      <c r="H108" s="193">
        <f>D108/(E108*0.001+G108)</f>
        <v>0</v>
      </c>
      <c r="I108" s="301"/>
      <c r="J108" s="179">
        <f t="shared" si="10"/>
        <v>0</v>
      </c>
      <c r="K108" s="225" t="e">
        <f>$B$75*S105/100*H108/0.001</f>
        <v>#DIV/0!</v>
      </c>
      <c r="L108" s="201" t="e">
        <f>J108-K108</f>
        <v>#DIV/0!</v>
      </c>
      <c r="M108" s="194">
        <f>$E$64</f>
        <v>0</v>
      </c>
      <c r="N108" s="178" t="e">
        <f>L108/B$75</f>
        <v>#DIV/0!</v>
      </c>
      <c r="O108" s="201" t="e">
        <f>IF(M108&gt;=$B$79, N108/M108*100, "N/A")</f>
        <v>#DIV/0!</v>
      </c>
      <c r="P108" s="343" t="s">
        <v>63</v>
      </c>
      <c r="Q108" s="343" t="s">
        <v>63</v>
      </c>
      <c r="R108" s="343" t="s">
        <v>63</v>
      </c>
      <c r="S108" s="343" t="s">
        <v>63</v>
      </c>
      <c r="T108" s="345" t="str">
        <f>IF(P108&lt;$B$79, $B$79*0.001/H108*100*10000,"N/A")</f>
        <v>N/A</v>
      </c>
      <c r="U108" s="334" t="s">
        <v>63</v>
      </c>
      <c r="V108" s="146" t="s">
        <v>84</v>
      </c>
      <c r="W108" s="124" t="s">
        <v>85</v>
      </c>
      <c r="X108" s="117"/>
    </row>
    <row r="109" spans="1:37" s="94" customFormat="1" ht="14.25" customHeight="1" x14ac:dyDescent="0.25">
      <c r="A109" s="349"/>
      <c r="B109" s="375"/>
      <c r="C109" s="182" t="s">
        <v>152</v>
      </c>
      <c r="D109" s="282"/>
      <c r="E109" s="282">
        <v>4000</v>
      </c>
      <c r="F109" s="282" t="s">
        <v>156</v>
      </c>
      <c r="G109" s="248">
        <v>0</v>
      </c>
      <c r="H109" s="193">
        <f>D109/(E109*0.001+G109)</f>
        <v>0</v>
      </c>
      <c r="I109" s="301"/>
      <c r="J109" s="179">
        <f t="shared" si="10"/>
        <v>0</v>
      </c>
      <c r="K109" s="225" t="e">
        <f>$B$75*S105/100*H109/0.001</f>
        <v>#DIV/0!</v>
      </c>
      <c r="L109" s="201" t="e">
        <f>J109-K109</f>
        <v>#DIV/0!</v>
      </c>
      <c r="M109" s="194">
        <f>$E$65</f>
        <v>0</v>
      </c>
      <c r="N109" s="178" t="e">
        <f>L109/B$75</f>
        <v>#DIV/0!</v>
      </c>
      <c r="O109" s="201" t="e">
        <f>IF(M109&gt;=$B$79, N109/M109*100, "N/A")</f>
        <v>#DIV/0!</v>
      </c>
      <c r="P109" s="338"/>
      <c r="Q109" s="338"/>
      <c r="R109" s="338"/>
      <c r="S109" s="338"/>
      <c r="T109" s="346"/>
      <c r="U109" s="335"/>
      <c r="V109" s="146"/>
      <c r="W109" s="124"/>
      <c r="X109" s="117"/>
    </row>
    <row r="110" spans="1:37" s="94" customFormat="1" ht="14.25" customHeight="1" thickBot="1" x14ac:dyDescent="0.3">
      <c r="A110" s="350"/>
      <c r="B110" s="376"/>
      <c r="C110" s="198" t="s">
        <v>153</v>
      </c>
      <c r="D110" s="283"/>
      <c r="E110" s="283">
        <v>20</v>
      </c>
      <c r="F110" s="283" t="s">
        <v>157</v>
      </c>
      <c r="G110" s="249">
        <v>3.98</v>
      </c>
      <c r="H110" s="199">
        <f>D110/(E110*0.001+G110)</f>
        <v>0</v>
      </c>
      <c r="I110" s="303"/>
      <c r="J110" s="200">
        <f t="shared" si="10"/>
        <v>0</v>
      </c>
      <c r="K110" s="225" t="e">
        <f>$B$75*S105/100*H110/0.001</f>
        <v>#DIV/0!</v>
      </c>
      <c r="L110" s="201" t="e">
        <f>J110-K110</f>
        <v>#DIV/0!</v>
      </c>
      <c r="M110" s="194">
        <f>$E$66</f>
        <v>0</v>
      </c>
      <c r="N110" s="178" t="e">
        <f>L110/B$75</f>
        <v>#DIV/0!</v>
      </c>
      <c r="O110" s="201" t="e">
        <f>IF(M110&gt;=$B$79, N110/M110*100, "N/A")</f>
        <v>#DIV/0!</v>
      </c>
      <c r="P110" s="344"/>
      <c r="Q110" s="344"/>
      <c r="R110" s="344"/>
      <c r="S110" s="344"/>
      <c r="T110" s="347"/>
      <c r="U110" s="336"/>
      <c r="V110" s="146"/>
      <c r="W110" s="124"/>
    </row>
    <row r="111" spans="1:37" s="94" customFormat="1" ht="14.25" customHeight="1" x14ac:dyDescent="0.25">
      <c r="A111" s="348"/>
      <c r="B111" s="373"/>
      <c r="C111" s="195">
        <v>1</v>
      </c>
      <c r="D111" s="259"/>
      <c r="E111" s="337" t="s">
        <v>63</v>
      </c>
      <c r="F111" s="337" t="s">
        <v>63</v>
      </c>
      <c r="G111" s="284">
        <v>4</v>
      </c>
      <c r="H111" s="197">
        <f>D111/G111</f>
        <v>0</v>
      </c>
      <c r="I111" s="300"/>
      <c r="J111" s="196">
        <f>I111-$B$55</f>
        <v>0</v>
      </c>
      <c r="K111" s="337" t="s">
        <v>63</v>
      </c>
      <c r="L111" s="337" t="s">
        <v>63</v>
      </c>
      <c r="M111" s="337" t="s">
        <v>63</v>
      </c>
      <c r="N111" s="337" t="s">
        <v>63</v>
      </c>
      <c r="O111" s="340" t="s">
        <v>63</v>
      </c>
      <c r="P111" s="206" t="e">
        <f>J111/$B$75</f>
        <v>#DIV/0!</v>
      </c>
      <c r="Q111" s="222" t="e">
        <f>P111*0.001/H111*100*10000</f>
        <v>#DIV/0!</v>
      </c>
      <c r="R111" s="351" t="e">
        <f>AVERAGE(Q111:Q113)</f>
        <v>#DIV/0!</v>
      </c>
      <c r="S111" s="354" t="e">
        <f>AVERAGE(R111:R113)/10000</f>
        <v>#DIV/0!</v>
      </c>
      <c r="T111" s="227" t="e">
        <f>IF(P111&lt;$B$79, $B$79*0.001/H111*100*10000,"N/A")</f>
        <v>#DIV/0!</v>
      </c>
      <c r="U111" s="322"/>
      <c r="V111" s="146"/>
      <c r="W111" s="124"/>
      <c r="X111" s="117"/>
    </row>
    <row r="112" spans="1:37" s="94" customFormat="1" ht="14.25" customHeight="1" x14ac:dyDescent="0.25">
      <c r="A112" s="349"/>
      <c r="B112" s="375"/>
      <c r="C112" s="182">
        <v>2</v>
      </c>
      <c r="D112" s="260"/>
      <c r="E112" s="338"/>
      <c r="F112" s="338"/>
      <c r="G112" s="285">
        <v>4</v>
      </c>
      <c r="H112" s="202">
        <f>D112/G112</f>
        <v>0</v>
      </c>
      <c r="I112" s="301"/>
      <c r="J112" s="201">
        <f t="shared" ref="J112:J116" si="11">I112-$B$55</f>
        <v>0</v>
      </c>
      <c r="K112" s="338"/>
      <c r="L112" s="338"/>
      <c r="M112" s="338"/>
      <c r="N112" s="338"/>
      <c r="O112" s="341"/>
      <c r="P112" s="178" t="e">
        <f>J112/$B$75</f>
        <v>#DIV/0!</v>
      </c>
      <c r="Q112" s="201" t="e">
        <f>P112*0.001/H112*100*10000</f>
        <v>#DIV/0!</v>
      </c>
      <c r="R112" s="352"/>
      <c r="S112" s="355"/>
      <c r="T112" s="228" t="e">
        <f>IF(P112&lt;$B$79, $B$79*0.001/H112*100*10000,"N/A")</f>
        <v>#DIV/0!</v>
      </c>
      <c r="U112" s="323"/>
      <c r="V112"/>
      <c r="W112"/>
      <c r="X112" s="117"/>
    </row>
    <row r="113" spans="1:24" s="94" customFormat="1" ht="14.25" customHeight="1" x14ac:dyDescent="0.25">
      <c r="A113" s="349"/>
      <c r="B113" s="375"/>
      <c r="C113" s="147">
        <v>3</v>
      </c>
      <c r="D113" s="261"/>
      <c r="E113" s="339"/>
      <c r="F113" s="339"/>
      <c r="G113" s="286">
        <v>4</v>
      </c>
      <c r="H113" s="184">
        <f>D113/G113</f>
        <v>0</v>
      </c>
      <c r="I113" s="302"/>
      <c r="J113" s="185">
        <f t="shared" si="11"/>
        <v>0</v>
      </c>
      <c r="K113" s="339"/>
      <c r="L113" s="339"/>
      <c r="M113" s="339"/>
      <c r="N113" s="339"/>
      <c r="O113" s="342"/>
      <c r="P113" s="224" t="e">
        <f>J113/$B$75</f>
        <v>#DIV/0!</v>
      </c>
      <c r="Q113" s="223" t="e">
        <f>P113*0.001/H113*100*10000</f>
        <v>#DIV/0!</v>
      </c>
      <c r="R113" s="353"/>
      <c r="S113" s="356"/>
      <c r="T113" s="228" t="e">
        <f>IF(P113&lt;$B$79, $B$79*0.001/H113*100*10000,"N/A")</f>
        <v>#DIV/0!</v>
      </c>
      <c r="U113" s="324"/>
      <c r="V113"/>
      <c r="W113"/>
    </row>
    <row r="114" spans="1:24" s="94" customFormat="1" ht="14.25" customHeight="1" x14ac:dyDescent="0.25">
      <c r="A114" s="349"/>
      <c r="B114" s="375"/>
      <c r="C114" s="145" t="s">
        <v>151</v>
      </c>
      <c r="D114" s="248"/>
      <c r="E114" s="282">
        <v>800</v>
      </c>
      <c r="F114" s="282" t="s">
        <v>156</v>
      </c>
      <c r="G114" s="248">
        <v>3.2</v>
      </c>
      <c r="H114" s="193">
        <f>D114/(E114*0.001+G114)</f>
        <v>0</v>
      </c>
      <c r="I114" s="301"/>
      <c r="J114" s="201">
        <f t="shared" si="11"/>
        <v>0</v>
      </c>
      <c r="K114" s="225" t="e">
        <f>$B$75*S111/100*H114/0.001</f>
        <v>#DIV/0!</v>
      </c>
      <c r="L114" s="201" t="e">
        <f>J114-K114</f>
        <v>#DIV/0!</v>
      </c>
      <c r="M114" s="194">
        <f>$E$64</f>
        <v>0</v>
      </c>
      <c r="N114" s="178" t="e">
        <f>L114/B$75</f>
        <v>#DIV/0!</v>
      </c>
      <c r="O114" s="201" t="e">
        <f>IF(M114&gt;=$B$79, N114/M114*100, "N/A")</f>
        <v>#DIV/0!</v>
      </c>
      <c r="P114" s="343" t="s">
        <v>63</v>
      </c>
      <c r="Q114" s="343" t="s">
        <v>63</v>
      </c>
      <c r="R114" s="343" t="s">
        <v>63</v>
      </c>
      <c r="S114" s="343" t="s">
        <v>63</v>
      </c>
      <c r="T114" s="345" t="str">
        <f>IF(P114&lt;$B$79, $B$79*0.001/H114*100*10000,"N/A")</f>
        <v>N/A</v>
      </c>
      <c r="U114" s="334" t="s">
        <v>63</v>
      </c>
      <c r="V114"/>
      <c r="W114"/>
      <c r="X114" s="117"/>
    </row>
    <row r="115" spans="1:24" s="94" customFormat="1" ht="14.25" customHeight="1" x14ac:dyDescent="0.25">
      <c r="A115" s="349"/>
      <c r="B115" s="375"/>
      <c r="C115" s="182" t="s">
        <v>152</v>
      </c>
      <c r="D115" s="282"/>
      <c r="E115" s="282">
        <v>4000</v>
      </c>
      <c r="F115" s="282" t="s">
        <v>156</v>
      </c>
      <c r="G115" s="248">
        <v>0</v>
      </c>
      <c r="H115" s="193">
        <f>D115/(E115*0.001+G115)</f>
        <v>0</v>
      </c>
      <c r="I115" s="301"/>
      <c r="J115" s="201">
        <f t="shared" si="11"/>
        <v>0</v>
      </c>
      <c r="K115" s="225" t="e">
        <f>$B$75*S111/100*H115/0.001</f>
        <v>#DIV/0!</v>
      </c>
      <c r="L115" s="201" t="e">
        <f t="shared" ref="L115:L116" si="12">J115-K115</f>
        <v>#DIV/0!</v>
      </c>
      <c r="M115" s="194">
        <f>$E$65</f>
        <v>0</v>
      </c>
      <c r="N115" s="178" t="e">
        <f>L115/B$75</f>
        <v>#DIV/0!</v>
      </c>
      <c r="O115" s="201" t="e">
        <f>IF(M115&gt;=$B$79, N115/M115*100, "N/A")</f>
        <v>#DIV/0!</v>
      </c>
      <c r="P115" s="338"/>
      <c r="Q115" s="338"/>
      <c r="R115" s="338"/>
      <c r="S115" s="338"/>
      <c r="T115" s="346"/>
      <c r="U115" s="335"/>
      <c r="V115"/>
      <c r="W115"/>
      <c r="X115" s="117"/>
    </row>
    <row r="116" spans="1:24" s="94" customFormat="1" ht="15.75" thickBot="1" x14ac:dyDescent="0.3">
      <c r="A116" s="350"/>
      <c r="B116" s="376"/>
      <c r="C116" s="198" t="s">
        <v>153</v>
      </c>
      <c r="D116" s="283"/>
      <c r="E116" s="283">
        <v>20</v>
      </c>
      <c r="F116" s="283" t="s">
        <v>157</v>
      </c>
      <c r="G116" s="249">
        <v>3.98</v>
      </c>
      <c r="H116" s="199">
        <f>D116/(E116*0.001+G116)</f>
        <v>0</v>
      </c>
      <c r="I116" s="303"/>
      <c r="J116" s="204">
        <f t="shared" si="11"/>
        <v>0</v>
      </c>
      <c r="K116" s="225" t="e">
        <f>$B$75*S111/100*H116/0.001</f>
        <v>#DIV/0!</v>
      </c>
      <c r="L116" s="201" t="e">
        <f t="shared" si="12"/>
        <v>#DIV/0!</v>
      </c>
      <c r="M116" s="194">
        <f>$E$66</f>
        <v>0</v>
      </c>
      <c r="N116" s="178" t="e">
        <f>L116/B$75</f>
        <v>#DIV/0!</v>
      </c>
      <c r="O116" s="201" t="e">
        <f>IF(M116&gt;=$B$79, N116/M116*100, "N/A")</f>
        <v>#DIV/0!</v>
      </c>
      <c r="P116" s="344"/>
      <c r="Q116" s="344"/>
      <c r="R116" s="344"/>
      <c r="S116" s="344"/>
      <c r="T116" s="347"/>
      <c r="U116" s="336"/>
      <c r="V116" s="146"/>
      <c r="W116" s="124"/>
    </row>
    <row r="117" spans="1:24" s="94" customFormat="1" ht="15" x14ac:dyDescent="0.25">
      <c r="A117" s="348"/>
      <c r="B117" s="373"/>
      <c r="C117" s="195">
        <v>1</v>
      </c>
      <c r="D117" s="259"/>
      <c r="E117" s="337" t="s">
        <v>63</v>
      </c>
      <c r="F117" s="337" t="s">
        <v>63</v>
      </c>
      <c r="G117" s="284">
        <v>4</v>
      </c>
      <c r="H117" s="197">
        <f>D117/G117</f>
        <v>0</v>
      </c>
      <c r="I117" s="300"/>
      <c r="J117" s="196">
        <f>I117-$B$55</f>
        <v>0</v>
      </c>
      <c r="K117" s="337" t="s">
        <v>63</v>
      </c>
      <c r="L117" s="337" t="s">
        <v>63</v>
      </c>
      <c r="M117" s="337" t="s">
        <v>63</v>
      </c>
      <c r="N117" s="337" t="s">
        <v>63</v>
      </c>
      <c r="O117" s="340" t="s">
        <v>63</v>
      </c>
      <c r="P117" s="206" t="e">
        <f>J117/$B$75</f>
        <v>#DIV/0!</v>
      </c>
      <c r="Q117" s="222" t="e">
        <f>P117*0.001/H117*100*10000</f>
        <v>#DIV/0!</v>
      </c>
      <c r="R117" s="351" t="e">
        <f>AVERAGE(Q117:Q119)</f>
        <v>#DIV/0!</v>
      </c>
      <c r="S117" s="354" t="e">
        <f>AVERAGE(R117:R119)/10000</f>
        <v>#DIV/0!</v>
      </c>
      <c r="T117" s="227" t="e">
        <f>IF(P117&lt;$B$79, $B$79*0.001/H117*100*10000,"N/A")</f>
        <v>#DIV/0!</v>
      </c>
      <c r="U117" s="322"/>
      <c r="V117" s="146"/>
      <c r="W117" s="124"/>
    </row>
    <row r="118" spans="1:24" s="94" customFormat="1" ht="15" x14ac:dyDescent="0.25">
      <c r="A118" s="349"/>
      <c r="B118" s="375"/>
      <c r="C118" s="182">
        <v>2</v>
      </c>
      <c r="D118" s="260"/>
      <c r="E118" s="338"/>
      <c r="F118" s="338"/>
      <c r="G118" s="285">
        <v>4</v>
      </c>
      <c r="H118" s="202">
        <f>D118/G118</f>
        <v>0</v>
      </c>
      <c r="I118" s="301"/>
      <c r="J118" s="201">
        <f t="shared" ref="J118:J122" si="13">I118-$B$55</f>
        <v>0</v>
      </c>
      <c r="K118" s="338"/>
      <c r="L118" s="338"/>
      <c r="M118" s="338"/>
      <c r="N118" s="338"/>
      <c r="O118" s="341"/>
      <c r="P118" s="178" t="e">
        <f>J118/$B$75</f>
        <v>#DIV/0!</v>
      </c>
      <c r="Q118" s="201" t="e">
        <f>P118*0.001/H118*100*10000</f>
        <v>#DIV/0!</v>
      </c>
      <c r="R118" s="352"/>
      <c r="S118" s="355"/>
      <c r="T118" s="228" t="e">
        <f>IF(P118&lt;$B$79, $B$79*0.001/H118*100*10000,"N/A")</f>
        <v>#DIV/0!</v>
      </c>
      <c r="U118" s="323"/>
      <c r="X118" s="117"/>
    </row>
    <row r="119" spans="1:24" s="94" customFormat="1" ht="15" x14ac:dyDescent="0.25">
      <c r="A119" s="349"/>
      <c r="B119" s="375"/>
      <c r="C119" s="147">
        <v>3</v>
      </c>
      <c r="D119" s="261"/>
      <c r="E119" s="339"/>
      <c r="F119" s="339"/>
      <c r="G119" s="286">
        <v>4</v>
      </c>
      <c r="H119" s="184">
        <f>D119/G119</f>
        <v>0</v>
      </c>
      <c r="I119" s="302"/>
      <c r="J119" s="185">
        <f t="shared" si="13"/>
        <v>0</v>
      </c>
      <c r="K119" s="339"/>
      <c r="L119" s="339"/>
      <c r="M119" s="339"/>
      <c r="N119" s="339"/>
      <c r="O119" s="342"/>
      <c r="P119" s="224" t="e">
        <f>J119/$B$75</f>
        <v>#DIV/0!</v>
      </c>
      <c r="Q119" s="223" t="e">
        <f>P119*0.001/H119*100*10000</f>
        <v>#DIV/0!</v>
      </c>
      <c r="R119" s="353"/>
      <c r="S119" s="356"/>
      <c r="T119" s="228" t="e">
        <f>IF(P119&lt;$B$79, $B$79*0.001/H119*100*10000,"N/A")</f>
        <v>#DIV/0!</v>
      </c>
      <c r="U119" s="324"/>
      <c r="X119" s="117"/>
    </row>
    <row r="120" spans="1:24" s="94" customFormat="1" ht="15" x14ac:dyDescent="0.25">
      <c r="A120" s="349"/>
      <c r="B120" s="375"/>
      <c r="C120" s="145" t="s">
        <v>151</v>
      </c>
      <c r="D120" s="248"/>
      <c r="E120" s="282">
        <v>800</v>
      </c>
      <c r="F120" s="282" t="s">
        <v>156</v>
      </c>
      <c r="G120" s="248">
        <v>3.2</v>
      </c>
      <c r="H120" s="193">
        <f>D120/(E120*0.001+G120)</f>
        <v>0</v>
      </c>
      <c r="I120" s="301"/>
      <c r="J120" s="201">
        <f t="shared" si="13"/>
        <v>0</v>
      </c>
      <c r="K120" s="225" t="e">
        <f>$B$75*S117/100*H120/0.001</f>
        <v>#DIV/0!</v>
      </c>
      <c r="L120" s="201" t="e">
        <f>J120-K120</f>
        <v>#DIV/0!</v>
      </c>
      <c r="M120" s="194">
        <f>$E$64</f>
        <v>0</v>
      </c>
      <c r="N120" s="178" t="e">
        <f>L120/B$75</f>
        <v>#DIV/0!</v>
      </c>
      <c r="O120" s="201" t="e">
        <f>IF(M120&gt;=$B$79, N120/M120*100, "N/A")</f>
        <v>#DIV/0!</v>
      </c>
      <c r="P120" s="343" t="s">
        <v>63</v>
      </c>
      <c r="Q120" s="343" t="s">
        <v>63</v>
      </c>
      <c r="R120" s="343" t="s">
        <v>63</v>
      </c>
      <c r="S120" s="343" t="s">
        <v>63</v>
      </c>
      <c r="T120" s="345" t="str">
        <f>IF(P120&lt;$B$79, $B$79*0.001/H120*100*10000,"N/A")</f>
        <v>N/A</v>
      </c>
      <c r="U120" s="334" t="s">
        <v>63</v>
      </c>
      <c r="X120" s="117"/>
    </row>
    <row r="121" spans="1:24" s="94" customFormat="1" ht="15" x14ac:dyDescent="0.25">
      <c r="A121" s="349"/>
      <c r="B121" s="375"/>
      <c r="C121" s="182" t="s">
        <v>152</v>
      </c>
      <c r="D121" s="282"/>
      <c r="E121" s="282">
        <v>4000</v>
      </c>
      <c r="F121" s="282" t="s">
        <v>156</v>
      </c>
      <c r="G121" s="248">
        <v>0</v>
      </c>
      <c r="H121" s="193">
        <f>D121/(E121*0.001+G121)</f>
        <v>0</v>
      </c>
      <c r="I121" s="301"/>
      <c r="J121" s="201">
        <f t="shared" si="13"/>
        <v>0</v>
      </c>
      <c r="K121" s="225" t="e">
        <f>$B$75*S117/100*H121/0.001</f>
        <v>#DIV/0!</v>
      </c>
      <c r="L121" s="201" t="e">
        <f t="shared" ref="L121:L122" si="14">J121-K121</f>
        <v>#DIV/0!</v>
      </c>
      <c r="M121" s="194">
        <f>$E$65</f>
        <v>0</v>
      </c>
      <c r="N121" s="178" t="e">
        <f>L121/B$75</f>
        <v>#DIV/0!</v>
      </c>
      <c r="O121" s="201" t="e">
        <f>IF(M121&gt;=$B$79, N121/M121*100, "N/A")</f>
        <v>#DIV/0!</v>
      </c>
      <c r="P121" s="338"/>
      <c r="Q121" s="338"/>
      <c r="R121" s="338"/>
      <c r="S121" s="338"/>
      <c r="T121" s="346"/>
      <c r="U121" s="335"/>
      <c r="X121" s="117"/>
    </row>
    <row r="122" spans="1:24" s="94" customFormat="1" ht="15.75" thickBot="1" x14ac:dyDescent="0.3">
      <c r="A122" s="350"/>
      <c r="B122" s="376"/>
      <c r="C122" s="198" t="s">
        <v>153</v>
      </c>
      <c r="D122" s="283"/>
      <c r="E122" s="283">
        <v>20</v>
      </c>
      <c r="F122" s="283" t="s">
        <v>157</v>
      </c>
      <c r="G122" s="249">
        <v>3.98</v>
      </c>
      <c r="H122" s="199">
        <f>D122/(E122*0.001+G122)</f>
        <v>0</v>
      </c>
      <c r="I122" s="303"/>
      <c r="J122" s="204">
        <f t="shared" si="13"/>
        <v>0</v>
      </c>
      <c r="K122" s="226" t="e">
        <f>$B$75*S117/100*H122/0.001</f>
        <v>#DIV/0!</v>
      </c>
      <c r="L122" s="204" t="e">
        <f t="shared" si="14"/>
        <v>#DIV/0!</v>
      </c>
      <c r="M122" s="203">
        <f>$E$66</f>
        <v>0</v>
      </c>
      <c r="N122" s="266" t="e">
        <f>L122/B$75</f>
        <v>#DIV/0!</v>
      </c>
      <c r="O122" s="201" t="e">
        <f>IF(M122&gt;=$B$79, N122/M122*100, "N/A")</f>
        <v>#DIV/0!</v>
      </c>
      <c r="P122" s="344"/>
      <c r="Q122" s="344"/>
      <c r="R122" s="344"/>
      <c r="S122" s="344"/>
      <c r="T122" s="347"/>
      <c r="U122" s="336"/>
      <c r="X122" s="117"/>
    </row>
    <row r="123" spans="1:24" s="94" customFormat="1" ht="15" x14ac:dyDescent="0.25">
      <c r="A123" s="348"/>
      <c r="B123" s="373"/>
      <c r="C123" s="195">
        <v>1</v>
      </c>
      <c r="D123" s="259"/>
      <c r="E123" s="337" t="s">
        <v>63</v>
      </c>
      <c r="F123" s="337" t="s">
        <v>63</v>
      </c>
      <c r="G123" s="284">
        <v>4</v>
      </c>
      <c r="H123" s="287">
        <f>D123/G123</f>
        <v>0</v>
      </c>
      <c r="I123" s="300"/>
      <c r="J123" s="289">
        <f>I123-$B$55</f>
        <v>0</v>
      </c>
      <c r="K123" s="337" t="s">
        <v>63</v>
      </c>
      <c r="L123" s="337" t="s">
        <v>63</v>
      </c>
      <c r="M123" s="337" t="s">
        <v>63</v>
      </c>
      <c r="N123" s="337" t="s">
        <v>63</v>
      </c>
      <c r="O123" s="340" t="s">
        <v>63</v>
      </c>
      <c r="P123" s="206" t="e">
        <f>J123/$B$75</f>
        <v>#DIV/0!</v>
      </c>
      <c r="Q123" s="289" t="e">
        <f>P123*0.001/H123*100*10000</f>
        <v>#DIV/0!</v>
      </c>
      <c r="R123" s="351" t="e">
        <f>AVERAGE(Q123:Q125)</f>
        <v>#DIV/0!</v>
      </c>
      <c r="S123" s="354" t="e">
        <f>AVERAGE(R123:R125)/10000</f>
        <v>#DIV/0!</v>
      </c>
      <c r="T123" s="227" t="e">
        <f>IF(P123&lt;$B$79, $B$79*0.001/H123*100*10000,"N/A")</f>
        <v>#DIV/0!</v>
      </c>
      <c r="U123" s="322"/>
    </row>
    <row r="124" spans="1:24" s="94" customFormat="1" ht="15" x14ac:dyDescent="0.25">
      <c r="A124" s="349"/>
      <c r="B124" s="375"/>
      <c r="C124" s="182">
        <v>2</v>
      </c>
      <c r="D124" s="260"/>
      <c r="E124" s="338"/>
      <c r="F124" s="338"/>
      <c r="G124" s="285">
        <v>4</v>
      </c>
      <c r="H124" s="202">
        <f>D124/G124</f>
        <v>0</v>
      </c>
      <c r="I124" s="301"/>
      <c r="J124" s="201">
        <f t="shared" ref="J124:J128" si="15">I124-$B$55</f>
        <v>0</v>
      </c>
      <c r="K124" s="338"/>
      <c r="L124" s="338"/>
      <c r="M124" s="338"/>
      <c r="N124" s="338"/>
      <c r="O124" s="341"/>
      <c r="P124" s="178" t="e">
        <f>J124/$B$75</f>
        <v>#DIV/0!</v>
      </c>
      <c r="Q124" s="201" t="e">
        <f>P124*0.001/H124*100*10000</f>
        <v>#DIV/0!</v>
      </c>
      <c r="R124" s="352"/>
      <c r="S124" s="355"/>
      <c r="T124" s="228" t="e">
        <f>IF(P124&lt;$B$79, $B$79*0.001/H124*100*10000,"N/A")</f>
        <v>#DIV/0!</v>
      </c>
      <c r="U124" s="323"/>
    </row>
    <row r="125" spans="1:24" s="94" customFormat="1" ht="15" x14ac:dyDescent="0.25">
      <c r="A125" s="349"/>
      <c r="B125" s="375"/>
      <c r="C125" s="147">
        <v>3</v>
      </c>
      <c r="D125" s="261"/>
      <c r="E125" s="339"/>
      <c r="F125" s="339"/>
      <c r="G125" s="286">
        <v>4</v>
      </c>
      <c r="H125" s="288">
        <f>D125/G125</f>
        <v>0</v>
      </c>
      <c r="I125" s="302"/>
      <c r="J125" s="290">
        <f t="shared" si="15"/>
        <v>0</v>
      </c>
      <c r="K125" s="339"/>
      <c r="L125" s="339"/>
      <c r="M125" s="339"/>
      <c r="N125" s="339"/>
      <c r="O125" s="342"/>
      <c r="P125" s="291" t="e">
        <f>J125/$B$75</f>
        <v>#DIV/0!</v>
      </c>
      <c r="Q125" s="290" t="e">
        <f>P125*0.001/H125*100*10000</f>
        <v>#DIV/0!</v>
      </c>
      <c r="R125" s="353"/>
      <c r="S125" s="356"/>
      <c r="T125" s="228" t="e">
        <f>IF(P125&lt;$B$79, $B$79*0.001/H125*100*10000,"N/A")</f>
        <v>#DIV/0!</v>
      </c>
      <c r="U125" s="324"/>
    </row>
    <row r="126" spans="1:24" s="94" customFormat="1" ht="15" x14ac:dyDescent="0.25">
      <c r="A126" s="349"/>
      <c r="B126" s="375"/>
      <c r="C126" s="145" t="s">
        <v>151</v>
      </c>
      <c r="D126" s="248"/>
      <c r="E126" s="282">
        <v>800</v>
      </c>
      <c r="F126" s="282" t="s">
        <v>156</v>
      </c>
      <c r="G126" s="248">
        <v>3.2</v>
      </c>
      <c r="H126" s="193">
        <f>D126/(E126*0.001+G126)</f>
        <v>0</v>
      </c>
      <c r="I126" s="301"/>
      <c r="J126" s="201">
        <f t="shared" si="15"/>
        <v>0</v>
      </c>
      <c r="K126" s="225" t="e">
        <f>$B$75*S123/100*H126/0.001</f>
        <v>#DIV/0!</v>
      </c>
      <c r="L126" s="201" t="e">
        <f>J126-K126</f>
        <v>#DIV/0!</v>
      </c>
      <c r="M126" s="194">
        <f>$E$64</f>
        <v>0</v>
      </c>
      <c r="N126" s="178" t="e">
        <f>L126/B$75</f>
        <v>#DIV/0!</v>
      </c>
      <c r="O126" s="201" t="e">
        <f>IF(M126&gt;=$B$79, N126/M126*100, "N/A")</f>
        <v>#DIV/0!</v>
      </c>
      <c r="P126" s="343" t="s">
        <v>63</v>
      </c>
      <c r="Q126" s="343" t="s">
        <v>63</v>
      </c>
      <c r="R126" s="343" t="s">
        <v>63</v>
      </c>
      <c r="S126" s="343" t="s">
        <v>63</v>
      </c>
      <c r="T126" s="345" t="str">
        <f>IF(P126&lt;$B$79, $B$79*0.001/H126*100*10000,"N/A")</f>
        <v>N/A</v>
      </c>
      <c r="U126" s="334" t="s">
        <v>63</v>
      </c>
    </row>
    <row r="127" spans="1:24" s="94" customFormat="1" ht="15" x14ac:dyDescent="0.25">
      <c r="A127" s="349"/>
      <c r="B127" s="375"/>
      <c r="C127" s="182" t="s">
        <v>152</v>
      </c>
      <c r="D127" s="282"/>
      <c r="E127" s="282">
        <v>4000</v>
      </c>
      <c r="F127" s="282" t="s">
        <v>156</v>
      </c>
      <c r="G127" s="248">
        <v>0</v>
      </c>
      <c r="H127" s="193">
        <f>D127/(E127*0.001+G127)</f>
        <v>0</v>
      </c>
      <c r="I127" s="301"/>
      <c r="J127" s="201">
        <f t="shared" si="15"/>
        <v>0</v>
      </c>
      <c r="K127" s="225" t="e">
        <f>$B$75*S123/100*H127/0.001</f>
        <v>#DIV/0!</v>
      </c>
      <c r="L127" s="201" t="e">
        <f t="shared" ref="L127:L128" si="16">J127-K127</f>
        <v>#DIV/0!</v>
      </c>
      <c r="M127" s="194">
        <f>$E$65</f>
        <v>0</v>
      </c>
      <c r="N127" s="178" t="e">
        <f>L127/B$75</f>
        <v>#DIV/0!</v>
      </c>
      <c r="O127" s="201" t="e">
        <f>IF(M127&gt;=$B$79, N127/M127*100, "N/A")</f>
        <v>#DIV/0!</v>
      </c>
      <c r="P127" s="338"/>
      <c r="Q127" s="338"/>
      <c r="R127" s="338"/>
      <c r="S127" s="338"/>
      <c r="T127" s="346"/>
      <c r="U127" s="335"/>
    </row>
    <row r="128" spans="1:24" s="94" customFormat="1" ht="15.75" thickBot="1" x14ac:dyDescent="0.3">
      <c r="A128" s="350"/>
      <c r="B128" s="376"/>
      <c r="C128" s="198" t="s">
        <v>153</v>
      </c>
      <c r="D128" s="283"/>
      <c r="E128" s="283">
        <v>20</v>
      </c>
      <c r="F128" s="283" t="s">
        <v>157</v>
      </c>
      <c r="G128" s="249">
        <v>3.98</v>
      </c>
      <c r="H128" s="199">
        <f>D128/(E128*0.001+G128)</f>
        <v>0</v>
      </c>
      <c r="I128" s="303"/>
      <c r="J128" s="204">
        <f t="shared" si="15"/>
        <v>0</v>
      </c>
      <c r="K128" s="226" t="e">
        <f>$B$75*S123/100*H128/0.001</f>
        <v>#DIV/0!</v>
      </c>
      <c r="L128" s="204" t="e">
        <f t="shared" si="16"/>
        <v>#DIV/0!</v>
      </c>
      <c r="M128" s="203">
        <f>$E$66</f>
        <v>0</v>
      </c>
      <c r="N128" s="266" t="e">
        <f>L128/B$75</f>
        <v>#DIV/0!</v>
      </c>
      <c r="O128" s="201" t="e">
        <f>IF(M128&gt;=$B$79, N128/M128*100, "N/A")</f>
        <v>#DIV/0!</v>
      </c>
      <c r="P128" s="344"/>
      <c r="Q128" s="344"/>
      <c r="R128" s="344"/>
      <c r="S128" s="344"/>
      <c r="T128" s="347"/>
      <c r="U128" s="336"/>
    </row>
    <row r="129" spans="1:21" s="94" customFormat="1" ht="15" x14ac:dyDescent="0.25">
      <c r="A129" s="348"/>
      <c r="B129" s="373"/>
      <c r="C129" s="195">
        <v>1</v>
      </c>
      <c r="D129" s="259"/>
      <c r="E129" s="337" t="s">
        <v>63</v>
      </c>
      <c r="F129" s="337" t="s">
        <v>63</v>
      </c>
      <c r="G129" s="284">
        <v>4</v>
      </c>
      <c r="H129" s="287">
        <f>D129/G129</f>
        <v>0</v>
      </c>
      <c r="I129" s="300"/>
      <c r="J129" s="289">
        <f>I129-$B$55</f>
        <v>0</v>
      </c>
      <c r="K129" s="337" t="s">
        <v>63</v>
      </c>
      <c r="L129" s="337" t="s">
        <v>63</v>
      </c>
      <c r="M129" s="337" t="s">
        <v>63</v>
      </c>
      <c r="N129" s="337" t="s">
        <v>63</v>
      </c>
      <c r="O129" s="340" t="s">
        <v>63</v>
      </c>
      <c r="P129" s="206" t="e">
        <f>J129/$B$75</f>
        <v>#DIV/0!</v>
      </c>
      <c r="Q129" s="289" t="e">
        <f>P129*0.001/H129*100*10000</f>
        <v>#DIV/0!</v>
      </c>
      <c r="R129" s="351" t="e">
        <f>AVERAGE(Q129:Q131)</f>
        <v>#DIV/0!</v>
      </c>
      <c r="S129" s="354" t="e">
        <f>AVERAGE(R129:R131)/10000</f>
        <v>#DIV/0!</v>
      </c>
      <c r="T129" s="227" t="e">
        <f>IF(P129&lt;$B$79, $B$79*0.001/H129*100*10000,"N/A")</f>
        <v>#DIV/0!</v>
      </c>
      <c r="U129" s="322"/>
    </row>
    <row r="130" spans="1:21" s="94" customFormat="1" ht="15" x14ac:dyDescent="0.25">
      <c r="A130" s="349"/>
      <c r="B130" s="375"/>
      <c r="C130" s="182">
        <v>2</v>
      </c>
      <c r="D130" s="260"/>
      <c r="E130" s="338"/>
      <c r="F130" s="338"/>
      <c r="G130" s="285">
        <v>4</v>
      </c>
      <c r="H130" s="202">
        <f>D130/G130</f>
        <v>0</v>
      </c>
      <c r="I130" s="301"/>
      <c r="J130" s="201">
        <f t="shared" ref="J130:J134" si="17">I130-$B$55</f>
        <v>0</v>
      </c>
      <c r="K130" s="338"/>
      <c r="L130" s="338"/>
      <c r="M130" s="338"/>
      <c r="N130" s="338"/>
      <c r="O130" s="341"/>
      <c r="P130" s="178" t="e">
        <f>J130/$B$75</f>
        <v>#DIV/0!</v>
      </c>
      <c r="Q130" s="201" t="e">
        <f>P130*0.001/H130*100*10000</f>
        <v>#DIV/0!</v>
      </c>
      <c r="R130" s="352"/>
      <c r="S130" s="355"/>
      <c r="T130" s="228" t="e">
        <f>IF(P130&lt;$B$79, $B$79*0.001/H130*100*10000,"N/A")</f>
        <v>#DIV/0!</v>
      </c>
      <c r="U130" s="323"/>
    </row>
    <row r="131" spans="1:21" s="94" customFormat="1" ht="15" x14ac:dyDescent="0.25">
      <c r="A131" s="349"/>
      <c r="B131" s="375"/>
      <c r="C131" s="147">
        <v>3</v>
      </c>
      <c r="D131" s="261"/>
      <c r="E131" s="339"/>
      <c r="F131" s="339"/>
      <c r="G131" s="286">
        <v>4</v>
      </c>
      <c r="H131" s="288">
        <f>D131/G131</f>
        <v>0</v>
      </c>
      <c r="I131" s="302"/>
      <c r="J131" s="290">
        <f t="shared" si="17"/>
        <v>0</v>
      </c>
      <c r="K131" s="339"/>
      <c r="L131" s="339"/>
      <c r="M131" s="339"/>
      <c r="N131" s="339"/>
      <c r="O131" s="342"/>
      <c r="P131" s="291" t="e">
        <f>J131/$B$75</f>
        <v>#DIV/0!</v>
      </c>
      <c r="Q131" s="290" t="e">
        <f>P131*0.001/H131*100*10000</f>
        <v>#DIV/0!</v>
      </c>
      <c r="R131" s="353"/>
      <c r="S131" s="356"/>
      <c r="T131" s="228" t="e">
        <f>IF(P131&lt;$B$79, $B$79*0.001/H131*100*10000,"N/A")</f>
        <v>#DIV/0!</v>
      </c>
      <c r="U131" s="324"/>
    </row>
    <row r="132" spans="1:21" s="94" customFormat="1" ht="15" x14ac:dyDescent="0.25">
      <c r="A132" s="349"/>
      <c r="B132" s="375"/>
      <c r="C132" s="145" t="s">
        <v>151</v>
      </c>
      <c r="D132" s="248"/>
      <c r="E132" s="282">
        <v>800</v>
      </c>
      <c r="F132" s="282" t="s">
        <v>156</v>
      </c>
      <c r="G132" s="248">
        <v>3.2</v>
      </c>
      <c r="H132" s="193">
        <f>D132/(E132*0.001+G132)</f>
        <v>0</v>
      </c>
      <c r="I132" s="301"/>
      <c r="J132" s="201">
        <f t="shared" si="17"/>
        <v>0</v>
      </c>
      <c r="K132" s="225" t="e">
        <f>$B$75*S129/100*H132/0.001</f>
        <v>#DIV/0!</v>
      </c>
      <c r="L132" s="201" t="e">
        <f>J132-K132</f>
        <v>#DIV/0!</v>
      </c>
      <c r="M132" s="194">
        <f>$E$64</f>
        <v>0</v>
      </c>
      <c r="N132" s="178" t="e">
        <f>L132/B$75</f>
        <v>#DIV/0!</v>
      </c>
      <c r="O132" s="201" t="e">
        <f>IF(M132&gt;=$B$79, N132/M132*100, "N/A")</f>
        <v>#DIV/0!</v>
      </c>
      <c r="P132" s="343" t="s">
        <v>63</v>
      </c>
      <c r="Q132" s="343" t="s">
        <v>63</v>
      </c>
      <c r="R132" s="343" t="s">
        <v>63</v>
      </c>
      <c r="S132" s="343" t="s">
        <v>63</v>
      </c>
      <c r="T132" s="345" t="str">
        <f>IF(P132&lt;$B$79, $B$79*0.001/H132*100*10000,"N/A")</f>
        <v>N/A</v>
      </c>
      <c r="U132" s="334" t="s">
        <v>63</v>
      </c>
    </row>
    <row r="133" spans="1:21" s="94" customFormat="1" ht="15" x14ac:dyDescent="0.25">
      <c r="A133" s="349"/>
      <c r="B133" s="375"/>
      <c r="C133" s="182" t="s">
        <v>152</v>
      </c>
      <c r="D133" s="282"/>
      <c r="E133" s="282">
        <v>4000</v>
      </c>
      <c r="F133" s="282" t="s">
        <v>156</v>
      </c>
      <c r="G133" s="248">
        <v>0</v>
      </c>
      <c r="H133" s="193">
        <f>D133/(E133*0.001+G133)</f>
        <v>0</v>
      </c>
      <c r="I133" s="301"/>
      <c r="J133" s="201">
        <f t="shared" si="17"/>
        <v>0</v>
      </c>
      <c r="K133" s="225" t="e">
        <f>$B$75*S129/100*H133/0.001</f>
        <v>#DIV/0!</v>
      </c>
      <c r="L133" s="201" t="e">
        <f t="shared" ref="L133:L134" si="18">J133-K133</f>
        <v>#DIV/0!</v>
      </c>
      <c r="M133" s="194">
        <f>$E$65</f>
        <v>0</v>
      </c>
      <c r="N133" s="178" t="e">
        <f>L133/B$75</f>
        <v>#DIV/0!</v>
      </c>
      <c r="O133" s="201" t="e">
        <f>IF(M133&gt;=$B$79, N133/M133*100, "N/A")</f>
        <v>#DIV/0!</v>
      </c>
      <c r="P133" s="338"/>
      <c r="Q133" s="338"/>
      <c r="R133" s="338"/>
      <c r="S133" s="338"/>
      <c r="T133" s="346"/>
      <c r="U133" s="335"/>
    </row>
    <row r="134" spans="1:21" s="94" customFormat="1" ht="15.75" thickBot="1" x14ac:dyDescent="0.3">
      <c r="A134" s="350"/>
      <c r="B134" s="376"/>
      <c r="C134" s="198" t="s">
        <v>153</v>
      </c>
      <c r="D134" s="283"/>
      <c r="E134" s="283">
        <v>20</v>
      </c>
      <c r="F134" s="283" t="s">
        <v>157</v>
      </c>
      <c r="G134" s="249">
        <v>3.98</v>
      </c>
      <c r="H134" s="199">
        <f>D134/(E134*0.001+G134)</f>
        <v>0</v>
      </c>
      <c r="I134" s="303"/>
      <c r="J134" s="204">
        <f t="shared" si="17"/>
        <v>0</v>
      </c>
      <c r="K134" s="226" t="e">
        <f>$B$75*S129/100*H134/0.001</f>
        <v>#DIV/0!</v>
      </c>
      <c r="L134" s="204" t="e">
        <f t="shared" si="18"/>
        <v>#DIV/0!</v>
      </c>
      <c r="M134" s="203">
        <f>$E$66</f>
        <v>0</v>
      </c>
      <c r="N134" s="266" t="e">
        <f>L134/B$75</f>
        <v>#DIV/0!</v>
      </c>
      <c r="O134" s="204" t="e">
        <f>IF(M134&gt;=$B$79, N134/M134*100, "N/A")</f>
        <v>#DIV/0!</v>
      </c>
      <c r="P134" s="344"/>
      <c r="Q134" s="344"/>
      <c r="R134" s="344"/>
      <c r="S134" s="344"/>
      <c r="T134" s="347"/>
      <c r="U134" s="336"/>
    </row>
    <row r="135" spans="1:21" s="94" customFormat="1" ht="15" x14ac:dyDescent="0.25">
      <c r="Q135" s="117"/>
    </row>
    <row r="136" spans="1:21" s="94" customFormat="1" ht="15" x14ac:dyDescent="0.25">
      <c r="Q136" s="117"/>
    </row>
    <row r="137" spans="1:21" s="94" customFormat="1" ht="15" x14ac:dyDescent="0.25">
      <c r="A137" s="181" t="s">
        <v>148</v>
      </c>
      <c r="Q137" s="117"/>
    </row>
    <row r="138" spans="1:21" s="94" customFormat="1" ht="15" x14ac:dyDescent="0.25">
      <c r="A138" s="325"/>
      <c r="B138" s="326"/>
      <c r="C138" s="326"/>
      <c r="D138" s="326"/>
      <c r="E138" s="326"/>
      <c r="F138" s="326"/>
      <c r="G138" s="326"/>
      <c r="H138" s="326"/>
      <c r="I138" s="326"/>
      <c r="J138" s="326"/>
      <c r="K138" s="326"/>
      <c r="L138" s="326"/>
      <c r="M138" s="326"/>
      <c r="N138" s="326"/>
      <c r="O138" s="326"/>
      <c r="P138" s="326"/>
      <c r="Q138" s="326"/>
      <c r="R138" s="326"/>
      <c r="S138" s="326"/>
      <c r="T138" s="326"/>
      <c r="U138" s="327"/>
    </row>
    <row r="139" spans="1:21" s="94" customFormat="1" ht="15" x14ac:dyDescent="0.25">
      <c r="A139" s="328"/>
      <c r="B139" s="329"/>
      <c r="C139" s="329"/>
      <c r="D139" s="329"/>
      <c r="E139" s="329"/>
      <c r="F139" s="329"/>
      <c r="G139" s="329"/>
      <c r="H139" s="329"/>
      <c r="I139" s="329"/>
      <c r="J139" s="329"/>
      <c r="K139" s="329"/>
      <c r="L139" s="329"/>
      <c r="M139" s="329"/>
      <c r="N139" s="329"/>
      <c r="O139" s="329"/>
      <c r="P139" s="329"/>
      <c r="Q139" s="329"/>
      <c r="R139" s="329"/>
      <c r="S139" s="329"/>
      <c r="T139" s="329"/>
      <c r="U139" s="330"/>
    </row>
    <row r="140" spans="1:21" s="94" customFormat="1" ht="15" x14ac:dyDescent="0.25">
      <c r="A140" s="328"/>
      <c r="B140" s="329"/>
      <c r="C140" s="329"/>
      <c r="D140" s="329"/>
      <c r="E140" s="329"/>
      <c r="F140" s="329"/>
      <c r="G140" s="329"/>
      <c r="H140" s="329"/>
      <c r="I140" s="329"/>
      <c r="J140" s="329"/>
      <c r="K140" s="329"/>
      <c r="L140" s="329"/>
      <c r="M140" s="329"/>
      <c r="N140" s="329"/>
      <c r="O140" s="329"/>
      <c r="P140" s="329"/>
      <c r="Q140" s="329"/>
      <c r="R140" s="329"/>
      <c r="S140" s="329"/>
      <c r="T140" s="329"/>
      <c r="U140" s="330"/>
    </row>
    <row r="141" spans="1:21" s="94" customFormat="1" ht="15" x14ac:dyDescent="0.25">
      <c r="A141" s="328"/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29"/>
      <c r="N141" s="329"/>
      <c r="O141" s="329"/>
      <c r="P141" s="329"/>
      <c r="Q141" s="329"/>
      <c r="R141" s="329"/>
      <c r="S141" s="329"/>
      <c r="T141" s="329"/>
      <c r="U141" s="330"/>
    </row>
    <row r="142" spans="1:21" s="94" customFormat="1" ht="15" x14ac:dyDescent="0.25">
      <c r="A142" s="328"/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29"/>
      <c r="N142" s="329"/>
      <c r="O142" s="329"/>
      <c r="P142" s="329"/>
      <c r="Q142" s="329"/>
      <c r="R142" s="329"/>
      <c r="S142" s="329"/>
      <c r="T142" s="329"/>
      <c r="U142" s="330"/>
    </row>
    <row r="143" spans="1:21" s="94" customFormat="1" ht="15" x14ac:dyDescent="0.25">
      <c r="A143" s="328"/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29"/>
      <c r="P143" s="329"/>
      <c r="Q143" s="329"/>
      <c r="R143" s="329"/>
      <c r="S143" s="329"/>
      <c r="T143" s="329"/>
      <c r="U143" s="330"/>
    </row>
    <row r="144" spans="1:21" ht="15" x14ac:dyDescent="0.25">
      <c r="A144" s="328"/>
      <c r="B144" s="329"/>
      <c r="C144" s="329"/>
      <c r="D144" s="329"/>
      <c r="E144" s="329"/>
      <c r="F144" s="329"/>
      <c r="G144" s="329"/>
      <c r="H144" s="329"/>
      <c r="I144" s="329"/>
      <c r="J144" s="329"/>
      <c r="K144" s="329"/>
      <c r="L144" s="329"/>
      <c r="M144" s="329"/>
      <c r="N144" s="329"/>
      <c r="O144" s="329"/>
      <c r="P144" s="329"/>
      <c r="Q144" s="329"/>
      <c r="R144" s="329"/>
      <c r="S144" s="329"/>
      <c r="T144" s="329"/>
      <c r="U144" s="330"/>
    </row>
    <row r="145" spans="1:21" ht="15" x14ac:dyDescent="0.25">
      <c r="A145" s="328"/>
      <c r="B145" s="329"/>
      <c r="C145" s="329"/>
      <c r="D145" s="329"/>
      <c r="E145" s="329"/>
      <c r="F145" s="329"/>
      <c r="G145" s="329"/>
      <c r="H145" s="329"/>
      <c r="I145" s="329"/>
      <c r="J145" s="329"/>
      <c r="K145" s="329"/>
      <c r="L145" s="329"/>
      <c r="M145" s="329"/>
      <c r="N145" s="329"/>
      <c r="O145" s="329"/>
      <c r="P145" s="329"/>
      <c r="Q145" s="329"/>
      <c r="R145" s="329"/>
      <c r="S145" s="329"/>
      <c r="T145" s="329"/>
      <c r="U145" s="330"/>
    </row>
    <row r="146" spans="1:21" s="94" customFormat="1" ht="15" x14ac:dyDescent="0.25">
      <c r="A146" s="328"/>
      <c r="B146" s="329"/>
      <c r="C146" s="329"/>
      <c r="D146" s="329"/>
      <c r="E146" s="329"/>
      <c r="F146" s="329"/>
      <c r="G146" s="329"/>
      <c r="H146" s="329"/>
      <c r="I146" s="329"/>
      <c r="J146" s="329"/>
      <c r="K146" s="329"/>
      <c r="L146" s="329"/>
      <c r="M146" s="329"/>
      <c r="N146" s="329"/>
      <c r="O146" s="329"/>
      <c r="P146" s="329"/>
      <c r="Q146" s="329"/>
      <c r="R146" s="329"/>
      <c r="S146" s="329"/>
      <c r="T146" s="329"/>
      <c r="U146" s="330"/>
    </row>
    <row r="147" spans="1:21" s="94" customFormat="1" ht="15" x14ac:dyDescent="0.25">
      <c r="A147" s="328"/>
      <c r="B147" s="329"/>
      <c r="C147" s="329"/>
      <c r="D147" s="329"/>
      <c r="E147" s="329"/>
      <c r="F147" s="329"/>
      <c r="G147" s="329"/>
      <c r="H147" s="329"/>
      <c r="I147" s="329"/>
      <c r="J147" s="329"/>
      <c r="K147" s="329"/>
      <c r="L147" s="329"/>
      <c r="M147" s="329"/>
      <c r="N147" s="329"/>
      <c r="O147" s="329"/>
      <c r="P147" s="329"/>
      <c r="Q147" s="329"/>
      <c r="R147" s="329"/>
      <c r="S147" s="329"/>
      <c r="T147" s="329"/>
      <c r="U147" s="330"/>
    </row>
    <row r="148" spans="1:21" s="94" customFormat="1" ht="15" x14ac:dyDescent="0.25">
      <c r="A148" s="331"/>
      <c r="B148" s="332"/>
      <c r="C148" s="332"/>
      <c r="D148" s="332"/>
      <c r="E148" s="332"/>
      <c r="F148" s="332"/>
      <c r="G148" s="332"/>
      <c r="H148" s="332"/>
      <c r="I148" s="332"/>
      <c r="J148" s="332"/>
      <c r="K148" s="332"/>
      <c r="L148" s="332"/>
      <c r="M148" s="332"/>
      <c r="N148" s="332"/>
      <c r="O148" s="332"/>
      <c r="P148" s="332"/>
      <c r="Q148" s="332"/>
      <c r="R148" s="332"/>
      <c r="S148" s="332"/>
      <c r="T148" s="332"/>
      <c r="U148" s="333"/>
    </row>
    <row r="149" spans="1:21" ht="14.25" customHeight="1" x14ac:dyDescent="0.25"/>
  </sheetData>
  <mergeCells count="102">
    <mergeCell ref="U129:U131"/>
    <mergeCell ref="P132:P134"/>
    <mergeCell ref="Q132:Q134"/>
    <mergeCell ref="R132:R134"/>
    <mergeCell ref="S132:S134"/>
    <mergeCell ref="T132:T134"/>
    <mergeCell ref="U132:U134"/>
    <mergeCell ref="L129:L131"/>
    <mergeCell ref="M129:M131"/>
    <mergeCell ref="N129:N131"/>
    <mergeCell ref="O129:O131"/>
    <mergeCell ref="R129:R131"/>
    <mergeCell ref="A129:A134"/>
    <mergeCell ref="B129:B134"/>
    <mergeCell ref="E129:E131"/>
    <mergeCell ref="F129:F131"/>
    <mergeCell ref="K129:K131"/>
    <mergeCell ref="S123:S125"/>
    <mergeCell ref="U123:U125"/>
    <mergeCell ref="P126:P128"/>
    <mergeCell ref="Q126:Q128"/>
    <mergeCell ref="R126:R128"/>
    <mergeCell ref="S126:S128"/>
    <mergeCell ref="T126:T128"/>
    <mergeCell ref="U126:U128"/>
    <mergeCell ref="L123:L125"/>
    <mergeCell ref="M123:M125"/>
    <mergeCell ref="N123:N125"/>
    <mergeCell ref="O123:O125"/>
    <mergeCell ref="R123:R125"/>
    <mergeCell ref="A123:A128"/>
    <mergeCell ref="B123:B128"/>
    <mergeCell ref="E123:E125"/>
    <mergeCell ref="F123:F125"/>
    <mergeCell ref="K123:K125"/>
    <mergeCell ref="S129:S131"/>
    <mergeCell ref="T120:T122"/>
    <mergeCell ref="S117:S119"/>
    <mergeCell ref="K117:K119"/>
    <mergeCell ref="L117:L119"/>
    <mergeCell ref="M117:M119"/>
    <mergeCell ref="N117:N119"/>
    <mergeCell ref="O117:O119"/>
    <mergeCell ref="P120:P122"/>
    <mergeCell ref="S120:S122"/>
    <mergeCell ref="A84:A86"/>
    <mergeCell ref="B84:B86"/>
    <mergeCell ref="C84:C86"/>
    <mergeCell ref="D84:D86"/>
    <mergeCell ref="E84:E86"/>
    <mergeCell ref="G27:I27"/>
    <mergeCell ref="A105:A110"/>
    <mergeCell ref="R117:R119"/>
    <mergeCell ref="Q120:Q122"/>
    <mergeCell ref="R120:R122"/>
    <mergeCell ref="F117:F119"/>
    <mergeCell ref="R114:R116"/>
    <mergeCell ref="O111:O113"/>
    <mergeCell ref="P114:P116"/>
    <mergeCell ref="A117:A122"/>
    <mergeCell ref="B105:B110"/>
    <mergeCell ref="B111:B116"/>
    <mergeCell ref="B117:B122"/>
    <mergeCell ref="E117:E119"/>
    <mergeCell ref="R108:R110"/>
    <mergeCell ref="R111:R113"/>
    <mergeCell ref="U108:U110"/>
    <mergeCell ref="S111:S113"/>
    <mergeCell ref="Q108:Q110"/>
    <mergeCell ref="T108:T110"/>
    <mergeCell ref="K111:K113"/>
    <mergeCell ref="L111:L113"/>
    <mergeCell ref="M111:M113"/>
    <mergeCell ref="B4:E4"/>
    <mergeCell ref="B5:E5"/>
    <mergeCell ref="G21:H21"/>
    <mergeCell ref="G22:H22"/>
    <mergeCell ref="G26:I26"/>
    <mergeCell ref="U117:U119"/>
    <mergeCell ref="A138:U148"/>
    <mergeCell ref="U120:U122"/>
    <mergeCell ref="F105:F107"/>
    <mergeCell ref="E105:E107"/>
    <mergeCell ref="K105:K107"/>
    <mergeCell ref="L105:L107"/>
    <mergeCell ref="M105:M107"/>
    <mergeCell ref="N105:N107"/>
    <mergeCell ref="O105:O107"/>
    <mergeCell ref="P108:P110"/>
    <mergeCell ref="S108:S110"/>
    <mergeCell ref="E111:E113"/>
    <mergeCell ref="F111:F113"/>
    <mergeCell ref="U114:U116"/>
    <mergeCell ref="S114:S116"/>
    <mergeCell ref="T114:T116"/>
    <mergeCell ref="Q114:Q116"/>
    <mergeCell ref="U105:U107"/>
    <mergeCell ref="U111:U113"/>
    <mergeCell ref="A111:A116"/>
    <mergeCell ref="N111:N113"/>
    <mergeCell ref="R105:R107"/>
    <mergeCell ref="S105:S107"/>
  </mergeCells>
  <phoneticPr fontId="5" type="noConversion"/>
  <conditionalFormatting sqref="J105:J110 L108:L110 N108:N110">
    <cfRule type="containsText" dxfId="947" priority="190" operator="containsText" text="#VALUE!">
      <formula>NOT(ISERROR(SEARCH("#VALUE!",J105)))</formula>
    </cfRule>
  </conditionalFormatting>
  <conditionalFormatting sqref="G89">
    <cfRule type="cellIs" dxfId="946" priority="184" operator="greaterThan">
      <formula>1</formula>
    </cfRule>
    <cfRule type="cellIs" dxfId="945" priority="185" operator="lessThanOrEqual">
      <formula>1</formula>
    </cfRule>
  </conditionalFormatting>
  <conditionalFormatting sqref="H89:I89">
    <cfRule type="cellIs" dxfId="944" priority="182" operator="greaterThan">
      <formula>5</formula>
    </cfRule>
    <cfRule type="cellIs" dxfId="943" priority="183" operator="lessThanOrEqual">
      <formula>5</formula>
    </cfRule>
  </conditionalFormatting>
  <conditionalFormatting sqref="J87">
    <cfRule type="cellIs" dxfId="942" priority="179" operator="lessThan">
      <formula>90</formula>
    </cfRule>
    <cfRule type="cellIs" dxfId="941" priority="180" operator="greaterThan">
      <formula>110</formula>
    </cfRule>
    <cfRule type="cellIs" dxfId="940" priority="181" operator="between">
      <formula>90</formula>
      <formula>110</formula>
    </cfRule>
  </conditionalFormatting>
  <conditionalFormatting sqref="P105:P107">
    <cfRule type="cellIs" dxfId="939" priority="196" operator="greaterThan">
      <formula>$D$79</formula>
    </cfRule>
    <cfRule type="cellIs" dxfId="938" priority="197" operator="lessThan">
      <formula>$B$79</formula>
    </cfRule>
    <cfRule type="cellIs" dxfId="937" priority="198" operator="between">
      <formula>$B$79</formula>
      <formula>$D$79</formula>
    </cfRule>
  </conditionalFormatting>
  <conditionalFormatting sqref="J62:J65">
    <cfRule type="cellIs" dxfId="936" priority="149" operator="equal">
      <formula>10</formula>
    </cfRule>
    <cfRule type="cellIs" dxfId="935" priority="150" operator="greaterThan">
      <formula>10</formula>
    </cfRule>
    <cfRule type="cellIs" dxfId="934" priority="151" operator="lessThan">
      <formula>10</formula>
    </cfRule>
  </conditionalFormatting>
  <conditionalFormatting sqref="J111:J116 N114:N116">
    <cfRule type="containsText" dxfId="933" priority="128" operator="containsText" text="#VALUE!">
      <formula>NOT(ISERROR(SEARCH("#VALUE!",J111)))</formula>
    </cfRule>
  </conditionalFormatting>
  <conditionalFormatting sqref="N120:N122 N126:N128 N132:N134 J117:J134">
    <cfRule type="containsText" dxfId="932" priority="124" operator="containsText" text="#VALUE!">
      <formula>NOT(ISERROR(SEARCH("#VALUE!",J117)))</formula>
    </cfRule>
  </conditionalFormatting>
  <conditionalFormatting sqref="L114:L116">
    <cfRule type="containsText" dxfId="931" priority="123" operator="containsText" text="#VALUE!">
      <formula>NOT(ISERROR(SEARCH("#VALUE!",L114)))</formula>
    </cfRule>
  </conditionalFormatting>
  <conditionalFormatting sqref="L120:L122">
    <cfRule type="containsText" dxfId="930" priority="122" operator="containsText" text="#VALUE!">
      <formula>NOT(ISERROR(SEARCH("#VALUE!",L120)))</formula>
    </cfRule>
  </conditionalFormatting>
  <conditionalFormatting sqref="I95:I99">
    <cfRule type="cellIs" dxfId="929" priority="119" operator="lessThan">
      <formula>90</formula>
    </cfRule>
    <cfRule type="cellIs" dxfId="928" priority="120" operator="greaterThan">
      <formula>110</formula>
    </cfRule>
    <cfRule type="cellIs" dxfId="927" priority="121" operator="between">
      <formula>90</formula>
      <formula>110</formula>
    </cfRule>
  </conditionalFormatting>
  <conditionalFormatting sqref="P111:P113">
    <cfRule type="cellIs" dxfId="926" priority="105" operator="greaterThan">
      <formula>$D$79</formula>
    </cfRule>
    <cfRule type="cellIs" dxfId="925" priority="106" operator="lessThan">
      <formula>$B$79</formula>
    </cfRule>
    <cfRule type="cellIs" dxfId="924" priority="107" operator="between">
      <formula>$B$79</formula>
      <formula>$D$79</formula>
    </cfRule>
  </conditionalFormatting>
  <conditionalFormatting sqref="P117:P119">
    <cfRule type="cellIs" dxfId="923" priority="102" operator="greaterThan">
      <formula>$D$79</formula>
    </cfRule>
    <cfRule type="cellIs" dxfId="922" priority="103" operator="lessThan">
      <formula>$B$79</formula>
    </cfRule>
    <cfRule type="cellIs" dxfId="921" priority="104" operator="between">
      <formula>$B$79</formula>
      <formula>$D$79</formula>
    </cfRule>
  </conditionalFormatting>
  <conditionalFormatting sqref="H62:H65">
    <cfRule type="cellIs" dxfId="920" priority="78" operator="between">
      <formula>70</formula>
      <formula>130</formula>
    </cfRule>
    <cfRule type="cellIs" dxfId="919" priority="79" operator="lessThan">
      <formula>70</formula>
    </cfRule>
    <cfRule type="cellIs" dxfId="918" priority="80" operator="greaterThan">
      <formula>130</formula>
    </cfRule>
  </conditionalFormatting>
  <conditionalFormatting sqref="H66:H69">
    <cfRule type="cellIs" dxfId="917" priority="75" operator="between">
      <formula>90</formula>
      <formula>110</formula>
    </cfRule>
    <cfRule type="cellIs" dxfId="916" priority="76" operator="lessThan">
      <formula>90</formula>
    </cfRule>
    <cfRule type="cellIs" dxfId="915" priority="77" operator="greaterThan">
      <formula>110</formula>
    </cfRule>
  </conditionalFormatting>
  <conditionalFormatting sqref="O108:O109">
    <cfRule type="cellIs" dxfId="914" priority="36" operator="between">
      <formula>70</formula>
      <formula>130</formula>
    </cfRule>
    <cfRule type="cellIs" dxfId="913" priority="37" operator="lessThan">
      <formula>70</formula>
    </cfRule>
    <cfRule type="cellIs" dxfId="912" priority="38" operator="greaterThan">
      <formula>130</formula>
    </cfRule>
  </conditionalFormatting>
  <conditionalFormatting sqref="O114:O115">
    <cfRule type="cellIs" dxfId="911" priority="33" operator="between">
      <formula>70</formula>
      <formula>130</formula>
    </cfRule>
    <cfRule type="cellIs" dxfId="910" priority="34" operator="lessThan">
      <formula>70</formula>
    </cfRule>
    <cfRule type="cellIs" dxfId="909" priority="35" operator="greaterThan">
      <formula>130</formula>
    </cfRule>
  </conditionalFormatting>
  <conditionalFormatting sqref="O120:O121">
    <cfRule type="cellIs" dxfId="908" priority="30" operator="between">
      <formula>70</formula>
      <formula>130</formula>
    </cfRule>
    <cfRule type="cellIs" dxfId="907" priority="31" operator="lessThan">
      <formula>70</formula>
    </cfRule>
    <cfRule type="cellIs" dxfId="906" priority="32" operator="greaterThan">
      <formula>130</formula>
    </cfRule>
  </conditionalFormatting>
  <conditionalFormatting sqref="O110">
    <cfRule type="cellIs" dxfId="905" priority="27" operator="between">
      <formula>90</formula>
      <formula>110</formula>
    </cfRule>
    <cfRule type="cellIs" dxfId="904" priority="28" operator="lessThan">
      <formula>90</formula>
    </cfRule>
    <cfRule type="cellIs" dxfId="903" priority="29" operator="greaterThan">
      <formula>110</formula>
    </cfRule>
  </conditionalFormatting>
  <conditionalFormatting sqref="O116">
    <cfRule type="cellIs" dxfId="902" priority="24" operator="between">
      <formula>90</formula>
      <formula>110</formula>
    </cfRule>
    <cfRule type="cellIs" dxfId="901" priority="25" operator="lessThan">
      <formula>90</formula>
    </cfRule>
    <cfRule type="cellIs" dxfId="900" priority="26" operator="greaterThan">
      <formula>110</formula>
    </cfRule>
  </conditionalFormatting>
  <conditionalFormatting sqref="O122">
    <cfRule type="cellIs" dxfId="899" priority="21" operator="between">
      <formula>90</formula>
      <formula>110</formula>
    </cfRule>
    <cfRule type="cellIs" dxfId="898" priority="22" operator="lessThan">
      <formula>90</formula>
    </cfRule>
    <cfRule type="cellIs" dxfId="897" priority="23" operator="greaterThan">
      <formula>110</formula>
    </cfRule>
  </conditionalFormatting>
  <conditionalFormatting sqref="L126:L128">
    <cfRule type="containsText" dxfId="896" priority="20" operator="containsText" text="#VALUE!">
      <formula>NOT(ISERROR(SEARCH("#VALUE!",L126)))</formula>
    </cfRule>
  </conditionalFormatting>
  <conditionalFormatting sqref="P123:P125">
    <cfRule type="cellIs" dxfId="895" priority="17" operator="greaterThan">
      <formula>$D$79</formula>
    </cfRule>
    <cfRule type="cellIs" dxfId="894" priority="18" operator="lessThan">
      <formula>$B$79</formula>
    </cfRule>
    <cfRule type="cellIs" dxfId="893" priority="19" operator="between">
      <formula>$B$79</formula>
      <formula>$D$79</formula>
    </cfRule>
  </conditionalFormatting>
  <conditionalFormatting sqref="O126:O127">
    <cfRule type="cellIs" dxfId="892" priority="14" operator="between">
      <formula>70</formula>
      <formula>130</formula>
    </cfRule>
    <cfRule type="cellIs" dxfId="891" priority="15" operator="lessThan">
      <formula>70</formula>
    </cfRule>
    <cfRule type="cellIs" dxfId="890" priority="16" operator="greaterThan">
      <formula>130</formula>
    </cfRule>
  </conditionalFormatting>
  <conditionalFormatting sqref="O128">
    <cfRule type="cellIs" dxfId="889" priority="11" operator="between">
      <formula>90</formula>
      <formula>110</formula>
    </cfRule>
    <cfRule type="cellIs" dxfId="888" priority="12" operator="lessThan">
      <formula>90</formula>
    </cfRule>
    <cfRule type="cellIs" dxfId="887" priority="13" operator="greaterThan">
      <formula>110</formula>
    </cfRule>
  </conditionalFormatting>
  <conditionalFormatting sqref="L132:L134">
    <cfRule type="containsText" dxfId="886" priority="10" operator="containsText" text="#VALUE!">
      <formula>NOT(ISERROR(SEARCH("#VALUE!",L132)))</formula>
    </cfRule>
  </conditionalFormatting>
  <conditionalFormatting sqref="P129:P131">
    <cfRule type="cellIs" dxfId="885" priority="7" operator="greaterThan">
      <formula>$D$79</formula>
    </cfRule>
    <cfRule type="cellIs" dxfId="884" priority="8" operator="lessThan">
      <formula>$B$79</formula>
    </cfRule>
    <cfRule type="cellIs" dxfId="883" priority="9" operator="between">
      <formula>$B$79</formula>
      <formula>$D$79</formula>
    </cfRule>
  </conditionalFormatting>
  <conditionalFormatting sqref="O132:O133">
    <cfRule type="cellIs" dxfId="882" priority="4" operator="between">
      <formula>70</formula>
      <formula>130</formula>
    </cfRule>
    <cfRule type="cellIs" dxfId="881" priority="5" operator="lessThan">
      <formula>70</formula>
    </cfRule>
    <cfRule type="cellIs" dxfId="880" priority="6" operator="greaterThan">
      <formula>130</formula>
    </cfRule>
  </conditionalFormatting>
  <conditionalFormatting sqref="O134">
    <cfRule type="cellIs" dxfId="879" priority="1" operator="between">
      <formula>90</formula>
      <formula>110</formula>
    </cfRule>
    <cfRule type="cellIs" dxfId="878" priority="2" operator="lessThan">
      <formula>90</formula>
    </cfRule>
    <cfRule type="cellIs" dxfId="877" priority="3" operator="greaterThan">
      <formula>110</formula>
    </cfRule>
  </conditionalFormatting>
  <pageMargins left="0.74803149606299213" right="0.51181102362204722" top="0.51041666666666663" bottom="0.98425196850393704" header="0.51181102362204722" footer="0.51181102362204722"/>
  <pageSetup paperSize="9" scale="96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2F852-BA0B-46E7-AC55-F5BDA21CA6F4}">
  <sheetPr>
    <pageSetUpPr fitToPage="1"/>
  </sheetPr>
  <dimension ref="A1:AK149"/>
  <sheetViews>
    <sheetView showGridLines="0" showRuler="0" zoomScale="70" zoomScaleNormal="70" workbookViewId="0">
      <selection activeCell="A7" sqref="A7"/>
    </sheetView>
  </sheetViews>
  <sheetFormatPr defaultColWidth="0" defaultRowHeight="0" customHeight="1" zeroHeight="1" x14ac:dyDescent="0.25"/>
  <cols>
    <col min="1" max="1" width="19.75" style="94" customWidth="1"/>
    <col min="2" max="2" width="19" style="94" customWidth="1"/>
    <col min="3" max="3" width="14.875" style="94" customWidth="1"/>
    <col min="4" max="4" width="15.75" style="94" customWidth="1"/>
    <col min="5" max="5" width="15.125" style="94" customWidth="1"/>
    <col min="6" max="6" width="17.375" style="94" customWidth="1"/>
    <col min="7" max="7" width="15.375" style="94" customWidth="1"/>
    <col min="8" max="8" width="17.5" style="94" customWidth="1"/>
    <col min="9" max="9" width="14.75" style="94" customWidth="1"/>
    <col min="10" max="10" width="11.375" style="94" customWidth="1"/>
    <col min="11" max="11" width="11.875" style="94" customWidth="1"/>
    <col min="12" max="12" width="11.375" style="94" customWidth="1"/>
    <col min="13" max="13" width="13" style="94" customWidth="1"/>
    <col min="14" max="14" width="13.125" style="94" customWidth="1"/>
    <col min="15" max="15" width="11.25" style="94" customWidth="1"/>
    <col min="16" max="16" width="14.75" style="94" customWidth="1"/>
    <col min="17" max="17" width="10.75" style="94" customWidth="1"/>
    <col min="18" max="18" width="11.25" style="94" customWidth="1"/>
    <col min="19" max="19" width="12.75" style="94" customWidth="1"/>
    <col min="20" max="20" width="12.125" style="94" customWidth="1"/>
    <col min="21" max="21" width="14.125" style="94" customWidth="1"/>
    <col min="22" max="22" width="11.375" style="94" customWidth="1"/>
    <col min="23" max="24" width="9" style="94" customWidth="1"/>
    <col min="25" max="25" width="33.375" style="94" customWidth="1"/>
    <col min="26" max="33" width="0" style="94" hidden="1" customWidth="1"/>
    <col min="34" max="16384" width="9" style="117" hidden="1"/>
  </cols>
  <sheetData>
    <row r="1" spans="1:33" s="161" customFormat="1" ht="14.25" customHeight="1" x14ac:dyDescent="0.2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160"/>
      <c r="AA1" s="160"/>
      <c r="AB1" s="160"/>
      <c r="AC1" s="160"/>
      <c r="AD1" s="160"/>
      <c r="AE1" s="160"/>
      <c r="AF1" s="160"/>
      <c r="AG1" s="160"/>
    </row>
    <row r="2" spans="1:33" s="160" customFormat="1" ht="14.25" customHeight="1" x14ac:dyDescent="0.25">
      <c r="A2" s="89"/>
      <c r="B2" s="90"/>
      <c r="C2" s="90"/>
      <c r="D2" s="90"/>
      <c r="E2" s="90"/>
      <c r="F2" s="90"/>
      <c r="G2" s="91" t="s">
        <v>13</v>
      </c>
      <c r="H2" s="92"/>
      <c r="I2" s="93"/>
      <c r="J2" s="93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33" s="160" customFormat="1" ht="14.25" customHeight="1" x14ac:dyDescent="0.25">
      <c r="A3" s="95"/>
      <c r="B3" s="309"/>
      <c r="C3" s="309"/>
      <c r="D3" s="309"/>
      <c r="E3" s="309"/>
      <c r="F3" s="309"/>
      <c r="G3" s="96">
        <v>0</v>
      </c>
      <c r="H3" s="92"/>
      <c r="I3" s="93"/>
      <c r="J3" s="93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spans="1:33" s="160" customFormat="1" ht="14.25" customHeight="1" x14ac:dyDescent="0.25">
      <c r="A4" s="97"/>
      <c r="B4" s="357" t="s">
        <v>14</v>
      </c>
      <c r="C4" s="357"/>
      <c r="D4" s="357"/>
      <c r="E4" s="357"/>
      <c r="F4" s="309"/>
      <c r="G4" s="98" t="s">
        <v>15</v>
      </c>
      <c r="H4" s="92"/>
      <c r="I4" s="93"/>
      <c r="J4" s="93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</row>
    <row r="5" spans="1:33" s="160" customFormat="1" ht="14.25" customHeight="1" x14ac:dyDescent="0.25">
      <c r="A5" s="97"/>
      <c r="B5" s="357" t="s">
        <v>16</v>
      </c>
      <c r="C5" s="357"/>
      <c r="D5" s="357"/>
      <c r="E5" s="357"/>
      <c r="F5" s="309"/>
      <c r="G5" s="96">
        <v>0</v>
      </c>
      <c r="H5" s="92"/>
      <c r="I5" s="93"/>
      <c r="J5" s="93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</row>
    <row r="6" spans="1:33" s="160" customFormat="1" ht="14.25" customHeight="1" x14ac:dyDescent="0.25">
      <c r="A6" s="97"/>
      <c r="B6" s="99"/>
      <c r="C6" s="99"/>
      <c r="D6" s="99"/>
      <c r="E6" s="99"/>
      <c r="F6" s="99"/>
      <c r="G6" s="98" t="s">
        <v>17</v>
      </c>
      <c r="H6" s="92"/>
      <c r="I6" s="93"/>
      <c r="J6" s="93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</row>
    <row r="7" spans="1:33" s="160" customFormat="1" ht="15.75" customHeight="1" x14ac:dyDescent="0.25">
      <c r="A7" s="321"/>
      <c r="B7" s="100"/>
      <c r="C7" s="100"/>
      <c r="D7" s="100"/>
      <c r="E7" s="100"/>
      <c r="F7" s="100"/>
      <c r="G7" s="96" t="s">
        <v>18</v>
      </c>
      <c r="H7" s="92"/>
      <c r="I7" s="93"/>
      <c r="J7" s="93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</row>
    <row r="8" spans="1:33" s="160" customFormat="1" ht="14.25" customHeight="1" x14ac:dyDescent="0.25">
      <c r="A8" s="93"/>
      <c r="B8" s="93"/>
      <c r="C8" s="93"/>
      <c r="D8" s="93"/>
      <c r="E8" s="93"/>
      <c r="F8" s="93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</row>
    <row r="9" spans="1:33" s="160" customFormat="1" ht="14.25" customHeight="1" x14ac:dyDescent="0.25">
      <c r="A9" s="101" t="s">
        <v>110</v>
      </c>
      <c r="B9" s="267" t="str">
        <f>'solvent 1'!B9</f>
        <v>SY</v>
      </c>
      <c r="C9" s="102" t="s">
        <v>19</v>
      </c>
      <c r="D9" s="94"/>
      <c r="E9" s="94"/>
      <c r="F9" s="93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</row>
    <row r="10" spans="1:33" s="160" customFormat="1" ht="14.25" customHeight="1" x14ac:dyDescent="0.25">
      <c r="A10" s="101" t="s">
        <v>20</v>
      </c>
      <c r="B10" s="267">
        <f>'solvent 1'!B10</f>
        <v>0</v>
      </c>
      <c r="C10" s="102"/>
      <c r="D10" s="94"/>
      <c r="E10" s="94"/>
      <c r="F10" s="93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</row>
    <row r="11" spans="1:33" s="160" customFormat="1" ht="14.25" customHeight="1" x14ac:dyDescent="0.25">
      <c r="A11" s="101" t="s">
        <v>5</v>
      </c>
      <c r="B11" s="267" t="str">
        <f>'solvent 1'!B11</f>
        <v>N/A</v>
      </c>
      <c r="C11" s="102" t="s">
        <v>21</v>
      </c>
      <c r="D11" s="94"/>
      <c r="E11" s="94"/>
      <c r="F11" s="93"/>
      <c r="G11" s="93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 spans="1:33" s="160" customFormat="1" ht="14.25" customHeight="1" x14ac:dyDescent="0.25">
      <c r="A12" s="101" t="s">
        <v>6</v>
      </c>
      <c r="B12" s="267" t="str">
        <f>'solvent 1'!B12</f>
        <v>Residual solvent quantification by GC-Headspace</v>
      </c>
      <c r="C12" s="102"/>
      <c r="D12" s="94"/>
      <c r="E12" s="94"/>
      <c r="F12" s="93"/>
      <c r="G12" s="93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</row>
    <row r="13" spans="1:33" s="160" customFormat="1" ht="14.25" customHeight="1" x14ac:dyDescent="0.25">
      <c r="A13" s="101" t="s">
        <v>7</v>
      </c>
      <c r="B13" s="267">
        <f>'solvent 1'!B13</f>
        <v>0</v>
      </c>
      <c r="C13" s="102" t="s">
        <v>22</v>
      </c>
      <c r="D13" s="94"/>
      <c r="E13" s="94"/>
      <c r="F13" s="93"/>
      <c r="G13" s="93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spans="1:33" s="160" customFormat="1" ht="14.25" customHeight="1" x14ac:dyDescent="0.25">
      <c r="A14" s="101" t="s">
        <v>8</v>
      </c>
      <c r="B14" s="267">
        <f>'solvent 1'!B14</f>
        <v>0</v>
      </c>
      <c r="C14" s="102" t="s">
        <v>23</v>
      </c>
      <c r="D14" s="94"/>
      <c r="E14" s="94"/>
      <c r="F14" s="93"/>
      <c r="G14" s="93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</row>
    <row r="15" spans="1:33" s="160" customFormat="1" ht="15" customHeight="1" x14ac:dyDescent="0.25">
      <c r="A15" s="101" t="s">
        <v>144</v>
      </c>
      <c r="B15" s="268">
        <f>'solvent 1'!B15</f>
        <v>0</v>
      </c>
      <c r="C15" s="102" t="s">
        <v>24</v>
      </c>
      <c r="D15" s="94"/>
      <c r="E15" s="94"/>
      <c r="F15" s="93"/>
      <c r="G15" s="93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</row>
    <row r="16" spans="1:33" s="160" customFormat="1" ht="12.75" customHeight="1" x14ac:dyDescent="0.25">
      <c r="A16" s="101" t="s">
        <v>9</v>
      </c>
      <c r="B16" s="267">
        <f>'solvent 1'!B16</f>
        <v>0</v>
      </c>
      <c r="C16" s="102" t="s">
        <v>22</v>
      </c>
      <c r="D16" s="102"/>
      <c r="E16" s="94"/>
      <c r="F16" s="93"/>
      <c r="G16" s="93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</row>
    <row r="17" spans="1:25" s="160" customFormat="1" ht="14.25" customHeight="1" x14ac:dyDescent="0.25">
      <c r="A17" s="94"/>
      <c r="B17" s="94"/>
      <c r="C17" s="94"/>
      <c r="D17" s="94"/>
      <c r="E17" s="94"/>
      <c r="F17" s="93"/>
      <c r="G17" s="93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</row>
    <row r="18" spans="1:25" s="160" customFormat="1" ht="14.25" customHeight="1" x14ac:dyDescent="0.25">
      <c r="A18" s="94"/>
      <c r="B18" s="94"/>
      <c r="C18" s="94"/>
      <c r="D18" s="94"/>
      <c r="E18" s="94"/>
      <c r="F18" s="94"/>
      <c r="G18" s="94"/>
      <c r="H18" s="104"/>
      <c r="I18" s="104"/>
      <c r="J18" s="10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</row>
    <row r="19" spans="1:25" s="160" customFormat="1" ht="14.25" customHeight="1" x14ac:dyDescent="0.25">
      <c r="A19" s="105" t="s">
        <v>25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 spans="1:25" s="160" customFormat="1" ht="14.25" customHeight="1" x14ac:dyDescent="0.25">
      <c r="A20" s="105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</row>
    <row r="21" spans="1:25" s="160" customFormat="1" ht="14.25" customHeight="1" x14ac:dyDescent="0.25">
      <c r="A21" s="106" t="s">
        <v>26</v>
      </c>
      <c r="B21" s="106" t="s">
        <v>27</v>
      </c>
      <c r="C21" s="106" t="s">
        <v>28</v>
      </c>
      <c r="D21" s="106" t="s">
        <v>29</v>
      </c>
      <c r="E21" s="310"/>
      <c r="F21" s="310"/>
      <c r="G21" s="358"/>
      <c r="H21" s="358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 spans="1:25" s="160" customFormat="1" ht="14.25" customHeight="1" x14ac:dyDescent="0.25">
      <c r="A22" s="320">
        <f>'solvent 1'!A22</f>
        <v>0</v>
      </c>
      <c r="B22" s="320">
        <f>'solvent 1'!B22</f>
        <v>0</v>
      </c>
      <c r="C22" s="320">
        <f>'solvent 1'!C22</f>
        <v>0</v>
      </c>
      <c r="D22" s="320">
        <f>'solvent 1'!D22</f>
        <v>0</v>
      </c>
      <c r="E22" s="319"/>
      <c r="F22" s="319"/>
      <c r="G22" s="359"/>
      <c r="H22" s="359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</row>
    <row r="23" spans="1:25" s="160" customFormat="1" ht="14.25" customHeight="1" x14ac:dyDescent="0.25">
      <c r="A23" s="319"/>
      <c r="B23" s="319"/>
      <c r="C23" s="319"/>
      <c r="D23" s="319"/>
      <c r="E23" s="319"/>
      <c r="F23" s="319"/>
      <c r="G23" s="311"/>
      <c r="H23" s="311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 spans="1:25" s="160" customFormat="1" ht="14.25" customHeight="1" x14ac:dyDescent="0.25">
      <c r="A24" s="105" t="s">
        <v>30</v>
      </c>
      <c r="B24" s="319"/>
      <c r="C24" s="319"/>
      <c r="D24" s="319"/>
      <c r="E24" s="319"/>
      <c r="F24" s="319"/>
      <c r="G24" s="311"/>
      <c r="H24" s="311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</row>
    <row r="25" spans="1:25" s="160" customFormat="1" ht="14.25" customHeight="1" x14ac:dyDescent="0.25">
      <c r="A25" s="319"/>
      <c r="B25" s="319"/>
      <c r="C25" s="319"/>
      <c r="D25" s="319"/>
      <c r="E25" s="319"/>
      <c r="F25" s="319"/>
      <c r="G25" s="311"/>
      <c r="H25" s="311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 spans="1:25" s="160" customFormat="1" ht="14.25" customHeight="1" x14ac:dyDescent="0.25">
      <c r="A26" s="106" t="s">
        <v>26</v>
      </c>
      <c r="B26" s="106" t="s">
        <v>27</v>
      </c>
      <c r="C26" s="106" t="s">
        <v>28</v>
      </c>
      <c r="D26" s="106" t="s">
        <v>29</v>
      </c>
      <c r="E26" s="107" t="s">
        <v>143</v>
      </c>
      <c r="F26" s="106" t="s">
        <v>31</v>
      </c>
      <c r="G26" s="358"/>
      <c r="H26" s="358"/>
      <c r="I26" s="358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</row>
    <row r="27" spans="1:25" s="160" customFormat="1" ht="14.25" customHeight="1" x14ac:dyDescent="0.25">
      <c r="A27" s="312"/>
      <c r="B27" s="312"/>
      <c r="C27" s="180"/>
      <c r="D27" s="180"/>
      <c r="E27" s="174"/>
      <c r="F27" s="312"/>
      <c r="G27" s="372"/>
      <c r="H27" s="372"/>
      <c r="I27" s="372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</row>
    <row r="28" spans="1:25" s="160" customFormat="1" ht="14.25" customHeight="1" x14ac:dyDescent="0.25">
      <c r="A28" s="319"/>
      <c r="B28" s="319"/>
      <c r="C28" s="319"/>
      <c r="D28" s="319"/>
      <c r="E28" s="319"/>
      <c r="F28" s="319"/>
      <c r="G28" s="311"/>
      <c r="H28" s="311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</row>
    <row r="29" spans="1:25" s="160" customFormat="1" ht="14.25" customHeight="1" x14ac:dyDescent="0.25">
      <c r="A29" s="105" t="s">
        <v>32</v>
      </c>
      <c r="B29" s="319"/>
      <c r="C29" s="319"/>
      <c r="D29" s="319"/>
      <c r="E29" s="319"/>
      <c r="F29" s="319"/>
      <c r="G29" s="311"/>
      <c r="H29" s="311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</row>
    <row r="30" spans="1:25" s="160" customFormat="1" ht="14.25" customHeight="1" x14ac:dyDescent="0.25">
      <c r="A30" s="319"/>
      <c r="B30" s="319"/>
      <c r="C30" s="319"/>
      <c r="D30" s="319"/>
      <c r="E30" s="319"/>
      <c r="F30" s="319"/>
      <c r="G30" s="311"/>
      <c r="H30" s="311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</row>
    <row r="31" spans="1:25" s="160" customFormat="1" ht="30" x14ac:dyDescent="0.25">
      <c r="A31" s="108" t="s">
        <v>33</v>
      </c>
      <c r="B31" s="108" t="s">
        <v>34</v>
      </c>
      <c r="C31" s="108" t="s">
        <v>35</v>
      </c>
      <c r="D31" s="108" t="s">
        <v>36</v>
      </c>
      <c r="E31" s="109"/>
      <c r="F31" s="109"/>
      <c r="G31" s="109"/>
      <c r="H31" s="311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</row>
    <row r="32" spans="1:25" s="160" customFormat="1" ht="14.25" customHeight="1" x14ac:dyDescent="0.25">
      <c r="A32" s="110" t="s">
        <v>37</v>
      </c>
      <c r="B32" s="315">
        <v>250</v>
      </c>
      <c r="C32" s="313">
        <v>50</v>
      </c>
      <c r="D32" s="111">
        <f>B32/C32*E27/100</f>
        <v>0</v>
      </c>
      <c r="E32" s="112"/>
      <c r="F32" s="319"/>
      <c r="G32" s="113"/>
      <c r="H32" s="311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</row>
    <row r="33" spans="1:25" s="160" customFormat="1" ht="14.25" customHeight="1" x14ac:dyDescent="0.25">
      <c r="A33" s="114" t="s">
        <v>38</v>
      </c>
      <c r="B33" s="316">
        <v>250</v>
      </c>
      <c r="C33" s="314">
        <v>50</v>
      </c>
      <c r="D33" s="115">
        <f>B33/C33*E27/100</f>
        <v>0</v>
      </c>
      <c r="E33" s="319"/>
      <c r="F33" s="319"/>
      <c r="G33" s="113"/>
      <c r="H33" s="311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</row>
    <row r="34" spans="1:25" s="160" customFormat="1" ht="14.25" customHeight="1" x14ac:dyDescent="0.25">
      <c r="A34" s="105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</row>
    <row r="35" spans="1:25" s="161" customFormat="1" ht="14.25" customHeight="1" x14ac:dyDescent="0.25">
      <c r="A35" s="105" t="s">
        <v>39</v>
      </c>
      <c r="B35" s="116"/>
      <c r="C35" s="116"/>
      <c r="D35" s="116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117"/>
      <c r="U35" s="117"/>
      <c r="V35" s="117"/>
      <c r="W35" s="117"/>
      <c r="X35" s="117"/>
      <c r="Y35" s="117"/>
    </row>
    <row r="36" spans="1:25" s="161" customFormat="1" ht="14.25" customHeight="1" x14ac:dyDescent="0.25">
      <c r="A36" s="116"/>
      <c r="B36" s="116"/>
      <c r="C36" s="116"/>
      <c r="D36" s="116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117"/>
      <c r="U36" s="117"/>
      <c r="V36" s="117"/>
      <c r="W36" s="117"/>
      <c r="X36" s="117"/>
      <c r="Y36" s="117"/>
    </row>
    <row r="37" spans="1:25" s="161" customFormat="1" ht="30" x14ac:dyDescent="0.25">
      <c r="A37" s="108" t="s">
        <v>33</v>
      </c>
      <c r="B37" s="108" t="s">
        <v>40</v>
      </c>
      <c r="C37" s="108" t="s">
        <v>41</v>
      </c>
      <c r="D37" s="108" t="s">
        <v>35</v>
      </c>
      <c r="E37" s="108" t="s">
        <v>43</v>
      </c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117"/>
      <c r="U37" s="117"/>
      <c r="V37" s="117"/>
      <c r="W37" s="117"/>
      <c r="X37" s="117"/>
      <c r="Y37" s="117"/>
    </row>
    <row r="38" spans="1:25" s="161" customFormat="1" ht="14.25" customHeight="1" x14ac:dyDescent="0.25">
      <c r="A38" s="118" t="s">
        <v>44</v>
      </c>
      <c r="B38" s="272">
        <f>'solvent 1'!B38</f>
        <v>25</v>
      </c>
      <c r="C38" s="272" t="str">
        <f>'solvent 1'!C38</f>
        <v>A</v>
      </c>
      <c r="D38" s="273">
        <f>'solvent 1'!D38</f>
        <v>25</v>
      </c>
      <c r="E38" s="119">
        <f>B38*D32/(B38*0.001+D38)</f>
        <v>0</v>
      </c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17"/>
      <c r="U38" s="117"/>
      <c r="V38" s="117"/>
      <c r="W38" s="117"/>
      <c r="X38" s="117"/>
      <c r="Y38" s="117"/>
    </row>
    <row r="39" spans="1:25" s="161" customFormat="1" ht="14.25" customHeight="1" x14ac:dyDescent="0.25">
      <c r="A39" s="116"/>
      <c r="B39" s="116"/>
      <c r="C39" s="116"/>
      <c r="D39" s="116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117"/>
      <c r="U39" s="117"/>
      <c r="V39" s="117"/>
      <c r="W39" s="117"/>
      <c r="X39" s="117"/>
      <c r="Y39" s="117"/>
    </row>
    <row r="40" spans="1:25" s="161" customFormat="1" ht="14.25" customHeight="1" x14ac:dyDescent="0.25">
      <c r="A40" s="105" t="s">
        <v>138</v>
      </c>
      <c r="B40" s="116"/>
      <c r="C40" s="116"/>
      <c r="D40" s="116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117"/>
      <c r="U40" s="117"/>
      <c r="V40" s="117"/>
      <c r="W40" s="117"/>
      <c r="X40" s="117"/>
      <c r="Y40" s="117"/>
    </row>
    <row r="41" spans="1:25" s="161" customFormat="1" ht="14.25" customHeight="1" x14ac:dyDescent="0.25">
      <c r="A41" s="105"/>
      <c r="B41" s="116"/>
      <c r="C41" s="116"/>
      <c r="D41" s="116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117"/>
      <c r="U41" s="117"/>
      <c r="V41" s="117"/>
      <c r="W41" s="117"/>
      <c r="X41" s="117"/>
      <c r="Y41" s="117"/>
    </row>
    <row r="42" spans="1:25" s="161" customFormat="1" ht="29.25" customHeight="1" x14ac:dyDescent="0.25">
      <c r="A42" s="163" t="s">
        <v>122</v>
      </c>
      <c r="B42" s="121" t="s">
        <v>117</v>
      </c>
      <c r="C42" s="116"/>
      <c r="D42" s="116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117"/>
      <c r="U42" s="117"/>
      <c r="V42" s="117"/>
      <c r="W42" s="117"/>
      <c r="X42" s="117"/>
      <c r="Y42" s="117"/>
    </row>
    <row r="43" spans="1:25" s="161" customFormat="1" ht="14.25" customHeight="1" x14ac:dyDescent="0.25">
      <c r="A43" s="170" t="s">
        <v>123</v>
      </c>
      <c r="B43" s="171"/>
      <c r="C43" s="116"/>
      <c r="D43" s="116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117"/>
      <c r="U43" s="117"/>
      <c r="V43" s="117"/>
      <c r="W43" s="117"/>
      <c r="X43" s="117"/>
      <c r="Y43" s="117"/>
    </row>
    <row r="44" spans="1:25" s="161" customFormat="1" ht="14.25" customHeight="1" x14ac:dyDescent="0.25">
      <c r="A44" s="170" t="s">
        <v>124</v>
      </c>
      <c r="B44" s="171"/>
      <c r="C44" s="116"/>
      <c r="D44" s="116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117"/>
      <c r="U44" s="117"/>
      <c r="V44" s="117"/>
      <c r="W44" s="117"/>
      <c r="X44" s="117"/>
      <c r="Y44" s="117"/>
    </row>
    <row r="45" spans="1:25" s="161" customFormat="1" ht="14.25" customHeight="1" x14ac:dyDescent="0.25">
      <c r="A45" s="170" t="s">
        <v>125</v>
      </c>
      <c r="B45" s="171"/>
      <c r="C45" s="116"/>
      <c r="D45" s="116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117"/>
      <c r="U45" s="117"/>
      <c r="V45" s="117"/>
      <c r="W45" s="117"/>
      <c r="X45" s="117"/>
      <c r="Y45" s="117"/>
    </row>
    <row r="46" spans="1:25" s="161" customFormat="1" ht="14.25" customHeight="1" x14ac:dyDescent="0.25">
      <c r="A46" s="170" t="s">
        <v>126</v>
      </c>
      <c r="B46" s="171"/>
      <c r="C46" s="116"/>
      <c r="D46" s="116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117"/>
      <c r="U46" s="117"/>
      <c r="V46" s="117"/>
      <c r="W46" s="117"/>
      <c r="X46" s="117"/>
      <c r="Y46" s="117"/>
    </row>
    <row r="47" spans="1:25" s="161" customFormat="1" ht="14.25" customHeight="1" x14ac:dyDescent="0.25">
      <c r="A47" s="170" t="s">
        <v>127</v>
      </c>
      <c r="B47" s="171"/>
      <c r="C47" s="116"/>
      <c r="D47" s="116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117"/>
      <c r="U47" s="117"/>
      <c r="V47" s="117"/>
      <c r="W47" s="117"/>
      <c r="X47" s="117"/>
      <c r="Y47" s="117"/>
    </row>
    <row r="48" spans="1:25" s="161" customFormat="1" ht="14.25" customHeight="1" x14ac:dyDescent="0.25">
      <c r="A48" s="170" t="s">
        <v>128</v>
      </c>
      <c r="B48" s="171"/>
      <c r="C48" s="116"/>
      <c r="D48" s="116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117"/>
      <c r="U48" s="117"/>
      <c r="V48" s="117"/>
      <c r="W48" s="117"/>
      <c r="X48" s="117"/>
      <c r="Y48" s="117"/>
    </row>
    <row r="49" spans="1:25" s="161" customFormat="1" ht="14.25" customHeight="1" x14ac:dyDescent="0.25">
      <c r="A49" s="170" t="s">
        <v>129</v>
      </c>
      <c r="B49" s="171"/>
      <c r="C49" s="116"/>
      <c r="D49" s="116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117"/>
      <c r="U49" s="117"/>
      <c r="V49" s="117"/>
      <c r="W49" s="117"/>
      <c r="X49" s="117"/>
      <c r="Y49" s="117"/>
    </row>
    <row r="50" spans="1:25" s="161" customFormat="1" ht="14.25" customHeight="1" x14ac:dyDescent="0.25">
      <c r="A50" s="170" t="s">
        <v>130</v>
      </c>
      <c r="B50" s="171"/>
      <c r="C50" s="116"/>
      <c r="D50" s="116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117"/>
      <c r="U50" s="117"/>
      <c r="V50" s="117"/>
      <c r="W50" s="117"/>
      <c r="X50" s="117"/>
      <c r="Y50" s="117"/>
    </row>
    <row r="51" spans="1:25" s="161" customFormat="1" ht="14.25" customHeight="1" x14ac:dyDescent="0.25">
      <c r="A51" s="170"/>
      <c r="B51" s="171"/>
      <c r="C51" s="116"/>
      <c r="D51" s="116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117"/>
      <c r="U51" s="117"/>
      <c r="V51" s="117"/>
      <c r="W51" s="117"/>
      <c r="X51" s="117"/>
      <c r="Y51" s="117"/>
    </row>
    <row r="52" spans="1:25" s="161" customFormat="1" ht="14.25" customHeight="1" x14ac:dyDescent="0.25">
      <c r="A52" s="170"/>
      <c r="B52" s="171"/>
      <c r="C52" s="116"/>
      <c r="D52" s="116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117"/>
      <c r="U52" s="117"/>
      <c r="V52" s="117"/>
      <c r="W52" s="117"/>
      <c r="X52" s="117"/>
      <c r="Y52" s="117"/>
    </row>
    <row r="53" spans="1:25" s="161" customFormat="1" ht="14.25" customHeight="1" x14ac:dyDescent="0.25">
      <c r="A53" s="170"/>
      <c r="B53" s="171"/>
      <c r="C53" s="116"/>
      <c r="D53" s="116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117"/>
      <c r="U53" s="117"/>
      <c r="V53" s="117"/>
      <c r="W53" s="117"/>
      <c r="X53" s="117"/>
      <c r="Y53" s="117"/>
    </row>
    <row r="54" spans="1:25" s="161" customFormat="1" ht="14.25" customHeight="1" thickBot="1" x14ac:dyDescent="0.3">
      <c r="A54" s="172"/>
      <c r="B54" s="173"/>
      <c r="C54" s="116"/>
      <c r="D54" s="116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117"/>
      <c r="U54" s="117"/>
      <c r="V54" s="117"/>
      <c r="W54" s="117"/>
      <c r="X54" s="117"/>
      <c r="Y54" s="117"/>
    </row>
    <row r="55" spans="1:25" s="161" customFormat="1" ht="14.25" customHeight="1" thickTop="1" x14ac:dyDescent="0.25">
      <c r="A55" s="209" t="s">
        <v>131</v>
      </c>
      <c r="B55" s="210">
        <f>IFERROR(AVERAGE(B43:B54), 0)</f>
        <v>0</v>
      </c>
      <c r="C55" s="164" t="s">
        <v>132</v>
      </c>
      <c r="D55" s="116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117"/>
      <c r="U55" s="117"/>
      <c r="V55" s="117"/>
      <c r="W55" s="117"/>
      <c r="X55" s="117"/>
      <c r="Y55" s="117"/>
    </row>
    <row r="56" spans="1:25" s="161" customFormat="1" ht="14.25" customHeight="1" x14ac:dyDescent="0.25">
      <c r="A56" s="211" t="s">
        <v>66</v>
      </c>
      <c r="B56" s="212" t="e">
        <f>STDEV(B43:B54)</f>
        <v>#DIV/0!</v>
      </c>
      <c r="C56" s="164" t="s">
        <v>132</v>
      </c>
      <c r="D56" s="116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117"/>
      <c r="U56" s="117"/>
      <c r="V56" s="117"/>
      <c r="W56" s="117"/>
      <c r="X56" s="117"/>
      <c r="Y56" s="117"/>
    </row>
    <row r="57" spans="1:25" s="161" customFormat="1" ht="14.25" customHeight="1" x14ac:dyDescent="0.25">
      <c r="A57" s="166" t="s">
        <v>136</v>
      </c>
      <c r="B57" s="318" t="e">
        <f>B56/B55*100</f>
        <v>#DIV/0!</v>
      </c>
      <c r="C57" s="164"/>
      <c r="D57" s="116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117"/>
      <c r="U57" s="117"/>
      <c r="V57" s="117"/>
      <c r="W57" s="117"/>
      <c r="X57" s="117"/>
      <c r="Y57" s="117"/>
    </row>
    <row r="58" spans="1:25" s="161" customFormat="1" ht="14.25" customHeight="1" x14ac:dyDescent="0.25">
      <c r="A58" s="93"/>
      <c r="B58" s="116"/>
      <c r="C58" s="116"/>
      <c r="D58" s="116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117"/>
      <c r="U58" s="117"/>
      <c r="V58" s="117"/>
      <c r="W58" s="117"/>
      <c r="X58" s="117"/>
      <c r="Y58" s="117"/>
    </row>
    <row r="59" spans="1:25" s="161" customFormat="1" ht="14.25" customHeight="1" x14ac:dyDescent="0.25">
      <c r="A59" s="105" t="s">
        <v>137</v>
      </c>
      <c r="B59" s="116"/>
      <c r="C59" s="116"/>
      <c r="D59" s="116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117"/>
      <c r="U59" s="117"/>
      <c r="V59" s="117"/>
      <c r="W59" s="117"/>
      <c r="X59" s="117"/>
      <c r="Y59" s="117"/>
    </row>
    <row r="60" spans="1:25" s="161" customFormat="1" ht="14.25" customHeight="1" x14ac:dyDescent="0.25">
      <c r="A60" s="105"/>
      <c r="B60" s="116"/>
      <c r="C60" s="116"/>
      <c r="D60" s="116"/>
      <c r="E60" s="94"/>
      <c r="F60" s="117"/>
      <c r="H60" s="94"/>
      <c r="I60" s="94"/>
      <c r="K60" s="94"/>
      <c r="N60" s="120" t="s">
        <v>45</v>
      </c>
      <c r="O60" s="94"/>
      <c r="P60" s="117"/>
      <c r="Q60" s="117"/>
      <c r="R60" s="117"/>
    </row>
    <row r="61" spans="1:25" s="161" customFormat="1" ht="30" x14ac:dyDescent="0.25">
      <c r="A61" s="108" t="s">
        <v>46</v>
      </c>
      <c r="B61" s="108" t="s">
        <v>40</v>
      </c>
      <c r="C61" s="108" t="s">
        <v>41</v>
      </c>
      <c r="D61" s="108" t="s">
        <v>42</v>
      </c>
      <c r="E61" s="108" t="s">
        <v>43</v>
      </c>
      <c r="F61" s="121" t="s">
        <v>115</v>
      </c>
      <c r="G61" s="121" t="s">
        <v>119</v>
      </c>
      <c r="H61" s="108" t="s">
        <v>47</v>
      </c>
      <c r="I61" s="108" t="s">
        <v>163</v>
      </c>
      <c r="J61" s="108" t="s">
        <v>149</v>
      </c>
      <c r="K61" s="94"/>
      <c r="L61" s="94"/>
      <c r="M61" s="94"/>
      <c r="N61" s="94"/>
      <c r="O61" s="94"/>
      <c r="P61" s="94"/>
      <c r="Q61" s="94"/>
      <c r="R61" s="94"/>
      <c r="S61" s="117"/>
      <c r="T61" s="117"/>
      <c r="U61" s="117"/>
      <c r="V61" s="117"/>
      <c r="W61" s="117"/>
      <c r="X61" s="117"/>
      <c r="Y61" s="117"/>
    </row>
    <row r="62" spans="1:25" s="161" customFormat="1" ht="14.25" customHeight="1" x14ac:dyDescent="0.25">
      <c r="A62" s="208" t="str">
        <f>'solvent 1'!A62</f>
        <v>A8</v>
      </c>
      <c r="B62" s="208">
        <f>'solvent 1'!B62</f>
        <v>80</v>
      </c>
      <c r="C62" s="208" t="str">
        <f>'solvent 1'!C62</f>
        <v>Diluted A</v>
      </c>
      <c r="D62" s="208">
        <f>'solvent 1'!D62</f>
        <v>3.92</v>
      </c>
      <c r="E62" s="150">
        <f>B62*$E$38/1000/(B62*0.001+D62)</f>
        <v>0</v>
      </c>
      <c r="F62" s="294"/>
      <c r="G62" s="123">
        <f>F62-$B$55</f>
        <v>0</v>
      </c>
      <c r="H62" s="123" t="e">
        <f>G62/$B$75/E62*100</f>
        <v>#DIV/0!</v>
      </c>
      <c r="I62" s="278"/>
      <c r="J62" s="183" t="e">
        <f>(2*I62)/$B$78</f>
        <v>#DIV/0!</v>
      </c>
      <c r="K62" s="124" t="s">
        <v>164</v>
      </c>
      <c r="L62" s="94"/>
      <c r="M62" s="94"/>
      <c r="N62" s="94"/>
      <c r="O62" s="94"/>
      <c r="P62" s="94"/>
      <c r="Q62" s="94"/>
      <c r="R62" s="94"/>
      <c r="S62" s="117"/>
      <c r="T62" s="117"/>
      <c r="U62" s="117"/>
      <c r="V62" s="117"/>
      <c r="W62" s="117"/>
      <c r="X62" s="117"/>
      <c r="Y62" s="117"/>
    </row>
    <row r="63" spans="1:25" s="161" customFormat="1" ht="14.25" customHeight="1" x14ac:dyDescent="0.25">
      <c r="A63" s="208" t="str">
        <f>'solvent 1'!A63</f>
        <v>A7</v>
      </c>
      <c r="B63" s="208">
        <f>'solvent 1'!B63</f>
        <v>400</v>
      </c>
      <c r="C63" s="208" t="str">
        <f>'solvent 1'!C63</f>
        <v>Diluted A</v>
      </c>
      <c r="D63" s="208">
        <f>'solvent 1'!D63</f>
        <v>3.6</v>
      </c>
      <c r="E63" s="150">
        <f t="shared" ref="E63:E65" si="0">B63*$E$38/1000/(B63*0.001+D63)</f>
        <v>0</v>
      </c>
      <c r="F63" s="294"/>
      <c r="G63" s="122">
        <f t="shared" ref="G63:G73" si="1">F63-$B$55</f>
        <v>0</v>
      </c>
      <c r="H63" s="123" t="e">
        <f>G63/$B$75/E63*100</f>
        <v>#DIV/0!</v>
      </c>
      <c r="I63" s="278"/>
      <c r="J63" s="183" t="e">
        <f>(2*I63)/$B$78</f>
        <v>#DIV/0!</v>
      </c>
      <c r="K63" s="120" t="s">
        <v>165</v>
      </c>
      <c r="L63" s="94"/>
      <c r="M63" s="94"/>
      <c r="N63" s="94"/>
      <c r="O63" s="94"/>
      <c r="P63" s="94"/>
      <c r="Q63" s="94"/>
      <c r="R63" s="94"/>
      <c r="S63" s="117"/>
      <c r="T63" s="117"/>
      <c r="U63" s="117"/>
      <c r="V63" s="117"/>
      <c r="W63" s="117"/>
      <c r="X63" s="117"/>
      <c r="Y63" s="117"/>
    </row>
    <row r="64" spans="1:25" s="161" customFormat="1" ht="14.25" customHeight="1" x14ac:dyDescent="0.25">
      <c r="A64" s="208" t="str">
        <f>'solvent 1'!A64</f>
        <v>A6</v>
      </c>
      <c r="B64" s="208">
        <f>'solvent 1'!B64</f>
        <v>800</v>
      </c>
      <c r="C64" s="208" t="str">
        <f>'solvent 1'!C64</f>
        <v>Diluted A</v>
      </c>
      <c r="D64" s="208">
        <f>'solvent 1'!D64</f>
        <v>3.2</v>
      </c>
      <c r="E64" s="150">
        <f t="shared" si="0"/>
        <v>0</v>
      </c>
      <c r="F64" s="294"/>
      <c r="G64" s="122">
        <f t="shared" si="1"/>
        <v>0</v>
      </c>
      <c r="H64" s="123" t="e">
        <f>G64/$B$75/E64*100</f>
        <v>#DIV/0!</v>
      </c>
      <c r="I64" s="278"/>
      <c r="J64" s="183" t="e">
        <f>(2*I64)/$B$78</f>
        <v>#DIV/0!</v>
      </c>
      <c r="K64" s="94"/>
      <c r="L64" s="94"/>
      <c r="M64" s="94"/>
      <c r="N64" s="94"/>
      <c r="O64" s="94"/>
      <c r="P64" s="94"/>
      <c r="Q64" s="94"/>
      <c r="R64" s="94"/>
      <c r="S64" s="117"/>
      <c r="T64" s="117"/>
      <c r="U64" s="117"/>
      <c r="V64" s="117"/>
      <c r="W64" s="117"/>
      <c r="X64" s="117"/>
      <c r="Y64" s="117"/>
    </row>
    <row r="65" spans="1:25" s="161" customFormat="1" ht="14.25" customHeight="1" x14ac:dyDescent="0.25">
      <c r="A65" s="208" t="str">
        <f>'solvent 1'!A65</f>
        <v>A5</v>
      </c>
      <c r="B65" s="208">
        <f>'solvent 1'!B65</f>
        <v>4000</v>
      </c>
      <c r="C65" s="208" t="str">
        <f>'solvent 1'!C65</f>
        <v>Diluted A</v>
      </c>
      <c r="D65" s="208">
        <f>'solvent 1'!D65</f>
        <v>0</v>
      </c>
      <c r="E65" s="150">
        <f t="shared" si="0"/>
        <v>0</v>
      </c>
      <c r="F65" s="294"/>
      <c r="G65" s="122">
        <f t="shared" si="1"/>
        <v>0</v>
      </c>
      <c r="H65" s="123" t="e">
        <f t="shared" ref="H65:H73" si="2">G65/$B$75/E65*100</f>
        <v>#DIV/0!</v>
      </c>
      <c r="I65" s="278"/>
      <c r="J65" s="183" t="e">
        <f>(2*I65)/$B$78</f>
        <v>#DIV/0!</v>
      </c>
      <c r="K65" s="120" t="s">
        <v>166</v>
      </c>
      <c r="L65" s="94"/>
      <c r="M65" s="94"/>
      <c r="N65" s="94"/>
      <c r="O65" s="94"/>
      <c r="P65" s="94"/>
      <c r="Q65" s="94"/>
      <c r="R65" s="94"/>
      <c r="S65" s="117"/>
      <c r="T65" s="117"/>
      <c r="U65" s="117"/>
      <c r="V65" s="117"/>
      <c r="W65" s="117"/>
      <c r="X65" s="117"/>
      <c r="Y65" s="117"/>
    </row>
    <row r="66" spans="1:25" s="161" customFormat="1" ht="14.25" customHeight="1" x14ac:dyDescent="0.25">
      <c r="A66" s="208" t="str">
        <f>'solvent 1'!A66</f>
        <v>A4</v>
      </c>
      <c r="B66" s="208">
        <f>'solvent 1'!B66</f>
        <v>20</v>
      </c>
      <c r="C66" s="208" t="str">
        <f>'solvent 1'!C66</f>
        <v>A</v>
      </c>
      <c r="D66" s="208">
        <f>'solvent 1'!D66</f>
        <v>3.98</v>
      </c>
      <c r="E66" s="150">
        <f t="shared" ref="E66:E73" si="3">B66*$D$32/(B66*0.001+D66)</f>
        <v>0</v>
      </c>
      <c r="F66" s="294"/>
      <c r="G66" s="122">
        <f t="shared" si="1"/>
        <v>0</v>
      </c>
      <c r="H66" s="123" t="e">
        <f>G66/$B$75/E66*100</f>
        <v>#DIV/0!</v>
      </c>
      <c r="I66" s="182" t="s">
        <v>63</v>
      </c>
      <c r="J66" s="182" t="s">
        <v>63</v>
      </c>
      <c r="K66" s="120" t="s">
        <v>171</v>
      </c>
      <c r="L66" s="94"/>
      <c r="M66" s="94"/>
      <c r="N66" s="94"/>
      <c r="O66" s="94"/>
      <c r="P66" s="94"/>
      <c r="Q66" s="94"/>
      <c r="R66" s="94"/>
      <c r="S66" s="117"/>
      <c r="T66" s="117"/>
      <c r="U66" s="117"/>
      <c r="V66" s="117"/>
      <c r="W66" s="117"/>
      <c r="X66" s="117"/>
      <c r="Y66" s="117"/>
    </row>
    <row r="67" spans="1:25" s="161" customFormat="1" ht="14.25" customHeight="1" x14ac:dyDescent="0.25">
      <c r="A67" s="208" t="str">
        <f>'solvent 1'!A67</f>
        <v>A3</v>
      </c>
      <c r="B67" s="208">
        <f>'solvent 1'!B67</f>
        <v>40</v>
      </c>
      <c r="C67" s="208" t="str">
        <f>'solvent 1'!C67</f>
        <v>A</v>
      </c>
      <c r="D67" s="208">
        <f>'solvent 1'!D67</f>
        <v>3.96</v>
      </c>
      <c r="E67" s="150">
        <f t="shared" si="3"/>
        <v>0</v>
      </c>
      <c r="F67" s="294"/>
      <c r="G67" s="122">
        <f t="shared" si="1"/>
        <v>0</v>
      </c>
      <c r="H67" s="123" t="e">
        <f t="shared" si="2"/>
        <v>#DIV/0!</v>
      </c>
      <c r="I67" s="182" t="s">
        <v>63</v>
      </c>
      <c r="J67" s="182" t="s">
        <v>63</v>
      </c>
      <c r="K67" s="94"/>
      <c r="L67" s="94"/>
      <c r="M67" s="94"/>
      <c r="N67" s="94"/>
      <c r="O67" s="94"/>
      <c r="P67" s="94"/>
      <c r="Q67" s="94"/>
      <c r="R67" s="94"/>
      <c r="S67" s="117"/>
      <c r="T67" s="117"/>
      <c r="U67" s="117"/>
      <c r="V67" s="117"/>
      <c r="W67" s="117"/>
      <c r="X67" s="117"/>
      <c r="Y67" s="117"/>
    </row>
    <row r="68" spans="1:25" s="161" customFormat="1" ht="14.25" customHeight="1" x14ac:dyDescent="0.25">
      <c r="A68" s="208" t="str">
        <f>'solvent 1'!A68</f>
        <v>A2</v>
      </c>
      <c r="B68" s="208">
        <f>'solvent 1'!B68</f>
        <v>60</v>
      </c>
      <c r="C68" s="208" t="str">
        <f>'solvent 1'!C68</f>
        <v>A</v>
      </c>
      <c r="D68" s="208">
        <f>'solvent 1'!D68</f>
        <v>3.94</v>
      </c>
      <c r="E68" s="150">
        <f t="shared" si="3"/>
        <v>0</v>
      </c>
      <c r="F68" s="294"/>
      <c r="G68" s="122">
        <f t="shared" si="1"/>
        <v>0</v>
      </c>
      <c r="H68" s="123" t="e">
        <f>G68/$B$75/E68*100</f>
        <v>#DIV/0!</v>
      </c>
      <c r="I68" s="182" t="s">
        <v>63</v>
      </c>
      <c r="J68" s="182" t="s">
        <v>63</v>
      </c>
      <c r="K68" s="94"/>
      <c r="L68" s="94"/>
      <c r="M68" s="94"/>
      <c r="N68" s="94"/>
      <c r="O68" s="94"/>
      <c r="P68" s="94"/>
      <c r="Q68" s="94"/>
      <c r="R68" s="94"/>
      <c r="S68" s="117"/>
      <c r="T68" s="117"/>
      <c r="U68" s="117"/>
      <c r="V68" s="117"/>
      <c r="W68" s="117"/>
      <c r="X68" s="117"/>
      <c r="Y68" s="117"/>
    </row>
    <row r="69" spans="1:25" s="161" customFormat="1" ht="14.25" customHeight="1" x14ac:dyDescent="0.25">
      <c r="A69" s="208" t="str">
        <f>'solvent 1'!A69</f>
        <v>A1</v>
      </c>
      <c r="B69" s="208">
        <f>'solvent 1'!B69</f>
        <v>80</v>
      </c>
      <c r="C69" s="208" t="str">
        <f>'solvent 1'!C69</f>
        <v>A</v>
      </c>
      <c r="D69" s="208">
        <f>'solvent 1'!D69</f>
        <v>3.92</v>
      </c>
      <c r="E69" s="150">
        <f t="shared" si="3"/>
        <v>0</v>
      </c>
      <c r="F69" s="294"/>
      <c r="G69" s="122">
        <f t="shared" si="1"/>
        <v>0</v>
      </c>
      <c r="H69" s="123" t="e">
        <f t="shared" si="2"/>
        <v>#DIV/0!</v>
      </c>
      <c r="I69" s="182" t="s">
        <v>63</v>
      </c>
      <c r="J69" s="182" t="s">
        <v>63</v>
      </c>
      <c r="K69" s="94"/>
      <c r="L69" s="94"/>
      <c r="M69" s="94"/>
      <c r="N69" s="94"/>
      <c r="O69" s="94"/>
      <c r="P69" s="94"/>
      <c r="Q69" s="94"/>
      <c r="R69" s="94"/>
      <c r="S69" s="117"/>
      <c r="T69" s="117"/>
      <c r="U69" s="117"/>
      <c r="V69" s="117"/>
      <c r="W69" s="117"/>
      <c r="X69" s="117"/>
      <c r="Y69" s="117"/>
    </row>
    <row r="70" spans="1:25" s="161" customFormat="1" ht="14.25" customHeight="1" x14ac:dyDescent="0.25">
      <c r="A70" s="69"/>
      <c r="B70" s="69"/>
      <c r="C70" s="69"/>
      <c r="D70" s="69"/>
      <c r="E70" s="150" t="e">
        <f t="shared" si="3"/>
        <v>#DIV/0!</v>
      </c>
      <c r="F70" s="177"/>
      <c r="G70" s="122">
        <f t="shared" si="1"/>
        <v>0</v>
      </c>
      <c r="H70" s="123" t="e">
        <f t="shared" si="2"/>
        <v>#DIV/0!</v>
      </c>
      <c r="I70" s="182" t="s">
        <v>63</v>
      </c>
      <c r="J70" s="182" t="s">
        <v>63</v>
      </c>
      <c r="K70" s="94"/>
      <c r="L70" s="94"/>
      <c r="M70" s="94"/>
      <c r="N70" s="94"/>
      <c r="O70" s="94"/>
      <c r="P70" s="94"/>
      <c r="Q70" s="94"/>
      <c r="R70" s="94"/>
      <c r="S70" s="117"/>
      <c r="T70" s="117"/>
      <c r="U70" s="117"/>
      <c r="V70" s="117"/>
      <c r="W70" s="117"/>
      <c r="X70" s="117"/>
      <c r="Y70" s="117"/>
    </row>
    <row r="71" spans="1:25" s="161" customFormat="1" ht="14.25" customHeight="1" x14ac:dyDescent="0.25">
      <c r="A71" s="69"/>
      <c r="B71" s="69"/>
      <c r="C71" s="69"/>
      <c r="D71" s="69"/>
      <c r="E71" s="150" t="e">
        <f t="shared" si="3"/>
        <v>#DIV/0!</v>
      </c>
      <c r="F71" s="177"/>
      <c r="G71" s="122">
        <f t="shared" si="1"/>
        <v>0</v>
      </c>
      <c r="H71" s="123" t="e">
        <f t="shared" si="2"/>
        <v>#DIV/0!</v>
      </c>
      <c r="I71" s="182" t="s">
        <v>63</v>
      </c>
      <c r="J71" s="182" t="s">
        <v>63</v>
      </c>
      <c r="K71" s="94"/>
      <c r="L71" s="94"/>
      <c r="M71" s="94"/>
      <c r="N71" s="94"/>
      <c r="O71" s="94"/>
      <c r="P71" s="94"/>
      <c r="Q71" s="94"/>
      <c r="R71" s="94"/>
      <c r="S71" s="117"/>
      <c r="T71" s="117"/>
      <c r="U71" s="117"/>
      <c r="V71" s="117"/>
      <c r="W71" s="117"/>
      <c r="X71" s="117"/>
      <c r="Y71" s="117"/>
    </row>
    <row r="72" spans="1:25" s="161" customFormat="1" ht="14.25" customHeight="1" x14ac:dyDescent="0.25">
      <c r="A72" s="69"/>
      <c r="B72" s="69"/>
      <c r="C72" s="69"/>
      <c r="D72" s="69"/>
      <c r="E72" s="150" t="e">
        <f t="shared" si="3"/>
        <v>#DIV/0!</v>
      </c>
      <c r="F72" s="177"/>
      <c r="G72" s="122">
        <f t="shared" si="1"/>
        <v>0</v>
      </c>
      <c r="H72" s="123" t="e">
        <f t="shared" si="2"/>
        <v>#DIV/0!</v>
      </c>
      <c r="I72" s="182" t="s">
        <v>63</v>
      </c>
      <c r="J72" s="182" t="s">
        <v>63</v>
      </c>
      <c r="K72" s="94"/>
      <c r="L72" s="94"/>
      <c r="M72" s="94"/>
      <c r="N72" s="94"/>
      <c r="O72" s="94"/>
      <c r="P72" s="94"/>
      <c r="Q72" s="94"/>
      <c r="R72" s="94"/>
      <c r="S72" s="117"/>
      <c r="T72" s="117"/>
      <c r="U72" s="117"/>
      <c r="V72" s="117"/>
      <c r="W72" s="117"/>
      <c r="X72" s="117"/>
      <c r="Y72" s="117"/>
    </row>
    <row r="73" spans="1:25" s="161" customFormat="1" ht="14.25" customHeight="1" x14ac:dyDescent="0.25">
      <c r="A73" s="69"/>
      <c r="B73" s="69"/>
      <c r="C73" s="69"/>
      <c r="D73" s="69"/>
      <c r="E73" s="150" t="e">
        <f t="shared" si="3"/>
        <v>#DIV/0!</v>
      </c>
      <c r="F73" s="177"/>
      <c r="G73" s="122">
        <f t="shared" si="1"/>
        <v>0</v>
      </c>
      <c r="H73" s="123" t="e">
        <f t="shared" si="2"/>
        <v>#DIV/0!</v>
      </c>
      <c r="I73" s="182" t="s">
        <v>63</v>
      </c>
      <c r="J73" s="182" t="s">
        <v>63</v>
      </c>
      <c r="K73" s="94"/>
      <c r="L73" s="94"/>
      <c r="M73" s="94"/>
      <c r="N73" s="94"/>
      <c r="O73" s="94"/>
      <c r="P73" s="94"/>
      <c r="Q73" s="94"/>
      <c r="R73" s="94"/>
      <c r="S73" s="117"/>
      <c r="T73" s="117"/>
      <c r="U73" s="117"/>
      <c r="V73" s="117"/>
      <c r="W73" s="117"/>
      <c r="X73" s="117"/>
      <c r="Y73" s="117"/>
    </row>
    <row r="74" spans="1:25" s="161" customFormat="1" ht="14.25" customHeight="1" x14ac:dyDescent="0.25">
      <c r="A74" s="105"/>
      <c r="B74" s="116"/>
      <c r="C74" s="116"/>
      <c r="D74" s="167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117"/>
      <c r="T74" s="117"/>
      <c r="U74" s="117"/>
      <c r="V74" s="117"/>
      <c r="W74" s="117"/>
      <c r="X74" s="117"/>
      <c r="Y74" s="117"/>
    </row>
    <row r="75" spans="1:25" s="161" customFormat="1" ht="14.25" customHeight="1" x14ac:dyDescent="0.25">
      <c r="A75" s="99" t="s">
        <v>173</v>
      </c>
      <c r="B75" s="213" t="e">
        <f>AVERAGE(B76,K87)</f>
        <v>#DIV/0!</v>
      </c>
      <c r="C75" s="101" t="s">
        <v>116</v>
      </c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117"/>
      <c r="T75" s="117"/>
      <c r="U75" s="117"/>
      <c r="V75" s="117"/>
      <c r="W75" s="117"/>
      <c r="X75" s="117"/>
      <c r="Y75" s="117"/>
    </row>
    <row r="76" spans="1:25" s="161" customFormat="1" ht="14.25" customHeight="1" x14ac:dyDescent="0.25">
      <c r="A76" s="99" t="s">
        <v>169</v>
      </c>
      <c r="B76" s="229">
        <f>LINEST(G62:G69,E62:E69)</f>
        <v>0</v>
      </c>
      <c r="C76" s="101" t="s">
        <v>116</v>
      </c>
      <c r="D76" s="124" t="s">
        <v>45</v>
      </c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117"/>
      <c r="T76" s="117"/>
      <c r="U76" s="117"/>
      <c r="V76" s="117"/>
      <c r="W76" s="117"/>
      <c r="X76" s="117"/>
      <c r="Y76" s="117"/>
    </row>
    <row r="77" spans="1:25" s="161" customFormat="1" ht="14.25" customHeight="1" x14ac:dyDescent="0.25">
      <c r="A77" s="99" t="s">
        <v>55</v>
      </c>
      <c r="B77" s="152" t="e">
        <f>RSQ(G62:G69,E62:E69)</f>
        <v>#DIV/0!</v>
      </c>
      <c r="C77" s="116"/>
      <c r="D77" s="124" t="s">
        <v>45</v>
      </c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117"/>
      <c r="T77" s="117"/>
      <c r="U77" s="117"/>
      <c r="V77" s="117"/>
      <c r="W77" s="117"/>
      <c r="X77" s="117"/>
      <c r="Y77" s="117"/>
    </row>
    <row r="78" spans="1:25" s="161" customFormat="1" ht="14.25" customHeight="1" x14ac:dyDescent="0.25">
      <c r="A78" s="99" t="s">
        <v>56</v>
      </c>
      <c r="B78" s="153">
        <f>'solvent 1'!B78</f>
        <v>0</v>
      </c>
      <c r="C78" s="101" t="s">
        <v>57</v>
      </c>
      <c r="D78" s="124" t="s">
        <v>58</v>
      </c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117"/>
      <c r="T78" s="117"/>
      <c r="U78" s="117"/>
      <c r="V78" s="117"/>
      <c r="W78" s="117"/>
      <c r="X78" s="117"/>
      <c r="Y78" s="117"/>
    </row>
    <row r="79" spans="1:25" s="161" customFormat="1" ht="14.25" customHeight="1" x14ac:dyDescent="0.25">
      <c r="A79" s="99" t="s">
        <v>59</v>
      </c>
      <c r="B79" s="154"/>
      <c r="C79" s="101" t="s">
        <v>109</v>
      </c>
      <c r="D79" s="155"/>
      <c r="E79" s="101" t="s">
        <v>168</v>
      </c>
      <c r="F79" s="12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117"/>
      <c r="S79" s="117"/>
      <c r="T79" s="117"/>
      <c r="U79" s="117"/>
      <c r="V79" s="117"/>
      <c r="W79" s="117"/>
      <c r="X79" s="117"/>
      <c r="Y79" s="117"/>
    </row>
    <row r="80" spans="1:25" s="161" customFormat="1" ht="14.25" customHeight="1" x14ac:dyDescent="0.25">
      <c r="A80" s="105"/>
      <c r="B80" s="116"/>
      <c r="C80" s="116"/>
      <c r="D80" s="116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117"/>
      <c r="T80" s="117"/>
      <c r="U80" s="117"/>
      <c r="V80" s="117"/>
      <c r="W80" s="117"/>
      <c r="X80" s="117"/>
      <c r="Y80" s="117"/>
    </row>
    <row r="81" spans="1:33" s="161" customFormat="1" ht="14.25" customHeight="1" x14ac:dyDescent="0.25">
      <c r="A81" s="105" t="s">
        <v>139</v>
      </c>
      <c r="B81" s="116"/>
      <c r="C81" s="116"/>
      <c r="D81" s="116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117"/>
      <c r="T81" s="117"/>
      <c r="U81" s="117"/>
      <c r="V81" s="117"/>
      <c r="W81" s="117"/>
      <c r="X81" s="117"/>
      <c r="Y81" s="117"/>
    </row>
    <row r="82" spans="1:33" s="161" customFormat="1" ht="14.25" customHeight="1" x14ac:dyDescent="0.25">
      <c r="A82" s="105"/>
      <c r="B82" s="116"/>
      <c r="C82" s="116"/>
      <c r="D82" s="116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117"/>
      <c r="T82" s="117"/>
      <c r="U82" s="117"/>
      <c r="V82" s="117"/>
      <c r="W82" s="117"/>
      <c r="X82" s="117"/>
      <c r="Y82" s="117"/>
    </row>
    <row r="83" spans="1:33" s="161" customFormat="1" ht="45" x14ac:dyDescent="0.25">
      <c r="A83" s="125" t="s">
        <v>60</v>
      </c>
      <c r="B83" s="125" t="s">
        <v>40</v>
      </c>
      <c r="C83" s="125" t="s">
        <v>41</v>
      </c>
      <c r="D83" s="125" t="s">
        <v>42</v>
      </c>
      <c r="E83" s="125" t="s">
        <v>43</v>
      </c>
      <c r="F83" s="126" t="s">
        <v>61</v>
      </c>
      <c r="G83" s="121" t="s">
        <v>62</v>
      </c>
      <c r="H83" s="121" t="s">
        <v>118</v>
      </c>
      <c r="I83" s="108" t="s">
        <v>120</v>
      </c>
      <c r="J83" s="108" t="s">
        <v>47</v>
      </c>
      <c r="K83" s="108" t="s">
        <v>170</v>
      </c>
      <c r="L83" s="94"/>
      <c r="M83" s="94"/>
      <c r="N83" s="94"/>
      <c r="O83" s="94"/>
      <c r="P83" s="94"/>
      <c r="Q83" s="94"/>
      <c r="R83" s="94"/>
      <c r="S83" s="117"/>
      <c r="T83" s="117"/>
      <c r="U83" s="117"/>
      <c r="V83" s="117"/>
      <c r="W83" s="117"/>
      <c r="X83" s="117"/>
      <c r="Y83" s="117"/>
    </row>
    <row r="84" spans="1:33" s="161" customFormat="1" ht="14.25" customHeight="1" x14ac:dyDescent="0.25">
      <c r="A84" s="383" t="str">
        <f>'solvent 1'!A84</f>
        <v>B3</v>
      </c>
      <c r="B84" s="383">
        <f>'solvent 1'!B84</f>
        <v>40</v>
      </c>
      <c r="C84" s="383" t="str">
        <f>'solvent 1'!C84</f>
        <v>B</v>
      </c>
      <c r="D84" s="386">
        <f>'solvent 1'!D84</f>
        <v>3.96</v>
      </c>
      <c r="E84" s="369">
        <f>B84*$D$33/(B84*0.001+D84)</f>
        <v>0</v>
      </c>
      <c r="F84" s="127">
        <v>1</v>
      </c>
      <c r="G84" s="251"/>
      <c r="H84" s="294"/>
      <c r="I84" s="123">
        <f>H84-$B$55</f>
        <v>0</v>
      </c>
      <c r="J84" s="127" t="s">
        <v>63</v>
      </c>
      <c r="K84" s="127" t="s">
        <v>63</v>
      </c>
      <c r="L84" s="94"/>
      <c r="M84" s="94"/>
      <c r="N84" s="94"/>
      <c r="O84" s="94"/>
      <c r="P84" s="94"/>
      <c r="Q84" s="94"/>
      <c r="R84" s="94"/>
      <c r="S84" s="117"/>
      <c r="T84" s="117"/>
      <c r="U84" s="117"/>
      <c r="V84" s="117"/>
      <c r="W84" s="117"/>
      <c r="X84" s="117"/>
      <c r="Y84" s="117"/>
    </row>
    <row r="85" spans="1:33" s="161" customFormat="1" ht="14.25" customHeight="1" x14ac:dyDescent="0.25">
      <c r="A85" s="384"/>
      <c r="B85" s="384"/>
      <c r="C85" s="384"/>
      <c r="D85" s="384"/>
      <c r="E85" s="370"/>
      <c r="F85" s="128">
        <v>2</v>
      </c>
      <c r="G85" s="251"/>
      <c r="H85" s="294"/>
      <c r="I85" s="123">
        <f t="shared" ref="I85:I86" si="4">H85-$B$55</f>
        <v>0</v>
      </c>
      <c r="J85" s="127" t="s">
        <v>63</v>
      </c>
      <c r="K85" s="127" t="s">
        <v>63</v>
      </c>
      <c r="L85" s="94"/>
      <c r="M85" s="94"/>
      <c r="N85" s="94"/>
      <c r="O85" s="94"/>
      <c r="P85" s="94"/>
      <c r="Q85" s="94"/>
      <c r="R85" s="94"/>
      <c r="S85" s="117"/>
      <c r="T85" s="117"/>
      <c r="U85" s="117"/>
      <c r="V85" s="117"/>
      <c r="W85" s="117"/>
      <c r="X85" s="117"/>
      <c r="Y85" s="117"/>
    </row>
    <row r="86" spans="1:33" s="161" customFormat="1" ht="14.25" customHeight="1" x14ac:dyDescent="0.25">
      <c r="A86" s="385"/>
      <c r="B86" s="385"/>
      <c r="C86" s="385"/>
      <c r="D86" s="385"/>
      <c r="E86" s="371"/>
      <c r="F86" s="128">
        <v>3</v>
      </c>
      <c r="G86" s="252"/>
      <c r="H86" s="295"/>
      <c r="I86" s="123">
        <f t="shared" si="4"/>
        <v>0</v>
      </c>
      <c r="J86" s="127" t="s">
        <v>63</v>
      </c>
      <c r="K86" s="127" t="s">
        <v>63</v>
      </c>
      <c r="L86" s="94"/>
      <c r="M86" s="94"/>
      <c r="N86" s="94"/>
      <c r="O86" s="94"/>
      <c r="P86" s="94"/>
      <c r="Q86" s="94"/>
      <c r="R86" s="94"/>
      <c r="S86" s="117"/>
      <c r="T86" s="117"/>
      <c r="U86" s="117"/>
      <c r="V86" s="117"/>
      <c r="W86" s="117"/>
      <c r="X86" s="117"/>
      <c r="Y86" s="117"/>
    </row>
    <row r="87" spans="1:33" s="161" customFormat="1" ht="14.25" customHeight="1" x14ac:dyDescent="0.25">
      <c r="A87" s="105"/>
      <c r="B87" s="116"/>
      <c r="C87" s="116"/>
      <c r="D87" s="116"/>
      <c r="E87" s="94"/>
      <c r="F87" s="129" t="s">
        <v>65</v>
      </c>
      <c r="G87" s="130" t="e">
        <f>AVERAGE(G84:G86)</f>
        <v>#DIV/0!</v>
      </c>
      <c r="H87" s="131" t="e">
        <f>AVERAGE(H84:H86)</f>
        <v>#DIV/0!</v>
      </c>
      <c r="I87" s="131">
        <f>AVERAGE(I84:I86)</f>
        <v>0</v>
      </c>
      <c r="J87" s="132" t="e">
        <f>I87/$B$75/E84*100</f>
        <v>#DIV/0!</v>
      </c>
      <c r="K87" s="215" t="e">
        <f>I87/E84</f>
        <v>#DIV/0!</v>
      </c>
      <c r="L87" s="101"/>
      <c r="M87" s="94"/>
      <c r="N87" s="94"/>
      <c r="O87" s="94"/>
      <c r="P87" s="94"/>
      <c r="Q87" s="94"/>
      <c r="R87" s="94"/>
      <c r="S87" s="117"/>
      <c r="T87" s="117"/>
      <c r="U87" s="117"/>
      <c r="V87" s="117"/>
      <c r="W87" s="117"/>
      <c r="X87" s="117"/>
      <c r="Y87" s="117"/>
    </row>
    <row r="88" spans="1:33" s="161" customFormat="1" ht="14.25" customHeight="1" x14ac:dyDescent="0.25">
      <c r="A88" s="105"/>
      <c r="B88" s="116"/>
      <c r="C88" s="116"/>
      <c r="D88" s="116"/>
      <c r="E88" s="94"/>
      <c r="F88" s="133" t="s">
        <v>66</v>
      </c>
      <c r="G88" s="134" t="e">
        <f>STDEV(G84:G86)</f>
        <v>#DIV/0!</v>
      </c>
      <c r="H88" s="135" t="e">
        <f>STDEV(H84:H86)</f>
        <v>#DIV/0!</v>
      </c>
      <c r="I88" s="135">
        <f>STDEV(I84:I86)</f>
        <v>0</v>
      </c>
      <c r="J88" s="128" t="s">
        <v>63</v>
      </c>
      <c r="K88" s="214"/>
      <c r="L88" s="94"/>
      <c r="M88" s="94"/>
      <c r="N88" s="94"/>
      <c r="O88" s="94"/>
      <c r="P88" s="94"/>
      <c r="Q88" s="94"/>
      <c r="R88" s="94"/>
      <c r="S88" s="117"/>
      <c r="T88" s="117"/>
      <c r="U88" s="117"/>
      <c r="V88" s="117"/>
      <c r="W88" s="117"/>
      <c r="X88" s="117"/>
      <c r="Y88" s="117"/>
    </row>
    <row r="89" spans="1:33" s="161" customFormat="1" ht="14.25" customHeight="1" x14ac:dyDescent="0.25">
      <c r="A89" s="94"/>
      <c r="B89" s="94"/>
      <c r="C89" s="94"/>
      <c r="D89" s="94"/>
      <c r="E89" s="94"/>
      <c r="F89" s="136" t="s">
        <v>67</v>
      </c>
      <c r="G89" s="137" t="e">
        <f>G88/G87*100</f>
        <v>#DIV/0!</v>
      </c>
      <c r="H89" s="137" t="e">
        <f>H88/H87*100</f>
        <v>#DIV/0!</v>
      </c>
      <c r="I89" s="137" t="e">
        <f>I88/I87*100</f>
        <v>#DIV/0!</v>
      </c>
      <c r="J89" s="138" t="s">
        <v>63</v>
      </c>
      <c r="K89" s="214"/>
      <c r="L89" s="94"/>
      <c r="M89" s="117"/>
      <c r="N89" s="94"/>
      <c r="O89" s="94"/>
      <c r="P89" s="94"/>
      <c r="Q89" s="94"/>
      <c r="R89" s="94"/>
      <c r="S89" s="117"/>
      <c r="T89" s="117"/>
      <c r="U89" s="117"/>
      <c r="V89" s="117"/>
      <c r="W89" s="117"/>
      <c r="X89" s="117"/>
      <c r="Y89" s="117"/>
    </row>
    <row r="90" spans="1:33" s="161" customFormat="1" ht="14.25" customHeight="1" x14ac:dyDescent="0.25">
      <c r="A90" s="94"/>
      <c r="B90" s="94"/>
      <c r="C90" s="94"/>
      <c r="D90" s="94"/>
      <c r="E90" s="94"/>
      <c r="F90" s="139" t="s">
        <v>68</v>
      </c>
      <c r="G90" s="140" t="s">
        <v>69</v>
      </c>
      <c r="H90" s="162" t="s">
        <v>68</v>
      </c>
      <c r="I90" s="139" t="s">
        <v>70</v>
      </c>
      <c r="J90" s="140" t="s">
        <v>172</v>
      </c>
      <c r="L90" s="94"/>
      <c r="M90" s="94"/>
      <c r="N90" s="94"/>
      <c r="O90" s="94"/>
      <c r="P90" s="94"/>
      <c r="Q90" s="94"/>
      <c r="R90" s="94"/>
      <c r="S90" s="117"/>
      <c r="T90" s="117"/>
      <c r="U90" s="117"/>
      <c r="V90" s="117"/>
      <c r="W90" s="117"/>
      <c r="X90" s="117"/>
      <c r="Y90" s="117"/>
    </row>
    <row r="91" spans="1:33" s="161" customFormat="1" ht="14.25" customHeight="1" x14ac:dyDescent="0.25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117"/>
      <c r="T91" s="117"/>
      <c r="U91" s="117"/>
      <c r="V91" s="117"/>
      <c r="W91" s="117"/>
      <c r="X91" s="117"/>
      <c r="Y91" s="117"/>
    </row>
    <row r="92" spans="1:33" s="161" customFormat="1" ht="14.25" customHeight="1" x14ac:dyDescent="0.25">
      <c r="A92" s="105" t="s">
        <v>140</v>
      </c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94"/>
      <c r="R92" s="117"/>
      <c r="S92" s="117"/>
      <c r="T92" s="117"/>
      <c r="U92" s="117"/>
      <c r="V92" s="117"/>
      <c r="W92" s="117"/>
      <c r="X92" s="117"/>
      <c r="Y92" s="117"/>
    </row>
    <row r="93" spans="1:33" s="161" customFormat="1" ht="14.25" customHeight="1" x14ac:dyDescent="0.25">
      <c r="A93" s="105"/>
      <c r="B93" s="94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94"/>
      <c r="N93" s="94"/>
      <c r="O93" s="94"/>
      <c r="P93" s="94"/>
      <c r="Q93" s="94"/>
      <c r="R93" s="117"/>
      <c r="S93" s="94"/>
      <c r="T93" s="94"/>
      <c r="U93" s="94"/>
      <c r="V93" s="94"/>
      <c r="W93" s="94"/>
      <c r="X93" s="94"/>
      <c r="Y93" s="94"/>
      <c r="Z93" s="160"/>
      <c r="AA93" s="160"/>
      <c r="AB93" s="160"/>
    </row>
    <row r="94" spans="1:33" s="161" customFormat="1" ht="30" x14ac:dyDescent="0.25">
      <c r="A94" s="108" t="s">
        <v>60</v>
      </c>
      <c r="B94" s="108" t="s">
        <v>71</v>
      </c>
      <c r="C94" s="108" t="s">
        <v>40</v>
      </c>
      <c r="D94" s="108" t="s">
        <v>41</v>
      </c>
      <c r="E94" s="108" t="s">
        <v>42</v>
      </c>
      <c r="F94" s="108" t="s">
        <v>43</v>
      </c>
      <c r="G94" s="121" t="s">
        <v>115</v>
      </c>
      <c r="H94" s="121" t="s">
        <v>119</v>
      </c>
      <c r="I94" s="108" t="s">
        <v>47</v>
      </c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160"/>
      <c r="Z94" s="160"/>
      <c r="AA94" s="160"/>
      <c r="AC94" s="160"/>
    </row>
    <row r="95" spans="1:33" s="161" customFormat="1" ht="14.25" customHeight="1" x14ac:dyDescent="0.25">
      <c r="A95" s="208" t="str">
        <f>'solvent 1'!A95</f>
        <v>B3.4</v>
      </c>
      <c r="B95" s="208">
        <f>'solvent 1'!B95</f>
        <v>1</v>
      </c>
      <c r="C95" s="208">
        <f>'solvent 1'!C95</f>
        <v>40</v>
      </c>
      <c r="D95" s="208" t="str">
        <f>'solvent 1'!D95</f>
        <v>B</v>
      </c>
      <c r="E95" s="208">
        <f>'solvent 1'!E95</f>
        <v>3.96</v>
      </c>
      <c r="F95" s="119">
        <f>C95*$D$33/(C95*0.001+E95)</f>
        <v>0</v>
      </c>
      <c r="G95" s="294"/>
      <c r="H95" s="122">
        <f>G95-$B$55</f>
        <v>0</v>
      </c>
      <c r="I95" s="132" t="e">
        <f>H95/$B$75/F95*100</f>
        <v>#DIV/0!</v>
      </c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160"/>
      <c r="Z95" s="160"/>
      <c r="AA95" s="160"/>
      <c r="AB95" s="160"/>
    </row>
    <row r="96" spans="1:33" ht="14.25" customHeight="1" x14ac:dyDescent="0.25">
      <c r="A96" s="208" t="str">
        <f>'solvent 1'!A96</f>
        <v>B3.5</v>
      </c>
      <c r="B96" s="208">
        <f>'solvent 1'!B96</f>
        <v>2</v>
      </c>
      <c r="C96" s="208">
        <f>'solvent 1'!C96</f>
        <v>40</v>
      </c>
      <c r="D96" s="208" t="str">
        <f>'solvent 1'!D96</f>
        <v>B</v>
      </c>
      <c r="E96" s="208">
        <f>'solvent 1'!E96</f>
        <v>3.96</v>
      </c>
      <c r="F96" s="119">
        <f t="shared" ref="F96:F99" si="5">C96*$D$33/(C96*0.001+E96)</f>
        <v>0</v>
      </c>
      <c r="G96" s="294"/>
      <c r="H96" s="122">
        <f t="shared" ref="H96:H99" si="6">G96-$B$55</f>
        <v>0</v>
      </c>
      <c r="I96" s="132" t="e">
        <f t="shared" ref="I96:I99" si="7">H96/$B$75/F96*100</f>
        <v>#DIV/0!</v>
      </c>
      <c r="AC96" s="117"/>
      <c r="AD96" s="117"/>
      <c r="AE96" s="117"/>
      <c r="AF96" s="117"/>
      <c r="AG96" s="117"/>
    </row>
    <row r="97" spans="1:37" ht="14.25" customHeight="1" x14ac:dyDescent="0.25">
      <c r="A97" s="208" t="str">
        <f>'solvent 1'!A97</f>
        <v>B3.6</v>
      </c>
      <c r="B97" s="208">
        <f>'solvent 1'!B97</f>
        <v>3</v>
      </c>
      <c r="C97" s="208">
        <f>'solvent 1'!C97</f>
        <v>40</v>
      </c>
      <c r="D97" s="208" t="str">
        <f>'solvent 1'!D97</f>
        <v>B</v>
      </c>
      <c r="E97" s="208">
        <f>'solvent 1'!E97</f>
        <v>3.96</v>
      </c>
      <c r="F97" s="119">
        <f t="shared" si="5"/>
        <v>0</v>
      </c>
      <c r="G97" s="294"/>
      <c r="H97" s="122">
        <f t="shared" si="6"/>
        <v>0</v>
      </c>
      <c r="I97" s="132" t="e">
        <f t="shared" si="7"/>
        <v>#DIV/0!</v>
      </c>
      <c r="AC97" s="117"/>
      <c r="AD97" s="117"/>
      <c r="AE97" s="117"/>
      <c r="AF97" s="117"/>
      <c r="AG97" s="117"/>
    </row>
    <row r="98" spans="1:37" ht="14.25" customHeight="1" x14ac:dyDescent="0.25">
      <c r="A98" s="208" t="str">
        <f>'solvent 1'!A98</f>
        <v>B3.7</v>
      </c>
      <c r="B98" s="208">
        <f>'solvent 1'!B98</f>
        <v>4</v>
      </c>
      <c r="C98" s="208">
        <f>'solvent 1'!C98</f>
        <v>40</v>
      </c>
      <c r="D98" s="208" t="str">
        <f>'solvent 1'!D98</f>
        <v>B</v>
      </c>
      <c r="E98" s="208">
        <f>'solvent 1'!E98</f>
        <v>3.96</v>
      </c>
      <c r="F98" s="119">
        <f t="shared" si="5"/>
        <v>0</v>
      </c>
      <c r="G98" s="294"/>
      <c r="H98" s="122">
        <f t="shared" si="6"/>
        <v>0</v>
      </c>
      <c r="I98" s="132" t="e">
        <f>H98/$B$75/F98*100</f>
        <v>#DIV/0!</v>
      </c>
      <c r="AC98" s="117"/>
      <c r="AD98" s="117"/>
      <c r="AE98" s="117"/>
      <c r="AF98" s="117"/>
      <c r="AG98" s="117"/>
    </row>
    <row r="99" spans="1:37" ht="14.25" customHeight="1" x14ac:dyDescent="0.25">
      <c r="A99" s="208" t="str">
        <f>'solvent 1'!A99</f>
        <v>B3.8</v>
      </c>
      <c r="B99" s="208">
        <f>'solvent 1'!B99</f>
        <v>5</v>
      </c>
      <c r="C99" s="208">
        <f>'solvent 1'!C99</f>
        <v>40</v>
      </c>
      <c r="D99" s="208" t="str">
        <f>'solvent 1'!D99</f>
        <v>B</v>
      </c>
      <c r="E99" s="208">
        <f>'solvent 1'!E99</f>
        <v>3.96</v>
      </c>
      <c r="F99" s="119">
        <f t="shared" si="5"/>
        <v>0</v>
      </c>
      <c r="G99" s="294"/>
      <c r="H99" s="122">
        <f t="shared" si="6"/>
        <v>0</v>
      </c>
      <c r="I99" s="132" t="e">
        <f t="shared" si="7"/>
        <v>#DIV/0!</v>
      </c>
      <c r="AC99" s="117"/>
      <c r="AD99" s="117"/>
      <c r="AE99" s="117"/>
      <c r="AF99" s="117"/>
      <c r="AG99" s="117"/>
    </row>
    <row r="100" spans="1:37" ht="14.25" customHeight="1" x14ac:dyDescent="0.25">
      <c r="H100" s="165" t="s">
        <v>68</v>
      </c>
      <c r="I100" s="140" t="s">
        <v>172</v>
      </c>
      <c r="J100" s="117"/>
      <c r="AD100" s="117"/>
    </row>
    <row r="101" spans="1:37" ht="14.25" customHeight="1" x14ac:dyDescent="0.25">
      <c r="H101" s="117"/>
      <c r="I101" s="117"/>
    </row>
    <row r="102" spans="1:37" ht="14.25" customHeight="1" thickBot="1" x14ac:dyDescent="0.3">
      <c r="A102" s="105" t="s">
        <v>141</v>
      </c>
    </row>
    <row r="103" spans="1:37" ht="14.25" customHeight="1" x14ac:dyDescent="0.25">
      <c r="G103" s="141"/>
      <c r="O103" s="117"/>
      <c r="U103" s="142" t="s">
        <v>73</v>
      </c>
      <c r="AG103" s="117"/>
    </row>
    <row r="104" spans="1:37" ht="51" customHeight="1" thickBot="1" x14ac:dyDescent="0.3">
      <c r="A104" s="191" t="s">
        <v>74</v>
      </c>
      <c r="B104" s="190" t="s">
        <v>71</v>
      </c>
      <c r="C104" s="190" t="s">
        <v>150</v>
      </c>
      <c r="D104" s="125" t="s">
        <v>34</v>
      </c>
      <c r="E104" s="189" t="s">
        <v>162</v>
      </c>
      <c r="F104" s="189" t="s">
        <v>154</v>
      </c>
      <c r="G104" s="192" t="s">
        <v>155</v>
      </c>
      <c r="H104" s="188" t="s">
        <v>75</v>
      </c>
      <c r="I104" s="187" t="s">
        <v>118</v>
      </c>
      <c r="J104" s="187" t="s">
        <v>142</v>
      </c>
      <c r="K104" s="187" t="s">
        <v>159</v>
      </c>
      <c r="L104" s="187" t="s">
        <v>158</v>
      </c>
      <c r="M104" s="187" t="s">
        <v>161</v>
      </c>
      <c r="N104" s="187" t="s">
        <v>160</v>
      </c>
      <c r="O104" s="187" t="s">
        <v>47</v>
      </c>
      <c r="P104" s="187" t="s">
        <v>76</v>
      </c>
      <c r="Q104" s="186" t="s">
        <v>77</v>
      </c>
      <c r="R104" s="186" t="s">
        <v>78</v>
      </c>
      <c r="S104" s="186" t="s">
        <v>79</v>
      </c>
      <c r="T104" s="188" t="s">
        <v>180</v>
      </c>
      <c r="U104" s="143" t="s">
        <v>108</v>
      </c>
      <c r="V104" s="144" t="s">
        <v>80</v>
      </c>
      <c r="W104" s="117"/>
      <c r="AD104" s="117"/>
      <c r="AE104" s="117"/>
      <c r="AH104" s="94"/>
      <c r="AI104" s="94"/>
      <c r="AJ104" s="94"/>
      <c r="AK104" s="94"/>
    </row>
    <row r="105" spans="1:37" s="94" customFormat="1" ht="14.25" customHeight="1" x14ac:dyDescent="0.25">
      <c r="A105" s="377">
        <f>'solvent 1'!A105</f>
        <v>0</v>
      </c>
      <c r="B105" s="380">
        <f>'solvent 1'!B105</f>
        <v>0</v>
      </c>
      <c r="C105" s="195">
        <v>1</v>
      </c>
      <c r="D105" s="269">
        <f>'solvent 1'!D105</f>
        <v>0</v>
      </c>
      <c r="E105" s="337" t="str">
        <f>'solvent 1'!E105</f>
        <v>N/A</v>
      </c>
      <c r="F105" s="337" t="str">
        <f>'solvent 1'!F105</f>
        <v>N/A</v>
      </c>
      <c r="G105" s="254">
        <f>'solvent 1'!G105</f>
        <v>4</v>
      </c>
      <c r="H105" s="307">
        <f>D105/G105</f>
        <v>0</v>
      </c>
      <c r="I105" s="279"/>
      <c r="J105" s="305">
        <f>I105-$B$55</f>
        <v>0</v>
      </c>
      <c r="K105" s="337" t="str">
        <f>'solvent 1'!K105</f>
        <v>N/A</v>
      </c>
      <c r="L105" s="337" t="str">
        <f>'solvent 1'!L105</f>
        <v>N/A</v>
      </c>
      <c r="M105" s="337" t="str">
        <f>'solvent 1'!M105</f>
        <v>N/A</v>
      </c>
      <c r="N105" s="337" t="str">
        <f>'solvent 1'!N105</f>
        <v>N/A</v>
      </c>
      <c r="O105" s="337" t="str">
        <f>'solvent 1'!O105</f>
        <v>N/A</v>
      </c>
      <c r="P105" s="206" t="e">
        <f>J105/$B$75</f>
        <v>#DIV/0!</v>
      </c>
      <c r="Q105" s="305" t="e">
        <f>P105*0.001/H105*100*10000</f>
        <v>#DIV/0!</v>
      </c>
      <c r="R105" s="351" t="e">
        <f>AVERAGE(Q105:Q107)</f>
        <v>#DIV/0!</v>
      </c>
      <c r="S105" s="354" t="e">
        <f>AVERAGE(R105:R107)/10000</f>
        <v>#DIV/0!</v>
      </c>
      <c r="T105" s="227" t="e">
        <f>IF(P105&lt;$B$79, $B$79*0.001/H105*100*10000,"N/A")</f>
        <v>#DIV/0!</v>
      </c>
      <c r="U105" s="322"/>
      <c r="V105" s="146" t="s">
        <v>81</v>
      </c>
      <c r="W105" s="124" t="s">
        <v>82</v>
      </c>
      <c r="X105" s="117"/>
    </row>
    <row r="106" spans="1:37" s="94" customFormat="1" ht="14.25" customHeight="1" x14ac:dyDescent="0.25">
      <c r="A106" s="378"/>
      <c r="B106" s="381"/>
      <c r="C106" s="182">
        <v>2</v>
      </c>
      <c r="D106" s="270">
        <f>'solvent 1'!D106</f>
        <v>0</v>
      </c>
      <c r="E106" s="338"/>
      <c r="F106" s="338"/>
      <c r="G106" s="255">
        <f>'solvent 1'!G106</f>
        <v>4</v>
      </c>
      <c r="H106" s="202">
        <f>D106/G106</f>
        <v>0</v>
      </c>
      <c r="I106" s="280"/>
      <c r="J106" s="201">
        <f t="shared" ref="J106:J110" si="8">I106-$B$55</f>
        <v>0</v>
      </c>
      <c r="K106" s="338"/>
      <c r="L106" s="338"/>
      <c r="M106" s="338"/>
      <c r="N106" s="338"/>
      <c r="O106" s="338"/>
      <c r="P106" s="178" t="e">
        <f>J106/$B$75</f>
        <v>#DIV/0!</v>
      </c>
      <c r="Q106" s="201" t="e">
        <f>P106*0.001/H106*100*10000</f>
        <v>#DIV/0!</v>
      </c>
      <c r="R106" s="352"/>
      <c r="S106" s="355"/>
      <c r="T106" s="228" t="e">
        <f>IF(P106&lt;$B$79, $B$79*0.001/H106*100*10000,"N/A")</f>
        <v>#DIV/0!</v>
      </c>
      <c r="U106" s="323"/>
      <c r="V106" s="146" t="s">
        <v>134</v>
      </c>
      <c r="W106" s="124" t="s">
        <v>83</v>
      </c>
    </row>
    <row r="107" spans="1:37" s="94" customFormat="1" ht="14.25" customHeight="1" x14ac:dyDescent="0.25">
      <c r="A107" s="378"/>
      <c r="B107" s="381"/>
      <c r="C107" s="147">
        <v>3</v>
      </c>
      <c r="D107" s="271">
        <f>'solvent 1'!D107</f>
        <v>0</v>
      </c>
      <c r="E107" s="339"/>
      <c r="F107" s="339"/>
      <c r="G107" s="256">
        <f>'solvent 1'!G107</f>
        <v>4</v>
      </c>
      <c r="H107" s="308">
        <f>D107/G107</f>
        <v>0</v>
      </c>
      <c r="I107" s="280"/>
      <c r="J107" s="306">
        <f t="shared" si="8"/>
        <v>0</v>
      </c>
      <c r="K107" s="339"/>
      <c r="L107" s="339"/>
      <c r="M107" s="339"/>
      <c r="N107" s="339"/>
      <c r="O107" s="339"/>
      <c r="P107" s="317" t="e">
        <f>J107/$B$75</f>
        <v>#DIV/0!</v>
      </c>
      <c r="Q107" s="306" t="e">
        <f>P107*0.001/H107*100*10000</f>
        <v>#DIV/0!</v>
      </c>
      <c r="R107" s="353"/>
      <c r="S107" s="356"/>
      <c r="T107" s="228" t="e">
        <f>IF(P107&lt;$B$79, $B$79*0.001/H107*100*10000,"N/A")</f>
        <v>#DIV/0!</v>
      </c>
      <c r="U107" s="324"/>
      <c r="V107" s="146" t="s">
        <v>133</v>
      </c>
      <c r="W107" s="124" t="s">
        <v>135</v>
      </c>
      <c r="X107" s="117"/>
    </row>
    <row r="108" spans="1:37" s="94" customFormat="1" ht="14.25" customHeight="1" x14ac:dyDescent="0.25">
      <c r="A108" s="378"/>
      <c r="B108" s="381"/>
      <c r="C108" s="145" t="s">
        <v>151</v>
      </c>
      <c r="D108" s="257">
        <f>'solvent 1'!D108</f>
        <v>0</v>
      </c>
      <c r="E108" s="207">
        <f>'solvent 1'!E108</f>
        <v>800</v>
      </c>
      <c r="F108" s="207" t="str">
        <f>'solvent 1'!F108</f>
        <v>Diluted stock A</v>
      </c>
      <c r="G108" s="257">
        <f>'solvent 1'!G108</f>
        <v>3.2</v>
      </c>
      <c r="H108" s="193">
        <f>D108/(E108*0.001+G108)</f>
        <v>0</v>
      </c>
      <c r="I108" s="280"/>
      <c r="J108" s="201">
        <f t="shared" si="8"/>
        <v>0</v>
      </c>
      <c r="K108" s="225" t="e">
        <f>$B$75*S105/100*H108/0.001</f>
        <v>#DIV/0!</v>
      </c>
      <c r="L108" s="201" t="e">
        <f>J108-K108</f>
        <v>#DIV/0!</v>
      </c>
      <c r="M108" s="194">
        <f>$E$64</f>
        <v>0</v>
      </c>
      <c r="N108" s="178" t="e">
        <f>L108/B$75</f>
        <v>#DIV/0!</v>
      </c>
      <c r="O108" s="201" t="e">
        <f>IF(M108&gt;=$B$79, N108/M108*100, "N/A")</f>
        <v>#DIV/0!</v>
      </c>
      <c r="P108" s="343" t="str">
        <f>'solvent 1'!P108</f>
        <v>N/A</v>
      </c>
      <c r="Q108" s="343" t="str">
        <f>'solvent 1'!Q108</f>
        <v>N/A</v>
      </c>
      <c r="R108" s="343" t="str">
        <f>'solvent 1'!R108</f>
        <v>N/A</v>
      </c>
      <c r="S108" s="343" t="str">
        <f>'solvent 1'!S108</f>
        <v>N/A</v>
      </c>
      <c r="T108" s="345" t="str">
        <f>IF(P108&lt;$B$79, $B$79*0.001/H108*100*10000,"N/A")</f>
        <v>N/A</v>
      </c>
      <c r="U108" s="334" t="str">
        <f>'solvent 1'!U108</f>
        <v>N/A</v>
      </c>
      <c r="V108" s="146" t="s">
        <v>84</v>
      </c>
      <c r="W108" s="124" t="s">
        <v>85</v>
      </c>
      <c r="X108" s="117"/>
    </row>
    <row r="109" spans="1:37" s="94" customFormat="1" ht="14.25" customHeight="1" x14ac:dyDescent="0.25">
      <c r="A109" s="378"/>
      <c r="B109" s="381"/>
      <c r="C109" s="182" t="s">
        <v>152</v>
      </c>
      <c r="D109" s="257">
        <f>'solvent 1'!D109</f>
        <v>0</v>
      </c>
      <c r="E109" s="207">
        <f>'solvent 1'!E109</f>
        <v>4000</v>
      </c>
      <c r="F109" s="207" t="str">
        <f>'solvent 1'!F109</f>
        <v>Diluted stock A</v>
      </c>
      <c r="G109" s="257">
        <f>'solvent 1'!G109</f>
        <v>0</v>
      </c>
      <c r="H109" s="193">
        <f>D109/(E109*0.001+G109)</f>
        <v>0</v>
      </c>
      <c r="I109" s="280"/>
      <c r="J109" s="201">
        <f t="shared" si="8"/>
        <v>0</v>
      </c>
      <c r="K109" s="225" t="e">
        <f>$B$75*S105/100*H109/0.001</f>
        <v>#DIV/0!</v>
      </c>
      <c r="L109" s="201" t="e">
        <f>J109-K109</f>
        <v>#DIV/0!</v>
      </c>
      <c r="M109" s="194">
        <f>$E$65</f>
        <v>0</v>
      </c>
      <c r="N109" s="178" t="e">
        <f>L109/B$75</f>
        <v>#DIV/0!</v>
      </c>
      <c r="O109" s="201" t="e">
        <f>IF(M109&gt;=$B$79, N109/M109*100, "N/A")</f>
        <v>#DIV/0!</v>
      </c>
      <c r="P109" s="338"/>
      <c r="Q109" s="338"/>
      <c r="R109" s="338"/>
      <c r="S109" s="338"/>
      <c r="T109" s="346"/>
      <c r="U109" s="335"/>
      <c r="V109" s="146"/>
      <c r="W109" s="124"/>
      <c r="X109" s="117"/>
    </row>
    <row r="110" spans="1:37" s="94" customFormat="1" ht="14.25" customHeight="1" thickBot="1" x14ac:dyDescent="0.3">
      <c r="A110" s="379"/>
      <c r="B110" s="382"/>
      <c r="C110" s="198" t="s">
        <v>153</v>
      </c>
      <c r="D110" s="258">
        <f>'solvent 1'!D110</f>
        <v>0</v>
      </c>
      <c r="E110" s="207">
        <f>'solvent 1'!E110</f>
        <v>20</v>
      </c>
      <c r="F110" s="207" t="str">
        <f>'solvent 1'!F110</f>
        <v>Stock A</v>
      </c>
      <c r="G110" s="257">
        <f>'solvent 1'!G110</f>
        <v>3.98</v>
      </c>
      <c r="H110" s="199">
        <f>D110/(E110*0.001+G110)</f>
        <v>0</v>
      </c>
      <c r="I110" s="281"/>
      <c r="J110" s="204">
        <f t="shared" si="8"/>
        <v>0</v>
      </c>
      <c r="K110" s="225" t="e">
        <f>$B$75*S105/100*H110/0.001</f>
        <v>#DIV/0!</v>
      </c>
      <c r="L110" s="201" t="e">
        <f>J110-K110</f>
        <v>#DIV/0!</v>
      </c>
      <c r="M110" s="194">
        <f>$E$66</f>
        <v>0</v>
      </c>
      <c r="N110" s="178" t="e">
        <f>L110/B$75</f>
        <v>#DIV/0!</v>
      </c>
      <c r="O110" s="201" t="e">
        <f>IF(M110&gt;=$B$79, N110/M110*100, "N/A")</f>
        <v>#DIV/0!</v>
      </c>
      <c r="P110" s="344"/>
      <c r="Q110" s="344"/>
      <c r="R110" s="344"/>
      <c r="S110" s="344"/>
      <c r="T110" s="347"/>
      <c r="U110" s="336"/>
      <c r="V110" s="146"/>
      <c r="W110" s="124"/>
    </row>
    <row r="111" spans="1:37" s="94" customFormat="1" ht="14.25" customHeight="1" x14ac:dyDescent="0.25">
      <c r="A111" s="377">
        <f>'solvent 1'!A111</f>
        <v>0</v>
      </c>
      <c r="B111" s="380">
        <f>'solvent 1'!B111</f>
        <v>0</v>
      </c>
      <c r="C111" s="195">
        <v>1</v>
      </c>
      <c r="D111" s="269">
        <f>'solvent 1'!D111</f>
        <v>0</v>
      </c>
      <c r="E111" s="337" t="str">
        <f>'solvent 1'!E111</f>
        <v>N/A</v>
      </c>
      <c r="F111" s="337" t="str">
        <f>'solvent 1'!F111</f>
        <v>N/A</v>
      </c>
      <c r="G111" s="254">
        <f>'solvent 1'!G111</f>
        <v>4</v>
      </c>
      <c r="H111" s="307">
        <f>D111/G111</f>
        <v>0</v>
      </c>
      <c r="I111" s="300"/>
      <c r="J111" s="305">
        <f>I111-$B$55</f>
        <v>0</v>
      </c>
      <c r="K111" s="337" t="str">
        <f>'solvent 1'!K111</f>
        <v>N/A</v>
      </c>
      <c r="L111" s="337" t="str">
        <f>'solvent 1'!L111</f>
        <v>N/A</v>
      </c>
      <c r="M111" s="337" t="str">
        <f>'solvent 1'!M111</f>
        <v>N/A</v>
      </c>
      <c r="N111" s="337" t="str">
        <f>'solvent 1'!N111</f>
        <v>N/A</v>
      </c>
      <c r="O111" s="337" t="str">
        <f>'solvent 1'!O111</f>
        <v>N/A</v>
      </c>
      <c r="P111" s="206" t="e">
        <f>J111/$B$75</f>
        <v>#DIV/0!</v>
      </c>
      <c r="Q111" s="305" t="e">
        <f>P111*0.001/H111*100*10000</f>
        <v>#DIV/0!</v>
      </c>
      <c r="R111" s="351" t="e">
        <f>AVERAGE(Q111:Q113)</f>
        <v>#DIV/0!</v>
      </c>
      <c r="S111" s="354" t="e">
        <f>AVERAGE(R111:R113)/10000</f>
        <v>#DIV/0!</v>
      </c>
      <c r="T111" s="227" t="e">
        <f>IF(P111&lt;$B$79, $B$79*0.001/H111*100*10000,"N/A")</f>
        <v>#DIV/0!</v>
      </c>
      <c r="U111" s="322"/>
      <c r="V111" s="146"/>
      <c r="W111" s="124"/>
      <c r="X111" s="117"/>
    </row>
    <row r="112" spans="1:37" s="94" customFormat="1" ht="14.25" customHeight="1" x14ac:dyDescent="0.25">
      <c r="A112" s="378"/>
      <c r="B112" s="381"/>
      <c r="C112" s="182">
        <v>2</v>
      </c>
      <c r="D112" s="270">
        <f>'solvent 1'!D112</f>
        <v>0</v>
      </c>
      <c r="E112" s="338"/>
      <c r="F112" s="338"/>
      <c r="G112" s="255">
        <f>'solvent 1'!G112</f>
        <v>4</v>
      </c>
      <c r="H112" s="202">
        <f>D112/G112</f>
        <v>0</v>
      </c>
      <c r="I112" s="301"/>
      <c r="J112" s="201">
        <f t="shared" ref="J112:J116" si="9">I112-$B$55</f>
        <v>0</v>
      </c>
      <c r="K112" s="338"/>
      <c r="L112" s="338"/>
      <c r="M112" s="338"/>
      <c r="N112" s="338"/>
      <c r="O112" s="338"/>
      <c r="P112" s="178" t="e">
        <f>J112/$B$75</f>
        <v>#DIV/0!</v>
      </c>
      <c r="Q112" s="201" t="e">
        <f>P112*0.001/H112*100*10000</f>
        <v>#DIV/0!</v>
      </c>
      <c r="R112" s="352"/>
      <c r="S112" s="355"/>
      <c r="T112" s="228" t="e">
        <f>IF(P112&lt;$B$79, $B$79*0.001/H112*100*10000,"N/A")</f>
        <v>#DIV/0!</v>
      </c>
      <c r="U112" s="323"/>
      <c r="V112" s="146"/>
      <c r="W112" s="124"/>
      <c r="X112" s="117"/>
    </row>
    <row r="113" spans="1:24" s="94" customFormat="1" ht="14.25" customHeight="1" x14ac:dyDescent="0.25">
      <c r="A113" s="378"/>
      <c r="B113" s="381"/>
      <c r="C113" s="147">
        <v>3</v>
      </c>
      <c r="D113" s="271">
        <f>'solvent 1'!D113</f>
        <v>0</v>
      </c>
      <c r="E113" s="339"/>
      <c r="F113" s="339"/>
      <c r="G113" s="256">
        <f>'solvent 1'!G113</f>
        <v>4</v>
      </c>
      <c r="H113" s="308">
        <f>D113/G113</f>
        <v>0</v>
      </c>
      <c r="I113" s="302"/>
      <c r="J113" s="306">
        <f t="shared" si="9"/>
        <v>0</v>
      </c>
      <c r="K113" s="339"/>
      <c r="L113" s="339"/>
      <c r="M113" s="339"/>
      <c r="N113" s="339"/>
      <c r="O113" s="339"/>
      <c r="P113" s="317" t="e">
        <f>J113/$B$75</f>
        <v>#DIV/0!</v>
      </c>
      <c r="Q113" s="306" t="e">
        <f>P113*0.001/H113*100*10000</f>
        <v>#DIV/0!</v>
      </c>
      <c r="R113" s="353"/>
      <c r="S113" s="356"/>
      <c r="T113" s="228" t="e">
        <f>IF(P113&lt;$B$79, $B$79*0.001/H113*100*10000,"N/A")</f>
        <v>#DIV/0!</v>
      </c>
      <c r="U113" s="324"/>
      <c r="V113"/>
      <c r="W113" s="124"/>
    </row>
    <row r="114" spans="1:24" s="94" customFormat="1" ht="14.25" customHeight="1" x14ac:dyDescent="0.25">
      <c r="A114" s="378"/>
      <c r="B114" s="381"/>
      <c r="C114" s="145" t="s">
        <v>151</v>
      </c>
      <c r="D114" s="257">
        <f>'solvent 1'!D114</f>
        <v>0</v>
      </c>
      <c r="E114" s="207">
        <f>'solvent 1'!E114</f>
        <v>800</v>
      </c>
      <c r="F114" s="207" t="str">
        <f>'solvent 1'!F114</f>
        <v>Diluted stock A</v>
      </c>
      <c r="G114" s="257">
        <f>'solvent 1'!G114</f>
        <v>3.2</v>
      </c>
      <c r="H114" s="193">
        <f>D114/(E114*0.001+G114)</f>
        <v>0</v>
      </c>
      <c r="I114" s="301"/>
      <c r="J114" s="201">
        <f t="shared" si="9"/>
        <v>0</v>
      </c>
      <c r="K114" s="225" t="e">
        <f>$B$75*S111/100*H114/0.001</f>
        <v>#DIV/0!</v>
      </c>
      <c r="L114" s="201" t="e">
        <f>J114-K114</f>
        <v>#DIV/0!</v>
      </c>
      <c r="M114" s="194">
        <f>$E$64</f>
        <v>0</v>
      </c>
      <c r="N114" s="178" t="e">
        <f>L114/B$75</f>
        <v>#DIV/0!</v>
      </c>
      <c r="O114" s="201" t="e">
        <f>IF(M114&gt;=$B$79, N114/M114*100, "N/A")</f>
        <v>#DIV/0!</v>
      </c>
      <c r="P114" s="343" t="str">
        <f>'solvent 1'!P114</f>
        <v>N/A</v>
      </c>
      <c r="Q114" s="343" t="str">
        <f>'solvent 1'!Q114</f>
        <v>N/A</v>
      </c>
      <c r="R114" s="343" t="str">
        <f>'solvent 1'!R114</f>
        <v>N/A</v>
      </c>
      <c r="S114" s="343" t="str">
        <f>'solvent 1'!S114</f>
        <v>N/A</v>
      </c>
      <c r="T114" s="345" t="str">
        <f>IF(P114&lt;$B$79, $B$79*0.001/H114*100*10000,"N/A")</f>
        <v>N/A</v>
      </c>
      <c r="U114" s="334" t="str">
        <f>'solvent 1'!U114</f>
        <v>N/A</v>
      </c>
      <c r="V114"/>
      <c r="W114" s="124"/>
      <c r="X114" s="117"/>
    </row>
    <row r="115" spans="1:24" s="94" customFormat="1" ht="14.25" customHeight="1" x14ac:dyDescent="0.25">
      <c r="A115" s="378"/>
      <c r="B115" s="381"/>
      <c r="C115" s="182" t="s">
        <v>152</v>
      </c>
      <c r="D115" s="257">
        <f>'solvent 1'!D115</f>
        <v>0</v>
      </c>
      <c r="E115" s="207">
        <f>'solvent 1'!E115</f>
        <v>4000</v>
      </c>
      <c r="F115" s="207" t="str">
        <f>'solvent 1'!F115</f>
        <v>Diluted stock A</v>
      </c>
      <c r="G115" s="257">
        <f>'solvent 1'!G115</f>
        <v>0</v>
      </c>
      <c r="H115" s="193">
        <f>D115/(E115*0.001+G115)</f>
        <v>0</v>
      </c>
      <c r="I115" s="301"/>
      <c r="J115" s="201">
        <f t="shared" si="9"/>
        <v>0</v>
      </c>
      <c r="K115" s="225" t="e">
        <f>$B$75*S111/100*H115/0.001</f>
        <v>#DIV/0!</v>
      </c>
      <c r="L115" s="201" t="e">
        <f t="shared" ref="L115:L116" si="10">J115-K115</f>
        <v>#DIV/0!</v>
      </c>
      <c r="M115" s="194">
        <f>$E$65</f>
        <v>0</v>
      </c>
      <c r="N115" s="178" t="e">
        <f>L115/B$75</f>
        <v>#DIV/0!</v>
      </c>
      <c r="O115" s="201" t="e">
        <f>IF(M115&gt;=$B$79, N115/M115*100, "N/A")</f>
        <v>#DIV/0!</v>
      </c>
      <c r="P115" s="338"/>
      <c r="Q115" s="338"/>
      <c r="R115" s="338"/>
      <c r="S115" s="338"/>
      <c r="T115" s="346"/>
      <c r="U115" s="335"/>
      <c r="V115"/>
      <c r="W115" s="124"/>
      <c r="X115" s="117"/>
    </row>
    <row r="116" spans="1:24" s="94" customFormat="1" ht="15.75" thickBot="1" x14ac:dyDescent="0.3">
      <c r="A116" s="379"/>
      <c r="B116" s="382"/>
      <c r="C116" s="198" t="s">
        <v>153</v>
      </c>
      <c r="D116" s="258">
        <f>'solvent 1'!D116</f>
        <v>0</v>
      </c>
      <c r="E116" s="207">
        <f>'solvent 1'!E116</f>
        <v>20</v>
      </c>
      <c r="F116" s="207" t="str">
        <f>'solvent 1'!F116</f>
        <v>Stock A</v>
      </c>
      <c r="G116" s="258">
        <f>'solvent 1'!G116</f>
        <v>3.98</v>
      </c>
      <c r="H116" s="199">
        <f>D116/(E116*0.001+G116)</f>
        <v>0</v>
      </c>
      <c r="I116" s="303"/>
      <c r="J116" s="204">
        <f t="shared" si="9"/>
        <v>0</v>
      </c>
      <c r="K116" s="225" t="e">
        <f>$B$75*S111/100*H116/0.001</f>
        <v>#DIV/0!</v>
      </c>
      <c r="L116" s="201" t="e">
        <f t="shared" si="10"/>
        <v>#DIV/0!</v>
      </c>
      <c r="M116" s="194">
        <f>$E$66</f>
        <v>0</v>
      </c>
      <c r="N116" s="178" t="e">
        <f>L116/B$75</f>
        <v>#DIV/0!</v>
      </c>
      <c r="O116" s="201" t="e">
        <f>IF(M116&gt;=$B$79, N116/M116*100, "N/A")</f>
        <v>#DIV/0!</v>
      </c>
      <c r="P116" s="344"/>
      <c r="Q116" s="344"/>
      <c r="R116" s="344"/>
      <c r="S116" s="344"/>
      <c r="T116" s="347"/>
      <c r="U116" s="336"/>
      <c r="V116" s="146"/>
      <c r="W116" s="124"/>
    </row>
    <row r="117" spans="1:24" s="94" customFormat="1" ht="15" x14ac:dyDescent="0.25">
      <c r="A117" s="377">
        <f>'solvent 1'!A117</f>
        <v>0</v>
      </c>
      <c r="B117" s="380">
        <f>'solvent 1'!B117</f>
        <v>0</v>
      </c>
      <c r="C117" s="195">
        <v>1</v>
      </c>
      <c r="D117" s="269">
        <f>'solvent 1'!D117</f>
        <v>0</v>
      </c>
      <c r="E117" s="337" t="str">
        <f>'solvent 1'!E117</f>
        <v>N/A</v>
      </c>
      <c r="F117" s="337" t="str">
        <f>'solvent 1'!F117</f>
        <v>N/A</v>
      </c>
      <c r="G117" s="254">
        <f>'solvent 1'!G117</f>
        <v>4</v>
      </c>
      <c r="H117" s="307">
        <f>D117/G117</f>
        <v>0</v>
      </c>
      <c r="I117" s="300"/>
      <c r="J117" s="305">
        <f>I117-$B$55</f>
        <v>0</v>
      </c>
      <c r="K117" s="337" t="str">
        <f>'solvent 1'!K117</f>
        <v>N/A</v>
      </c>
      <c r="L117" s="337" t="str">
        <f>'solvent 1'!L117</f>
        <v>N/A</v>
      </c>
      <c r="M117" s="337" t="str">
        <f>'solvent 1'!M117</f>
        <v>N/A</v>
      </c>
      <c r="N117" s="337" t="str">
        <f>'solvent 1'!N117</f>
        <v>N/A</v>
      </c>
      <c r="O117" s="337" t="str">
        <f>'solvent 1'!O117</f>
        <v>N/A</v>
      </c>
      <c r="P117" s="206" t="e">
        <f>J117/$B$75</f>
        <v>#DIV/0!</v>
      </c>
      <c r="Q117" s="305" t="e">
        <f>P117*0.001/H117*100*10000</f>
        <v>#DIV/0!</v>
      </c>
      <c r="R117" s="351" t="e">
        <f>AVERAGE(Q117:Q119)</f>
        <v>#DIV/0!</v>
      </c>
      <c r="S117" s="354" t="e">
        <f>AVERAGE(R117:R119)/10000</f>
        <v>#DIV/0!</v>
      </c>
      <c r="T117" s="227" t="e">
        <f>IF(P117&lt;$B$79, $B$79*0.001/H117*100*10000,"N/A")</f>
        <v>#DIV/0!</v>
      </c>
      <c r="U117" s="322"/>
      <c r="V117" s="146"/>
      <c r="W117" s="124"/>
    </row>
    <row r="118" spans="1:24" s="94" customFormat="1" ht="15" x14ac:dyDescent="0.25">
      <c r="A118" s="378"/>
      <c r="B118" s="381"/>
      <c r="C118" s="182">
        <v>2</v>
      </c>
      <c r="D118" s="270">
        <f>'solvent 1'!D118</f>
        <v>0</v>
      </c>
      <c r="E118" s="338"/>
      <c r="F118" s="338"/>
      <c r="G118" s="255">
        <f>'solvent 1'!G118</f>
        <v>4</v>
      </c>
      <c r="H118" s="202">
        <f>D118/G118</f>
        <v>0</v>
      </c>
      <c r="I118" s="301"/>
      <c r="J118" s="201">
        <f t="shared" ref="J118:J122" si="11">I118-$B$55</f>
        <v>0</v>
      </c>
      <c r="K118" s="338"/>
      <c r="L118" s="338"/>
      <c r="M118" s="338"/>
      <c r="N118" s="338"/>
      <c r="O118" s="338"/>
      <c r="P118" s="178" t="e">
        <f>J118/$B$75</f>
        <v>#DIV/0!</v>
      </c>
      <c r="Q118" s="201" t="e">
        <f>P118*0.001/H118*100*10000</f>
        <v>#DIV/0!</v>
      </c>
      <c r="R118" s="352"/>
      <c r="S118" s="355"/>
      <c r="T118" s="228" t="e">
        <f>IF(P118&lt;$B$79, $B$79*0.001/H118*100*10000,"N/A")</f>
        <v>#DIV/0!</v>
      </c>
      <c r="U118" s="323"/>
      <c r="X118" s="117"/>
    </row>
    <row r="119" spans="1:24" s="94" customFormat="1" ht="15" x14ac:dyDescent="0.25">
      <c r="A119" s="378"/>
      <c r="B119" s="381"/>
      <c r="C119" s="147">
        <v>3</v>
      </c>
      <c r="D119" s="271">
        <f>'solvent 1'!D119</f>
        <v>0</v>
      </c>
      <c r="E119" s="339"/>
      <c r="F119" s="339"/>
      <c r="G119" s="256">
        <f>'solvent 1'!G119</f>
        <v>4</v>
      </c>
      <c r="H119" s="308">
        <f>D119/G119</f>
        <v>0</v>
      </c>
      <c r="I119" s="302"/>
      <c r="J119" s="306">
        <f t="shared" si="11"/>
        <v>0</v>
      </c>
      <c r="K119" s="339"/>
      <c r="L119" s="339"/>
      <c r="M119" s="339"/>
      <c r="N119" s="339"/>
      <c r="O119" s="339"/>
      <c r="P119" s="317" t="e">
        <f>J119/$B$75</f>
        <v>#DIV/0!</v>
      </c>
      <c r="Q119" s="306" t="e">
        <f>P119*0.001/H119*100*10000</f>
        <v>#DIV/0!</v>
      </c>
      <c r="R119" s="353"/>
      <c r="S119" s="356"/>
      <c r="T119" s="228" t="e">
        <f>IF(P119&lt;$B$79, $B$79*0.001/H119*100*10000,"N/A")</f>
        <v>#DIV/0!</v>
      </c>
      <c r="U119" s="324"/>
      <c r="X119" s="117"/>
    </row>
    <row r="120" spans="1:24" s="94" customFormat="1" ht="15" x14ac:dyDescent="0.25">
      <c r="A120" s="378"/>
      <c r="B120" s="381"/>
      <c r="C120" s="145" t="s">
        <v>151</v>
      </c>
      <c r="D120" s="257">
        <f>'solvent 1'!D120</f>
        <v>0</v>
      </c>
      <c r="E120" s="207">
        <f>'solvent 1'!E120</f>
        <v>800</v>
      </c>
      <c r="F120" s="207" t="str">
        <f>'solvent 1'!F120</f>
        <v>Diluted stock A</v>
      </c>
      <c r="G120" s="257">
        <f>'solvent 1'!G120</f>
        <v>3.2</v>
      </c>
      <c r="H120" s="193">
        <f>D120/(E120*0.001+G120)</f>
        <v>0</v>
      </c>
      <c r="I120" s="301"/>
      <c r="J120" s="201">
        <f t="shared" si="11"/>
        <v>0</v>
      </c>
      <c r="K120" s="225" t="e">
        <f>$B$75*S117/100*H120/0.001</f>
        <v>#DIV/0!</v>
      </c>
      <c r="L120" s="201" t="e">
        <f>J120-K120</f>
        <v>#DIV/0!</v>
      </c>
      <c r="M120" s="194">
        <f>$E$64</f>
        <v>0</v>
      </c>
      <c r="N120" s="178" t="e">
        <f>L120/B$75</f>
        <v>#DIV/0!</v>
      </c>
      <c r="O120" s="201" t="e">
        <f>IF(M120&gt;=$B$79, N120/M120*100, "N/A")</f>
        <v>#DIV/0!</v>
      </c>
      <c r="P120" s="343" t="str">
        <f>'solvent 1'!P120</f>
        <v>N/A</v>
      </c>
      <c r="Q120" s="343" t="str">
        <f>'solvent 1'!Q120</f>
        <v>N/A</v>
      </c>
      <c r="R120" s="343" t="str">
        <f>'solvent 1'!R120</f>
        <v>N/A</v>
      </c>
      <c r="S120" s="343" t="str">
        <f>'solvent 1'!S120</f>
        <v>N/A</v>
      </c>
      <c r="T120" s="345" t="str">
        <f>IF(P120&lt;$B$79, $B$79*0.001/H120*100*10000,"N/A")</f>
        <v>N/A</v>
      </c>
      <c r="U120" s="334" t="str">
        <f>'solvent 1'!U120</f>
        <v>N/A</v>
      </c>
      <c r="X120" s="117"/>
    </row>
    <row r="121" spans="1:24" s="94" customFormat="1" ht="15" x14ac:dyDescent="0.25">
      <c r="A121" s="378"/>
      <c r="B121" s="381"/>
      <c r="C121" s="182" t="s">
        <v>152</v>
      </c>
      <c r="D121" s="257">
        <f>'solvent 1'!D121</f>
        <v>0</v>
      </c>
      <c r="E121" s="207">
        <f>'solvent 1'!E121</f>
        <v>4000</v>
      </c>
      <c r="F121" s="207" t="str">
        <f>'solvent 1'!F121</f>
        <v>Diluted stock A</v>
      </c>
      <c r="G121" s="257">
        <f>'solvent 1'!G121</f>
        <v>0</v>
      </c>
      <c r="H121" s="193">
        <f>D121/(E121*0.001+G121)</f>
        <v>0</v>
      </c>
      <c r="I121" s="301"/>
      <c r="J121" s="201">
        <f t="shared" si="11"/>
        <v>0</v>
      </c>
      <c r="K121" s="225" t="e">
        <f>$B$75*S117/100*H121/0.001</f>
        <v>#DIV/0!</v>
      </c>
      <c r="L121" s="201" t="e">
        <f t="shared" ref="L121:L122" si="12">J121-K121</f>
        <v>#DIV/0!</v>
      </c>
      <c r="M121" s="194">
        <f>$E$65</f>
        <v>0</v>
      </c>
      <c r="N121" s="178" t="e">
        <f>L121/B$75</f>
        <v>#DIV/0!</v>
      </c>
      <c r="O121" s="201" t="e">
        <f>IF(M121&gt;=$B$79, N121/M121*100, "N/A")</f>
        <v>#DIV/0!</v>
      </c>
      <c r="P121" s="338"/>
      <c r="Q121" s="338"/>
      <c r="R121" s="338"/>
      <c r="S121" s="338"/>
      <c r="T121" s="346"/>
      <c r="U121" s="335"/>
      <c r="X121" s="117"/>
    </row>
    <row r="122" spans="1:24" s="94" customFormat="1" ht="15.75" thickBot="1" x14ac:dyDescent="0.3">
      <c r="A122" s="379"/>
      <c r="B122" s="382"/>
      <c r="C122" s="198" t="s">
        <v>153</v>
      </c>
      <c r="D122" s="258">
        <f>'solvent 1'!D122</f>
        <v>0</v>
      </c>
      <c r="E122" s="207">
        <f>'solvent 1'!E122</f>
        <v>20</v>
      </c>
      <c r="F122" s="207" t="str">
        <f>'solvent 1'!F122</f>
        <v>Stock A</v>
      </c>
      <c r="G122" s="258">
        <f>'solvent 1'!G122</f>
        <v>3.98</v>
      </c>
      <c r="H122" s="199">
        <f>D122/(E122*0.001+G122)</f>
        <v>0</v>
      </c>
      <c r="I122" s="303"/>
      <c r="J122" s="204">
        <f t="shared" si="11"/>
        <v>0</v>
      </c>
      <c r="K122" s="226" t="e">
        <f>$B$75*S117/100*H122/0.001</f>
        <v>#DIV/0!</v>
      </c>
      <c r="L122" s="204" t="e">
        <f t="shared" si="12"/>
        <v>#DIV/0!</v>
      </c>
      <c r="M122" s="203">
        <f>$E$66</f>
        <v>0</v>
      </c>
      <c r="N122" s="266" t="e">
        <f>L122/B$75</f>
        <v>#DIV/0!</v>
      </c>
      <c r="O122" s="201" t="e">
        <f>IF(M122&gt;=$B$79, N122/M122*100, "N/A")</f>
        <v>#DIV/0!</v>
      </c>
      <c r="P122" s="344"/>
      <c r="Q122" s="344"/>
      <c r="R122" s="344"/>
      <c r="S122" s="344"/>
      <c r="T122" s="347"/>
      <c r="U122" s="336"/>
      <c r="X122" s="117"/>
    </row>
    <row r="123" spans="1:24" s="94" customFormat="1" ht="15" x14ac:dyDescent="0.25">
      <c r="A123" s="377">
        <f>'solvent 1'!A123</f>
        <v>0</v>
      </c>
      <c r="B123" s="380">
        <f>'solvent 1'!B123</f>
        <v>0</v>
      </c>
      <c r="C123" s="195">
        <v>1</v>
      </c>
      <c r="D123" s="269">
        <f>'solvent 1'!D123</f>
        <v>0</v>
      </c>
      <c r="E123" s="337" t="str">
        <f>'solvent 1'!E123</f>
        <v>N/A</v>
      </c>
      <c r="F123" s="337" t="str">
        <f>'solvent 1'!F123</f>
        <v>N/A</v>
      </c>
      <c r="G123" s="254">
        <f>'solvent 1'!G123</f>
        <v>4</v>
      </c>
      <c r="H123" s="307">
        <f>D123/G123</f>
        <v>0</v>
      </c>
      <c r="I123" s="300"/>
      <c r="J123" s="305">
        <f>I123-$B$55</f>
        <v>0</v>
      </c>
      <c r="K123" s="337" t="str">
        <f>'solvent 1'!K123</f>
        <v>N/A</v>
      </c>
      <c r="L123" s="337" t="str">
        <f>'solvent 1'!L123</f>
        <v>N/A</v>
      </c>
      <c r="M123" s="337" t="str">
        <f>'solvent 1'!M123</f>
        <v>N/A</v>
      </c>
      <c r="N123" s="337" t="str">
        <f>'solvent 1'!N123</f>
        <v>N/A</v>
      </c>
      <c r="O123" s="337" t="str">
        <f>'solvent 1'!O123</f>
        <v>N/A</v>
      </c>
      <c r="P123" s="206" t="e">
        <f>J123/$B$75</f>
        <v>#DIV/0!</v>
      </c>
      <c r="Q123" s="305" t="e">
        <f>P123*0.001/H123*100*10000</f>
        <v>#DIV/0!</v>
      </c>
      <c r="R123" s="351" t="e">
        <f>AVERAGE(Q123:Q125)</f>
        <v>#DIV/0!</v>
      </c>
      <c r="S123" s="354" t="e">
        <f>AVERAGE(R123:R125)/10000</f>
        <v>#DIV/0!</v>
      </c>
      <c r="T123" s="227" t="e">
        <f>IF(P123&lt;$B$79, $B$79*0.001/H123*100*10000,"N/A")</f>
        <v>#DIV/0!</v>
      </c>
      <c r="U123" s="322"/>
    </row>
    <row r="124" spans="1:24" s="94" customFormat="1" ht="15" x14ac:dyDescent="0.25">
      <c r="A124" s="378"/>
      <c r="B124" s="381"/>
      <c r="C124" s="182">
        <v>2</v>
      </c>
      <c r="D124" s="270">
        <f>'solvent 1'!D124</f>
        <v>0</v>
      </c>
      <c r="E124" s="338"/>
      <c r="F124" s="338"/>
      <c r="G124" s="255">
        <f>'solvent 1'!G124</f>
        <v>4</v>
      </c>
      <c r="H124" s="202">
        <f>D124/G124</f>
        <v>0</v>
      </c>
      <c r="I124" s="301"/>
      <c r="J124" s="201">
        <f t="shared" ref="J124:J128" si="13">I124-$B$55</f>
        <v>0</v>
      </c>
      <c r="K124" s="338"/>
      <c r="L124" s="338"/>
      <c r="M124" s="338"/>
      <c r="N124" s="338"/>
      <c r="O124" s="338"/>
      <c r="P124" s="178" t="e">
        <f>J124/$B$75</f>
        <v>#DIV/0!</v>
      </c>
      <c r="Q124" s="201" t="e">
        <f>P124*0.001/H124*100*10000</f>
        <v>#DIV/0!</v>
      </c>
      <c r="R124" s="352"/>
      <c r="S124" s="355"/>
      <c r="T124" s="228" t="e">
        <f>IF(P124&lt;$B$79, $B$79*0.001/H124*100*10000,"N/A")</f>
        <v>#DIV/0!</v>
      </c>
      <c r="U124" s="323"/>
    </row>
    <row r="125" spans="1:24" s="94" customFormat="1" ht="15" x14ac:dyDescent="0.25">
      <c r="A125" s="378"/>
      <c r="B125" s="381"/>
      <c r="C125" s="147">
        <v>3</v>
      </c>
      <c r="D125" s="271">
        <f>'solvent 1'!D125</f>
        <v>0</v>
      </c>
      <c r="E125" s="339"/>
      <c r="F125" s="339"/>
      <c r="G125" s="256">
        <f>'solvent 1'!G125</f>
        <v>4</v>
      </c>
      <c r="H125" s="308">
        <f>D125/G125</f>
        <v>0</v>
      </c>
      <c r="I125" s="302"/>
      <c r="J125" s="306">
        <f t="shared" si="13"/>
        <v>0</v>
      </c>
      <c r="K125" s="339"/>
      <c r="L125" s="339"/>
      <c r="M125" s="339"/>
      <c r="N125" s="339"/>
      <c r="O125" s="339"/>
      <c r="P125" s="317" t="e">
        <f>J125/$B$75</f>
        <v>#DIV/0!</v>
      </c>
      <c r="Q125" s="306" t="e">
        <f>P125*0.001/H125*100*10000</f>
        <v>#DIV/0!</v>
      </c>
      <c r="R125" s="353"/>
      <c r="S125" s="356"/>
      <c r="T125" s="228" t="e">
        <f>IF(P125&lt;$B$79, $B$79*0.001/H125*100*10000,"N/A")</f>
        <v>#DIV/0!</v>
      </c>
      <c r="U125" s="324"/>
    </row>
    <row r="126" spans="1:24" s="94" customFormat="1" ht="15" x14ac:dyDescent="0.25">
      <c r="A126" s="378"/>
      <c r="B126" s="381"/>
      <c r="C126" s="145" t="s">
        <v>151</v>
      </c>
      <c r="D126" s="257">
        <f>'solvent 1'!D126</f>
        <v>0</v>
      </c>
      <c r="E126" s="207">
        <f>'solvent 1'!E126</f>
        <v>800</v>
      </c>
      <c r="F126" s="207" t="str">
        <f>'solvent 1'!F126</f>
        <v>Diluted stock A</v>
      </c>
      <c r="G126" s="257">
        <f>'solvent 1'!G126</f>
        <v>3.2</v>
      </c>
      <c r="H126" s="193">
        <f>D126/(E126*0.001+G126)</f>
        <v>0</v>
      </c>
      <c r="I126" s="301"/>
      <c r="J126" s="201">
        <f t="shared" si="13"/>
        <v>0</v>
      </c>
      <c r="K126" s="225" t="e">
        <f>$B$75*S123/100*H126/0.001</f>
        <v>#DIV/0!</v>
      </c>
      <c r="L126" s="201" t="e">
        <f>J126-K126</f>
        <v>#DIV/0!</v>
      </c>
      <c r="M126" s="194">
        <f>$E$64</f>
        <v>0</v>
      </c>
      <c r="N126" s="178" t="e">
        <f>L126/B$75</f>
        <v>#DIV/0!</v>
      </c>
      <c r="O126" s="201" t="e">
        <f>IF(M126&gt;=$B$79, N126/M126*100, "N/A")</f>
        <v>#DIV/0!</v>
      </c>
      <c r="P126" s="343" t="str">
        <f>'solvent 1'!P126</f>
        <v>N/A</v>
      </c>
      <c r="Q126" s="343" t="str">
        <f>'solvent 1'!Q126</f>
        <v>N/A</v>
      </c>
      <c r="R126" s="343" t="str">
        <f>'solvent 1'!R126</f>
        <v>N/A</v>
      </c>
      <c r="S126" s="343" t="str">
        <f>'solvent 1'!S126</f>
        <v>N/A</v>
      </c>
      <c r="T126" s="345" t="str">
        <f>IF(P126&lt;$B$79, $B$79*0.001/H126*100*10000,"N/A")</f>
        <v>N/A</v>
      </c>
      <c r="U126" s="334" t="str">
        <f>'solvent 1'!U126</f>
        <v>N/A</v>
      </c>
    </row>
    <row r="127" spans="1:24" s="94" customFormat="1" ht="15" x14ac:dyDescent="0.25">
      <c r="A127" s="378"/>
      <c r="B127" s="381"/>
      <c r="C127" s="182" t="s">
        <v>152</v>
      </c>
      <c r="D127" s="257">
        <f>'solvent 1'!D127</f>
        <v>0</v>
      </c>
      <c r="E127" s="207">
        <f>'solvent 1'!E127</f>
        <v>4000</v>
      </c>
      <c r="F127" s="207" t="str">
        <f>'solvent 1'!F127</f>
        <v>Diluted stock A</v>
      </c>
      <c r="G127" s="257">
        <f>'solvent 1'!G127</f>
        <v>0</v>
      </c>
      <c r="H127" s="193">
        <f>D127/(E127*0.001+G127)</f>
        <v>0</v>
      </c>
      <c r="I127" s="301"/>
      <c r="J127" s="201">
        <f t="shared" si="13"/>
        <v>0</v>
      </c>
      <c r="K127" s="225" t="e">
        <f>$B$75*S123/100*H127/0.001</f>
        <v>#DIV/0!</v>
      </c>
      <c r="L127" s="201" t="e">
        <f t="shared" ref="L127:L128" si="14">J127-K127</f>
        <v>#DIV/0!</v>
      </c>
      <c r="M127" s="194">
        <f>$E$65</f>
        <v>0</v>
      </c>
      <c r="N127" s="178" t="e">
        <f>L127/B$75</f>
        <v>#DIV/0!</v>
      </c>
      <c r="O127" s="201" t="e">
        <f>IF(M127&gt;=$B$79, N127/M127*100, "N/A")</f>
        <v>#DIV/0!</v>
      </c>
      <c r="P127" s="338"/>
      <c r="Q127" s="338"/>
      <c r="R127" s="338"/>
      <c r="S127" s="338"/>
      <c r="T127" s="346"/>
      <c r="U127" s="335"/>
    </row>
    <row r="128" spans="1:24" s="94" customFormat="1" ht="15.75" thickBot="1" x14ac:dyDescent="0.3">
      <c r="A128" s="379"/>
      <c r="B128" s="382"/>
      <c r="C128" s="198" t="s">
        <v>153</v>
      </c>
      <c r="D128" s="258">
        <f>'solvent 1'!D128</f>
        <v>0</v>
      </c>
      <c r="E128" s="207">
        <f>'solvent 1'!E128</f>
        <v>20</v>
      </c>
      <c r="F128" s="207" t="str">
        <f>'solvent 1'!F128</f>
        <v>Stock A</v>
      </c>
      <c r="G128" s="258">
        <f>'solvent 1'!G128</f>
        <v>3.98</v>
      </c>
      <c r="H128" s="199">
        <f>D128/(E128*0.001+G128)</f>
        <v>0</v>
      </c>
      <c r="I128" s="303"/>
      <c r="J128" s="204">
        <f t="shared" si="13"/>
        <v>0</v>
      </c>
      <c r="K128" s="226" t="e">
        <f>$B$75*S123/100*H128/0.001</f>
        <v>#DIV/0!</v>
      </c>
      <c r="L128" s="204" t="e">
        <f t="shared" si="14"/>
        <v>#DIV/0!</v>
      </c>
      <c r="M128" s="203">
        <f>$E$66</f>
        <v>0</v>
      </c>
      <c r="N128" s="266" t="e">
        <f>L128/B$75</f>
        <v>#DIV/0!</v>
      </c>
      <c r="O128" s="201" t="e">
        <f>IF(M128&gt;=$B$79, N128/M128*100, "N/A")</f>
        <v>#DIV/0!</v>
      </c>
      <c r="P128" s="344"/>
      <c r="Q128" s="344"/>
      <c r="R128" s="344"/>
      <c r="S128" s="344"/>
      <c r="T128" s="347"/>
      <c r="U128" s="336"/>
    </row>
    <row r="129" spans="1:21" s="94" customFormat="1" ht="15" x14ac:dyDescent="0.25">
      <c r="A129" s="377">
        <f>'solvent 1'!A129</f>
        <v>0</v>
      </c>
      <c r="B129" s="380">
        <f>'solvent 1'!B129</f>
        <v>0</v>
      </c>
      <c r="C129" s="195">
        <v>1</v>
      </c>
      <c r="D129" s="269">
        <f>'solvent 1'!D129</f>
        <v>0</v>
      </c>
      <c r="E129" s="337" t="str">
        <f>'solvent 1'!E129</f>
        <v>N/A</v>
      </c>
      <c r="F129" s="337" t="str">
        <f>'solvent 1'!F129</f>
        <v>N/A</v>
      </c>
      <c r="G129" s="254">
        <f>'solvent 1'!G129</f>
        <v>4</v>
      </c>
      <c r="H129" s="307">
        <f>D129/G129</f>
        <v>0</v>
      </c>
      <c r="I129" s="300"/>
      <c r="J129" s="305">
        <f>I129-$B$55</f>
        <v>0</v>
      </c>
      <c r="K129" s="337" t="str">
        <f>'solvent 1'!K129</f>
        <v>N/A</v>
      </c>
      <c r="L129" s="337" t="str">
        <f>'solvent 1'!L129</f>
        <v>N/A</v>
      </c>
      <c r="M129" s="337" t="str">
        <f>'solvent 1'!M129</f>
        <v>N/A</v>
      </c>
      <c r="N129" s="337" t="str">
        <f>'solvent 1'!N129</f>
        <v>N/A</v>
      </c>
      <c r="O129" s="337" t="str">
        <f>'solvent 1'!O129</f>
        <v>N/A</v>
      </c>
      <c r="P129" s="206" t="e">
        <f>J129/$B$75</f>
        <v>#DIV/0!</v>
      </c>
      <c r="Q129" s="305" t="e">
        <f>P129*0.001/H129*100*10000</f>
        <v>#DIV/0!</v>
      </c>
      <c r="R129" s="351" t="e">
        <f>AVERAGE(Q129:Q131)</f>
        <v>#DIV/0!</v>
      </c>
      <c r="S129" s="354" t="e">
        <f>AVERAGE(R129:R131)/10000</f>
        <v>#DIV/0!</v>
      </c>
      <c r="T129" s="227" t="e">
        <f>IF(P129&lt;$B$79, $B$79*0.001/H129*100*10000,"N/A")</f>
        <v>#DIV/0!</v>
      </c>
      <c r="U129" s="322"/>
    </row>
    <row r="130" spans="1:21" s="94" customFormat="1" ht="15" x14ac:dyDescent="0.25">
      <c r="A130" s="378"/>
      <c r="B130" s="381"/>
      <c r="C130" s="182">
        <v>2</v>
      </c>
      <c r="D130" s="270">
        <f>'solvent 1'!D130</f>
        <v>0</v>
      </c>
      <c r="E130" s="338"/>
      <c r="F130" s="338"/>
      <c r="G130" s="255">
        <f>'solvent 1'!G130</f>
        <v>4</v>
      </c>
      <c r="H130" s="202">
        <f>D130/G130</f>
        <v>0</v>
      </c>
      <c r="I130" s="301"/>
      <c r="J130" s="201">
        <f t="shared" ref="J130:J134" si="15">I130-$B$55</f>
        <v>0</v>
      </c>
      <c r="K130" s="338"/>
      <c r="L130" s="338"/>
      <c r="M130" s="338"/>
      <c r="N130" s="338"/>
      <c r="O130" s="338"/>
      <c r="P130" s="178" t="e">
        <f>J130/$B$75</f>
        <v>#DIV/0!</v>
      </c>
      <c r="Q130" s="201" t="e">
        <f>P130*0.001/H130*100*10000</f>
        <v>#DIV/0!</v>
      </c>
      <c r="R130" s="352"/>
      <c r="S130" s="355"/>
      <c r="T130" s="228" t="e">
        <f>IF(P130&lt;$B$79, $B$79*0.001/H130*100*10000,"N/A")</f>
        <v>#DIV/0!</v>
      </c>
      <c r="U130" s="323"/>
    </row>
    <row r="131" spans="1:21" s="94" customFormat="1" ht="15" x14ac:dyDescent="0.25">
      <c r="A131" s="378"/>
      <c r="B131" s="381"/>
      <c r="C131" s="147">
        <v>3</v>
      </c>
      <c r="D131" s="271">
        <f>'solvent 1'!D131</f>
        <v>0</v>
      </c>
      <c r="E131" s="339"/>
      <c r="F131" s="339"/>
      <c r="G131" s="256">
        <f>'solvent 1'!G131</f>
        <v>4</v>
      </c>
      <c r="H131" s="308">
        <f>D131/G131</f>
        <v>0</v>
      </c>
      <c r="I131" s="302"/>
      <c r="J131" s="306">
        <f t="shared" si="15"/>
        <v>0</v>
      </c>
      <c r="K131" s="339"/>
      <c r="L131" s="339"/>
      <c r="M131" s="339"/>
      <c r="N131" s="339"/>
      <c r="O131" s="339"/>
      <c r="P131" s="317" t="e">
        <f>J131/$B$75</f>
        <v>#DIV/0!</v>
      </c>
      <c r="Q131" s="306" t="e">
        <f>P131*0.001/H131*100*10000</f>
        <v>#DIV/0!</v>
      </c>
      <c r="R131" s="353"/>
      <c r="S131" s="356"/>
      <c r="T131" s="228" t="e">
        <f>IF(P131&lt;$B$79, $B$79*0.001/H131*100*10000,"N/A")</f>
        <v>#DIV/0!</v>
      </c>
      <c r="U131" s="324"/>
    </row>
    <row r="132" spans="1:21" s="94" customFormat="1" ht="15" x14ac:dyDescent="0.25">
      <c r="A132" s="378"/>
      <c r="B132" s="381"/>
      <c r="C132" s="145" t="s">
        <v>151</v>
      </c>
      <c r="D132" s="257">
        <f>'solvent 1'!D132</f>
        <v>0</v>
      </c>
      <c r="E132" s="207">
        <f>'solvent 1'!E132</f>
        <v>800</v>
      </c>
      <c r="F132" s="207" t="str">
        <f>'solvent 1'!F132</f>
        <v>Diluted stock A</v>
      </c>
      <c r="G132" s="257">
        <f>'solvent 1'!G132</f>
        <v>3.2</v>
      </c>
      <c r="H132" s="193">
        <f>D132/(E132*0.001+G132)</f>
        <v>0</v>
      </c>
      <c r="I132" s="301"/>
      <c r="J132" s="201">
        <f t="shared" si="15"/>
        <v>0</v>
      </c>
      <c r="K132" s="225" t="e">
        <f>$B$75*S129/100*H132/0.001</f>
        <v>#DIV/0!</v>
      </c>
      <c r="L132" s="201" t="e">
        <f>J132-K132</f>
        <v>#DIV/0!</v>
      </c>
      <c r="M132" s="194">
        <f>$E$64</f>
        <v>0</v>
      </c>
      <c r="N132" s="178" t="e">
        <f>L132/B$75</f>
        <v>#DIV/0!</v>
      </c>
      <c r="O132" s="201" t="e">
        <f>IF(M132&gt;=$B$79, N132/M132*100, "N/A")</f>
        <v>#DIV/0!</v>
      </c>
      <c r="P132" s="343" t="str">
        <f>'solvent 1'!P132</f>
        <v>N/A</v>
      </c>
      <c r="Q132" s="343" t="str">
        <f>'solvent 1'!Q132</f>
        <v>N/A</v>
      </c>
      <c r="R132" s="343" t="str">
        <f>'solvent 1'!R132</f>
        <v>N/A</v>
      </c>
      <c r="S132" s="343" t="str">
        <f>'solvent 1'!S132</f>
        <v>N/A</v>
      </c>
      <c r="T132" s="345" t="str">
        <f>IF(P132&lt;$B$79, $B$79*0.001/H132*100*10000,"N/A")</f>
        <v>N/A</v>
      </c>
      <c r="U132" s="334" t="str">
        <f>'solvent 1'!U132</f>
        <v>N/A</v>
      </c>
    </row>
    <row r="133" spans="1:21" s="94" customFormat="1" ht="15" x14ac:dyDescent="0.25">
      <c r="A133" s="378"/>
      <c r="B133" s="381"/>
      <c r="C133" s="182" t="s">
        <v>152</v>
      </c>
      <c r="D133" s="257">
        <f>'solvent 1'!D133</f>
        <v>0</v>
      </c>
      <c r="E133" s="207">
        <f>'solvent 1'!E133</f>
        <v>4000</v>
      </c>
      <c r="F133" s="207" t="str">
        <f>'solvent 1'!F133</f>
        <v>Diluted stock A</v>
      </c>
      <c r="G133" s="257">
        <f>'solvent 1'!G133</f>
        <v>0</v>
      </c>
      <c r="H133" s="193">
        <f>D133/(E133*0.001+G133)</f>
        <v>0</v>
      </c>
      <c r="I133" s="301"/>
      <c r="J133" s="201">
        <f t="shared" si="15"/>
        <v>0</v>
      </c>
      <c r="K133" s="225" t="e">
        <f>$B$75*S129/100*H133/0.001</f>
        <v>#DIV/0!</v>
      </c>
      <c r="L133" s="201" t="e">
        <f t="shared" ref="L133:L134" si="16">J133-K133</f>
        <v>#DIV/0!</v>
      </c>
      <c r="M133" s="194">
        <f>$E$65</f>
        <v>0</v>
      </c>
      <c r="N133" s="178" t="e">
        <f>L133/B$75</f>
        <v>#DIV/0!</v>
      </c>
      <c r="O133" s="201" t="e">
        <f>IF(M133&gt;=$B$79, N133/M133*100, "N/A")</f>
        <v>#DIV/0!</v>
      </c>
      <c r="P133" s="338"/>
      <c r="Q133" s="338"/>
      <c r="R133" s="338"/>
      <c r="S133" s="338"/>
      <c r="T133" s="346"/>
      <c r="U133" s="335"/>
    </row>
    <row r="134" spans="1:21" s="94" customFormat="1" ht="15.75" thickBot="1" x14ac:dyDescent="0.3">
      <c r="A134" s="379"/>
      <c r="B134" s="382"/>
      <c r="C134" s="198" t="s">
        <v>153</v>
      </c>
      <c r="D134" s="258">
        <f>'solvent 1'!D134</f>
        <v>0</v>
      </c>
      <c r="E134" s="304">
        <f>'solvent 1'!E134</f>
        <v>20</v>
      </c>
      <c r="F134" s="304" t="str">
        <f>'solvent 1'!F134</f>
        <v>Stock A</v>
      </c>
      <c r="G134" s="258">
        <f>'solvent 1'!G134</f>
        <v>3.98</v>
      </c>
      <c r="H134" s="199">
        <f>D134/(E134*0.001+G134)</f>
        <v>0</v>
      </c>
      <c r="I134" s="303"/>
      <c r="J134" s="204">
        <f t="shared" si="15"/>
        <v>0</v>
      </c>
      <c r="K134" s="226" t="e">
        <f>$B$75*S129/100*H134/0.001</f>
        <v>#DIV/0!</v>
      </c>
      <c r="L134" s="204" t="e">
        <f t="shared" si="16"/>
        <v>#DIV/0!</v>
      </c>
      <c r="M134" s="203">
        <f>$E$66</f>
        <v>0</v>
      </c>
      <c r="N134" s="266" t="e">
        <f>L134/B$75</f>
        <v>#DIV/0!</v>
      </c>
      <c r="O134" s="201" t="e">
        <f>IF(M134&gt;=$B$79, N134/M134*100, "N/A")</f>
        <v>#DIV/0!</v>
      </c>
      <c r="P134" s="344"/>
      <c r="Q134" s="344"/>
      <c r="R134" s="344"/>
      <c r="S134" s="344"/>
      <c r="T134" s="347"/>
      <c r="U134" s="336"/>
    </row>
    <row r="135" spans="1:21" s="94" customFormat="1" ht="15" x14ac:dyDescent="0.25">
      <c r="Q135" s="117"/>
    </row>
    <row r="136" spans="1:21" s="94" customFormat="1" ht="15" x14ac:dyDescent="0.25">
      <c r="Q136" s="117"/>
    </row>
    <row r="137" spans="1:21" s="94" customFormat="1" ht="15" x14ac:dyDescent="0.25">
      <c r="A137" s="181" t="s">
        <v>148</v>
      </c>
      <c r="Q137" s="117"/>
    </row>
    <row r="138" spans="1:21" s="94" customFormat="1" ht="15" x14ac:dyDescent="0.25">
      <c r="A138" s="325"/>
      <c r="B138" s="326"/>
      <c r="C138" s="326"/>
      <c r="D138" s="326"/>
      <c r="E138" s="326"/>
      <c r="F138" s="326"/>
      <c r="G138" s="326"/>
      <c r="H138" s="326"/>
      <c r="I138" s="326"/>
      <c r="J138" s="326"/>
      <c r="K138" s="326"/>
      <c r="L138" s="326"/>
      <c r="M138" s="326"/>
      <c r="N138" s="326"/>
      <c r="O138" s="326"/>
      <c r="P138" s="326"/>
      <c r="Q138" s="326"/>
      <c r="R138" s="326"/>
      <c r="S138" s="326"/>
      <c r="T138" s="326"/>
      <c r="U138" s="327"/>
    </row>
    <row r="139" spans="1:21" s="94" customFormat="1" ht="15" x14ac:dyDescent="0.25">
      <c r="A139" s="328"/>
      <c r="B139" s="329"/>
      <c r="C139" s="329"/>
      <c r="D139" s="329"/>
      <c r="E139" s="329"/>
      <c r="F139" s="329"/>
      <c r="G139" s="329"/>
      <c r="H139" s="329"/>
      <c r="I139" s="329"/>
      <c r="J139" s="329"/>
      <c r="K139" s="329"/>
      <c r="L139" s="329"/>
      <c r="M139" s="329"/>
      <c r="N139" s="329"/>
      <c r="O139" s="329"/>
      <c r="P139" s="329"/>
      <c r="Q139" s="329"/>
      <c r="R139" s="329"/>
      <c r="S139" s="329"/>
      <c r="T139" s="329"/>
      <c r="U139" s="330"/>
    </row>
    <row r="140" spans="1:21" s="94" customFormat="1" ht="15" x14ac:dyDescent="0.25">
      <c r="A140" s="328"/>
      <c r="B140" s="329"/>
      <c r="C140" s="329"/>
      <c r="D140" s="329"/>
      <c r="E140" s="329"/>
      <c r="F140" s="329"/>
      <c r="G140" s="329"/>
      <c r="H140" s="329"/>
      <c r="I140" s="329"/>
      <c r="J140" s="329"/>
      <c r="K140" s="329"/>
      <c r="L140" s="329"/>
      <c r="M140" s="329"/>
      <c r="N140" s="329"/>
      <c r="O140" s="329"/>
      <c r="P140" s="329"/>
      <c r="Q140" s="329"/>
      <c r="R140" s="329"/>
      <c r="S140" s="329"/>
      <c r="T140" s="329"/>
      <c r="U140" s="330"/>
    </row>
    <row r="141" spans="1:21" s="94" customFormat="1" ht="15" x14ac:dyDescent="0.25">
      <c r="A141" s="328"/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29"/>
      <c r="N141" s="329"/>
      <c r="O141" s="329"/>
      <c r="P141" s="329"/>
      <c r="Q141" s="329"/>
      <c r="R141" s="329"/>
      <c r="S141" s="329"/>
      <c r="T141" s="329"/>
      <c r="U141" s="330"/>
    </row>
    <row r="142" spans="1:21" s="94" customFormat="1" ht="15" x14ac:dyDescent="0.25">
      <c r="A142" s="328"/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29"/>
      <c r="N142" s="329"/>
      <c r="O142" s="329"/>
      <c r="P142" s="329"/>
      <c r="Q142" s="329"/>
      <c r="R142" s="329"/>
      <c r="S142" s="329"/>
      <c r="T142" s="329"/>
      <c r="U142" s="330"/>
    </row>
    <row r="143" spans="1:21" s="94" customFormat="1" ht="15" x14ac:dyDescent="0.25">
      <c r="A143" s="328"/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29"/>
      <c r="P143" s="329"/>
      <c r="Q143" s="329"/>
      <c r="R143" s="329"/>
      <c r="S143" s="329"/>
      <c r="T143" s="329"/>
      <c r="U143" s="330"/>
    </row>
    <row r="144" spans="1:21" ht="15" x14ac:dyDescent="0.25">
      <c r="A144" s="328"/>
      <c r="B144" s="329"/>
      <c r="C144" s="329"/>
      <c r="D144" s="329"/>
      <c r="E144" s="329"/>
      <c r="F144" s="329"/>
      <c r="G144" s="329"/>
      <c r="H144" s="329"/>
      <c r="I144" s="329"/>
      <c r="J144" s="329"/>
      <c r="K144" s="329"/>
      <c r="L144" s="329"/>
      <c r="M144" s="329"/>
      <c r="N144" s="329"/>
      <c r="O144" s="329"/>
      <c r="P144" s="329"/>
      <c r="Q144" s="329"/>
      <c r="R144" s="329"/>
      <c r="S144" s="329"/>
      <c r="T144" s="329"/>
      <c r="U144" s="330"/>
    </row>
    <row r="145" spans="1:21" ht="15" x14ac:dyDescent="0.25">
      <c r="A145" s="328"/>
      <c r="B145" s="329"/>
      <c r="C145" s="329"/>
      <c r="D145" s="329"/>
      <c r="E145" s="329"/>
      <c r="F145" s="329"/>
      <c r="G145" s="329"/>
      <c r="H145" s="329"/>
      <c r="I145" s="329"/>
      <c r="J145" s="329"/>
      <c r="K145" s="329"/>
      <c r="L145" s="329"/>
      <c r="M145" s="329"/>
      <c r="N145" s="329"/>
      <c r="O145" s="329"/>
      <c r="P145" s="329"/>
      <c r="Q145" s="329"/>
      <c r="R145" s="329"/>
      <c r="S145" s="329"/>
      <c r="T145" s="329"/>
      <c r="U145" s="330"/>
    </row>
    <row r="146" spans="1:21" s="94" customFormat="1" ht="15" x14ac:dyDescent="0.25">
      <c r="A146" s="328"/>
      <c r="B146" s="329"/>
      <c r="C146" s="329"/>
      <c r="D146" s="329"/>
      <c r="E146" s="329"/>
      <c r="F146" s="329"/>
      <c r="G146" s="329"/>
      <c r="H146" s="329"/>
      <c r="I146" s="329"/>
      <c r="J146" s="329"/>
      <c r="K146" s="329"/>
      <c r="L146" s="329"/>
      <c r="M146" s="329"/>
      <c r="N146" s="329"/>
      <c r="O146" s="329"/>
      <c r="P146" s="329"/>
      <c r="Q146" s="329"/>
      <c r="R146" s="329"/>
      <c r="S146" s="329"/>
      <c r="T146" s="329"/>
      <c r="U146" s="330"/>
    </row>
    <row r="147" spans="1:21" s="94" customFormat="1" ht="15" x14ac:dyDescent="0.25">
      <c r="A147" s="328"/>
      <c r="B147" s="329"/>
      <c r="C147" s="329"/>
      <c r="D147" s="329"/>
      <c r="E147" s="329"/>
      <c r="F147" s="329"/>
      <c r="G147" s="329"/>
      <c r="H147" s="329"/>
      <c r="I147" s="329"/>
      <c r="J147" s="329"/>
      <c r="K147" s="329"/>
      <c r="L147" s="329"/>
      <c r="M147" s="329"/>
      <c r="N147" s="329"/>
      <c r="O147" s="329"/>
      <c r="P147" s="329"/>
      <c r="Q147" s="329"/>
      <c r="R147" s="329"/>
      <c r="S147" s="329"/>
      <c r="T147" s="329"/>
      <c r="U147" s="330"/>
    </row>
    <row r="148" spans="1:21" s="94" customFormat="1" ht="15" x14ac:dyDescent="0.25">
      <c r="A148" s="331"/>
      <c r="B148" s="332"/>
      <c r="C148" s="332"/>
      <c r="D148" s="332"/>
      <c r="E148" s="332"/>
      <c r="F148" s="332"/>
      <c r="G148" s="332"/>
      <c r="H148" s="332"/>
      <c r="I148" s="332"/>
      <c r="J148" s="332"/>
      <c r="K148" s="332"/>
      <c r="L148" s="332"/>
      <c r="M148" s="332"/>
      <c r="N148" s="332"/>
      <c r="O148" s="332"/>
      <c r="P148" s="332"/>
      <c r="Q148" s="332"/>
      <c r="R148" s="332"/>
      <c r="S148" s="332"/>
      <c r="T148" s="332"/>
      <c r="U148" s="333"/>
    </row>
    <row r="149" spans="1:21" ht="14.25" customHeight="1" x14ac:dyDescent="0.25"/>
  </sheetData>
  <mergeCells count="102">
    <mergeCell ref="G21:H21"/>
    <mergeCell ref="G22:H22"/>
    <mergeCell ref="G26:I26"/>
    <mergeCell ref="G27:I27"/>
    <mergeCell ref="A84:A86"/>
    <mergeCell ref="B84:B86"/>
    <mergeCell ref="C84:C86"/>
    <mergeCell ref="D84:D86"/>
    <mergeCell ref="E84:E86"/>
    <mergeCell ref="A105:A110"/>
    <mergeCell ref="B105:B110"/>
    <mergeCell ref="E105:E107"/>
    <mergeCell ref="B4:E4"/>
    <mergeCell ref="B5:E5"/>
    <mergeCell ref="A111:A116"/>
    <mergeCell ref="B111:B116"/>
    <mergeCell ref="E111:E113"/>
    <mergeCell ref="F111:F113"/>
    <mergeCell ref="F105:F107"/>
    <mergeCell ref="K111:K113"/>
    <mergeCell ref="L111:L113"/>
    <mergeCell ref="R105:R107"/>
    <mergeCell ref="S105:S107"/>
    <mergeCell ref="U105:U107"/>
    <mergeCell ref="P108:P110"/>
    <mergeCell ref="Q108:Q110"/>
    <mergeCell ref="R108:R110"/>
    <mergeCell ref="S108:S110"/>
    <mergeCell ref="T108:T110"/>
    <mergeCell ref="U108:U110"/>
    <mergeCell ref="K105:K107"/>
    <mergeCell ref="L105:L107"/>
    <mergeCell ref="M105:M107"/>
    <mergeCell ref="N105:N107"/>
    <mergeCell ref="O105:O107"/>
    <mergeCell ref="P114:P116"/>
    <mergeCell ref="Q114:Q116"/>
    <mergeCell ref="R114:R116"/>
    <mergeCell ref="S114:S116"/>
    <mergeCell ref="T114:T116"/>
    <mergeCell ref="U114:U116"/>
    <mergeCell ref="M111:M113"/>
    <mergeCell ref="N111:N113"/>
    <mergeCell ref="O111:O113"/>
    <mergeCell ref="R111:R113"/>
    <mergeCell ref="S111:S113"/>
    <mergeCell ref="U111:U113"/>
    <mergeCell ref="S120:S122"/>
    <mergeCell ref="T120:T122"/>
    <mergeCell ref="U120:U122"/>
    <mergeCell ref="M117:M119"/>
    <mergeCell ref="N117:N119"/>
    <mergeCell ref="O117:O119"/>
    <mergeCell ref="R117:R119"/>
    <mergeCell ref="S117:S119"/>
    <mergeCell ref="U117:U119"/>
    <mergeCell ref="A123:A128"/>
    <mergeCell ref="B123:B128"/>
    <mergeCell ref="E123:E125"/>
    <mergeCell ref="F123:F125"/>
    <mergeCell ref="K123:K125"/>
    <mergeCell ref="L123:L125"/>
    <mergeCell ref="P120:P122"/>
    <mergeCell ref="Q120:Q122"/>
    <mergeCell ref="R120:R122"/>
    <mergeCell ref="A117:A122"/>
    <mergeCell ref="B117:B122"/>
    <mergeCell ref="E117:E119"/>
    <mergeCell ref="F117:F119"/>
    <mergeCell ref="K117:K119"/>
    <mergeCell ref="L117:L119"/>
    <mergeCell ref="P126:P128"/>
    <mergeCell ref="Q126:Q128"/>
    <mergeCell ref="R126:R128"/>
    <mergeCell ref="S126:S128"/>
    <mergeCell ref="T126:T128"/>
    <mergeCell ref="U126:U128"/>
    <mergeCell ref="M123:M125"/>
    <mergeCell ref="N123:N125"/>
    <mergeCell ref="O123:O125"/>
    <mergeCell ref="R123:R125"/>
    <mergeCell ref="S123:S125"/>
    <mergeCell ref="U123:U125"/>
    <mergeCell ref="A138:U148"/>
    <mergeCell ref="P132:P134"/>
    <mergeCell ref="Q132:Q134"/>
    <mergeCell ref="R132:R134"/>
    <mergeCell ref="S132:S134"/>
    <mergeCell ref="T132:T134"/>
    <mergeCell ref="U132:U134"/>
    <mergeCell ref="M129:M131"/>
    <mergeCell ref="N129:N131"/>
    <mergeCell ref="O129:O131"/>
    <mergeCell ref="R129:R131"/>
    <mergeCell ref="S129:S131"/>
    <mergeCell ref="U129:U131"/>
    <mergeCell ref="A129:A134"/>
    <mergeCell ref="B129:B134"/>
    <mergeCell ref="E129:E131"/>
    <mergeCell ref="F129:F131"/>
    <mergeCell ref="K129:K131"/>
    <mergeCell ref="L129:L131"/>
  </mergeCells>
  <conditionalFormatting sqref="J105:J110 L108:L110 N108:N110">
    <cfRule type="containsText" dxfId="292" priority="70" operator="containsText" text="#VALUE!">
      <formula>NOT(ISERROR(SEARCH("#VALUE!",J105)))</formula>
    </cfRule>
  </conditionalFormatting>
  <conditionalFormatting sqref="G89">
    <cfRule type="cellIs" dxfId="291" priority="68" operator="greaterThan">
      <formula>1</formula>
    </cfRule>
    <cfRule type="cellIs" dxfId="290" priority="69" operator="lessThanOrEqual">
      <formula>1</formula>
    </cfRule>
  </conditionalFormatting>
  <conditionalFormatting sqref="I89">
    <cfRule type="cellIs" dxfId="289" priority="66" operator="greaterThan">
      <formula>5</formula>
    </cfRule>
    <cfRule type="cellIs" dxfId="288" priority="67" operator="lessThanOrEqual">
      <formula>5</formula>
    </cfRule>
  </conditionalFormatting>
  <conditionalFormatting sqref="J87">
    <cfRule type="cellIs" dxfId="287" priority="63" operator="lessThan">
      <formula>90</formula>
    </cfRule>
    <cfRule type="cellIs" dxfId="286" priority="64" operator="greaterThan">
      <formula>110</formula>
    </cfRule>
    <cfRule type="cellIs" dxfId="285" priority="65" operator="between">
      <formula>90</formula>
      <formula>110</formula>
    </cfRule>
  </conditionalFormatting>
  <conditionalFormatting sqref="P105:P107">
    <cfRule type="cellIs" dxfId="284" priority="71" operator="greaterThan">
      <formula>$D$79</formula>
    </cfRule>
    <cfRule type="cellIs" dxfId="283" priority="72" operator="lessThan">
      <formula>$B$79</formula>
    </cfRule>
    <cfRule type="cellIs" dxfId="282" priority="73" operator="between">
      <formula>$B$79</formula>
      <formula>$D$79</formula>
    </cfRule>
  </conditionalFormatting>
  <conditionalFormatting sqref="J111:J116 N114:N116">
    <cfRule type="containsText" dxfId="281" priority="62" operator="containsText" text="#VALUE!">
      <formula>NOT(ISERROR(SEARCH("#VALUE!",J111)))</formula>
    </cfRule>
  </conditionalFormatting>
  <conditionalFormatting sqref="N120:N122 N126:N128 N132:N134 J117:J134">
    <cfRule type="containsText" dxfId="280" priority="61" operator="containsText" text="#VALUE!">
      <formula>NOT(ISERROR(SEARCH("#VALUE!",J117)))</formula>
    </cfRule>
  </conditionalFormatting>
  <conditionalFormatting sqref="L114:L116">
    <cfRule type="containsText" dxfId="279" priority="60" operator="containsText" text="#VALUE!">
      <formula>NOT(ISERROR(SEARCH("#VALUE!",L114)))</formula>
    </cfRule>
  </conditionalFormatting>
  <conditionalFormatting sqref="L120:L122">
    <cfRule type="containsText" dxfId="278" priority="59" operator="containsText" text="#VALUE!">
      <formula>NOT(ISERROR(SEARCH("#VALUE!",L120)))</formula>
    </cfRule>
  </conditionalFormatting>
  <conditionalFormatting sqref="I95:I99">
    <cfRule type="cellIs" dxfId="277" priority="56" operator="lessThan">
      <formula>90</formula>
    </cfRule>
    <cfRule type="cellIs" dxfId="276" priority="57" operator="greaterThan">
      <formula>110</formula>
    </cfRule>
    <cfRule type="cellIs" dxfId="275" priority="58" operator="between">
      <formula>90</formula>
      <formula>110</formula>
    </cfRule>
  </conditionalFormatting>
  <conditionalFormatting sqref="P111:P113">
    <cfRule type="cellIs" dxfId="274" priority="53" operator="greaterThan">
      <formula>$D$79</formula>
    </cfRule>
    <cfRule type="cellIs" dxfId="273" priority="54" operator="lessThan">
      <formula>$B$79</formula>
    </cfRule>
    <cfRule type="cellIs" dxfId="272" priority="55" operator="between">
      <formula>$B$79</formula>
      <formula>$D$79</formula>
    </cfRule>
  </conditionalFormatting>
  <conditionalFormatting sqref="P117:P119">
    <cfRule type="cellIs" dxfId="271" priority="50" operator="greaterThan">
      <formula>$D$79</formula>
    </cfRule>
    <cfRule type="cellIs" dxfId="270" priority="51" operator="lessThan">
      <formula>$B$79</formula>
    </cfRule>
    <cfRule type="cellIs" dxfId="269" priority="52" operator="between">
      <formula>$B$79</formula>
      <formula>$D$79</formula>
    </cfRule>
  </conditionalFormatting>
  <conditionalFormatting sqref="H62:H65">
    <cfRule type="cellIs" dxfId="268" priority="47" operator="between">
      <formula>70</formula>
      <formula>130</formula>
    </cfRule>
    <cfRule type="cellIs" dxfId="267" priority="48" operator="lessThan">
      <formula>70</formula>
    </cfRule>
    <cfRule type="cellIs" dxfId="266" priority="49" operator="greaterThan">
      <formula>130</formula>
    </cfRule>
  </conditionalFormatting>
  <conditionalFormatting sqref="H66:H69">
    <cfRule type="cellIs" dxfId="265" priority="44" operator="between">
      <formula>90</formula>
      <formula>110</formula>
    </cfRule>
    <cfRule type="cellIs" dxfId="264" priority="45" operator="lessThan">
      <formula>90</formula>
    </cfRule>
    <cfRule type="cellIs" dxfId="263" priority="46" operator="greaterThan">
      <formula>110</formula>
    </cfRule>
  </conditionalFormatting>
  <conditionalFormatting sqref="J62:J65">
    <cfRule type="cellIs" dxfId="262" priority="41" operator="equal">
      <formula>10</formula>
    </cfRule>
    <cfRule type="cellIs" dxfId="261" priority="42" operator="greaterThan">
      <formula>10</formula>
    </cfRule>
    <cfRule type="cellIs" dxfId="260" priority="43" operator="lessThan">
      <formula>10</formula>
    </cfRule>
  </conditionalFormatting>
  <conditionalFormatting sqref="H89">
    <cfRule type="cellIs" dxfId="259" priority="39" operator="greaterThan">
      <formula>5</formula>
    </cfRule>
    <cfRule type="cellIs" dxfId="258" priority="40" operator="lessThanOrEqual">
      <formula>5</formula>
    </cfRule>
  </conditionalFormatting>
  <conditionalFormatting sqref="L126:L128">
    <cfRule type="containsText" dxfId="257" priority="38" operator="containsText" text="#VALUE!">
      <formula>NOT(ISERROR(SEARCH("#VALUE!",L126)))</formula>
    </cfRule>
  </conditionalFormatting>
  <conditionalFormatting sqref="P123:P125">
    <cfRule type="cellIs" dxfId="256" priority="35" operator="greaterThan">
      <formula>$D$79</formula>
    </cfRule>
    <cfRule type="cellIs" dxfId="255" priority="36" operator="lessThan">
      <formula>$B$79</formula>
    </cfRule>
    <cfRule type="cellIs" dxfId="254" priority="37" operator="between">
      <formula>$B$79</formula>
      <formula>$D$79</formula>
    </cfRule>
  </conditionalFormatting>
  <conditionalFormatting sqref="L132:L134">
    <cfRule type="containsText" dxfId="253" priority="34" operator="containsText" text="#VALUE!">
      <formula>NOT(ISERROR(SEARCH("#VALUE!",L132)))</formula>
    </cfRule>
  </conditionalFormatting>
  <conditionalFormatting sqref="P129:P131">
    <cfRule type="cellIs" dxfId="252" priority="31" operator="greaterThan">
      <formula>$D$79</formula>
    </cfRule>
    <cfRule type="cellIs" dxfId="251" priority="32" operator="lessThan">
      <formula>$B$79</formula>
    </cfRule>
    <cfRule type="cellIs" dxfId="250" priority="33" operator="between">
      <formula>$B$79</formula>
      <formula>$D$79</formula>
    </cfRule>
  </conditionalFormatting>
  <conditionalFormatting sqref="O108:O109">
    <cfRule type="cellIs" dxfId="249" priority="28" operator="between">
      <formula>70</formula>
      <formula>130</formula>
    </cfRule>
    <cfRule type="cellIs" dxfId="248" priority="29" operator="lessThan">
      <formula>70</formula>
    </cfRule>
    <cfRule type="cellIs" dxfId="247" priority="30" operator="greaterThan">
      <formula>130</formula>
    </cfRule>
  </conditionalFormatting>
  <conditionalFormatting sqref="O110">
    <cfRule type="cellIs" dxfId="246" priority="25" operator="between">
      <formula>90</formula>
      <formula>110</formula>
    </cfRule>
    <cfRule type="cellIs" dxfId="245" priority="26" operator="lessThan">
      <formula>90</formula>
    </cfRule>
    <cfRule type="cellIs" dxfId="244" priority="27" operator="greaterThan">
      <formula>110</formula>
    </cfRule>
  </conditionalFormatting>
  <conditionalFormatting sqref="O114:O115">
    <cfRule type="cellIs" dxfId="243" priority="22" operator="between">
      <formula>70</formula>
      <formula>130</formula>
    </cfRule>
    <cfRule type="cellIs" dxfId="242" priority="23" operator="lessThan">
      <formula>70</formula>
    </cfRule>
    <cfRule type="cellIs" dxfId="241" priority="24" operator="greaterThan">
      <formula>130</formula>
    </cfRule>
  </conditionalFormatting>
  <conditionalFormatting sqref="O116">
    <cfRule type="cellIs" dxfId="240" priority="19" operator="between">
      <formula>90</formula>
      <formula>110</formula>
    </cfRule>
    <cfRule type="cellIs" dxfId="239" priority="20" operator="lessThan">
      <formula>90</formula>
    </cfRule>
    <cfRule type="cellIs" dxfId="238" priority="21" operator="greaterThan">
      <formula>110</formula>
    </cfRule>
  </conditionalFormatting>
  <conditionalFormatting sqref="O120:O121">
    <cfRule type="cellIs" dxfId="237" priority="16" operator="between">
      <formula>70</formula>
      <formula>130</formula>
    </cfRule>
    <cfRule type="cellIs" dxfId="236" priority="17" operator="lessThan">
      <formula>70</formula>
    </cfRule>
    <cfRule type="cellIs" dxfId="235" priority="18" operator="greaterThan">
      <formula>130</formula>
    </cfRule>
  </conditionalFormatting>
  <conditionalFormatting sqref="O122">
    <cfRule type="cellIs" dxfId="234" priority="13" operator="between">
      <formula>90</formula>
      <formula>110</formula>
    </cfRule>
    <cfRule type="cellIs" dxfId="233" priority="14" operator="lessThan">
      <formula>90</formula>
    </cfRule>
    <cfRule type="cellIs" dxfId="232" priority="15" operator="greaterThan">
      <formula>110</formula>
    </cfRule>
  </conditionalFormatting>
  <conditionalFormatting sqref="O126:O127">
    <cfRule type="cellIs" dxfId="231" priority="10" operator="between">
      <formula>70</formula>
      <formula>130</formula>
    </cfRule>
    <cfRule type="cellIs" dxfId="230" priority="11" operator="lessThan">
      <formula>70</formula>
    </cfRule>
    <cfRule type="cellIs" dxfId="229" priority="12" operator="greaterThan">
      <formula>130</formula>
    </cfRule>
  </conditionalFormatting>
  <conditionalFormatting sqref="O128">
    <cfRule type="cellIs" dxfId="228" priority="7" operator="between">
      <formula>90</formula>
      <formula>110</formula>
    </cfRule>
    <cfRule type="cellIs" dxfId="227" priority="8" operator="lessThan">
      <formula>90</formula>
    </cfRule>
    <cfRule type="cellIs" dxfId="226" priority="9" operator="greaterThan">
      <formula>110</formula>
    </cfRule>
  </conditionalFormatting>
  <conditionalFormatting sqref="O132:O133">
    <cfRule type="cellIs" dxfId="225" priority="4" operator="between">
      <formula>70</formula>
      <formula>130</formula>
    </cfRule>
    <cfRule type="cellIs" dxfId="224" priority="5" operator="lessThan">
      <formula>70</formula>
    </cfRule>
    <cfRule type="cellIs" dxfId="223" priority="6" operator="greaterThan">
      <formula>130</formula>
    </cfRule>
  </conditionalFormatting>
  <conditionalFormatting sqref="O134">
    <cfRule type="cellIs" dxfId="222" priority="1" operator="between">
      <formula>90</formula>
      <formula>110</formula>
    </cfRule>
    <cfRule type="cellIs" dxfId="221" priority="2" operator="lessThan">
      <formula>90</formula>
    </cfRule>
    <cfRule type="cellIs" dxfId="220" priority="3" operator="greaterThan">
      <formula>110</formula>
    </cfRule>
  </conditionalFormatting>
  <pageMargins left="0.74803149606299213" right="0.51181102362204722" top="0.51041666666666663" bottom="0.98425196850393704" header="0.51181102362204722" footer="0.51181102362204722"/>
  <pageSetup paperSize="9" scale="96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EE7A9-36E9-4F1D-B2AB-F0CA4C412FDF}">
  <sheetPr>
    <pageSetUpPr fitToPage="1"/>
  </sheetPr>
  <dimension ref="A1:AK149"/>
  <sheetViews>
    <sheetView showGridLines="0" showRuler="0" zoomScale="70" zoomScaleNormal="70" workbookViewId="0">
      <selection activeCell="A7" sqref="A7"/>
    </sheetView>
  </sheetViews>
  <sheetFormatPr defaultColWidth="0" defaultRowHeight="0" customHeight="1" zeroHeight="1" x14ac:dyDescent="0.25"/>
  <cols>
    <col min="1" max="1" width="19.75" style="94" customWidth="1"/>
    <col min="2" max="2" width="19" style="94" customWidth="1"/>
    <col min="3" max="3" width="14.875" style="94" customWidth="1"/>
    <col min="4" max="4" width="15.75" style="94" customWidth="1"/>
    <col min="5" max="5" width="15.125" style="94" customWidth="1"/>
    <col min="6" max="6" width="17.375" style="94" customWidth="1"/>
    <col min="7" max="7" width="15.375" style="94" customWidth="1"/>
    <col min="8" max="8" width="17.5" style="94" customWidth="1"/>
    <col min="9" max="9" width="14.75" style="94" customWidth="1"/>
    <col min="10" max="10" width="11.375" style="94" customWidth="1"/>
    <col min="11" max="11" width="11.875" style="94" customWidth="1"/>
    <col min="12" max="12" width="11.375" style="94" customWidth="1"/>
    <col min="13" max="13" width="13" style="94" customWidth="1"/>
    <col min="14" max="14" width="13.125" style="94" customWidth="1"/>
    <col min="15" max="15" width="11.25" style="94" customWidth="1"/>
    <col min="16" max="16" width="14.75" style="94" customWidth="1"/>
    <col min="17" max="17" width="10.75" style="94" customWidth="1"/>
    <col min="18" max="18" width="11.25" style="94" customWidth="1"/>
    <col min="19" max="19" width="12.75" style="94" customWidth="1"/>
    <col min="20" max="20" width="12.125" style="94" customWidth="1"/>
    <col min="21" max="21" width="14.125" style="94" customWidth="1"/>
    <col min="22" max="22" width="11.375" style="94" customWidth="1"/>
    <col min="23" max="24" width="9" style="94" customWidth="1"/>
    <col min="25" max="25" width="33.375" style="94" customWidth="1"/>
    <col min="26" max="33" width="0" style="94" hidden="1" customWidth="1"/>
    <col min="34" max="16384" width="9" style="117" hidden="1"/>
  </cols>
  <sheetData>
    <row r="1" spans="1:33" s="161" customFormat="1" ht="14.25" customHeight="1" x14ac:dyDescent="0.2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160"/>
      <c r="AA1" s="160"/>
      <c r="AB1" s="160"/>
      <c r="AC1" s="160"/>
      <c r="AD1" s="160"/>
      <c r="AE1" s="160"/>
      <c r="AF1" s="160"/>
      <c r="AG1" s="160"/>
    </row>
    <row r="2" spans="1:33" s="160" customFormat="1" ht="14.25" customHeight="1" x14ac:dyDescent="0.25">
      <c r="A2" s="89"/>
      <c r="B2" s="90"/>
      <c r="C2" s="90"/>
      <c r="D2" s="90"/>
      <c r="E2" s="90"/>
      <c r="F2" s="90"/>
      <c r="G2" s="91" t="s">
        <v>13</v>
      </c>
      <c r="H2" s="92"/>
      <c r="I2" s="93"/>
      <c r="J2" s="93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33" s="160" customFormat="1" ht="14.25" customHeight="1" x14ac:dyDescent="0.25">
      <c r="A3" s="95"/>
      <c r="B3" s="309"/>
      <c r="C3" s="309"/>
      <c r="D3" s="309"/>
      <c r="E3" s="309"/>
      <c r="F3" s="309"/>
      <c r="G3" s="96">
        <v>0</v>
      </c>
      <c r="H3" s="92"/>
      <c r="I3" s="93"/>
      <c r="J3" s="93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spans="1:33" s="160" customFormat="1" ht="14.25" customHeight="1" x14ac:dyDescent="0.25">
      <c r="A4" s="97"/>
      <c r="B4" s="357" t="s">
        <v>14</v>
      </c>
      <c r="C4" s="357"/>
      <c r="D4" s="357"/>
      <c r="E4" s="357"/>
      <c r="F4" s="309"/>
      <c r="G4" s="98" t="s">
        <v>15</v>
      </c>
      <c r="H4" s="92"/>
      <c r="I4" s="93"/>
      <c r="J4" s="93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</row>
    <row r="5" spans="1:33" s="160" customFormat="1" ht="14.25" customHeight="1" x14ac:dyDescent="0.25">
      <c r="A5" s="97"/>
      <c r="B5" s="357" t="s">
        <v>16</v>
      </c>
      <c r="C5" s="357"/>
      <c r="D5" s="357"/>
      <c r="E5" s="357"/>
      <c r="F5" s="309"/>
      <c r="G5" s="96">
        <v>0</v>
      </c>
      <c r="H5" s="92"/>
      <c r="I5" s="93"/>
      <c r="J5" s="93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</row>
    <row r="6" spans="1:33" s="160" customFormat="1" ht="14.25" customHeight="1" x14ac:dyDescent="0.25">
      <c r="A6" s="97"/>
      <c r="B6" s="99"/>
      <c r="C6" s="99"/>
      <c r="D6" s="99"/>
      <c r="E6" s="99"/>
      <c r="F6" s="99"/>
      <c r="G6" s="98" t="s">
        <v>17</v>
      </c>
      <c r="H6" s="92"/>
      <c r="I6" s="93"/>
      <c r="J6" s="93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</row>
    <row r="7" spans="1:33" s="160" customFormat="1" ht="15.75" customHeight="1" x14ac:dyDescent="0.25">
      <c r="A7" s="321"/>
      <c r="B7" s="100"/>
      <c r="C7" s="100"/>
      <c r="D7" s="100"/>
      <c r="E7" s="100"/>
      <c r="F7" s="100"/>
      <c r="G7" s="96" t="s">
        <v>18</v>
      </c>
      <c r="H7" s="92"/>
      <c r="I7" s="93"/>
      <c r="J7" s="93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</row>
    <row r="8" spans="1:33" s="160" customFormat="1" ht="14.25" customHeight="1" x14ac:dyDescent="0.25">
      <c r="A8" s="93"/>
      <c r="B8" s="93"/>
      <c r="C8" s="93"/>
      <c r="D8" s="93"/>
      <c r="E8" s="93"/>
      <c r="F8" s="93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</row>
    <row r="9" spans="1:33" s="160" customFormat="1" ht="14.25" customHeight="1" x14ac:dyDescent="0.25">
      <c r="A9" s="101" t="s">
        <v>110</v>
      </c>
      <c r="B9" s="267" t="str">
        <f>'solvent 1'!B9</f>
        <v>SY</v>
      </c>
      <c r="C9" s="102" t="s">
        <v>19</v>
      </c>
      <c r="D9" s="94"/>
      <c r="E9" s="94"/>
      <c r="F9" s="93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</row>
    <row r="10" spans="1:33" s="160" customFormat="1" ht="14.25" customHeight="1" x14ac:dyDescent="0.25">
      <c r="A10" s="101" t="s">
        <v>20</v>
      </c>
      <c r="B10" s="267">
        <f>'solvent 1'!B10</f>
        <v>0</v>
      </c>
      <c r="C10" s="102"/>
      <c r="D10" s="94"/>
      <c r="E10" s="94"/>
      <c r="F10" s="93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</row>
    <row r="11" spans="1:33" s="160" customFormat="1" ht="14.25" customHeight="1" x14ac:dyDescent="0.25">
      <c r="A11" s="101" t="s">
        <v>5</v>
      </c>
      <c r="B11" s="267" t="str">
        <f>'solvent 1'!B11</f>
        <v>N/A</v>
      </c>
      <c r="C11" s="102" t="s">
        <v>21</v>
      </c>
      <c r="D11" s="94"/>
      <c r="E11" s="94"/>
      <c r="F11" s="93"/>
      <c r="G11" s="93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 spans="1:33" s="160" customFormat="1" ht="14.25" customHeight="1" x14ac:dyDescent="0.25">
      <c r="A12" s="101" t="s">
        <v>6</v>
      </c>
      <c r="B12" s="267" t="str">
        <f>'solvent 1'!B12</f>
        <v>Residual solvent quantification by GC-Headspace</v>
      </c>
      <c r="C12" s="102"/>
      <c r="D12" s="94"/>
      <c r="E12" s="94"/>
      <c r="F12" s="93"/>
      <c r="G12" s="93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</row>
    <row r="13" spans="1:33" s="160" customFormat="1" ht="14.25" customHeight="1" x14ac:dyDescent="0.25">
      <c r="A13" s="101" t="s">
        <v>7</v>
      </c>
      <c r="B13" s="267">
        <f>'solvent 1'!B13</f>
        <v>0</v>
      </c>
      <c r="C13" s="102" t="s">
        <v>22</v>
      </c>
      <c r="D13" s="94"/>
      <c r="E13" s="94"/>
      <c r="F13" s="93"/>
      <c r="G13" s="93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spans="1:33" s="160" customFormat="1" ht="14.25" customHeight="1" x14ac:dyDescent="0.25">
      <c r="A14" s="101" t="s">
        <v>8</v>
      </c>
      <c r="B14" s="267">
        <f>'solvent 1'!B14</f>
        <v>0</v>
      </c>
      <c r="C14" s="102" t="s">
        <v>23</v>
      </c>
      <c r="D14" s="94"/>
      <c r="E14" s="94"/>
      <c r="F14" s="93"/>
      <c r="G14" s="93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</row>
    <row r="15" spans="1:33" s="160" customFormat="1" ht="15" customHeight="1" x14ac:dyDescent="0.25">
      <c r="A15" s="101" t="s">
        <v>144</v>
      </c>
      <c r="B15" s="268">
        <f>'solvent 1'!B15</f>
        <v>0</v>
      </c>
      <c r="C15" s="102" t="s">
        <v>24</v>
      </c>
      <c r="D15" s="94"/>
      <c r="E15" s="94"/>
      <c r="F15" s="93"/>
      <c r="G15" s="93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</row>
    <row r="16" spans="1:33" s="160" customFormat="1" ht="12.75" customHeight="1" x14ac:dyDescent="0.25">
      <c r="A16" s="101" t="s">
        <v>9</v>
      </c>
      <c r="B16" s="267">
        <f>'solvent 1'!B16</f>
        <v>0</v>
      </c>
      <c r="C16" s="102" t="s">
        <v>22</v>
      </c>
      <c r="D16" s="102"/>
      <c r="E16" s="94"/>
      <c r="F16" s="93"/>
      <c r="G16" s="93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</row>
    <row r="17" spans="1:25" s="160" customFormat="1" ht="14.25" customHeight="1" x14ac:dyDescent="0.25">
      <c r="A17" s="94"/>
      <c r="B17" s="94"/>
      <c r="C17" s="94"/>
      <c r="D17" s="94"/>
      <c r="E17" s="94"/>
      <c r="F17" s="93"/>
      <c r="G17" s="93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</row>
    <row r="18" spans="1:25" s="160" customFormat="1" ht="14.25" customHeight="1" x14ac:dyDescent="0.25">
      <c r="A18" s="94"/>
      <c r="B18" s="94"/>
      <c r="C18" s="94"/>
      <c r="D18" s="94"/>
      <c r="E18" s="94"/>
      <c r="F18" s="94"/>
      <c r="G18" s="94"/>
      <c r="H18" s="104"/>
      <c r="I18" s="104"/>
      <c r="J18" s="10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</row>
    <row r="19" spans="1:25" s="160" customFormat="1" ht="14.25" customHeight="1" x14ac:dyDescent="0.25">
      <c r="A19" s="105" t="s">
        <v>25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 spans="1:25" s="160" customFormat="1" ht="14.25" customHeight="1" x14ac:dyDescent="0.25">
      <c r="A20" s="105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</row>
    <row r="21" spans="1:25" s="160" customFormat="1" ht="14.25" customHeight="1" x14ac:dyDescent="0.25">
      <c r="A21" s="106" t="s">
        <v>26</v>
      </c>
      <c r="B21" s="106" t="s">
        <v>27</v>
      </c>
      <c r="C21" s="106" t="s">
        <v>28</v>
      </c>
      <c r="D21" s="106" t="s">
        <v>29</v>
      </c>
      <c r="E21" s="310"/>
      <c r="F21" s="310"/>
      <c r="G21" s="358"/>
      <c r="H21" s="358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 spans="1:25" s="160" customFormat="1" ht="14.25" customHeight="1" x14ac:dyDescent="0.25">
      <c r="A22" s="320">
        <f>'solvent 1'!A22</f>
        <v>0</v>
      </c>
      <c r="B22" s="320">
        <f>'solvent 1'!B22</f>
        <v>0</v>
      </c>
      <c r="C22" s="320">
        <f>'solvent 1'!C22</f>
        <v>0</v>
      </c>
      <c r="D22" s="320">
        <f>'solvent 1'!D22</f>
        <v>0</v>
      </c>
      <c r="E22" s="319"/>
      <c r="F22" s="319"/>
      <c r="G22" s="359"/>
      <c r="H22" s="359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</row>
    <row r="23" spans="1:25" s="160" customFormat="1" ht="14.25" customHeight="1" x14ac:dyDescent="0.25">
      <c r="A23" s="319"/>
      <c r="B23" s="319"/>
      <c r="C23" s="319"/>
      <c r="D23" s="319"/>
      <c r="E23" s="319"/>
      <c r="F23" s="319"/>
      <c r="G23" s="311"/>
      <c r="H23" s="311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 spans="1:25" s="160" customFormat="1" ht="14.25" customHeight="1" x14ac:dyDescent="0.25">
      <c r="A24" s="105" t="s">
        <v>30</v>
      </c>
      <c r="B24" s="319"/>
      <c r="C24" s="319"/>
      <c r="D24" s="319"/>
      <c r="E24" s="319"/>
      <c r="F24" s="319"/>
      <c r="G24" s="311"/>
      <c r="H24" s="311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</row>
    <row r="25" spans="1:25" s="160" customFormat="1" ht="14.25" customHeight="1" x14ac:dyDescent="0.25">
      <c r="A25" s="319"/>
      <c r="B25" s="319"/>
      <c r="C25" s="319"/>
      <c r="D25" s="319"/>
      <c r="E25" s="319"/>
      <c r="F25" s="319"/>
      <c r="G25" s="311"/>
      <c r="H25" s="311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 spans="1:25" s="160" customFormat="1" ht="14.25" customHeight="1" x14ac:dyDescent="0.25">
      <c r="A26" s="106" t="s">
        <v>26</v>
      </c>
      <c r="B26" s="106" t="s">
        <v>27</v>
      </c>
      <c r="C26" s="106" t="s">
        <v>28</v>
      </c>
      <c r="D26" s="106" t="s">
        <v>29</v>
      </c>
      <c r="E26" s="107" t="s">
        <v>143</v>
      </c>
      <c r="F26" s="106" t="s">
        <v>31</v>
      </c>
      <c r="G26" s="358"/>
      <c r="H26" s="358"/>
      <c r="I26" s="358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</row>
    <row r="27" spans="1:25" s="160" customFormat="1" ht="14.25" customHeight="1" x14ac:dyDescent="0.25">
      <c r="A27" s="312"/>
      <c r="B27" s="312"/>
      <c r="C27" s="180"/>
      <c r="D27" s="180"/>
      <c r="E27" s="174"/>
      <c r="F27" s="312"/>
      <c r="G27" s="372"/>
      <c r="H27" s="372"/>
      <c r="I27" s="372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</row>
    <row r="28" spans="1:25" s="160" customFormat="1" ht="14.25" customHeight="1" x14ac:dyDescent="0.25">
      <c r="A28" s="319"/>
      <c r="B28" s="319"/>
      <c r="C28" s="319"/>
      <c r="D28" s="319"/>
      <c r="E28" s="319"/>
      <c r="F28" s="319"/>
      <c r="G28" s="311"/>
      <c r="H28" s="311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</row>
    <row r="29" spans="1:25" s="160" customFormat="1" ht="14.25" customHeight="1" x14ac:dyDescent="0.25">
      <c r="A29" s="105" t="s">
        <v>32</v>
      </c>
      <c r="B29" s="319"/>
      <c r="C29" s="319"/>
      <c r="D29" s="319"/>
      <c r="E29" s="319"/>
      <c r="F29" s="319"/>
      <c r="G29" s="311"/>
      <c r="H29" s="311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</row>
    <row r="30" spans="1:25" s="160" customFormat="1" ht="14.25" customHeight="1" x14ac:dyDescent="0.25">
      <c r="A30" s="319"/>
      <c r="B30" s="319"/>
      <c r="C30" s="319"/>
      <c r="D30" s="319"/>
      <c r="E30" s="319"/>
      <c r="F30" s="319"/>
      <c r="G30" s="311"/>
      <c r="H30" s="311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</row>
    <row r="31" spans="1:25" s="160" customFormat="1" ht="30" x14ac:dyDescent="0.25">
      <c r="A31" s="108" t="s">
        <v>33</v>
      </c>
      <c r="B31" s="108" t="s">
        <v>34</v>
      </c>
      <c r="C31" s="108" t="s">
        <v>35</v>
      </c>
      <c r="D31" s="108" t="s">
        <v>36</v>
      </c>
      <c r="E31" s="109"/>
      <c r="F31" s="109"/>
      <c r="G31" s="109"/>
      <c r="H31" s="311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</row>
    <row r="32" spans="1:25" s="160" customFormat="1" ht="14.25" customHeight="1" x14ac:dyDescent="0.25">
      <c r="A32" s="110" t="s">
        <v>37</v>
      </c>
      <c r="B32" s="315">
        <v>250</v>
      </c>
      <c r="C32" s="313">
        <v>50</v>
      </c>
      <c r="D32" s="111">
        <f>B32/C32*E27/100</f>
        <v>0</v>
      </c>
      <c r="E32" s="112"/>
      <c r="F32" s="319"/>
      <c r="G32" s="113"/>
      <c r="H32" s="311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</row>
    <row r="33" spans="1:25" s="160" customFormat="1" ht="14.25" customHeight="1" x14ac:dyDescent="0.25">
      <c r="A33" s="114" t="s">
        <v>38</v>
      </c>
      <c r="B33" s="316">
        <v>250</v>
      </c>
      <c r="C33" s="314">
        <v>50</v>
      </c>
      <c r="D33" s="115">
        <f>B33/C33*E27/100</f>
        <v>0</v>
      </c>
      <c r="E33" s="319"/>
      <c r="F33" s="319"/>
      <c r="G33" s="113"/>
      <c r="H33" s="311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</row>
    <row r="34" spans="1:25" s="160" customFormat="1" ht="14.25" customHeight="1" x14ac:dyDescent="0.25">
      <c r="A34" s="105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</row>
    <row r="35" spans="1:25" s="161" customFormat="1" ht="14.25" customHeight="1" x14ac:dyDescent="0.25">
      <c r="A35" s="105" t="s">
        <v>39</v>
      </c>
      <c r="B35" s="116"/>
      <c r="C35" s="116"/>
      <c r="D35" s="116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117"/>
      <c r="U35" s="117"/>
      <c r="V35" s="117"/>
      <c r="W35" s="117"/>
      <c r="X35" s="117"/>
      <c r="Y35" s="117"/>
    </row>
    <row r="36" spans="1:25" s="161" customFormat="1" ht="14.25" customHeight="1" x14ac:dyDescent="0.25">
      <c r="A36" s="116"/>
      <c r="B36" s="116"/>
      <c r="C36" s="116"/>
      <c r="D36" s="116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117"/>
      <c r="U36" s="117"/>
      <c r="V36" s="117"/>
      <c r="W36" s="117"/>
      <c r="X36" s="117"/>
      <c r="Y36" s="117"/>
    </row>
    <row r="37" spans="1:25" s="161" customFormat="1" ht="30" x14ac:dyDescent="0.25">
      <c r="A37" s="108" t="s">
        <v>33</v>
      </c>
      <c r="B37" s="108" t="s">
        <v>40</v>
      </c>
      <c r="C37" s="108" t="s">
        <v>41</v>
      </c>
      <c r="D37" s="108" t="s">
        <v>35</v>
      </c>
      <c r="E37" s="108" t="s">
        <v>43</v>
      </c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117"/>
      <c r="U37" s="117"/>
      <c r="V37" s="117"/>
      <c r="W37" s="117"/>
      <c r="X37" s="117"/>
      <c r="Y37" s="117"/>
    </row>
    <row r="38" spans="1:25" s="161" customFormat="1" ht="14.25" customHeight="1" x14ac:dyDescent="0.25">
      <c r="A38" s="118" t="s">
        <v>44</v>
      </c>
      <c r="B38" s="272">
        <f>'solvent 1'!B38</f>
        <v>25</v>
      </c>
      <c r="C38" s="272" t="str">
        <f>'solvent 1'!C38</f>
        <v>A</v>
      </c>
      <c r="D38" s="273">
        <f>'solvent 1'!D38</f>
        <v>25</v>
      </c>
      <c r="E38" s="119">
        <f>B38*D32/(B38*0.001+D38)</f>
        <v>0</v>
      </c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17"/>
      <c r="U38" s="117"/>
      <c r="V38" s="117"/>
      <c r="W38" s="117"/>
      <c r="X38" s="117"/>
      <c r="Y38" s="117"/>
    </row>
    <row r="39" spans="1:25" s="161" customFormat="1" ht="14.25" customHeight="1" x14ac:dyDescent="0.25">
      <c r="A39" s="116"/>
      <c r="B39" s="116"/>
      <c r="C39" s="116"/>
      <c r="D39" s="116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117"/>
      <c r="U39" s="117"/>
      <c r="V39" s="117"/>
      <c r="W39" s="117"/>
      <c r="X39" s="117"/>
      <c r="Y39" s="117"/>
    </row>
    <row r="40" spans="1:25" s="161" customFormat="1" ht="14.25" customHeight="1" x14ac:dyDescent="0.25">
      <c r="A40" s="105" t="s">
        <v>138</v>
      </c>
      <c r="B40" s="116"/>
      <c r="C40" s="116"/>
      <c r="D40" s="116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117"/>
      <c r="U40" s="117"/>
      <c r="V40" s="117"/>
      <c r="W40" s="117"/>
      <c r="X40" s="117"/>
      <c r="Y40" s="117"/>
    </row>
    <row r="41" spans="1:25" s="161" customFormat="1" ht="14.25" customHeight="1" x14ac:dyDescent="0.25">
      <c r="A41" s="105"/>
      <c r="B41" s="116"/>
      <c r="C41" s="116"/>
      <c r="D41" s="116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117"/>
      <c r="U41" s="117"/>
      <c r="V41" s="117"/>
      <c r="W41" s="117"/>
      <c r="X41" s="117"/>
      <c r="Y41" s="117"/>
    </row>
    <row r="42" spans="1:25" s="161" customFormat="1" ht="29.25" customHeight="1" x14ac:dyDescent="0.25">
      <c r="A42" s="163" t="s">
        <v>122</v>
      </c>
      <c r="B42" s="121" t="s">
        <v>117</v>
      </c>
      <c r="C42" s="116"/>
      <c r="D42" s="116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117"/>
      <c r="U42" s="117"/>
      <c r="V42" s="117"/>
      <c r="W42" s="117"/>
      <c r="X42" s="117"/>
      <c r="Y42" s="117"/>
    </row>
    <row r="43" spans="1:25" s="161" customFormat="1" ht="14.25" customHeight="1" x14ac:dyDescent="0.25">
      <c r="A43" s="170" t="s">
        <v>123</v>
      </c>
      <c r="B43" s="171"/>
      <c r="C43" s="116"/>
      <c r="D43" s="116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117"/>
      <c r="U43" s="117"/>
      <c r="V43" s="117"/>
      <c r="W43" s="117"/>
      <c r="X43" s="117"/>
      <c r="Y43" s="117"/>
    </row>
    <row r="44" spans="1:25" s="161" customFormat="1" ht="14.25" customHeight="1" x14ac:dyDescent="0.25">
      <c r="A44" s="170" t="s">
        <v>124</v>
      </c>
      <c r="B44" s="171"/>
      <c r="C44" s="116"/>
      <c r="D44" s="116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117"/>
      <c r="U44" s="117"/>
      <c r="V44" s="117"/>
      <c r="W44" s="117"/>
      <c r="X44" s="117"/>
      <c r="Y44" s="117"/>
    </row>
    <row r="45" spans="1:25" s="161" customFormat="1" ht="14.25" customHeight="1" x14ac:dyDescent="0.25">
      <c r="A45" s="170" t="s">
        <v>125</v>
      </c>
      <c r="B45" s="171"/>
      <c r="C45" s="116"/>
      <c r="D45" s="116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117"/>
      <c r="U45" s="117"/>
      <c r="V45" s="117"/>
      <c r="W45" s="117"/>
      <c r="X45" s="117"/>
      <c r="Y45" s="117"/>
    </row>
    <row r="46" spans="1:25" s="161" customFormat="1" ht="14.25" customHeight="1" x14ac:dyDescent="0.25">
      <c r="A46" s="170" t="s">
        <v>126</v>
      </c>
      <c r="B46" s="171"/>
      <c r="C46" s="116"/>
      <c r="D46" s="116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117"/>
      <c r="U46" s="117"/>
      <c r="V46" s="117"/>
      <c r="W46" s="117"/>
      <c r="X46" s="117"/>
      <c r="Y46" s="117"/>
    </row>
    <row r="47" spans="1:25" s="161" customFormat="1" ht="14.25" customHeight="1" x14ac:dyDescent="0.25">
      <c r="A47" s="170" t="s">
        <v>127</v>
      </c>
      <c r="B47" s="171"/>
      <c r="C47" s="116"/>
      <c r="D47" s="116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117"/>
      <c r="U47" s="117"/>
      <c r="V47" s="117"/>
      <c r="W47" s="117"/>
      <c r="X47" s="117"/>
      <c r="Y47" s="117"/>
    </row>
    <row r="48" spans="1:25" s="161" customFormat="1" ht="14.25" customHeight="1" x14ac:dyDescent="0.25">
      <c r="A48" s="170" t="s">
        <v>128</v>
      </c>
      <c r="B48" s="171"/>
      <c r="C48" s="116"/>
      <c r="D48" s="116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117"/>
      <c r="U48" s="117"/>
      <c r="V48" s="117"/>
      <c r="W48" s="117"/>
      <c r="X48" s="117"/>
      <c r="Y48" s="117"/>
    </row>
    <row r="49" spans="1:25" s="161" customFormat="1" ht="14.25" customHeight="1" x14ac:dyDescent="0.25">
      <c r="A49" s="170" t="s">
        <v>129</v>
      </c>
      <c r="B49" s="171"/>
      <c r="C49" s="116"/>
      <c r="D49" s="116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117"/>
      <c r="U49" s="117"/>
      <c r="V49" s="117"/>
      <c r="W49" s="117"/>
      <c r="X49" s="117"/>
      <c r="Y49" s="117"/>
    </row>
    <row r="50" spans="1:25" s="161" customFormat="1" ht="14.25" customHeight="1" x14ac:dyDescent="0.25">
      <c r="A50" s="170" t="s">
        <v>130</v>
      </c>
      <c r="B50" s="171"/>
      <c r="C50" s="116"/>
      <c r="D50" s="116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117"/>
      <c r="U50" s="117"/>
      <c r="V50" s="117"/>
      <c r="W50" s="117"/>
      <c r="X50" s="117"/>
      <c r="Y50" s="117"/>
    </row>
    <row r="51" spans="1:25" s="161" customFormat="1" ht="14.25" customHeight="1" x14ac:dyDescent="0.25">
      <c r="A51" s="170"/>
      <c r="B51" s="171"/>
      <c r="C51" s="116"/>
      <c r="D51" s="116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117"/>
      <c r="U51" s="117"/>
      <c r="V51" s="117"/>
      <c r="W51" s="117"/>
      <c r="X51" s="117"/>
      <c r="Y51" s="117"/>
    </row>
    <row r="52" spans="1:25" s="161" customFormat="1" ht="14.25" customHeight="1" x14ac:dyDescent="0.25">
      <c r="A52" s="170"/>
      <c r="B52" s="171"/>
      <c r="C52" s="116"/>
      <c r="D52" s="116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117"/>
      <c r="U52" s="117"/>
      <c r="V52" s="117"/>
      <c r="W52" s="117"/>
      <c r="X52" s="117"/>
      <c r="Y52" s="117"/>
    </row>
    <row r="53" spans="1:25" s="161" customFormat="1" ht="14.25" customHeight="1" x14ac:dyDescent="0.25">
      <c r="A53" s="170"/>
      <c r="B53" s="171"/>
      <c r="C53" s="116"/>
      <c r="D53" s="116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117"/>
      <c r="U53" s="117"/>
      <c r="V53" s="117"/>
      <c r="W53" s="117"/>
      <c r="X53" s="117"/>
      <c r="Y53" s="117"/>
    </row>
    <row r="54" spans="1:25" s="161" customFormat="1" ht="14.25" customHeight="1" thickBot="1" x14ac:dyDescent="0.3">
      <c r="A54" s="172"/>
      <c r="B54" s="173"/>
      <c r="C54" s="116"/>
      <c r="D54" s="116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117"/>
      <c r="U54" s="117"/>
      <c r="V54" s="117"/>
      <c r="W54" s="117"/>
      <c r="X54" s="117"/>
      <c r="Y54" s="117"/>
    </row>
    <row r="55" spans="1:25" s="161" customFormat="1" ht="14.25" customHeight="1" thickTop="1" x14ac:dyDescent="0.25">
      <c r="A55" s="209" t="s">
        <v>131</v>
      </c>
      <c r="B55" s="210">
        <f>IFERROR(AVERAGE(B43:B54), 0)</f>
        <v>0</v>
      </c>
      <c r="C55" s="164" t="s">
        <v>132</v>
      </c>
      <c r="D55" s="116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117"/>
      <c r="U55" s="117"/>
      <c r="V55" s="117"/>
      <c r="W55" s="117"/>
      <c r="X55" s="117"/>
      <c r="Y55" s="117"/>
    </row>
    <row r="56" spans="1:25" s="161" customFormat="1" ht="14.25" customHeight="1" x14ac:dyDescent="0.25">
      <c r="A56" s="211" t="s">
        <v>66</v>
      </c>
      <c r="B56" s="212" t="e">
        <f>STDEV(B43:B54)</f>
        <v>#DIV/0!</v>
      </c>
      <c r="C56" s="164" t="s">
        <v>132</v>
      </c>
      <c r="D56" s="116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117"/>
      <c r="U56" s="117"/>
      <c r="V56" s="117"/>
      <c r="W56" s="117"/>
      <c r="X56" s="117"/>
      <c r="Y56" s="117"/>
    </row>
    <row r="57" spans="1:25" s="161" customFormat="1" ht="14.25" customHeight="1" x14ac:dyDescent="0.25">
      <c r="A57" s="166" t="s">
        <v>136</v>
      </c>
      <c r="B57" s="318" t="e">
        <f>B56/B55*100</f>
        <v>#DIV/0!</v>
      </c>
      <c r="C57" s="164"/>
      <c r="D57" s="116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117"/>
      <c r="U57" s="117"/>
      <c r="V57" s="117"/>
      <c r="W57" s="117"/>
      <c r="X57" s="117"/>
      <c r="Y57" s="117"/>
    </row>
    <row r="58" spans="1:25" s="161" customFormat="1" ht="14.25" customHeight="1" x14ac:dyDescent="0.25">
      <c r="A58" s="93"/>
      <c r="B58" s="116"/>
      <c r="C58" s="116"/>
      <c r="D58" s="116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117"/>
      <c r="U58" s="117"/>
      <c r="V58" s="117"/>
      <c r="W58" s="117"/>
      <c r="X58" s="117"/>
      <c r="Y58" s="117"/>
    </row>
    <row r="59" spans="1:25" s="161" customFormat="1" ht="14.25" customHeight="1" x14ac:dyDescent="0.25">
      <c r="A59" s="105" t="s">
        <v>137</v>
      </c>
      <c r="B59" s="116"/>
      <c r="C59" s="116"/>
      <c r="D59" s="116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117"/>
      <c r="U59" s="117"/>
      <c r="V59" s="117"/>
      <c r="W59" s="117"/>
      <c r="X59" s="117"/>
      <c r="Y59" s="117"/>
    </row>
    <row r="60" spans="1:25" s="161" customFormat="1" ht="14.25" customHeight="1" x14ac:dyDescent="0.25">
      <c r="A60" s="105"/>
      <c r="B60" s="116"/>
      <c r="C60" s="116"/>
      <c r="D60" s="116"/>
      <c r="E60" s="94"/>
      <c r="F60" s="117"/>
      <c r="H60" s="94"/>
      <c r="I60" s="94"/>
      <c r="K60" s="94"/>
      <c r="N60" s="120" t="s">
        <v>45</v>
      </c>
      <c r="O60" s="94"/>
      <c r="P60" s="117"/>
      <c r="Q60" s="117"/>
      <c r="R60" s="117"/>
    </row>
    <row r="61" spans="1:25" s="161" customFormat="1" ht="30" x14ac:dyDescent="0.25">
      <c r="A61" s="108" t="s">
        <v>46</v>
      </c>
      <c r="B61" s="108" t="s">
        <v>40</v>
      </c>
      <c r="C61" s="108" t="s">
        <v>41</v>
      </c>
      <c r="D61" s="108" t="s">
        <v>42</v>
      </c>
      <c r="E61" s="108" t="s">
        <v>43</v>
      </c>
      <c r="F61" s="121" t="s">
        <v>115</v>
      </c>
      <c r="G61" s="121" t="s">
        <v>119</v>
      </c>
      <c r="H61" s="108" t="s">
        <v>47</v>
      </c>
      <c r="I61" s="108" t="s">
        <v>163</v>
      </c>
      <c r="J61" s="108" t="s">
        <v>149</v>
      </c>
      <c r="K61" s="94"/>
      <c r="L61" s="94"/>
      <c r="M61" s="94"/>
      <c r="N61" s="94"/>
      <c r="O61" s="94"/>
      <c r="P61" s="94"/>
      <c r="Q61" s="94"/>
      <c r="R61" s="94"/>
      <c r="S61" s="117"/>
      <c r="T61" s="117"/>
      <c r="U61" s="117"/>
      <c r="V61" s="117"/>
      <c r="W61" s="117"/>
      <c r="X61" s="117"/>
      <c r="Y61" s="117"/>
    </row>
    <row r="62" spans="1:25" s="161" customFormat="1" ht="14.25" customHeight="1" x14ac:dyDescent="0.25">
      <c r="A62" s="208" t="str">
        <f>'solvent 1'!A62</f>
        <v>A8</v>
      </c>
      <c r="B62" s="208">
        <f>'solvent 1'!B62</f>
        <v>80</v>
      </c>
      <c r="C62" s="208" t="str">
        <f>'solvent 1'!C62</f>
        <v>Diluted A</v>
      </c>
      <c r="D62" s="208">
        <f>'solvent 1'!D62</f>
        <v>3.92</v>
      </c>
      <c r="E62" s="150">
        <f>B62*$E$38/1000/(B62*0.001+D62)</f>
        <v>0</v>
      </c>
      <c r="F62" s="294"/>
      <c r="G62" s="123">
        <f>F62-$B$55</f>
        <v>0</v>
      </c>
      <c r="H62" s="123" t="e">
        <f>G62/$B$75/E62*100</f>
        <v>#DIV/0!</v>
      </c>
      <c r="I62" s="278"/>
      <c r="J62" s="183" t="e">
        <f>(2*I62)/$B$78</f>
        <v>#DIV/0!</v>
      </c>
      <c r="K62" s="124" t="s">
        <v>164</v>
      </c>
      <c r="L62" s="94"/>
      <c r="M62" s="94"/>
      <c r="N62" s="94"/>
      <c r="O62" s="94"/>
      <c r="P62" s="94"/>
      <c r="Q62" s="94"/>
      <c r="R62" s="94"/>
      <c r="S62" s="117"/>
      <c r="T62" s="117"/>
      <c r="U62" s="117"/>
      <c r="V62" s="117"/>
      <c r="W62" s="117"/>
      <c r="X62" s="117"/>
      <c r="Y62" s="117"/>
    </row>
    <row r="63" spans="1:25" s="161" customFormat="1" ht="14.25" customHeight="1" x14ac:dyDescent="0.25">
      <c r="A63" s="208" t="str">
        <f>'solvent 1'!A63</f>
        <v>A7</v>
      </c>
      <c r="B63" s="208">
        <f>'solvent 1'!B63</f>
        <v>400</v>
      </c>
      <c r="C63" s="208" t="str">
        <f>'solvent 1'!C63</f>
        <v>Diluted A</v>
      </c>
      <c r="D63" s="208">
        <f>'solvent 1'!D63</f>
        <v>3.6</v>
      </c>
      <c r="E63" s="150">
        <f t="shared" ref="E63:E65" si="0">B63*$E$38/1000/(B63*0.001+D63)</f>
        <v>0</v>
      </c>
      <c r="F63" s="294"/>
      <c r="G63" s="122">
        <f t="shared" ref="G63:G73" si="1">F63-$B$55</f>
        <v>0</v>
      </c>
      <c r="H63" s="123" t="e">
        <f>G63/$B$75/E63*100</f>
        <v>#DIV/0!</v>
      </c>
      <c r="I63" s="278"/>
      <c r="J63" s="183" t="e">
        <f>(2*I63)/$B$78</f>
        <v>#DIV/0!</v>
      </c>
      <c r="K63" s="120" t="s">
        <v>165</v>
      </c>
      <c r="L63" s="94"/>
      <c r="M63" s="94"/>
      <c r="N63" s="94"/>
      <c r="O63" s="94"/>
      <c r="P63" s="94"/>
      <c r="Q63" s="94"/>
      <c r="R63" s="94"/>
      <c r="S63" s="117"/>
      <c r="T63" s="117"/>
      <c r="U63" s="117"/>
      <c r="V63" s="117"/>
      <c r="W63" s="117"/>
      <c r="X63" s="117"/>
      <c r="Y63" s="117"/>
    </row>
    <row r="64" spans="1:25" s="161" customFormat="1" ht="14.25" customHeight="1" x14ac:dyDescent="0.25">
      <c r="A64" s="208" t="str">
        <f>'solvent 1'!A64</f>
        <v>A6</v>
      </c>
      <c r="B64" s="208">
        <f>'solvent 1'!B64</f>
        <v>800</v>
      </c>
      <c r="C64" s="208" t="str">
        <f>'solvent 1'!C64</f>
        <v>Diluted A</v>
      </c>
      <c r="D64" s="208">
        <f>'solvent 1'!D64</f>
        <v>3.2</v>
      </c>
      <c r="E64" s="150">
        <f t="shared" si="0"/>
        <v>0</v>
      </c>
      <c r="F64" s="294"/>
      <c r="G64" s="122">
        <f t="shared" si="1"/>
        <v>0</v>
      </c>
      <c r="H64" s="123" t="e">
        <f>G64/$B$75/E64*100</f>
        <v>#DIV/0!</v>
      </c>
      <c r="I64" s="278"/>
      <c r="J64" s="183" t="e">
        <f>(2*I64)/$B$78</f>
        <v>#DIV/0!</v>
      </c>
      <c r="K64" s="94"/>
      <c r="L64" s="94"/>
      <c r="M64" s="94"/>
      <c r="N64" s="94"/>
      <c r="O64" s="94"/>
      <c r="P64" s="94"/>
      <c r="Q64" s="94"/>
      <c r="R64" s="94"/>
      <c r="S64" s="117"/>
      <c r="T64" s="117"/>
      <c r="U64" s="117"/>
      <c r="V64" s="117"/>
      <c r="W64" s="117"/>
      <c r="X64" s="117"/>
      <c r="Y64" s="117"/>
    </row>
    <row r="65" spans="1:25" s="161" customFormat="1" ht="14.25" customHeight="1" x14ac:dyDescent="0.25">
      <c r="A65" s="208" t="str">
        <f>'solvent 1'!A65</f>
        <v>A5</v>
      </c>
      <c r="B65" s="208">
        <f>'solvent 1'!B65</f>
        <v>4000</v>
      </c>
      <c r="C65" s="208" t="str">
        <f>'solvent 1'!C65</f>
        <v>Diluted A</v>
      </c>
      <c r="D65" s="208">
        <f>'solvent 1'!D65</f>
        <v>0</v>
      </c>
      <c r="E65" s="150">
        <f t="shared" si="0"/>
        <v>0</v>
      </c>
      <c r="F65" s="294"/>
      <c r="G65" s="122">
        <f t="shared" si="1"/>
        <v>0</v>
      </c>
      <c r="H65" s="123" t="e">
        <f t="shared" ref="H65:H73" si="2">G65/$B$75/E65*100</f>
        <v>#DIV/0!</v>
      </c>
      <c r="I65" s="278"/>
      <c r="J65" s="183" t="e">
        <f>(2*I65)/$B$78</f>
        <v>#DIV/0!</v>
      </c>
      <c r="K65" s="120" t="s">
        <v>166</v>
      </c>
      <c r="L65" s="94"/>
      <c r="M65" s="94"/>
      <c r="N65" s="94"/>
      <c r="O65" s="94"/>
      <c r="P65" s="94"/>
      <c r="Q65" s="94"/>
      <c r="R65" s="94"/>
      <c r="S65" s="117"/>
      <c r="T65" s="117"/>
      <c r="U65" s="117"/>
      <c r="V65" s="117"/>
      <c r="W65" s="117"/>
      <c r="X65" s="117"/>
      <c r="Y65" s="117"/>
    </row>
    <row r="66" spans="1:25" s="161" customFormat="1" ht="14.25" customHeight="1" x14ac:dyDescent="0.25">
      <c r="A66" s="208" t="str">
        <f>'solvent 1'!A66</f>
        <v>A4</v>
      </c>
      <c r="B66" s="208">
        <f>'solvent 1'!B66</f>
        <v>20</v>
      </c>
      <c r="C66" s="208" t="str">
        <f>'solvent 1'!C66</f>
        <v>A</v>
      </c>
      <c r="D66" s="208">
        <f>'solvent 1'!D66</f>
        <v>3.98</v>
      </c>
      <c r="E66" s="150">
        <f t="shared" ref="E66:E73" si="3">B66*$D$32/(B66*0.001+D66)</f>
        <v>0</v>
      </c>
      <c r="F66" s="294"/>
      <c r="G66" s="122">
        <f t="shared" si="1"/>
        <v>0</v>
      </c>
      <c r="H66" s="123" t="e">
        <f>G66/$B$75/E66*100</f>
        <v>#DIV/0!</v>
      </c>
      <c r="I66" s="182" t="s">
        <v>63</v>
      </c>
      <c r="J66" s="182" t="s">
        <v>63</v>
      </c>
      <c r="K66" s="120" t="s">
        <v>171</v>
      </c>
      <c r="L66" s="94"/>
      <c r="M66" s="94"/>
      <c r="N66" s="94"/>
      <c r="O66" s="94"/>
      <c r="P66" s="94"/>
      <c r="Q66" s="94"/>
      <c r="R66" s="94"/>
      <c r="S66" s="117"/>
      <c r="T66" s="117"/>
      <c r="U66" s="117"/>
      <c r="V66" s="117"/>
      <c r="W66" s="117"/>
      <c r="X66" s="117"/>
      <c r="Y66" s="117"/>
    </row>
    <row r="67" spans="1:25" s="161" customFormat="1" ht="14.25" customHeight="1" x14ac:dyDescent="0.25">
      <c r="A67" s="208" t="str">
        <f>'solvent 1'!A67</f>
        <v>A3</v>
      </c>
      <c r="B67" s="208">
        <f>'solvent 1'!B67</f>
        <v>40</v>
      </c>
      <c r="C67" s="208" t="str">
        <f>'solvent 1'!C67</f>
        <v>A</v>
      </c>
      <c r="D67" s="208">
        <f>'solvent 1'!D67</f>
        <v>3.96</v>
      </c>
      <c r="E67" s="150">
        <f t="shared" si="3"/>
        <v>0</v>
      </c>
      <c r="F67" s="294"/>
      <c r="G67" s="122">
        <f t="shared" si="1"/>
        <v>0</v>
      </c>
      <c r="H67" s="123" t="e">
        <f t="shared" si="2"/>
        <v>#DIV/0!</v>
      </c>
      <c r="I67" s="182" t="s">
        <v>63</v>
      </c>
      <c r="J67" s="182" t="s">
        <v>63</v>
      </c>
      <c r="K67" s="94"/>
      <c r="L67" s="94"/>
      <c r="M67" s="94"/>
      <c r="N67" s="94"/>
      <c r="O67" s="94"/>
      <c r="P67" s="94"/>
      <c r="Q67" s="94"/>
      <c r="R67" s="94"/>
      <c r="S67" s="117"/>
      <c r="T67" s="117"/>
      <c r="U67" s="117"/>
      <c r="V67" s="117"/>
      <c r="W67" s="117"/>
      <c r="X67" s="117"/>
      <c r="Y67" s="117"/>
    </row>
    <row r="68" spans="1:25" s="161" customFormat="1" ht="14.25" customHeight="1" x14ac:dyDescent="0.25">
      <c r="A68" s="208" t="str">
        <f>'solvent 1'!A68</f>
        <v>A2</v>
      </c>
      <c r="B68" s="208">
        <f>'solvent 1'!B68</f>
        <v>60</v>
      </c>
      <c r="C68" s="208" t="str">
        <f>'solvent 1'!C68</f>
        <v>A</v>
      </c>
      <c r="D68" s="208">
        <f>'solvent 1'!D68</f>
        <v>3.94</v>
      </c>
      <c r="E68" s="150">
        <f t="shared" si="3"/>
        <v>0</v>
      </c>
      <c r="F68" s="294"/>
      <c r="G68" s="122">
        <f t="shared" si="1"/>
        <v>0</v>
      </c>
      <c r="H68" s="123" t="e">
        <f>G68/$B$75/E68*100</f>
        <v>#DIV/0!</v>
      </c>
      <c r="I68" s="182" t="s">
        <v>63</v>
      </c>
      <c r="J68" s="182" t="s">
        <v>63</v>
      </c>
      <c r="K68" s="94"/>
      <c r="L68" s="94"/>
      <c r="M68" s="94"/>
      <c r="N68" s="94"/>
      <c r="O68" s="94"/>
      <c r="P68" s="94"/>
      <c r="Q68" s="94"/>
      <c r="R68" s="94"/>
      <c r="S68" s="117"/>
      <c r="T68" s="117"/>
      <c r="U68" s="117"/>
      <c r="V68" s="117"/>
      <c r="W68" s="117"/>
      <c r="X68" s="117"/>
      <c r="Y68" s="117"/>
    </row>
    <row r="69" spans="1:25" s="161" customFormat="1" ht="14.25" customHeight="1" x14ac:dyDescent="0.25">
      <c r="A69" s="208" t="str">
        <f>'solvent 1'!A69</f>
        <v>A1</v>
      </c>
      <c r="B69" s="208">
        <f>'solvent 1'!B69</f>
        <v>80</v>
      </c>
      <c r="C69" s="208" t="str">
        <f>'solvent 1'!C69</f>
        <v>A</v>
      </c>
      <c r="D69" s="208">
        <f>'solvent 1'!D69</f>
        <v>3.92</v>
      </c>
      <c r="E69" s="150">
        <f t="shared" si="3"/>
        <v>0</v>
      </c>
      <c r="F69" s="294"/>
      <c r="G69" s="122">
        <f t="shared" si="1"/>
        <v>0</v>
      </c>
      <c r="H69" s="123" t="e">
        <f t="shared" si="2"/>
        <v>#DIV/0!</v>
      </c>
      <c r="I69" s="182" t="s">
        <v>63</v>
      </c>
      <c r="J69" s="182" t="s">
        <v>63</v>
      </c>
      <c r="K69" s="94"/>
      <c r="L69" s="94"/>
      <c r="M69" s="94"/>
      <c r="N69" s="94"/>
      <c r="O69" s="94"/>
      <c r="P69" s="94"/>
      <c r="Q69" s="94"/>
      <c r="R69" s="94"/>
      <c r="S69" s="117"/>
      <c r="T69" s="117"/>
      <c r="U69" s="117"/>
      <c r="V69" s="117"/>
      <c r="W69" s="117"/>
      <c r="X69" s="117"/>
      <c r="Y69" s="117"/>
    </row>
    <row r="70" spans="1:25" s="161" customFormat="1" ht="14.25" customHeight="1" x14ac:dyDescent="0.25">
      <c r="A70" s="69"/>
      <c r="B70" s="69"/>
      <c r="C70" s="69"/>
      <c r="D70" s="69"/>
      <c r="E70" s="150" t="e">
        <f t="shared" si="3"/>
        <v>#DIV/0!</v>
      </c>
      <c r="F70" s="177"/>
      <c r="G70" s="122">
        <f t="shared" si="1"/>
        <v>0</v>
      </c>
      <c r="H70" s="123" t="e">
        <f t="shared" si="2"/>
        <v>#DIV/0!</v>
      </c>
      <c r="I70" s="182" t="s">
        <v>63</v>
      </c>
      <c r="J70" s="182" t="s">
        <v>63</v>
      </c>
      <c r="K70" s="94"/>
      <c r="L70" s="94"/>
      <c r="M70" s="94"/>
      <c r="N70" s="94"/>
      <c r="O70" s="94"/>
      <c r="P70" s="94"/>
      <c r="Q70" s="94"/>
      <c r="R70" s="94"/>
      <c r="S70" s="117"/>
      <c r="T70" s="117"/>
      <c r="U70" s="117"/>
      <c r="V70" s="117"/>
      <c r="W70" s="117"/>
      <c r="X70" s="117"/>
      <c r="Y70" s="117"/>
    </row>
    <row r="71" spans="1:25" s="161" customFormat="1" ht="14.25" customHeight="1" x14ac:dyDescent="0.25">
      <c r="A71" s="69"/>
      <c r="B71" s="69"/>
      <c r="C71" s="69"/>
      <c r="D71" s="69"/>
      <c r="E71" s="150" t="e">
        <f t="shared" si="3"/>
        <v>#DIV/0!</v>
      </c>
      <c r="F71" s="177"/>
      <c r="G71" s="122">
        <f t="shared" si="1"/>
        <v>0</v>
      </c>
      <c r="H71" s="123" t="e">
        <f t="shared" si="2"/>
        <v>#DIV/0!</v>
      </c>
      <c r="I71" s="182" t="s">
        <v>63</v>
      </c>
      <c r="J71" s="182" t="s">
        <v>63</v>
      </c>
      <c r="K71" s="94"/>
      <c r="L71" s="94"/>
      <c r="M71" s="94"/>
      <c r="N71" s="94"/>
      <c r="O71" s="94"/>
      <c r="P71" s="94"/>
      <c r="Q71" s="94"/>
      <c r="R71" s="94"/>
      <c r="S71" s="117"/>
      <c r="T71" s="117"/>
      <c r="U71" s="117"/>
      <c r="V71" s="117"/>
      <c r="W71" s="117"/>
      <c r="X71" s="117"/>
      <c r="Y71" s="117"/>
    </row>
    <row r="72" spans="1:25" s="161" customFormat="1" ht="14.25" customHeight="1" x14ac:dyDescent="0.25">
      <c r="A72" s="69"/>
      <c r="B72" s="69"/>
      <c r="C72" s="69"/>
      <c r="D72" s="69"/>
      <c r="E72" s="150" t="e">
        <f t="shared" si="3"/>
        <v>#DIV/0!</v>
      </c>
      <c r="F72" s="177"/>
      <c r="G72" s="122">
        <f t="shared" si="1"/>
        <v>0</v>
      </c>
      <c r="H72" s="123" t="e">
        <f t="shared" si="2"/>
        <v>#DIV/0!</v>
      </c>
      <c r="I72" s="182" t="s">
        <v>63</v>
      </c>
      <c r="J72" s="182" t="s">
        <v>63</v>
      </c>
      <c r="K72" s="94"/>
      <c r="L72" s="94"/>
      <c r="M72" s="94"/>
      <c r="N72" s="94"/>
      <c r="O72" s="94"/>
      <c r="P72" s="94"/>
      <c r="Q72" s="94"/>
      <c r="R72" s="94"/>
      <c r="S72" s="117"/>
      <c r="T72" s="117"/>
      <c r="U72" s="117"/>
      <c r="V72" s="117"/>
      <c r="W72" s="117"/>
      <c r="X72" s="117"/>
      <c r="Y72" s="117"/>
    </row>
    <row r="73" spans="1:25" s="161" customFormat="1" ht="14.25" customHeight="1" x14ac:dyDescent="0.25">
      <c r="A73" s="69"/>
      <c r="B73" s="69"/>
      <c r="C73" s="69"/>
      <c r="D73" s="69"/>
      <c r="E73" s="150" t="e">
        <f t="shared" si="3"/>
        <v>#DIV/0!</v>
      </c>
      <c r="F73" s="177"/>
      <c r="G73" s="122">
        <f t="shared" si="1"/>
        <v>0</v>
      </c>
      <c r="H73" s="123" t="e">
        <f t="shared" si="2"/>
        <v>#DIV/0!</v>
      </c>
      <c r="I73" s="182" t="s">
        <v>63</v>
      </c>
      <c r="J73" s="182" t="s">
        <v>63</v>
      </c>
      <c r="K73" s="94"/>
      <c r="L73" s="94"/>
      <c r="M73" s="94"/>
      <c r="N73" s="94"/>
      <c r="O73" s="94"/>
      <c r="P73" s="94"/>
      <c r="Q73" s="94"/>
      <c r="R73" s="94"/>
      <c r="S73" s="117"/>
      <c r="T73" s="117"/>
      <c r="U73" s="117"/>
      <c r="V73" s="117"/>
      <c r="W73" s="117"/>
      <c r="X73" s="117"/>
      <c r="Y73" s="117"/>
    </row>
    <row r="74" spans="1:25" s="161" customFormat="1" ht="14.25" customHeight="1" x14ac:dyDescent="0.25">
      <c r="A74" s="105"/>
      <c r="B74" s="116"/>
      <c r="C74" s="116"/>
      <c r="D74" s="167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117"/>
      <c r="T74" s="117"/>
      <c r="U74" s="117"/>
      <c r="V74" s="117"/>
      <c r="W74" s="117"/>
      <c r="X74" s="117"/>
      <c r="Y74" s="117"/>
    </row>
    <row r="75" spans="1:25" s="161" customFormat="1" ht="14.25" customHeight="1" x14ac:dyDescent="0.25">
      <c r="A75" s="99" t="s">
        <v>173</v>
      </c>
      <c r="B75" s="213" t="e">
        <f>AVERAGE(B76,K87)</f>
        <v>#DIV/0!</v>
      </c>
      <c r="C75" s="101" t="s">
        <v>116</v>
      </c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117"/>
      <c r="T75" s="117"/>
      <c r="U75" s="117"/>
      <c r="V75" s="117"/>
      <c r="W75" s="117"/>
      <c r="X75" s="117"/>
      <c r="Y75" s="117"/>
    </row>
    <row r="76" spans="1:25" s="161" customFormat="1" ht="14.25" customHeight="1" x14ac:dyDescent="0.25">
      <c r="A76" s="99" t="s">
        <v>169</v>
      </c>
      <c r="B76" s="229">
        <f>LINEST(G62:G69,E62:E69)</f>
        <v>0</v>
      </c>
      <c r="C76" s="101" t="s">
        <v>116</v>
      </c>
      <c r="D76" s="124" t="s">
        <v>45</v>
      </c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117"/>
      <c r="T76" s="117"/>
      <c r="U76" s="117"/>
      <c r="V76" s="117"/>
      <c r="W76" s="117"/>
      <c r="X76" s="117"/>
      <c r="Y76" s="117"/>
    </row>
    <row r="77" spans="1:25" s="161" customFormat="1" ht="14.25" customHeight="1" x14ac:dyDescent="0.25">
      <c r="A77" s="99" t="s">
        <v>55</v>
      </c>
      <c r="B77" s="152" t="e">
        <f>RSQ(G62:G69,E62:E69)</f>
        <v>#DIV/0!</v>
      </c>
      <c r="C77" s="116"/>
      <c r="D77" s="124" t="s">
        <v>45</v>
      </c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117"/>
      <c r="T77" s="117"/>
      <c r="U77" s="117"/>
      <c r="V77" s="117"/>
      <c r="W77" s="117"/>
      <c r="X77" s="117"/>
      <c r="Y77" s="117"/>
    </row>
    <row r="78" spans="1:25" s="161" customFormat="1" ht="14.25" customHeight="1" x14ac:dyDescent="0.25">
      <c r="A78" s="99" t="s">
        <v>56</v>
      </c>
      <c r="B78" s="153">
        <f>'solvent 1'!B78</f>
        <v>0</v>
      </c>
      <c r="C78" s="101" t="s">
        <v>57</v>
      </c>
      <c r="D78" s="124" t="s">
        <v>58</v>
      </c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117"/>
      <c r="T78" s="117"/>
      <c r="U78" s="117"/>
      <c r="V78" s="117"/>
      <c r="W78" s="117"/>
      <c r="X78" s="117"/>
      <c r="Y78" s="117"/>
    </row>
    <row r="79" spans="1:25" s="161" customFormat="1" ht="14.25" customHeight="1" x14ac:dyDescent="0.25">
      <c r="A79" s="99" t="s">
        <v>59</v>
      </c>
      <c r="B79" s="154"/>
      <c r="C79" s="101" t="s">
        <v>109</v>
      </c>
      <c r="D79" s="155"/>
      <c r="E79" s="101" t="s">
        <v>168</v>
      </c>
      <c r="F79" s="12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117"/>
      <c r="S79" s="117"/>
      <c r="T79" s="117"/>
      <c r="U79" s="117"/>
      <c r="V79" s="117"/>
      <c r="W79" s="117"/>
      <c r="X79" s="117"/>
      <c r="Y79" s="117"/>
    </row>
    <row r="80" spans="1:25" s="161" customFormat="1" ht="14.25" customHeight="1" x14ac:dyDescent="0.25">
      <c r="A80" s="105"/>
      <c r="B80" s="116"/>
      <c r="C80" s="116"/>
      <c r="D80" s="116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117"/>
      <c r="T80" s="117"/>
      <c r="U80" s="117"/>
      <c r="V80" s="117"/>
      <c r="W80" s="117"/>
      <c r="X80" s="117"/>
      <c r="Y80" s="117"/>
    </row>
    <row r="81" spans="1:33" s="161" customFormat="1" ht="14.25" customHeight="1" x14ac:dyDescent="0.25">
      <c r="A81" s="105" t="s">
        <v>139</v>
      </c>
      <c r="B81" s="116"/>
      <c r="C81" s="116"/>
      <c r="D81" s="116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117"/>
      <c r="T81" s="117"/>
      <c r="U81" s="117"/>
      <c r="V81" s="117"/>
      <c r="W81" s="117"/>
      <c r="X81" s="117"/>
      <c r="Y81" s="117"/>
    </row>
    <row r="82" spans="1:33" s="161" customFormat="1" ht="14.25" customHeight="1" x14ac:dyDescent="0.25">
      <c r="A82" s="105"/>
      <c r="B82" s="116"/>
      <c r="C82" s="116"/>
      <c r="D82" s="116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117"/>
      <c r="T82" s="117"/>
      <c r="U82" s="117"/>
      <c r="V82" s="117"/>
      <c r="W82" s="117"/>
      <c r="X82" s="117"/>
      <c r="Y82" s="117"/>
    </row>
    <row r="83" spans="1:33" s="161" customFormat="1" ht="45" x14ac:dyDescent="0.25">
      <c r="A83" s="125" t="s">
        <v>60</v>
      </c>
      <c r="B83" s="125" t="s">
        <v>40</v>
      </c>
      <c r="C83" s="125" t="s">
        <v>41</v>
      </c>
      <c r="D83" s="125" t="s">
        <v>42</v>
      </c>
      <c r="E83" s="125" t="s">
        <v>43</v>
      </c>
      <c r="F83" s="126" t="s">
        <v>61</v>
      </c>
      <c r="G83" s="121" t="s">
        <v>62</v>
      </c>
      <c r="H83" s="121" t="s">
        <v>118</v>
      </c>
      <c r="I83" s="108" t="s">
        <v>120</v>
      </c>
      <c r="J83" s="108" t="s">
        <v>47</v>
      </c>
      <c r="K83" s="108" t="s">
        <v>170</v>
      </c>
      <c r="L83" s="94"/>
      <c r="M83" s="94"/>
      <c r="N83" s="94"/>
      <c r="O83" s="94"/>
      <c r="P83" s="94"/>
      <c r="Q83" s="94"/>
      <c r="R83" s="94"/>
      <c r="S83" s="117"/>
      <c r="T83" s="117"/>
      <c r="U83" s="117"/>
      <c r="V83" s="117"/>
      <c r="W83" s="117"/>
      <c r="X83" s="117"/>
      <c r="Y83" s="117"/>
    </row>
    <row r="84" spans="1:33" s="161" customFormat="1" ht="14.25" customHeight="1" x14ac:dyDescent="0.25">
      <c r="A84" s="383" t="str">
        <f>'solvent 1'!A84</f>
        <v>B3</v>
      </c>
      <c r="B84" s="383">
        <f>'solvent 1'!B84</f>
        <v>40</v>
      </c>
      <c r="C84" s="383" t="str">
        <f>'solvent 1'!C84</f>
        <v>B</v>
      </c>
      <c r="D84" s="386">
        <f>'solvent 1'!D84</f>
        <v>3.96</v>
      </c>
      <c r="E84" s="369">
        <f>B84*$D$33/(B84*0.001+D84)</f>
        <v>0</v>
      </c>
      <c r="F84" s="127">
        <v>1</v>
      </c>
      <c r="G84" s="251"/>
      <c r="H84" s="294"/>
      <c r="I84" s="123">
        <f>H84-$B$55</f>
        <v>0</v>
      </c>
      <c r="J84" s="127" t="s">
        <v>63</v>
      </c>
      <c r="K84" s="127" t="s">
        <v>63</v>
      </c>
      <c r="L84" s="94"/>
      <c r="M84" s="94"/>
      <c r="N84" s="94"/>
      <c r="O84" s="94"/>
      <c r="P84" s="94"/>
      <c r="Q84" s="94"/>
      <c r="R84" s="94"/>
      <c r="S84" s="117"/>
      <c r="T84" s="117"/>
      <c r="U84" s="117"/>
      <c r="V84" s="117"/>
      <c r="W84" s="117"/>
      <c r="X84" s="117"/>
      <c r="Y84" s="117"/>
    </row>
    <row r="85" spans="1:33" s="161" customFormat="1" ht="14.25" customHeight="1" x14ac:dyDescent="0.25">
      <c r="A85" s="384"/>
      <c r="B85" s="384"/>
      <c r="C85" s="384"/>
      <c r="D85" s="384"/>
      <c r="E85" s="370"/>
      <c r="F85" s="128">
        <v>2</v>
      </c>
      <c r="G85" s="251"/>
      <c r="H85" s="294"/>
      <c r="I85" s="123">
        <f t="shared" ref="I85:I86" si="4">H85-$B$55</f>
        <v>0</v>
      </c>
      <c r="J85" s="127" t="s">
        <v>63</v>
      </c>
      <c r="K85" s="127" t="s">
        <v>63</v>
      </c>
      <c r="L85" s="94"/>
      <c r="M85" s="94"/>
      <c r="N85" s="94"/>
      <c r="O85" s="94"/>
      <c r="P85" s="94"/>
      <c r="Q85" s="94"/>
      <c r="R85" s="94"/>
      <c r="S85" s="117"/>
      <c r="T85" s="117"/>
      <c r="U85" s="117"/>
      <c r="V85" s="117"/>
      <c r="W85" s="117"/>
      <c r="X85" s="117"/>
      <c r="Y85" s="117"/>
    </row>
    <row r="86" spans="1:33" s="161" customFormat="1" ht="14.25" customHeight="1" x14ac:dyDescent="0.25">
      <c r="A86" s="385"/>
      <c r="B86" s="385"/>
      <c r="C86" s="385"/>
      <c r="D86" s="385"/>
      <c r="E86" s="371"/>
      <c r="F86" s="128">
        <v>3</v>
      </c>
      <c r="G86" s="252"/>
      <c r="H86" s="295"/>
      <c r="I86" s="123">
        <f t="shared" si="4"/>
        <v>0</v>
      </c>
      <c r="J86" s="127" t="s">
        <v>63</v>
      </c>
      <c r="K86" s="127" t="s">
        <v>63</v>
      </c>
      <c r="L86" s="94"/>
      <c r="M86" s="94"/>
      <c r="N86" s="94"/>
      <c r="O86" s="94"/>
      <c r="P86" s="94"/>
      <c r="Q86" s="94"/>
      <c r="R86" s="94"/>
      <c r="S86" s="117"/>
      <c r="T86" s="117"/>
      <c r="U86" s="117"/>
      <c r="V86" s="117"/>
      <c r="W86" s="117"/>
      <c r="X86" s="117"/>
      <c r="Y86" s="117"/>
    </row>
    <row r="87" spans="1:33" s="161" customFormat="1" ht="14.25" customHeight="1" x14ac:dyDescent="0.25">
      <c r="A87" s="105"/>
      <c r="B87" s="116"/>
      <c r="C87" s="116"/>
      <c r="D87" s="116"/>
      <c r="E87" s="94"/>
      <c r="F87" s="129" t="s">
        <v>65</v>
      </c>
      <c r="G87" s="130" t="e">
        <f>AVERAGE(G84:G86)</f>
        <v>#DIV/0!</v>
      </c>
      <c r="H87" s="131" t="e">
        <f>AVERAGE(H84:H86)</f>
        <v>#DIV/0!</v>
      </c>
      <c r="I87" s="131">
        <f>AVERAGE(I84:I86)</f>
        <v>0</v>
      </c>
      <c r="J87" s="132" t="e">
        <f>I87/$B$75/E84*100</f>
        <v>#DIV/0!</v>
      </c>
      <c r="K87" s="215" t="e">
        <f>I87/E84</f>
        <v>#DIV/0!</v>
      </c>
      <c r="L87" s="101"/>
      <c r="M87" s="94"/>
      <c r="N87" s="94"/>
      <c r="O87" s="94"/>
      <c r="P87" s="94"/>
      <c r="Q87" s="94"/>
      <c r="R87" s="94"/>
      <c r="S87" s="117"/>
      <c r="T87" s="117"/>
      <c r="U87" s="117"/>
      <c r="V87" s="117"/>
      <c r="W87" s="117"/>
      <c r="X87" s="117"/>
      <c r="Y87" s="117"/>
    </row>
    <row r="88" spans="1:33" s="161" customFormat="1" ht="14.25" customHeight="1" x14ac:dyDescent="0.25">
      <c r="A88" s="105"/>
      <c r="B88" s="116"/>
      <c r="C88" s="116"/>
      <c r="D88" s="116"/>
      <c r="E88" s="94"/>
      <c r="F88" s="133" t="s">
        <v>66</v>
      </c>
      <c r="G88" s="134" t="e">
        <f>STDEV(G84:G86)</f>
        <v>#DIV/0!</v>
      </c>
      <c r="H88" s="135" t="e">
        <f>STDEV(H84:H86)</f>
        <v>#DIV/0!</v>
      </c>
      <c r="I88" s="135">
        <f>STDEV(I84:I86)</f>
        <v>0</v>
      </c>
      <c r="J88" s="128" t="s">
        <v>63</v>
      </c>
      <c r="K88" s="214"/>
      <c r="L88" s="94"/>
      <c r="M88" s="94"/>
      <c r="N88" s="94"/>
      <c r="O88" s="94"/>
      <c r="P88" s="94"/>
      <c r="Q88" s="94"/>
      <c r="R88" s="94"/>
      <c r="S88" s="117"/>
      <c r="T88" s="117"/>
      <c r="U88" s="117"/>
      <c r="V88" s="117"/>
      <c r="W88" s="117"/>
      <c r="X88" s="117"/>
      <c r="Y88" s="117"/>
    </row>
    <row r="89" spans="1:33" s="161" customFormat="1" ht="14.25" customHeight="1" x14ac:dyDescent="0.25">
      <c r="A89" s="94"/>
      <c r="B89" s="94"/>
      <c r="C89" s="94"/>
      <c r="D89" s="94"/>
      <c r="E89" s="94"/>
      <c r="F89" s="136" t="s">
        <v>67</v>
      </c>
      <c r="G89" s="137" t="e">
        <f>G88/G87*100</f>
        <v>#DIV/0!</v>
      </c>
      <c r="H89" s="137" t="e">
        <f>H88/H87*100</f>
        <v>#DIV/0!</v>
      </c>
      <c r="I89" s="137" t="e">
        <f>I88/I87*100</f>
        <v>#DIV/0!</v>
      </c>
      <c r="J89" s="138" t="s">
        <v>63</v>
      </c>
      <c r="K89" s="214"/>
      <c r="L89" s="94"/>
      <c r="M89" s="117"/>
      <c r="N89" s="94"/>
      <c r="O89" s="94"/>
      <c r="P89" s="94"/>
      <c r="Q89" s="94"/>
      <c r="R89" s="94"/>
      <c r="S89" s="117"/>
      <c r="T89" s="117"/>
      <c r="U89" s="117"/>
      <c r="V89" s="117"/>
      <c r="W89" s="117"/>
      <c r="X89" s="117"/>
      <c r="Y89" s="117"/>
    </row>
    <row r="90" spans="1:33" s="161" customFormat="1" ht="14.25" customHeight="1" x14ac:dyDescent="0.25">
      <c r="A90" s="94"/>
      <c r="B90" s="94"/>
      <c r="C90" s="94"/>
      <c r="D90" s="94"/>
      <c r="E90" s="94"/>
      <c r="F90" s="139" t="s">
        <v>68</v>
      </c>
      <c r="G90" s="140" t="s">
        <v>69</v>
      </c>
      <c r="H90" s="162" t="s">
        <v>68</v>
      </c>
      <c r="I90" s="139" t="s">
        <v>70</v>
      </c>
      <c r="J90" s="140" t="s">
        <v>172</v>
      </c>
      <c r="L90" s="94"/>
      <c r="M90" s="94"/>
      <c r="N90" s="94"/>
      <c r="O90" s="94"/>
      <c r="P90" s="94"/>
      <c r="Q90" s="94"/>
      <c r="R90" s="94"/>
      <c r="S90" s="117"/>
      <c r="T90" s="117"/>
      <c r="U90" s="117"/>
      <c r="V90" s="117"/>
      <c r="W90" s="117"/>
      <c r="X90" s="117"/>
      <c r="Y90" s="117"/>
    </row>
    <row r="91" spans="1:33" s="161" customFormat="1" ht="14.25" customHeight="1" x14ac:dyDescent="0.25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117"/>
      <c r="T91" s="117"/>
      <c r="U91" s="117"/>
      <c r="V91" s="117"/>
      <c r="W91" s="117"/>
      <c r="X91" s="117"/>
      <c r="Y91" s="117"/>
    </row>
    <row r="92" spans="1:33" s="161" customFormat="1" ht="14.25" customHeight="1" x14ac:dyDescent="0.25">
      <c r="A92" s="105" t="s">
        <v>140</v>
      </c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94"/>
      <c r="R92" s="117"/>
      <c r="S92" s="117"/>
      <c r="T92" s="117"/>
      <c r="U92" s="117"/>
      <c r="V92" s="117"/>
      <c r="W92" s="117"/>
      <c r="X92" s="117"/>
      <c r="Y92" s="117"/>
    </row>
    <row r="93" spans="1:33" s="161" customFormat="1" ht="14.25" customHeight="1" x14ac:dyDescent="0.25">
      <c r="A93" s="105"/>
      <c r="B93" s="94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94"/>
      <c r="N93" s="94"/>
      <c r="O93" s="94"/>
      <c r="P93" s="94"/>
      <c r="Q93" s="94"/>
      <c r="R93" s="117"/>
      <c r="S93" s="94"/>
      <c r="T93" s="94"/>
      <c r="U93" s="94"/>
      <c r="V93" s="94"/>
      <c r="W93" s="94"/>
      <c r="X93" s="94"/>
      <c r="Y93" s="94"/>
      <c r="Z93" s="160"/>
      <c r="AA93" s="160"/>
      <c r="AB93" s="160"/>
    </row>
    <row r="94" spans="1:33" s="161" customFormat="1" ht="30" x14ac:dyDescent="0.25">
      <c r="A94" s="108" t="s">
        <v>60</v>
      </c>
      <c r="B94" s="108" t="s">
        <v>71</v>
      </c>
      <c r="C94" s="108" t="s">
        <v>40</v>
      </c>
      <c r="D94" s="108" t="s">
        <v>41</v>
      </c>
      <c r="E94" s="108" t="s">
        <v>42</v>
      </c>
      <c r="F94" s="108" t="s">
        <v>43</v>
      </c>
      <c r="G94" s="121" t="s">
        <v>115</v>
      </c>
      <c r="H94" s="121" t="s">
        <v>119</v>
      </c>
      <c r="I94" s="108" t="s">
        <v>47</v>
      </c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160"/>
      <c r="Z94" s="160"/>
      <c r="AA94" s="160"/>
      <c r="AC94" s="160"/>
    </row>
    <row r="95" spans="1:33" s="161" customFormat="1" ht="14.25" customHeight="1" x14ac:dyDescent="0.25">
      <c r="A95" s="208" t="str">
        <f>'solvent 1'!A95</f>
        <v>B3.4</v>
      </c>
      <c r="B95" s="208">
        <f>'solvent 1'!B95</f>
        <v>1</v>
      </c>
      <c r="C95" s="208">
        <f>'solvent 1'!C95</f>
        <v>40</v>
      </c>
      <c r="D95" s="208" t="str">
        <f>'solvent 1'!D95</f>
        <v>B</v>
      </c>
      <c r="E95" s="208">
        <f>'solvent 1'!E95</f>
        <v>3.96</v>
      </c>
      <c r="F95" s="119">
        <f>C95*$D$33/(C95*0.001+E95)</f>
        <v>0</v>
      </c>
      <c r="G95" s="294"/>
      <c r="H95" s="122">
        <f>G95-$B$55</f>
        <v>0</v>
      </c>
      <c r="I95" s="132" t="e">
        <f>H95/$B$75/F95*100</f>
        <v>#DIV/0!</v>
      </c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160"/>
      <c r="Z95" s="160"/>
      <c r="AA95" s="160"/>
      <c r="AB95" s="160"/>
    </row>
    <row r="96" spans="1:33" ht="14.25" customHeight="1" x14ac:dyDescent="0.25">
      <c r="A96" s="208" t="str">
        <f>'solvent 1'!A96</f>
        <v>B3.5</v>
      </c>
      <c r="B96" s="208">
        <f>'solvent 1'!B96</f>
        <v>2</v>
      </c>
      <c r="C96" s="208">
        <f>'solvent 1'!C96</f>
        <v>40</v>
      </c>
      <c r="D96" s="208" t="str">
        <f>'solvent 1'!D96</f>
        <v>B</v>
      </c>
      <c r="E96" s="208">
        <f>'solvent 1'!E96</f>
        <v>3.96</v>
      </c>
      <c r="F96" s="119">
        <f t="shared" ref="F96:F99" si="5">C96*$D$33/(C96*0.001+E96)</f>
        <v>0</v>
      </c>
      <c r="G96" s="294"/>
      <c r="H96" s="122">
        <f t="shared" ref="H96:H99" si="6">G96-$B$55</f>
        <v>0</v>
      </c>
      <c r="I96" s="132" t="e">
        <f t="shared" ref="I96:I99" si="7">H96/$B$75/F96*100</f>
        <v>#DIV/0!</v>
      </c>
      <c r="AC96" s="117"/>
      <c r="AD96" s="117"/>
      <c r="AE96" s="117"/>
      <c r="AF96" s="117"/>
      <c r="AG96" s="117"/>
    </row>
    <row r="97" spans="1:37" ht="14.25" customHeight="1" x14ac:dyDescent="0.25">
      <c r="A97" s="208" t="str">
        <f>'solvent 1'!A97</f>
        <v>B3.6</v>
      </c>
      <c r="B97" s="208">
        <f>'solvent 1'!B97</f>
        <v>3</v>
      </c>
      <c r="C97" s="208">
        <f>'solvent 1'!C97</f>
        <v>40</v>
      </c>
      <c r="D97" s="208" t="str">
        <f>'solvent 1'!D97</f>
        <v>B</v>
      </c>
      <c r="E97" s="208">
        <f>'solvent 1'!E97</f>
        <v>3.96</v>
      </c>
      <c r="F97" s="119">
        <f t="shared" si="5"/>
        <v>0</v>
      </c>
      <c r="G97" s="294"/>
      <c r="H97" s="122">
        <f t="shared" si="6"/>
        <v>0</v>
      </c>
      <c r="I97" s="132" t="e">
        <f t="shared" si="7"/>
        <v>#DIV/0!</v>
      </c>
      <c r="AC97" s="117"/>
      <c r="AD97" s="117"/>
      <c r="AE97" s="117"/>
      <c r="AF97" s="117"/>
      <c r="AG97" s="117"/>
    </row>
    <row r="98" spans="1:37" ht="14.25" customHeight="1" x14ac:dyDescent="0.25">
      <c r="A98" s="208" t="str">
        <f>'solvent 1'!A98</f>
        <v>B3.7</v>
      </c>
      <c r="B98" s="208">
        <f>'solvent 1'!B98</f>
        <v>4</v>
      </c>
      <c r="C98" s="208">
        <f>'solvent 1'!C98</f>
        <v>40</v>
      </c>
      <c r="D98" s="208" t="str">
        <f>'solvent 1'!D98</f>
        <v>B</v>
      </c>
      <c r="E98" s="208">
        <f>'solvent 1'!E98</f>
        <v>3.96</v>
      </c>
      <c r="F98" s="119">
        <f t="shared" si="5"/>
        <v>0</v>
      </c>
      <c r="G98" s="294"/>
      <c r="H98" s="122">
        <f t="shared" si="6"/>
        <v>0</v>
      </c>
      <c r="I98" s="132" t="e">
        <f>H98/$B$75/F98*100</f>
        <v>#DIV/0!</v>
      </c>
      <c r="AC98" s="117"/>
      <c r="AD98" s="117"/>
      <c r="AE98" s="117"/>
      <c r="AF98" s="117"/>
      <c r="AG98" s="117"/>
    </row>
    <row r="99" spans="1:37" ht="14.25" customHeight="1" x14ac:dyDescent="0.25">
      <c r="A99" s="208" t="str">
        <f>'solvent 1'!A99</f>
        <v>B3.8</v>
      </c>
      <c r="B99" s="208">
        <f>'solvent 1'!B99</f>
        <v>5</v>
      </c>
      <c r="C99" s="208">
        <f>'solvent 1'!C99</f>
        <v>40</v>
      </c>
      <c r="D99" s="208" t="str">
        <f>'solvent 1'!D99</f>
        <v>B</v>
      </c>
      <c r="E99" s="208">
        <f>'solvent 1'!E99</f>
        <v>3.96</v>
      </c>
      <c r="F99" s="119">
        <f t="shared" si="5"/>
        <v>0</v>
      </c>
      <c r="G99" s="294"/>
      <c r="H99" s="122">
        <f t="shared" si="6"/>
        <v>0</v>
      </c>
      <c r="I99" s="132" t="e">
        <f t="shared" si="7"/>
        <v>#DIV/0!</v>
      </c>
      <c r="AC99" s="117"/>
      <c r="AD99" s="117"/>
      <c r="AE99" s="117"/>
      <c r="AF99" s="117"/>
      <c r="AG99" s="117"/>
    </row>
    <row r="100" spans="1:37" ht="14.25" customHeight="1" x14ac:dyDescent="0.25">
      <c r="H100" s="165" t="s">
        <v>68</v>
      </c>
      <c r="I100" s="140" t="s">
        <v>172</v>
      </c>
      <c r="J100" s="117"/>
      <c r="AD100" s="117"/>
    </row>
    <row r="101" spans="1:37" ht="14.25" customHeight="1" x14ac:dyDescent="0.25">
      <c r="H101" s="117"/>
      <c r="I101" s="117"/>
    </row>
    <row r="102" spans="1:37" ht="14.25" customHeight="1" thickBot="1" x14ac:dyDescent="0.3">
      <c r="A102" s="105" t="s">
        <v>141</v>
      </c>
    </row>
    <row r="103" spans="1:37" ht="14.25" customHeight="1" x14ac:dyDescent="0.25">
      <c r="G103" s="141"/>
      <c r="O103" s="117"/>
      <c r="U103" s="142" t="s">
        <v>73</v>
      </c>
      <c r="AG103" s="117"/>
    </row>
    <row r="104" spans="1:37" ht="51" customHeight="1" thickBot="1" x14ac:dyDescent="0.3">
      <c r="A104" s="191" t="s">
        <v>74</v>
      </c>
      <c r="B104" s="190" t="s">
        <v>71</v>
      </c>
      <c r="C104" s="190" t="s">
        <v>150</v>
      </c>
      <c r="D104" s="125" t="s">
        <v>34</v>
      </c>
      <c r="E104" s="189" t="s">
        <v>162</v>
      </c>
      <c r="F104" s="189" t="s">
        <v>154</v>
      </c>
      <c r="G104" s="192" t="s">
        <v>155</v>
      </c>
      <c r="H104" s="188" t="s">
        <v>75</v>
      </c>
      <c r="I104" s="187" t="s">
        <v>118</v>
      </c>
      <c r="J104" s="187" t="s">
        <v>142</v>
      </c>
      <c r="K104" s="187" t="s">
        <v>159</v>
      </c>
      <c r="L104" s="187" t="s">
        <v>158</v>
      </c>
      <c r="M104" s="187" t="s">
        <v>161</v>
      </c>
      <c r="N104" s="187" t="s">
        <v>160</v>
      </c>
      <c r="O104" s="187" t="s">
        <v>47</v>
      </c>
      <c r="P104" s="187" t="s">
        <v>76</v>
      </c>
      <c r="Q104" s="186" t="s">
        <v>77</v>
      </c>
      <c r="R104" s="186" t="s">
        <v>78</v>
      </c>
      <c r="S104" s="186" t="s">
        <v>79</v>
      </c>
      <c r="T104" s="188" t="s">
        <v>180</v>
      </c>
      <c r="U104" s="143" t="s">
        <v>108</v>
      </c>
      <c r="V104" s="144" t="s">
        <v>80</v>
      </c>
      <c r="W104" s="117"/>
      <c r="AD104" s="117"/>
      <c r="AE104" s="117"/>
      <c r="AH104" s="94"/>
      <c r="AI104" s="94"/>
      <c r="AJ104" s="94"/>
      <c r="AK104" s="94"/>
    </row>
    <row r="105" spans="1:37" s="94" customFormat="1" ht="14.25" customHeight="1" x14ac:dyDescent="0.25">
      <c r="A105" s="377">
        <f>'solvent 1'!A105</f>
        <v>0</v>
      </c>
      <c r="B105" s="380">
        <f>'solvent 1'!B105</f>
        <v>0</v>
      </c>
      <c r="C105" s="195">
        <v>1</v>
      </c>
      <c r="D105" s="269">
        <f>'solvent 1'!D105</f>
        <v>0</v>
      </c>
      <c r="E105" s="337" t="str">
        <f>'solvent 1'!E105</f>
        <v>N/A</v>
      </c>
      <c r="F105" s="337" t="str">
        <f>'solvent 1'!F105</f>
        <v>N/A</v>
      </c>
      <c r="G105" s="254">
        <f>'solvent 1'!G105</f>
        <v>4</v>
      </c>
      <c r="H105" s="307">
        <f>D105/G105</f>
        <v>0</v>
      </c>
      <c r="I105" s="279"/>
      <c r="J105" s="305">
        <f>I105-$B$55</f>
        <v>0</v>
      </c>
      <c r="K105" s="337" t="str">
        <f>'solvent 1'!K105</f>
        <v>N/A</v>
      </c>
      <c r="L105" s="337" t="str">
        <f>'solvent 1'!L105</f>
        <v>N/A</v>
      </c>
      <c r="M105" s="337" t="str">
        <f>'solvent 1'!M105</f>
        <v>N/A</v>
      </c>
      <c r="N105" s="337" t="str">
        <f>'solvent 1'!N105</f>
        <v>N/A</v>
      </c>
      <c r="O105" s="337" t="str">
        <f>'solvent 1'!O105</f>
        <v>N/A</v>
      </c>
      <c r="P105" s="206" t="e">
        <f>J105/$B$75</f>
        <v>#DIV/0!</v>
      </c>
      <c r="Q105" s="305" t="e">
        <f>P105*0.001/H105*100*10000</f>
        <v>#DIV/0!</v>
      </c>
      <c r="R105" s="351" t="e">
        <f>AVERAGE(Q105:Q107)</f>
        <v>#DIV/0!</v>
      </c>
      <c r="S105" s="354" t="e">
        <f>AVERAGE(R105:R107)/10000</f>
        <v>#DIV/0!</v>
      </c>
      <c r="T105" s="227" t="e">
        <f>IF(P105&lt;$B$79, $B$79*0.001/H105*100*10000,"N/A")</f>
        <v>#DIV/0!</v>
      </c>
      <c r="U105" s="322"/>
      <c r="V105" s="146" t="s">
        <v>81</v>
      </c>
      <c r="W105" s="124" t="s">
        <v>82</v>
      </c>
      <c r="X105" s="117"/>
    </row>
    <row r="106" spans="1:37" s="94" customFormat="1" ht="14.25" customHeight="1" x14ac:dyDescent="0.25">
      <c r="A106" s="378"/>
      <c r="B106" s="381"/>
      <c r="C106" s="182">
        <v>2</v>
      </c>
      <c r="D106" s="270">
        <f>'solvent 1'!D106</f>
        <v>0</v>
      </c>
      <c r="E106" s="338"/>
      <c r="F106" s="338"/>
      <c r="G106" s="255">
        <f>'solvent 1'!G106</f>
        <v>4</v>
      </c>
      <c r="H106" s="202">
        <f>D106/G106</f>
        <v>0</v>
      </c>
      <c r="I106" s="280"/>
      <c r="J106" s="201">
        <f t="shared" ref="J106:J110" si="8">I106-$B$55</f>
        <v>0</v>
      </c>
      <c r="K106" s="338"/>
      <c r="L106" s="338"/>
      <c r="M106" s="338"/>
      <c r="N106" s="338"/>
      <c r="O106" s="338"/>
      <c r="P106" s="178" t="e">
        <f>J106/$B$75</f>
        <v>#DIV/0!</v>
      </c>
      <c r="Q106" s="201" t="e">
        <f>P106*0.001/H106*100*10000</f>
        <v>#DIV/0!</v>
      </c>
      <c r="R106" s="352"/>
      <c r="S106" s="355"/>
      <c r="T106" s="228" t="e">
        <f>IF(P106&lt;$B$79, $B$79*0.001/H106*100*10000,"N/A")</f>
        <v>#DIV/0!</v>
      </c>
      <c r="U106" s="323"/>
      <c r="V106" s="146" t="s">
        <v>134</v>
      </c>
      <c r="W106" s="124" t="s">
        <v>83</v>
      </c>
    </row>
    <row r="107" spans="1:37" s="94" customFormat="1" ht="14.25" customHeight="1" x14ac:dyDescent="0.25">
      <c r="A107" s="378"/>
      <c r="B107" s="381"/>
      <c r="C107" s="147">
        <v>3</v>
      </c>
      <c r="D107" s="271">
        <f>'solvent 1'!D107</f>
        <v>0</v>
      </c>
      <c r="E107" s="339"/>
      <c r="F107" s="339"/>
      <c r="G107" s="256">
        <f>'solvent 1'!G107</f>
        <v>4</v>
      </c>
      <c r="H107" s="308">
        <f>D107/G107</f>
        <v>0</v>
      </c>
      <c r="I107" s="280"/>
      <c r="J107" s="306">
        <f t="shared" si="8"/>
        <v>0</v>
      </c>
      <c r="K107" s="339"/>
      <c r="L107" s="339"/>
      <c r="M107" s="339"/>
      <c r="N107" s="339"/>
      <c r="O107" s="339"/>
      <c r="P107" s="317" t="e">
        <f>J107/$B$75</f>
        <v>#DIV/0!</v>
      </c>
      <c r="Q107" s="306" t="e">
        <f>P107*0.001/H107*100*10000</f>
        <v>#DIV/0!</v>
      </c>
      <c r="R107" s="353"/>
      <c r="S107" s="356"/>
      <c r="T107" s="228" t="e">
        <f>IF(P107&lt;$B$79, $B$79*0.001/H107*100*10000,"N/A")</f>
        <v>#DIV/0!</v>
      </c>
      <c r="U107" s="324"/>
      <c r="V107" s="146" t="s">
        <v>133</v>
      </c>
      <c r="W107" s="124" t="s">
        <v>135</v>
      </c>
      <c r="X107" s="117"/>
    </row>
    <row r="108" spans="1:37" s="94" customFormat="1" ht="14.25" customHeight="1" x14ac:dyDescent="0.25">
      <c r="A108" s="378"/>
      <c r="B108" s="381"/>
      <c r="C108" s="145" t="s">
        <v>151</v>
      </c>
      <c r="D108" s="257">
        <f>'solvent 1'!D108</f>
        <v>0</v>
      </c>
      <c r="E108" s="207">
        <f>'solvent 1'!E108</f>
        <v>800</v>
      </c>
      <c r="F108" s="207" t="str">
        <f>'solvent 1'!F108</f>
        <v>Diluted stock A</v>
      </c>
      <c r="G108" s="257">
        <f>'solvent 1'!G108</f>
        <v>3.2</v>
      </c>
      <c r="H108" s="193">
        <f>D108/(E108*0.001+G108)</f>
        <v>0</v>
      </c>
      <c r="I108" s="280"/>
      <c r="J108" s="201">
        <f t="shared" si="8"/>
        <v>0</v>
      </c>
      <c r="K108" s="225" t="e">
        <f>$B$75*S105/100*H108/0.001</f>
        <v>#DIV/0!</v>
      </c>
      <c r="L108" s="201" t="e">
        <f>J108-K108</f>
        <v>#DIV/0!</v>
      </c>
      <c r="M108" s="194">
        <f>$E$64</f>
        <v>0</v>
      </c>
      <c r="N108" s="178" t="e">
        <f>L108/B$75</f>
        <v>#DIV/0!</v>
      </c>
      <c r="O108" s="201" t="e">
        <f>IF(M108&gt;=$B$79, N108/M108*100, "N/A")</f>
        <v>#DIV/0!</v>
      </c>
      <c r="P108" s="343" t="str">
        <f>'solvent 1'!P108</f>
        <v>N/A</v>
      </c>
      <c r="Q108" s="343" t="str">
        <f>'solvent 1'!Q108</f>
        <v>N/A</v>
      </c>
      <c r="R108" s="343" t="str">
        <f>'solvent 1'!R108</f>
        <v>N/A</v>
      </c>
      <c r="S108" s="343" t="str">
        <f>'solvent 1'!S108</f>
        <v>N/A</v>
      </c>
      <c r="T108" s="345" t="str">
        <f>IF(P108&lt;$B$79, $B$79*0.001/H108*100*10000,"N/A")</f>
        <v>N/A</v>
      </c>
      <c r="U108" s="334" t="str">
        <f>'solvent 1'!U108</f>
        <v>N/A</v>
      </c>
      <c r="V108" s="146" t="s">
        <v>84</v>
      </c>
      <c r="W108" s="124" t="s">
        <v>85</v>
      </c>
      <c r="X108" s="117"/>
    </row>
    <row r="109" spans="1:37" s="94" customFormat="1" ht="14.25" customHeight="1" x14ac:dyDescent="0.25">
      <c r="A109" s="378"/>
      <c r="B109" s="381"/>
      <c r="C109" s="182" t="s">
        <v>152</v>
      </c>
      <c r="D109" s="257">
        <f>'solvent 1'!D109</f>
        <v>0</v>
      </c>
      <c r="E109" s="207">
        <f>'solvent 1'!E109</f>
        <v>4000</v>
      </c>
      <c r="F109" s="207" t="str">
        <f>'solvent 1'!F109</f>
        <v>Diluted stock A</v>
      </c>
      <c r="G109" s="257">
        <f>'solvent 1'!G109</f>
        <v>0</v>
      </c>
      <c r="H109" s="193">
        <f>D109/(E109*0.001+G109)</f>
        <v>0</v>
      </c>
      <c r="I109" s="280"/>
      <c r="J109" s="201">
        <f t="shared" si="8"/>
        <v>0</v>
      </c>
      <c r="K109" s="225" t="e">
        <f>$B$75*S105/100*H109/0.001</f>
        <v>#DIV/0!</v>
      </c>
      <c r="L109" s="201" t="e">
        <f>J109-K109</f>
        <v>#DIV/0!</v>
      </c>
      <c r="M109" s="194">
        <f>$E$65</f>
        <v>0</v>
      </c>
      <c r="N109" s="178" t="e">
        <f>L109/B$75</f>
        <v>#DIV/0!</v>
      </c>
      <c r="O109" s="201" t="e">
        <f>IF(M109&gt;=$B$79, N109/M109*100, "N/A")</f>
        <v>#DIV/0!</v>
      </c>
      <c r="P109" s="338"/>
      <c r="Q109" s="338"/>
      <c r="R109" s="338"/>
      <c r="S109" s="338"/>
      <c r="T109" s="346"/>
      <c r="U109" s="335"/>
      <c r="V109" s="146"/>
      <c r="W109" s="124"/>
      <c r="X109" s="117"/>
    </row>
    <row r="110" spans="1:37" s="94" customFormat="1" ht="14.25" customHeight="1" thickBot="1" x14ac:dyDescent="0.3">
      <c r="A110" s="379"/>
      <c r="B110" s="382"/>
      <c r="C110" s="198" t="s">
        <v>153</v>
      </c>
      <c r="D110" s="258">
        <f>'solvent 1'!D110</f>
        <v>0</v>
      </c>
      <c r="E110" s="207">
        <f>'solvent 1'!E110</f>
        <v>20</v>
      </c>
      <c r="F110" s="207" t="str">
        <f>'solvent 1'!F110</f>
        <v>Stock A</v>
      </c>
      <c r="G110" s="257">
        <f>'solvent 1'!G110</f>
        <v>3.98</v>
      </c>
      <c r="H110" s="199">
        <f>D110/(E110*0.001+G110)</f>
        <v>0</v>
      </c>
      <c r="I110" s="281"/>
      <c r="J110" s="204">
        <f t="shared" si="8"/>
        <v>0</v>
      </c>
      <c r="K110" s="225" t="e">
        <f>$B$75*S105/100*H110/0.001</f>
        <v>#DIV/0!</v>
      </c>
      <c r="L110" s="201" t="e">
        <f>J110-K110</f>
        <v>#DIV/0!</v>
      </c>
      <c r="M110" s="194">
        <f>$E$66</f>
        <v>0</v>
      </c>
      <c r="N110" s="178" t="e">
        <f>L110/B$75</f>
        <v>#DIV/0!</v>
      </c>
      <c r="O110" s="201" t="e">
        <f>IF(M110&gt;=$B$79, N110/M110*100, "N/A")</f>
        <v>#DIV/0!</v>
      </c>
      <c r="P110" s="344"/>
      <c r="Q110" s="344"/>
      <c r="R110" s="344"/>
      <c r="S110" s="344"/>
      <c r="T110" s="347"/>
      <c r="U110" s="336"/>
      <c r="V110" s="146"/>
      <c r="W110" s="124"/>
    </row>
    <row r="111" spans="1:37" s="94" customFormat="1" ht="14.25" customHeight="1" x14ac:dyDescent="0.25">
      <c r="A111" s="377">
        <f>'solvent 1'!A111</f>
        <v>0</v>
      </c>
      <c r="B111" s="380">
        <f>'solvent 1'!B111</f>
        <v>0</v>
      </c>
      <c r="C111" s="195">
        <v>1</v>
      </c>
      <c r="D111" s="269">
        <f>'solvent 1'!D111</f>
        <v>0</v>
      </c>
      <c r="E111" s="337" t="str">
        <f>'solvent 1'!E111</f>
        <v>N/A</v>
      </c>
      <c r="F111" s="337" t="str">
        <f>'solvent 1'!F111</f>
        <v>N/A</v>
      </c>
      <c r="G111" s="254">
        <f>'solvent 1'!G111</f>
        <v>4</v>
      </c>
      <c r="H111" s="307">
        <f>D111/G111</f>
        <v>0</v>
      </c>
      <c r="I111" s="300"/>
      <c r="J111" s="305">
        <f>I111-$B$55</f>
        <v>0</v>
      </c>
      <c r="K111" s="337" t="str">
        <f>'solvent 1'!K111</f>
        <v>N/A</v>
      </c>
      <c r="L111" s="337" t="str">
        <f>'solvent 1'!L111</f>
        <v>N/A</v>
      </c>
      <c r="M111" s="337" t="str">
        <f>'solvent 1'!M111</f>
        <v>N/A</v>
      </c>
      <c r="N111" s="337" t="str">
        <f>'solvent 1'!N111</f>
        <v>N/A</v>
      </c>
      <c r="O111" s="337" t="str">
        <f>'solvent 1'!O111</f>
        <v>N/A</v>
      </c>
      <c r="P111" s="206" t="e">
        <f>J111/$B$75</f>
        <v>#DIV/0!</v>
      </c>
      <c r="Q111" s="305" t="e">
        <f>P111*0.001/H111*100*10000</f>
        <v>#DIV/0!</v>
      </c>
      <c r="R111" s="351" t="e">
        <f>AVERAGE(Q111:Q113)</f>
        <v>#DIV/0!</v>
      </c>
      <c r="S111" s="354" t="e">
        <f>AVERAGE(R111:R113)/10000</f>
        <v>#DIV/0!</v>
      </c>
      <c r="T111" s="227" t="e">
        <f>IF(P111&lt;$B$79, $B$79*0.001/H111*100*10000,"N/A")</f>
        <v>#DIV/0!</v>
      </c>
      <c r="U111" s="322"/>
      <c r="V111" s="146"/>
      <c r="W111" s="124"/>
      <c r="X111" s="117"/>
    </row>
    <row r="112" spans="1:37" s="94" customFormat="1" ht="14.25" customHeight="1" x14ac:dyDescent="0.25">
      <c r="A112" s="378"/>
      <c r="B112" s="381"/>
      <c r="C112" s="182">
        <v>2</v>
      </c>
      <c r="D112" s="270">
        <f>'solvent 1'!D112</f>
        <v>0</v>
      </c>
      <c r="E112" s="338"/>
      <c r="F112" s="338"/>
      <c r="G112" s="255">
        <f>'solvent 1'!G112</f>
        <v>4</v>
      </c>
      <c r="H112" s="202">
        <f>D112/G112</f>
        <v>0</v>
      </c>
      <c r="I112" s="301"/>
      <c r="J112" s="201">
        <f t="shared" ref="J112:J116" si="9">I112-$B$55</f>
        <v>0</v>
      </c>
      <c r="K112" s="338"/>
      <c r="L112" s="338"/>
      <c r="M112" s="338"/>
      <c r="N112" s="338"/>
      <c r="O112" s="338"/>
      <c r="P112" s="178" t="e">
        <f>J112/$B$75</f>
        <v>#DIV/0!</v>
      </c>
      <c r="Q112" s="201" t="e">
        <f>P112*0.001/H112*100*10000</f>
        <v>#DIV/0!</v>
      </c>
      <c r="R112" s="352"/>
      <c r="S112" s="355"/>
      <c r="T112" s="228" t="e">
        <f>IF(P112&lt;$B$79, $B$79*0.001/H112*100*10000,"N/A")</f>
        <v>#DIV/0!</v>
      </c>
      <c r="U112" s="323"/>
      <c r="V112" s="146"/>
      <c r="W112" s="124"/>
      <c r="X112" s="117"/>
    </row>
    <row r="113" spans="1:24" s="94" customFormat="1" ht="14.25" customHeight="1" x14ac:dyDescent="0.25">
      <c r="A113" s="378"/>
      <c r="B113" s="381"/>
      <c r="C113" s="147">
        <v>3</v>
      </c>
      <c r="D113" s="271">
        <f>'solvent 1'!D113</f>
        <v>0</v>
      </c>
      <c r="E113" s="339"/>
      <c r="F113" s="339"/>
      <c r="G113" s="256">
        <f>'solvent 1'!G113</f>
        <v>4</v>
      </c>
      <c r="H113" s="308">
        <f>D113/G113</f>
        <v>0</v>
      </c>
      <c r="I113" s="302"/>
      <c r="J113" s="306">
        <f t="shared" si="9"/>
        <v>0</v>
      </c>
      <c r="K113" s="339"/>
      <c r="L113" s="339"/>
      <c r="M113" s="339"/>
      <c r="N113" s="339"/>
      <c r="O113" s="339"/>
      <c r="P113" s="317" t="e">
        <f>J113/$B$75</f>
        <v>#DIV/0!</v>
      </c>
      <c r="Q113" s="306" t="e">
        <f>P113*0.001/H113*100*10000</f>
        <v>#DIV/0!</v>
      </c>
      <c r="R113" s="353"/>
      <c r="S113" s="356"/>
      <c r="T113" s="228" t="e">
        <f>IF(P113&lt;$B$79, $B$79*0.001/H113*100*10000,"N/A")</f>
        <v>#DIV/0!</v>
      </c>
      <c r="U113" s="324"/>
      <c r="V113"/>
      <c r="W113" s="124"/>
    </row>
    <row r="114" spans="1:24" s="94" customFormat="1" ht="14.25" customHeight="1" x14ac:dyDescent="0.25">
      <c r="A114" s="378"/>
      <c r="B114" s="381"/>
      <c r="C114" s="145" t="s">
        <v>151</v>
      </c>
      <c r="D114" s="257">
        <f>'solvent 1'!D114</f>
        <v>0</v>
      </c>
      <c r="E114" s="207">
        <f>'solvent 1'!E114</f>
        <v>800</v>
      </c>
      <c r="F114" s="207" t="str">
        <f>'solvent 1'!F114</f>
        <v>Diluted stock A</v>
      </c>
      <c r="G114" s="257">
        <f>'solvent 1'!G114</f>
        <v>3.2</v>
      </c>
      <c r="H114" s="193">
        <f>D114/(E114*0.001+G114)</f>
        <v>0</v>
      </c>
      <c r="I114" s="301"/>
      <c r="J114" s="201">
        <f t="shared" si="9"/>
        <v>0</v>
      </c>
      <c r="K114" s="225" t="e">
        <f>$B$75*S111/100*H114/0.001</f>
        <v>#DIV/0!</v>
      </c>
      <c r="L114" s="201" t="e">
        <f>J114-K114</f>
        <v>#DIV/0!</v>
      </c>
      <c r="M114" s="194">
        <f>$E$64</f>
        <v>0</v>
      </c>
      <c r="N114" s="178" t="e">
        <f>L114/B$75</f>
        <v>#DIV/0!</v>
      </c>
      <c r="O114" s="201" t="e">
        <f>IF(M114&gt;=$B$79, N114/M114*100, "N/A")</f>
        <v>#DIV/0!</v>
      </c>
      <c r="P114" s="343" t="str">
        <f>'solvent 1'!P114</f>
        <v>N/A</v>
      </c>
      <c r="Q114" s="343" t="str">
        <f>'solvent 1'!Q114</f>
        <v>N/A</v>
      </c>
      <c r="R114" s="343" t="str">
        <f>'solvent 1'!R114</f>
        <v>N/A</v>
      </c>
      <c r="S114" s="343" t="str">
        <f>'solvent 1'!S114</f>
        <v>N/A</v>
      </c>
      <c r="T114" s="345" t="str">
        <f>IF(P114&lt;$B$79, $B$79*0.001/H114*100*10000,"N/A")</f>
        <v>N/A</v>
      </c>
      <c r="U114" s="334" t="str">
        <f>'solvent 1'!U114</f>
        <v>N/A</v>
      </c>
      <c r="V114"/>
      <c r="W114" s="124"/>
      <c r="X114" s="117"/>
    </row>
    <row r="115" spans="1:24" s="94" customFormat="1" ht="14.25" customHeight="1" x14ac:dyDescent="0.25">
      <c r="A115" s="378"/>
      <c r="B115" s="381"/>
      <c r="C115" s="182" t="s">
        <v>152</v>
      </c>
      <c r="D115" s="257">
        <f>'solvent 1'!D115</f>
        <v>0</v>
      </c>
      <c r="E115" s="207">
        <f>'solvent 1'!E115</f>
        <v>4000</v>
      </c>
      <c r="F115" s="207" t="str">
        <f>'solvent 1'!F115</f>
        <v>Diluted stock A</v>
      </c>
      <c r="G115" s="257">
        <f>'solvent 1'!G115</f>
        <v>0</v>
      </c>
      <c r="H115" s="193">
        <f>D115/(E115*0.001+G115)</f>
        <v>0</v>
      </c>
      <c r="I115" s="301"/>
      <c r="J115" s="201">
        <f t="shared" si="9"/>
        <v>0</v>
      </c>
      <c r="K115" s="225" t="e">
        <f>$B$75*S111/100*H115/0.001</f>
        <v>#DIV/0!</v>
      </c>
      <c r="L115" s="201" t="e">
        <f t="shared" ref="L115:L116" si="10">J115-K115</f>
        <v>#DIV/0!</v>
      </c>
      <c r="M115" s="194">
        <f>$E$65</f>
        <v>0</v>
      </c>
      <c r="N115" s="178" t="e">
        <f>L115/B$75</f>
        <v>#DIV/0!</v>
      </c>
      <c r="O115" s="201" t="e">
        <f>IF(M115&gt;=$B$79, N115/M115*100, "N/A")</f>
        <v>#DIV/0!</v>
      </c>
      <c r="P115" s="338"/>
      <c r="Q115" s="338"/>
      <c r="R115" s="338"/>
      <c r="S115" s="338"/>
      <c r="T115" s="346"/>
      <c r="U115" s="335"/>
      <c r="V115"/>
      <c r="W115" s="124"/>
      <c r="X115" s="117"/>
    </row>
    <row r="116" spans="1:24" s="94" customFormat="1" ht="15.75" thickBot="1" x14ac:dyDescent="0.3">
      <c r="A116" s="379"/>
      <c r="B116" s="382"/>
      <c r="C116" s="198" t="s">
        <v>153</v>
      </c>
      <c r="D116" s="258">
        <f>'solvent 1'!D116</f>
        <v>0</v>
      </c>
      <c r="E116" s="207">
        <f>'solvent 1'!E116</f>
        <v>20</v>
      </c>
      <c r="F116" s="207" t="str">
        <f>'solvent 1'!F116</f>
        <v>Stock A</v>
      </c>
      <c r="G116" s="258">
        <f>'solvent 1'!G116</f>
        <v>3.98</v>
      </c>
      <c r="H116" s="199">
        <f>D116/(E116*0.001+G116)</f>
        <v>0</v>
      </c>
      <c r="I116" s="303"/>
      <c r="J116" s="204">
        <f t="shared" si="9"/>
        <v>0</v>
      </c>
      <c r="K116" s="225" t="e">
        <f>$B$75*S111/100*H116/0.001</f>
        <v>#DIV/0!</v>
      </c>
      <c r="L116" s="201" t="e">
        <f t="shared" si="10"/>
        <v>#DIV/0!</v>
      </c>
      <c r="M116" s="194">
        <f>$E$66</f>
        <v>0</v>
      </c>
      <c r="N116" s="178" t="e">
        <f>L116/B$75</f>
        <v>#DIV/0!</v>
      </c>
      <c r="O116" s="201" t="e">
        <f>IF(M116&gt;=$B$79, N116/M116*100, "N/A")</f>
        <v>#DIV/0!</v>
      </c>
      <c r="P116" s="344"/>
      <c r="Q116" s="344"/>
      <c r="R116" s="344"/>
      <c r="S116" s="344"/>
      <c r="T116" s="347"/>
      <c r="U116" s="336"/>
      <c r="V116" s="146"/>
      <c r="W116" s="124"/>
    </row>
    <row r="117" spans="1:24" s="94" customFormat="1" ht="15" x14ac:dyDescent="0.25">
      <c r="A117" s="377">
        <f>'solvent 1'!A117</f>
        <v>0</v>
      </c>
      <c r="B117" s="380">
        <f>'solvent 1'!B117</f>
        <v>0</v>
      </c>
      <c r="C117" s="195">
        <v>1</v>
      </c>
      <c r="D117" s="269">
        <f>'solvent 1'!D117</f>
        <v>0</v>
      </c>
      <c r="E117" s="337" t="str">
        <f>'solvent 1'!E117</f>
        <v>N/A</v>
      </c>
      <c r="F117" s="337" t="str">
        <f>'solvent 1'!F117</f>
        <v>N/A</v>
      </c>
      <c r="G117" s="254">
        <f>'solvent 1'!G117</f>
        <v>4</v>
      </c>
      <c r="H117" s="307">
        <f>D117/G117</f>
        <v>0</v>
      </c>
      <c r="I117" s="300"/>
      <c r="J117" s="305">
        <f>I117-$B$55</f>
        <v>0</v>
      </c>
      <c r="K117" s="337" t="str">
        <f>'solvent 1'!K117</f>
        <v>N/A</v>
      </c>
      <c r="L117" s="337" t="str">
        <f>'solvent 1'!L117</f>
        <v>N/A</v>
      </c>
      <c r="M117" s="337" t="str">
        <f>'solvent 1'!M117</f>
        <v>N/A</v>
      </c>
      <c r="N117" s="337" t="str">
        <f>'solvent 1'!N117</f>
        <v>N/A</v>
      </c>
      <c r="O117" s="337" t="str">
        <f>'solvent 1'!O117</f>
        <v>N/A</v>
      </c>
      <c r="P117" s="206" t="e">
        <f>J117/$B$75</f>
        <v>#DIV/0!</v>
      </c>
      <c r="Q117" s="305" t="e">
        <f>P117*0.001/H117*100*10000</f>
        <v>#DIV/0!</v>
      </c>
      <c r="R117" s="351" t="e">
        <f>AVERAGE(Q117:Q119)</f>
        <v>#DIV/0!</v>
      </c>
      <c r="S117" s="354" t="e">
        <f>AVERAGE(R117:R119)/10000</f>
        <v>#DIV/0!</v>
      </c>
      <c r="T117" s="227" t="e">
        <f>IF(P117&lt;$B$79, $B$79*0.001/H117*100*10000,"N/A")</f>
        <v>#DIV/0!</v>
      </c>
      <c r="U117" s="322"/>
      <c r="V117" s="146"/>
      <c r="W117" s="124"/>
    </row>
    <row r="118" spans="1:24" s="94" customFormat="1" ht="15" x14ac:dyDescent="0.25">
      <c r="A118" s="378"/>
      <c r="B118" s="381"/>
      <c r="C118" s="182">
        <v>2</v>
      </c>
      <c r="D118" s="270">
        <f>'solvent 1'!D118</f>
        <v>0</v>
      </c>
      <c r="E118" s="338"/>
      <c r="F118" s="338"/>
      <c r="G118" s="255">
        <f>'solvent 1'!G118</f>
        <v>4</v>
      </c>
      <c r="H118" s="202">
        <f>D118/G118</f>
        <v>0</v>
      </c>
      <c r="I118" s="301"/>
      <c r="J118" s="201">
        <f t="shared" ref="J118:J122" si="11">I118-$B$55</f>
        <v>0</v>
      </c>
      <c r="K118" s="338"/>
      <c r="L118" s="338"/>
      <c r="M118" s="338"/>
      <c r="N118" s="338"/>
      <c r="O118" s="338"/>
      <c r="P118" s="178" t="e">
        <f>J118/$B$75</f>
        <v>#DIV/0!</v>
      </c>
      <c r="Q118" s="201" t="e">
        <f>P118*0.001/H118*100*10000</f>
        <v>#DIV/0!</v>
      </c>
      <c r="R118" s="352"/>
      <c r="S118" s="355"/>
      <c r="T118" s="228" t="e">
        <f>IF(P118&lt;$B$79, $B$79*0.001/H118*100*10000,"N/A")</f>
        <v>#DIV/0!</v>
      </c>
      <c r="U118" s="323"/>
      <c r="X118" s="117"/>
    </row>
    <row r="119" spans="1:24" s="94" customFormat="1" ht="15" x14ac:dyDescent="0.25">
      <c r="A119" s="378"/>
      <c r="B119" s="381"/>
      <c r="C119" s="147">
        <v>3</v>
      </c>
      <c r="D119" s="271">
        <f>'solvent 1'!D119</f>
        <v>0</v>
      </c>
      <c r="E119" s="339"/>
      <c r="F119" s="339"/>
      <c r="G119" s="256">
        <f>'solvent 1'!G119</f>
        <v>4</v>
      </c>
      <c r="H119" s="308">
        <f>D119/G119</f>
        <v>0</v>
      </c>
      <c r="I119" s="302"/>
      <c r="J119" s="306">
        <f t="shared" si="11"/>
        <v>0</v>
      </c>
      <c r="K119" s="339"/>
      <c r="L119" s="339"/>
      <c r="M119" s="339"/>
      <c r="N119" s="339"/>
      <c r="O119" s="339"/>
      <c r="P119" s="317" t="e">
        <f>J119/$B$75</f>
        <v>#DIV/0!</v>
      </c>
      <c r="Q119" s="306" t="e">
        <f>P119*0.001/H119*100*10000</f>
        <v>#DIV/0!</v>
      </c>
      <c r="R119" s="353"/>
      <c r="S119" s="356"/>
      <c r="T119" s="228" t="e">
        <f>IF(P119&lt;$B$79, $B$79*0.001/H119*100*10000,"N/A")</f>
        <v>#DIV/0!</v>
      </c>
      <c r="U119" s="324"/>
      <c r="X119" s="117"/>
    </row>
    <row r="120" spans="1:24" s="94" customFormat="1" ht="15" x14ac:dyDescent="0.25">
      <c r="A120" s="378"/>
      <c r="B120" s="381"/>
      <c r="C120" s="145" t="s">
        <v>151</v>
      </c>
      <c r="D120" s="257">
        <f>'solvent 1'!D120</f>
        <v>0</v>
      </c>
      <c r="E120" s="207">
        <f>'solvent 1'!E120</f>
        <v>800</v>
      </c>
      <c r="F120" s="207" t="str">
        <f>'solvent 1'!F120</f>
        <v>Diluted stock A</v>
      </c>
      <c r="G120" s="257">
        <f>'solvent 1'!G120</f>
        <v>3.2</v>
      </c>
      <c r="H120" s="193">
        <f>D120/(E120*0.001+G120)</f>
        <v>0</v>
      </c>
      <c r="I120" s="301"/>
      <c r="J120" s="201">
        <f t="shared" si="11"/>
        <v>0</v>
      </c>
      <c r="K120" s="225" t="e">
        <f>$B$75*S117/100*H120/0.001</f>
        <v>#DIV/0!</v>
      </c>
      <c r="L120" s="201" t="e">
        <f>J120-K120</f>
        <v>#DIV/0!</v>
      </c>
      <c r="M120" s="194">
        <f>$E$64</f>
        <v>0</v>
      </c>
      <c r="N120" s="178" t="e">
        <f>L120/B$75</f>
        <v>#DIV/0!</v>
      </c>
      <c r="O120" s="201" t="e">
        <f>IF(M120&gt;=$B$79, N120/M120*100, "N/A")</f>
        <v>#DIV/0!</v>
      </c>
      <c r="P120" s="343" t="str">
        <f>'solvent 1'!P120</f>
        <v>N/A</v>
      </c>
      <c r="Q120" s="343" t="str">
        <f>'solvent 1'!Q120</f>
        <v>N/A</v>
      </c>
      <c r="R120" s="343" t="str">
        <f>'solvent 1'!R120</f>
        <v>N/A</v>
      </c>
      <c r="S120" s="343" t="str">
        <f>'solvent 1'!S120</f>
        <v>N/A</v>
      </c>
      <c r="T120" s="345" t="str">
        <f>IF(P120&lt;$B$79, $B$79*0.001/H120*100*10000,"N/A")</f>
        <v>N/A</v>
      </c>
      <c r="U120" s="334" t="str">
        <f>'solvent 1'!U120</f>
        <v>N/A</v>
      </c>
      <c r="X120" s="117"/>
    </row>
    <row r="121" spans="1:24" s="94" customFormat="1" ht="15" x14ac:dyDescent="0.25">
      <c r="A121" s="378"/>
      <c r="B121" s="381"/>
      <c r="C121" s="182" t="s">
        <v>152</v>
      </c>
      <c r="D121" s="257">
        <f>'solvent 1'!D121</f>
        <v>0</v>
      </c>
      <c r="E121" s="207">
        <f>'solvent 1'!E121</f>
        <v>4000</v>
      </c>
      <c r="F121" s="207" t="str">
        <f>'solvent 1'!F121</f>
        <v>Diluted stock A</v>
      </c>
      <c r="G121" s="257">
        <f>'solvent 1'!G121</f>
        <v>0</v>
      </c>
      <c r="H121" s="193">
        <f>D121/(E121*0.001+G121)</f>
        <v>0</v>
      </c>
      <c r="I121" s="301"/>
      <c r="J121" s="201">
        <f t="shared" si="11"/>
        <v>0</v>
      </c>
      <c r="K121" s="225" t="e">
        <f>$B$75*S117/100*H121/0.001</f>
        <v>#DIV/0!</v>
      </c>
      <c r="L121" s="201" t="e">
        <f t="shared" ref="L121:L122" si="12">J121-K121</f>
        <v>#DIV/0!</v>
      </c>
      <c r="M121" s="194">
        <f>$E$65</f>
        <v>0</v>
      </c>
      <c r="N121" s="178" t="e">
        <f>L121/B$75</f>
        <v>#DIV/0!</v>
      </c>
      <c r="O121" s="201" t="e">
        <f>IF(M121&gt;=$B$79, N121/M121*100, "N/A")</f>
        <v>#DIV/0!</v>
      </c>
      <c r="P121" s="338"/>
      <c r="Q121" s="338"/>
      <c r="R121" s="338"/>
      <c r="S121" s="338"/>
      <c r="T121" s="346"/>
      <c r="U121" s="335"/>
      <c r="X121" s="117"/>
    </row>
    <row r="122" spans="1:24" s="94" customFormat="1" ht="15.75" thickBot="1" x14ac:dyDescent="0.3">
      <c r="A122" s="379"/>
      <c r="B122" s="382"/>
      <c r="C122" s="198" t="s">
        <v>153</v>
      </c>
      <c r="D122" s="258">
        <f>'solvent 1'!D122</f>
        <v>0</v>
      </c>
      <c r="E122" s="207">
        <f>'solvent 1'!E122</f>
        <v>20</v>
      </c>
      <c r="F122" s="207" t="str">
        <f>'solvent 1'!F122</f>
        <v>Stock A</v>
      </c>
      <c r="G122" s="258">
        <f>'solvent 1'!G122</f>
        <v>3.98</v>
      </c>
      <c r="H122" s="199">
        <f>D122/(E122*0.001+G122)</f>
        <v>0</v>
      </c>
      <c r="I122" s="303"/>
      <c r="J122" s="204">
        <f t="shared" si="11"/>
        <v>0</v>
      </c>
      <c r="K122" s="226" t="e">
        <f>$B$75*S117/100*H122/0.001</f>
        <v>#DIV/0!</v>
      </c>
      <c r="L122" s="204" t="e">
        <f t="shared" si="12"/>
        <v>#DIV/0!</v>
      </c>
      <c r="M122" s="203">
        <f>$E$66</f>
        <v>0</v>
      </c>
      <c r="N122" s="266" t="e">
        <f>L122/B$75</f>
        <v>#DIV/0!</v>
      </c>
      <c r="O122" s="201" t="e">
        <f>IF(M122&gt;=$B$79, N122/M122*100, "N/A")</f>
        <v>#DIV/0!</v>
      </c>
      <c r="P122" s="344"/>
      <c r="Q122" s="344"/>
      <c r="R122" s="344"/>
      <c r="S122" s="344"/>
      <c r="T122" s="347"/>
      <c r="U122" s="336"/>
      <c r="X122" s="117"/>
    </row>
    <row r="123" spans="1:24" s="94" customFormat="1" ht="15" x14ac:dyDescent="0.25">
      <c r="A123" s="377">
        <f>'solvent 1'!A123</f>
        <v>0</v>
      </c>
      <c r="B123" s="380">
        <f>'solvent 1'!B123</f>
        <v>0</v>
      </c>
      <c r="C123" s="195">
        <v>1</v>
      </c>
      <c r="D123" s="269">
        <f>'solvent 1'!D123</f>
        <v>0</v>
      </c>
      <c r="E123" s="337" t="str">
        <f>'solvent 1'!E123</f>
        <v>N/A</v>
      </c>
      <c r="F123" s="337" t="str">
        <f>'solvent 1'!F123</f>
        <v>N/A</v>
      </c>
      <c r="G123" s="254">
        <f>'solvent 1'!G123</f>
        <v>4</v>
      </c>
      <c r="H123" s="307">
        <f>D123/G123</f>
        <v>0</v>
      </c>
      <c r="I123" s="300"/>
      <c r="J123" s="305">
        <f>I123-$B$55</f>
        <v>0</v>
      </c>
      <c r="K123" s="337" t="str">
        <f>'solvent 1'!K123</f>
        <v>N/A</v>
      </c>
      <c r="L123" s="337" t="str">
        <f>'solvent 1'!L123</f>
        <v>N/A</v>
      </c>
      <c r="M123" s="337" t="str">
        <f>'solvent 1'!M123</f>
        <v>N/A</v>
      </c>
      <c r="N123" s="337" t="str">
        <f>'solvent 1'!N123</f>
        <v>N/A</v>
      </c>
      <c r="O123" s="337" t="str">
        <f>'solvent 1'!O123</f>
        <v>N/A</v>
      </c>
      <c r="P123" s="206" t="e">
        <f>J123/$B$75</f>
        <v>#DIV/0!</v>
      </c>
      <c r="Q123" s="305" t="e">
        <f>P123*0.001/H123*100*10000</f>
        <v>#DIV/0!</v>
      </c>
      <c r="R123" s="351" t="e">
        <f>AVERAGE(Q123:Q125)</f>
        <v>#DIV/0!</v>
      </c>
      <c r="S123" s="354" t="e">
        <f>AVERAGE(R123:R125)/10000</f>
        <v>#DIV/0!</v>
      </c>
      <c r="T123" s="227" t="e">
        <f>IF(P123&lt;$B$79, $B$79*0.001/H123*100*10000,"N/A")</f>
        <v>#DIV/0!</v>
      </c>
      <c r="U123" s="322"/>
    </row>
    <row r="124" spans="1:24" s="94" customFormat="1" ht="15" x14ac:dyDescent="0.25">
      <c r="A124" s="378"/>
      <c r="B124" s="381"/>
      <c r="C124" s="182">
        <v>2</v>
      </c>
      <c r="D124" s="270">
        <f>'solvent 1'!D124</f>
        <v>0</v>
      </c>
      <c r="E124" s="338"/>
      <c r="F124" s="338"/>
      <c r="G124" s="255">
        <f>'solvent 1'!G124</f>
        <v>4</v>
      </c>
      <c r="H124" s="202">
        <f>D124/G124</f>
        <v>0</v>
      </c>
      <c r="I124" s="301"/>
      <c r="J124" s="201">
        <f t="shared" ref="J124:J128" si="13">I124-$B$55</f>
        <v>0</v>
      </c>
      <c r="K124" s="338"/>
      <c r="L124" s="338"/>
      <c r="M124" s="338"/>
      <c r="N124" s="338"/>
      <c r="O124" s="338"/>
      <c r="P124" s="178" t="e">
        <f>J124/$B$75</f>
        <v>#DIV/0!</v>
      </c>
      <c r="Q124" s="201" t="e">
        <f>P124*0.001/H124*100*10000</f>
        <v>#DIV/0!</v>
      </c>
      <c r="R124" s="352"/>
      <c r="S124" s="355"/>
      <c r="T124" s="228" t="e">
        <f>IF(P124&lt;$B$79, $B$79*0.001/H124*100*10000,"N/A")</f>
        <v>#DIV/0!</v>
      </c>
      <c r="U124" s="323"/>
    </row>
    <row r="125" spans="1:24" s="94" customFormat="1" ht="15" x14ac:dyDescent="0.25">
      <c r="A125" s="378"/>
      <c r="B125" s="381"/>
      <c r="C125" s="147">
        <v>3</v>
      </c>
      <c r="D125" s="271">
        <f>'solvent 1'!D125</f>
        <v>0</v>
      </c>
      <c r="E125" s="339"/>
      <c r="F125" s="339"/>
      <c r="G125" s="256">
        <f>'solvent 1'!G125</f>
        <v>4</v>
      </c>
      <c r="H125" s="308">
        <f>D125/G125</f>
        <v>0</v>
      </c>
      <c r="I125" s="302"/>
      <c r="J125" s="306">
        <f t="shared" si="13"/>
        <v>0</v>
      </c>
      <c r="K125" s="339"/>
      <c r="L125" s="339"/>
      <c r="M125" s="339"/>
      <c r="N125" s="339"/>
      <c r="O125" s="339"/>
      <c r="P125" s="317" t="e">
        <f>J125/$B$75</f>
        <v>#DIV/0!</v>
      </c>
      <c r="Q125" s="306" t="e">
        <f>P125*0.001/H125*100*10000</f>
        <v>#DIV/0!</v>
      </c>
      <c r="R125" s="353"/>
      <c r="S125" s="356"/>
      <c r="T125" s="228" t="e">
        <f>IF(P125&lt;$B$79, $B$79*0.001/H125*100*10000,"N/A")</f>
        <v>#DIV/0!</v>
      </c>
      <c r="U125" s="324"/>
    </row>
    <row r="126" spans="1:24" s="94" customFormat="1" ht="15" x14ac:dyDescent="0.25">
      <c r="A126" s="378"/>
      <c r="B126" s="381"/>
      <c r="C126" s="145" t="s">
        <v>151</v>
      </c>
      <c r="D126" s="257">
        <f>'solvent 1'!D126</f>
        <v>0</v>
      </c>
      <c r="E126" s="207">
        <f>'solvent 1'!E126</f>
        <v>800</v>
      </c>
      <c r="F126" s="207" t="str">
        <f>'solvent 1'!F126</f>
        <v>Diluted stock A</v>
      </c>
      <c r="G126" s="257">
        <f>'solvent 1'!G126</f>
        <v>3.2</v>
      </c>
      <c r="H126" s="193">
        <f>D126/(E126*0.001+G126)</f>
        <v>0</v>
      </c>
      <c r="I126" s="301"/>
      <c r="J126" s="201">
        <f t="shared" si="13"/>
        <v>0</v>
      </c>
      <c r="K126" s="225" t="e">
        <f>$B$75*S123/100*H126/0.001</f>
        <v>#DIV/0!</v>
      </c>
      <c r="L126" s="201" t="e">
        <f>J126-K126</f>
        <v>#DIV/0!</v>
      </c>
      <c r="M126" s="194">
        <f>$E$64</f>
        <v>0</v>
      </c>
      <c r="N126" s="178" t="e">
        <f>L126/B$75</f>
        <v>#DIV/0!</v>
      </c>
      <c r="O126" s="201" t="e">
        <f>IF(M126&gt;=$B$79, N126/M126*100, "N/A")</f>
        <v>#DIV/0!</v>
      </c>
      <c r="P126" s="343" t="str">
        <f>'solvent 1'!P126</f>
        <v>N/A</v>
      </c>
      <c r="Q126" s="343" t="str">
        <f>'solvent 1'!Q126</f>
        <v>N/A</v>
      </c>
      <c r="R126" s="343" t="str">
        <f>'solvent 1'!R126</f>
        <v>N/A</v>
      </c>
      <c r="S126" s="343" t="str">
        <f>'solvent 1'!S126</f>
        <v>N/A</v>
      </c>
      <c r="T126" s="345" t="str">
        <f>IF(P126&lt;$B$79, $B$79*0.001/H126*100*10000,"N/A")</f>
        <v>N/A</v>
      </c>
      <c r="U126" s="334" t="str">
        <f>'solvent 1'!U126</f>
        <v>N/A</v>
      </c>
    </row>
    <row r="127" spans="1:24" s="94" customFormat="1" ht="15" x14ac:dyDescent="0.25">
      <c r="A127" s="378"/>
      <c r="B127" s="381"/>
      <c r="C127" s="182" t="s">
        <v>152</v>
      </c>
      <c r="D127" s="257">
        <f>'solvent 1'!D127</f>
        <v>0</v>
      </c>
      <c r="E127" s="207">
        <f>'solvent 1'!E127</f>
        <v>4000</v>
      </c>
      <c r="F127" s="207" t="str">
        <f>'solvent 1'!F127</f>
        <v>Diluted stock A</v>
      </c>
      <c r="G127" s="257">
        <f>'solvent 1'!G127</f>
        <v>0</v>
      </c>
      <c r="H127" s="193">
        <f>D127/(E127*0.001+G127)</f>
        <v>0</v>
      </c>
      <c r="I127" s="301"/>
      <c r="J127" s="201">
        <f t="shared" si="13"/>
        <v>0</v>
      </c>
      <c r="K127" s="225" t="e">
        <f>$B$75*S123/100*H127/0.001</f>
        <v>#DIV/0!</v>
      </c>
      <c r="L127" s="201" t="e">
        <f t="shared" ref="L127:L128" si="14">J127-K127</f>
        <v>#DIV/0!</v>
      </c>
      <c r="M127" s="194">
        <f>$E$65</f>
        <v>0</v>
      </c>
      <c r="N127" s="178" t="e">
        <f>L127/B$75</f>
        <v>#DIV/0!</v>
      </c>
      <c r="O127" s="201" t="e">
        <f>IF(M127&gt;=$B$79, N127/M127*100, "N/A")</f>
        <v>#DIV/0!</v>
      </c>
      <c r="P127" s="338"/>
      <c r="Q127" s="338"/>
      <c r="R127" s="338"/>
      <c r="S127" s="338"/>
      <c r="T127" s="346"/>
      <c r="U127" s="335"/>
    </row>
    <row r="128" spans="1:24" s="94" customFormat="1" ht="15.75" thickBot="1" x14ac:dyDescent="0.3">
      <c r="A128" s="379"/>
      <c r="B128" s="382"/>
      <c r="C128" s="198" t="s">
        <v>153</v>
      </c>
      <c r="D128" s="258">
        <f>'solvent 1'!D128</f>
        <v>0</v>
      </c>
      <c r="E128" s="207">
        <f>'solvent 1'!E128</f>
        <v>20</v>
      </c>
      <c r="F128" s="207" t="str">
        <f>'solvent 1'!F128</f>
        <v>Stock A</v>
      </c>
      <c r="G128" s="258">
        <f>'solvent 1'!G128</f>
        <v>3.98</v>
      </c>
      <c r="H128" s="199">
        <f>D128/(E128*0.001+G128)</f>
        <v>0</v>
      </c>
      <c r="I128" s="303"/>
      <c r="J128" s="204">
        <f t="shared" si="13"/>
        <v>0</v>
      </c>
      <c r="K128" s="226" t="e">
        <f>$B$75*S123/100*H128/0.001</f>
        <v>#DIV/0!</v>
      </c>
      <c r="L128" s="204" t="e">
        <f t="shared" si="14"/>
        <v>#DIV/0!</v>
      </c>
      <c r="M128" s="203">
        <f>$E$66</f>
        <v>0</v>
      </c>
      <c r="N128" s="266" t="e">
        <f>L128/B$75</f>
        <v>#DIV/0!</v>
      </c>
      <c r="O128" s="201" t="e">
        <f>IF(M128&gt;=$B$79, N128/M128*100, "N/A")</f>
        <v>#DIV/0!</v>
      </c>
      <c r="P128" s="344"/>
      <c r="Q128" s="344"/>
      <c r="R128" s="344"/>
      <c r="S128" s="344"/>
      <c r="T128" s="347"/>
      <c r="U128" s="336"/>
    </row>
    <row r="129" spans="1:21" s="94" customFormat="1" ht="15" x14ac:dyDescent="0.25">
      <c r="A129" s="377">
        <f>'solvent 1'!A129</f>
        <v>0</v>
      </c>
      <c r="B129" s="380">
        <f>'solvent 1'!B129</f>
        <v>0</v>
      </c>
      <c r="C129" s="195">
        <v>1</v>
      </c>
      <c r="D129" s="269">
        <f>'solvent 1'!D129</f>
        <v>0</v>
      </c>
      <c r="E129" s="337" t="str">
        <f>'solvent 1'!E129</f>
        <v>N/A</v>
      </c>
      <c r="F129" s="337" t="str">
        <f>'solvent 1'!F129</f>
        <v>N/A</v>
      </c>
      <c r="G129" s="254">
        <f>'solvent 1'!G129</f>
        <v>4</v>
      </c>
      <c r="H129" s="307">
        <f>D129/G129</f>
        <v>0</v>
      </c>
      <c r="I129" s="300"/>
      <c r="J129" s="305">
        <f>I129-$B$55</f>
        <v>0</v>
      </c>
      <c r="K129" s="337" t="str">
        <f>'solvent 1'!K129</f>
        <v>N/A</v>
      </c>
      <c r="L129" s="337" t="str">
        <f>'solvent 1'!L129</f>
        <v>N/A</v>
      </c>
      <c r="M129" s="337" t="str">
        <f>'solvent 1'!M129</f>
        <v>N/A</v>
      </c>
      <c r="N129" s="337" t="str">
        <f>'solvent 1'!N129</f>
        <v>N/A</v>
      </c>
      <c r="O129" s="337" t="str">
        <f>'solvent 1'!O129</f>
        <v>N/A</v>
      </c>
      <c r="P129" s="206" t="e">
        <f>J129/$B$75</f>
        <v>#DIV/0!</v>
      </c>
      <c r="Q129" s="305" t="e">
        <f>P129*0.001/H129*100*10000</f>
        <v>#DIV/0!</v>
      </c>
      <c r="R129" s="351" t="e">
        <f>AVERAGE(Q129:Q131)</f>
        <v>#DIV/0!</v>
      </c>
      <c r="S129" s="354" t="e">
        <f>AVERAGE(R129:R131)/10000</f>
        <v>#DIV/0!</v>
      </c>
      <c r="T129" s="227" t="e">
        <f>IF(P129&lt;$B$79, $B$79*0.001/H129*100*10000,"N/A")</f>
        <v>#DIV/0!</v>
      </c>
      <c r="U129" s="322"/>
    </row>
    <row r="130" spans="1:21" s="94" customFormat="1" ht="15" x14ac:dyDescent="0.25">
      <c r="A130" s="378"/>
      <c r="B130" s="381"/>
      <c r="C130" s="182">
        <v>2</v>
      </c>
      <c r="D130" s="270">
        <f>'solvent 1'!D130</f>
        <v>0</v>
      </c>
      <c r="E130" s="338"/>
      <c r="F130" s="338"/>
      <c r="G130" s="255">
        <f>'solvent 1'!G130</f>
        <v>4</v>
      </c>
      <c r="H130" s="202">
        <f>D130/G130</f>
        <v>0</v>
      </c>
      <c r="I130" s="301"/>
      <c r="J130" s="201">
        <f t="shared" ref="J130:J134" si="15">I130-$B$55</f>
        <v>0</v>
      </c>
      <c r="K130" s="338"/>
      <c r="L130" s="338"/>
      <c r="M130" s="338"/>
      <c r="N130" s="338"/>
      <c r="O130" s="338"/>
      <c r="P130" s="178" t="e">
        <f>J130/$B$75</f>
        <v>#DIV/0!</v>
      </c>
      <c r="Q130" s="201" t="e">
        <f>P130*0.001/H130*100*10000</f>
        <v>#DIV/0!</v>
      </c>
      <c r="R130" s="352"/>
      <c r="S130" s="355"/>
      <c r="T130" s="228" t="e">
        <f>IF(P130&lt;$B$79, $B$79*0.001/H130*100*10000,"N/A")</f>
        <v>#DIV/0!</v>
      </c>
      <c r="U130" s="323"/>
    </row>
    <row r="131" spans="1:21" s="94" customFormat="1" ht="15" x14ac:dyDescent="0.25">
      <c r="A131" s="378"/>
      <c r="B131" s="381"/>
      <c r="C131" s="147">
        <v>3</v>
      </c>
      <c r="D131" s="271">
        <f>'solvent 1'!D131</f>
        <v>0</v>
      </c>
      <c r="E131" s="339"/>
      <c r="F131" s="339"/>
      <c r="G131" s="256">
        <f>'solvent 1'!G131</f>
        <v>4</v>
      </c>
      <c r="H131" s="308">
        <f>D131/G131</f>
        <v>0</v>
      </c>
      <c r="I131" s="302"/>
      <c r="J131" s="306">
        <f t="shared" si="15"/>
        <v>0</v>
      </c>
      <c r="K131" s="339"/>
      <c r="L131" s="339"/>
      <c r="M131" s="339"/>
      <c r="N131" s="339"/>
      <c r="O131" s="339"/>
      <c r="P131" s="317" t="e">
        <f>J131/$B$75</f>
        <v>#DIV/0!</v>
      </c>
      <c r="Q131" s="306" t="e">
        <f>P131*0.001/H131*100*10000</f>
        <v>#DIV/0!</v>
      </c>
      <c r="R131" s="353"/>
      <c r="S131" s="356"/>
      <c r="T131" s="228" t="e">
        <f>IF(P131&lt;$B$79, $B$79*0.001/H131*100*10000,"N/A")</f>
        <v>#DIV/0!</v>
      </c>
      <c r="U131" s="324"/>
    </row>
    <row r="132" spans="1:21" s="94" customFormat="1" ht="15" x14ac:dyDescent="0.25">
      <c r="A132" s="378"/>
      <c r="B132" s="381"/>
      <c r="C132" s="145" t="s">
        <v>151</v>
      </c>
      <c r="D132" s="257">
        <f>'solvent 1'!D132</f>
        <v>0</v>
      </c>
      <c r="E132" s="207">
        <f>'solvent 1'!E132</f>
        <v>800</v>
      </c>
      <c r="F132" s="207" t="str">
        <f>'solvent 1'!F132</f>
        <v>Diluted stock A</v>
      </c>
      <c r="G132" s="257">
        <f>'solvent 1'!G132</f>
        <v>3.2</v>
      </c>
      <c r="H132" s="193">
        <f>D132/(E132*0.001+G132)</f>
        <v>0</v>
      </c>
      <c r="I132" s="301"/>
      <c r="J132" s="201">
        <f t="shared" si="15"/>
        <v>0</v>
      </c>
      <c r="K132" s="225" t="e">
        <f>$B$75*S129/100*H132/0.001</f>
        <v>#DIV/0!</v>
      </c>
      <c r="L132" s="201" t="e">
        <f>J132-K132</f>
        <v>#DIV/0!</v>
      </c>
      <c r="M132" s="194">
        <f>$E$64</f>
        <v>0</v>
      </c>
      <c r="N132" s="178" t="e">
        <f>L132/B$75</f>
        <v>#DIV/0!</v>
      </c>
      <c r="O132" s="201" t="e">
        <f>IF(M132&gt;=$B$79, N132/M132*100, "N/A")</f>
        <v>#DIV/0!</v>
      </c>
      <c r="P132" s="343" t="str">
        <f>'solvent 1'!P132</f>
        <v>N/A</v>
      </c>
      <c r="Q132" s="343" t="str">
        <f>'solvent 1'!Q132</f>
        <v>N/A</v>
      </c>
      <c r="R132" s="343" t="str">
        <f>'solvent 1'!R132</f>
        <v>N/A</v>
      </c>
      <c r="S132" s="343" t="str">
        <f>'solvent 1'!S132</f>
        <v>N/A</v>
      </c>
      <c r="T132" s="345" t="str">
        <f>IF(P132&lt;$B$79, $B$79*0.001/H132*100*10000,"N/A")</f>
        <v>N/A</v>
      </c>
      <c r="U132" s="334" t="str">
        <f>'solvent 1'!U132</f>
        <v>N/A</v>
      </c>
    </row>
    <row r="133" spans="1:21" s="94" customFormat="1" ht="15" x14ac:dyDescent="0.25">
      <c r="A133" s="378"/>
      <c r="B133" s="381"/>
      <c r="C133" s="182" t="s">
        <v>152</v>
      </c>
      <c r="D133" s="257">
        <f>'solvent 1'!D133</f>
        <v>0</v>
      </c>
      <c r="E133" s="207">
        <f>'solvent 1'!E133</f>
        <v>4000</v>
      </c>
      <c r="F133" s="207" t="str">
        <f>'solvent 1'!F133</f>
        <v>Diluted stock A</v>
      </c>
      <c r="G133" s="257">
        <f>'solvent 1'!G133</f>
        <v>0</v>
      </c>
      <c r="H133" s="193">
        <f>D133/(E133*0.001+G133)</f>
        <v>0</v>
      </c>
      <c r="I133" s="301"/>
      <c r="J133" s="201">
        <f t="shared" si="15"/>
        <v>0</v>
      </c>
      <c r="K133" s="225" t="e">
        <f>$B$75*S129/100*H133/0.001</f>
        <v>#DIV/0!</v>
      </c>
      <c r="L133" s="201" t="e">
        <f t="shared" ref="L133:L134" si="16">J133-K133</f>
        <v>#DIV/0!</v>
      </c>
      <c r="M133" s="194">
        <f>$E$65</f>
        <v>0</v>
      </c>
      <c r="N133" s="178" t="e">
        <f>L133/B$75</f>
        <v>#DIV/0!</v>
      </c>
      <c r="O133" s="201" t="e">
        <f>IF(M133&gt;=$B$79, N133/M133*100, "N/A")</f>
        <v>#DIV/0!</v>
      </c>
      <c r="P133" s="338"/>
      <c r="Q133" s="338"/>
      <c r="R133" s="338"/>
      <c r="S133" s="338"/>
      <c r="T133" s="346"/>
      <c r="U133" s="335"/>
    </row>
    <row r="134" spans="1:21" s="94" customFormat="1" ht="15.75" thickBot="1" x14ac:dyDescent="0.3">
      <c r="A134" s="379"/>
      <c r="B134" s="382"/>
      <c r="C134" s="198" t="s">
        <v>153</v>
      </c>
      <c r="D134" s="258">
        <f>'solvent 1'!D134</f>
        <v>0</v>
      </c>
      <c r="E134" s="304">
        <f>'solvent 1'!E134</f>
        <v>20</v>
      </c>
      <c r="F134" s="304" t="str">
        <f>'solvent 1'!F134</f>
        <v>Stock A</v>
      </c>
      <c r="G134" s="258">
        <f>'solvent 1'!G134</f>
        <v>3.98</v>
      </c>
      <c r="H134" s="199">
        <f>D134/(E134*0.001+G134)</f>
        <v>0</v>
      </c>
      <c r="I134" s="303"/>
      <c r="J134" s="204">
        <f t="shared" si="15"/>
        <v>0</v>
      </c>
      <c r="K134" s="226" t="e">
        <f>$B$75*S129/100*H134/0.001</f>
        <v>#DIV/0!</v>
      </c>
      <c r="L134" s="204" t="e">
        <f t="shared" si="16"/>
        <v>#DIV/0!</v>
      </c>
      <c r="M134" s="203">
        <f>$E$66</f>
        <v>0</v>
      </c>
      <c r="N134" s="266" t="e">
        <f>L134/B$75</f>
        <v>#DIV/0!</v>
      </c>
      <c r="O134" s="201" t="e">
        <f>IF(M134&gt;=$B$79, N134/M134*100, "N/A")</f>
        <v>#DIV/0!</v>
      </c>
      <c r="P134" s="344"/>
      <c r="Q134" s="344"/>
      <c r="R134" s="344"/>
      <c r="S134" s="344"/>
      <c r="T134" s="347"/>
      <c r="U134" s="336"/>
    </row>
    <row r="135" spans="1:21" s="94" customFormat="1" ht="15" x14ac:dyDescent="0.25">
      <c r="Q135" s="117"/>
    </row>
    <row r="136" spans="1:21" s="94" customFormat="1" ht="15" x14ac:dyDescent="0.25">
      <c r="Q136" s="117"/>
    </row>
    <row r="137" spans="1:21" s="94" customFormat="1" ht="15" x14ac:dyDescent="0.25">
      <c r="A137" s="181" t="s">
        <v>148</v>
      </c>
      <c r="Q137" s="117"/>
    </row>
    <row r="138" spans="1:21" s="94" customFormat="1" ht="15" x14ac:dyDescent="0.25">
      <c r="A138" s="325"/>
      <c r="B138" s="326"/>
      <c r="C138" s="326"/>
      <c r="D138" s="326"/>
      <c r="E138" s="326"/>
      <c r="F138" s="326"/>
      <c r="G138" s="326"/>
      <c r="H138" s="326"/>
      <c r="I138" s="326"/>
      <c r="J138" s="326"/>
      <c r="K138" s="326"/>
      <c r="L138" s="326"/>
      <c r="M138" s="326"/>
      <c r="N138" s="326"/>
      <c r="O138" s="326"/>
      <c r="P138" s="326"/>
      <c r="Q138" s="326"/>
      <c r="R138" s="326"/>
      <c r="S138" s="326"/>
      <c r="T138" s="326"/>
      <c r="U138" s="327"/>
    </row>
    <row r="139" spans="1:21" s="94" customFormat="1" ht="15" x14ac:dyDescent="0.25">
      <c r="A139" s="328"/>
      <c r="B139" s="329"/>
      <c r="C139" s="329"/>
      <c r="D139" s="329"/>
      <c r="E139" s="329"/>
      <c r="F139" s="329"/>
      <c r="G139" s="329"/>
      <c r="H139" s="329"/>
      <c r="I139" s="329"/>
      <c r="J139" s="329"/>
      <c r="K139" s="329"/>
      <c r="L139" s="329"/>
      <c r="M139" s="329"/>
      <c r="N139" s="329"/>
      <c r="O139" s="329"/>
      <c r="P139" s="329"/>
      <c r="Q139" s="329"/>
      <c r="R139" s="329"/>
      <c r="S139" s="329"/>
      <c r="T139" s="329"/>
      <c r="U139" s="330"/>
    </row>
    <row r="140" spans="1:21" s="94" customFormat="1" ht="15" x14ac:dyDescent="0.25">
      <c r="A140" s="328"/>
      <c r="B140" s="329"/>
      <c r="C140" s="329"/>
      <c r="D140" s="329"/>
      <c r="E140" s="329"/>
      <c r="F140" s="329"/>
      <c r="G140" s="329"/>
      <c r="H140" s="329"/>
      <c r="I140" s="329"/>
      <c r="J140" s="329"/>
      <c r="K140" s="329"/>
      <c r="L140" s="329"/>
      <c r="M140" s="329"/>
      <c r="N140" s="329"/>
      <c r="O140" s="329"/>
      <c r="P140" s="329"/>
      <c r="Q140" s="329"/>
      <c r="R140" s="329"/>
      <c r="S140" s="329"/>
      <c r="T140" s="329"/>
      <c r="U140" s="330"/>
    </row>
    <row r="141" spans="1:21" s="94" customFormat="1" ht="15" x14ac:dyDescent="0.25">
      <c r="A141" s="328"/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29"/>
      <c r="N141" s="329"/>
      <c r="O141" s="329"/>
      <c r="P141" s="329"/>
      <c r="Q141" s="329"/>
      <c r="R141" s="329"/>
      <c r="S141" s="329"/>
      <c r="T141" s="329"/>
      <c r="U141" s="330"/>
    </row>
    <row r="142" spans="1:21" s="94" customFormat="1" ht="15" x14ac:dyDescent="0.25">
      <c r="A142" s="328"/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29"/>
      <c r="N142" s="329"/>
      <c r="O142" s="329"/>
      <c r="P142" s="329"/>
      <c r="Q142" s="329"/>
      <c r="R142" s="329"/>
      <c r="S142" s="329"/>
      <c r="T142" s="329"/>
      <c r="U142" s="330"/>
    </row>
    <row r="143" spans="1:21" s="94" customFormat="1" ht="15" x14ac:dyDescent="0.25">
      <c r="A143" s="328"/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29"/>
      <c r="P143" s="329"/>
      <c r="Q143" s="329"/>
      <c r="R143" s="329"/>
      <c r="S143" s="329"/>
      <c r="T143" s="329"/>
      <c r="U143" s="330"/>
    </row>
    <row r="144" spans="1:21" ht="15" x14ac:dyDescent="0.25">
      <c r="A144" s="328"/>
      <c r="B144" s="329"/>
      <c r="C144" s="329"/>
      <c r="D144" s="329"/>
      <c r="E144" s="329"/>
      <c r="F144" s="329"/>
      <c r="G144" s="329"/>
      <c r="H144" s="329"/>
      <c r="I144" s="329"/>
      <c r="J144" s="329"/>
      <c r="K144" s="329"/>
      <c r="L144" s="329"/>
      <c r="M144" s="329"/>
      <c r="N144" s="329"/>
      <c r="O144" s="329"/>
      <c r="P144" s="329"/>
      <c r="Q144" s="329"/>
      <c r="R144" s="329"/>
      <c r="S144" s="329"/>
      <c r="T144" s="329"/>
      <c r="U144" s="330"/>
    </row>
    <row r="145" spans="1:21" ht="15" x14ac:dyDescent="0.25">
      <c r="A145" s="328"/>
      <c r="B145" s="329"/>
      <c r="C145" s="329"/>
      <c r="D145" s="329"/>
      <c r="E145" s="329"/>
      <c r="F145" s="329"/>
      <c r="G145" s="329"/>
      <c r="H145" s="329"/>
      <c r="I145" s="329"/>
      <c r="J145" s="329"/>
      <c r="K145" s="329"/>
      <c r="L145" s="329"/>
      <c r="M145" s="329"/>
      <c r="N145" s="329"/>
      <c r="O145" s="329"/>
      <c r="P145" s="329"/>
      <c r="Q145" s="329"/>
      <c r="R145" s="329"/>
      <c r="S145" s="329"/>
      <c r="T145" s="329"/>
      <c r="U145" s="330"/>
    </row>
    <row r="146" spans="1:21" s="94" customFormat="1" ht="15" x14ac:dyDescent="0.25">
      <c r="A146" s="328"/>
      <c r="B146" s="329"/>
      <c r="C146" s="329"/>
      <c r="D146" s="329"/>
      <c r="E146" s="329"/>
      <c r="F146" s="329"/>
      <c r="G146" s="329"/>
      <c r="H146" s="329"/>
      <c r="I146" s="329"/>
      <c r="J146" s="329"/>
      <c r="K146" s="329"/>
      <c r="L146" s="329"/>
      <c r="M146" s="329"/>
      <c r="N146" s="329"/>
      <c r="O146" s="329"/>
      <c r="P146" s="329"/>
      <c r="Q146" s="329"/>
      <c r="R146" s="329"/>
      <c r="S146" s="329"/>
      <c r="T146" s="329"/>
      <c r="U146" s="330"/>
    </row>
    <row r="147" spans="1:21" s="94" customFormat="1" ht="15" x14ac:dyDescent="0.25">
      <c r="A147" s="328"/>
      <c r="B147" s="329"/>
      <c r="C147" s="329"/>
      <c r="D147" s="329"/>
      <c r="E147" s="329"/>
      <c r="F147" s="329"/>
      <c r="G147" s="329"/>
      <c r="H147" s="329"/>
      <c r="I147" s="329"/>
      <c r="J147" s="329"/>
      <c r="K147" s="329"/>
      <c r="L147" s="329"/>
      <c r="M147" s="329"/>
      <c r="N147" s="329"/>
      <c r="O147" s="329"/>
      <c r="P147" s="329"/>
      <c r="Q147" s="329"/>
      <c r="R147" s="329"/>
      <c r="S147" s="329"/>
      <c r="T147" s="329"/>
      <c r="U147" s="330"/>
    </row>
    <row r="148" spans="1:21" s="94" customFormat="1" ht="15" x14ac:dyDescent="0.25">
      <c r="A148" s="331"/>
      <c r="B148" s="332"/>
      <c r="C148" s="332"/>
      <c r="D148" s="332"/>
      <c r="E148" s="332"/>
      <c r="F148" s="332"/>
      <c r="G148" s="332"/>
      <c r="H148" s="332"/>
      <c r="I148" s="332"/>
      <c r="J148" s="332"/>
      <c r="K148" s="332"/>
      <c r="L148" s="332"/>
      <c r="M148" s="332"/>
      <c r="N148" s="332"/>
      <c r="O148" s="332"/>
      <c r="P148" s="332"/>
      <c r="Q148" s="332"/>
      <c r="R148" s="332"/>
      <c r="S148" s="332"/>
      <c r="T148" s="332"/>
      <c r="U148" s="333"/>
    </row>
    <row r="149" spans="1:21" ht="14.25" customHeight="1" x14ac:dyDescent="0.25"/>
  </sheetData>
  <mergeCells count="102">
    <mergeCell ref="G21:H21"/>
    <mergeCell ref="G22:H22"/>
    <mergeCell ref="G26:I26"/>
    <mergeCell ref="G27:I27"/>
    <mergeCell ref="A84:A86"/>
    <mergeCell ref="B84:B86"/>
    <mergeCell ref="C84:C86"/>
    <mergeCell ref="D84:D86"/>
    <mergeCell ref="E84:E86"/>
    <mergeCell ref="A105:A110"/>
    <mergeCell ref="B105:B110"/>
    <mergeCell ref="E105:E107"/>
    <mergeCell ref="B4:E4"/>
    <mergeCell ref="B5:E5"/>
    <mergeCell ref="A111:A116"/>
    <mergeCell ref="B111:B116"/>
    <mergeCell ref="E111:E113"/>
    <mergeCell ref="F111:F113"/>
    <mergeCell ref="F105:F107"/>
    <mergeCell ref="K111:K113"/>
    <mergeCell ref="L111:L113"/>
    <mergeCell ref="R105:R107"/>
    <mergeCell ref="S105:S107"/>
    <mergeCell ref="U105:U107"/>
    <mergeCell ref="P108:P110"/>
    <mergeCell ref="Q108:Q110"/>
    <mergeCell ref="R108:R110"/>
    <mergeCell ref="S108:S110"/>
    <mergeCell ref="T108:T110"/>
    <mergeCell ref="U108:U110"/>
    <mergeCell ref="K105:K107"/>
    <mergeCell ref="L105:L107"/>
    <mergeCell ref="M105:M107"/>
    <mergeCell ref="N105:N107"/>
    <mergeCell ref="O105:O107"/>
    <mergeCell ref="P114:P116"/>
    <mergeCell ref="Q114:Q116"/>
    <mergeCell ref="R114:R116"/>
    <mergeCell ref="S114:S116"/>
    <mergeCell ref="T114:T116"/>
    <mergeCell ref="U114:U116"/>
    <mergeCell ref="M111:M113"/>
    <mergeCell ref="N111:N113"/>
    <mergeCell ref="O111:O113"/>
    <mergeCell ref="R111:R113"/>
    <mergeCell ref="S111:S113"/>
    <mergeCell ref="U111:U113"/>
    <mergeCell ref="S120:S122"/>
    <mergeCell ref="T120:T122"/>
    <mergeCell ref="U120:U122"/>
    <mergeCell ref="M117:M119"/>
    <mergeCell ref="N117:N119"/>
    <mergeCell ref="O117:O119"/>
    <mergeCell ref="R117:R119"/>
    <mergeCell ref="S117:S119"/>
    <mergeCell ref="U117:U119"/>
    <mergeCell ref="A123:A128"/>
    <mergeCell ref="B123:B128"/>
    <mergeCell ref="E123:E125"/>
    <mergeCell ref="F123:F125"/>
    <mergeCell ref="K123:K125"/>
    <mergeCell ref="L123:L125"/>
    <mergeCell ref="P120:P122"/>
    <mergeCell ref="Q120:Q122"/>
    <mergeCell ref="R120:R122"/>
    <mergeCell ref="A117:A122"/>
    <mergeCell ref="B117:B122"/>
    <mergeCell ref="E117:E119"/>
    <mergeCell ref="F117:F119"/>
    <mergeCell ref="K117:K119"/>
    <mergeCell ref="L117:L119"/>
    <mergeCell ref="P126:P128"/>
    <mergeCell ref="Q126:Q128"/>
    <mergeCell ref="R126:R128"/>
    <mergeCell ref="S126:S128"/>
    <mergeCell ref="T126:T128"/>
    <mergeCell ref="U126:U128"/>
    <mergeCell ref="M123:M125"/>
    <mergeCell ref="N123:N125"/>
    <mergeCell ref="O123:O125"/>
    <mergeCell ref="R123:R125"/>
    <mergeCell ref="S123:S125"/>
    <mergeCell ref="U123:U125"/>
    <mergeCell ref="A138:U148"/>
    <mergeCell ref="P132:P134"/>
    <mergeCell ref="Q132:Q134"/>
    <mergeCell ref="R132:R134"/>
    <mergeCell ref="S132:S134"/>
    <mergeCell ref="T132:T134"/>
    <mergeCell ref="U132:U134"/>
    <mergeCell ref="M129:M131"/>
    <mergeCell ref="N129:N131"/>
    <mergeCell ref="O129:O131"/>
    <mergeCell ref="R129:R131"/>
    <mergeCell ref="S129:S131"/>
    <mergeCell ref="U129:U131"/>
    <mergeCell ref="A129:A134"/>
    <mergeCell ref="B129:B134"/>
    <mergeCell ref="E129:E131"/>
    <mergeCell ref="F129:F131"/>
    <mergeCell ref="K129:K131"/>
    <mergeCell ref="L129:L131"/>
  </mergeCells>
  <conditionalFormatting sqref="J105:J110 L108:L110 N108:N110">
    <cfRule type="containsText" dxfId="219" priority="70" operator="containsText" text="#VALUE!">
      <formula>NOT(ISERROR(SEARCH("#VALUE!",J105)))</formula>
    </cfRule>
  </conditionalFormatting>
  <conditionalFormatting sqref="G89">
    <cfRule type="cellIs" dxfId="218" priority="68" operator="greaterThan">
      <formula>1</formula>
    </cfRule>
    <cfRule type="cellIs" dxfId="217" priority="69" operator="lessThanOrEqual">
      <formula>1</formula>
    </cfRule>
  </conditionalFormatting>
  <conditionalFormatting sqref="I89">
    <cfRule type="cellIs" dxfId="216" priority="66" operator="greaterThan">
      <formula>5</formula>
    </cfRule>
    <cfRule type="cellIs" dxfId="215" priority="67" operator="lessThanOrEqual">
      <formula>5</formula>
    </cfRule>
  </conditionalFormatting>
  <conditionalFormatting sqref="J87">
    <cfRule type="cellIs" dxfId="214" priority="63" operator="lessThan">
      <formula>90</formula>
    </cfRule>
    <cfRule type="cellIs" dxfId="213" priority="64" operator="greaterThan">
      <formula>110</formula>
    </cfRule>
    <cfRule type="cellIs" dxfId="212" priority="65" operator="between">
      <formula>90</formula>
      <formula>110</formula>
    </cfRule>
  </conditionalFormatting>
  <conditionalFormatting sqref="P105:P107">
    <cfRule type="cellIs" dxfId="211" priority="71" operator="greaterThan">
      <formula>$D$79</formula>
    </cfRule>
    <cfRule type="cellIs" dxfId="210" priority="72" operator="lessThan">
      <formula>$B$79</formula>
    </cfRule>
    <cfRule type="cellIs" dxfId="209" priority="73" operator="between">
      <formula>$B$79</formula>
      <formula>$D$79</formula>
    </cfRule>
  </conditionalFormatting>
  <conditionalFormatting sqref="J111:J116 N114:N116">
    <cfRule type="containsText" dxfId="208" priority="62" operator="containsText" text="#VALUE!">
      <formula>NOT(ISERROR(SEARCH("#VALUE!",J111)))</formula>
    </cfRule>
  </conditionalFormatting>
  <conditionalFormatting sqref="N120:N122 N126:N128 N132:N134 J117:J134">
    <cfRule type="containsText" dxfId="207" priority="61" operator="containsText" text="#VALUE!">
      <formula>NOT(ISERROR(SEARCH("#VALUE!",J117)))</formula>
    </cfRule>
  </conditionalFormatting>
  <conditionalFormatting sqref="L114:L116">
    <cfRule type="containsText" dxfId="206" priority="60" operator="containsText" text="#VALUE!">
      <formula>NOT(ISERROR(SEARCH("#VALUE!",L114)))</formula>
    </cfRule>
  </conditionalFormatting>
  <conditionalFormatting sqref="L120:L122">
    <cfRule type="containsText" dxfId="205" priority="59" operator="containsText" text="#VALUE!">
      <formula>NOT(ISERROR(SEARCH("#VALUE!",L120)))</formula>
    </cfRule>
  </conditionalFormatting>
  <conditionalFormatting sqref="I95:I99">
    <cfRule type="cellIs" dxfId="204" priority="56" operator="lessThan">
      <formula>90</formula>
    </cfRule>
    <cfRule type="cellIs" dxfId="203" priority="57" operator="greaterThan">
      <formula>110</formula>
    </cfRule>
    <cfRule type="cellIs" dxfId="202" priority="58" operator="between">
      <formula>90</formula>
      <formula>110</formula>
    </cfRule>
  </conditionalFormatting>
  <conditionalFormatting sqref="P111:P113">
    <cfRule type="cellIs" dxfId="201" priority="53" operator="greaterThan">
      <formula>$D$79</formula>
    </cfRule>
    <cfRule type="cellIs" dxfId="200" priority="54" operator="lessThan">
      <formula>$B$79</formula>
    </cfRule>
    <cfRule type="cellIs" dxfId="199" priority="55" operator="between">
      <formula>$B$79</formula>
      <formula>$D$79</formula>
    </cfRule>
  </conditionalFormatting>
  <conditionalFormatting sqref="P117:P119">
    <cfRule type="cellIs" dxfId="198" priority="50" operator="greaterThan">
      <formula>$D$79</formula>
    </cfRule>
    <cfRule type="cellIs" dxfId="197" priority="51" operator="lessThan">
      <formula>$B$79</formula>
    </cfRule>
    <cfRule type="cellIs" dxfId="196" priority="52" operator="between">
      <formula>$B$79</formula>
      <formula>$D$79</formula>
    </cfRule>
  </conditionalFormatting>
  <conditionalFormatting sqref="H62:H65">
    <cfRule type="cellIs" dxfId="195" priority="47" operator="between">
      <formula>70</formula>
      <formula>130</formula>
    </cfRule>
    <cfRule type="cellIs" dxfId="194" priority="48" operator="lessThan">
      <formula>70</formula>
    </cfRule>
    <cfRule type="cellIs" dxfId="193" priority="49" operator="greaterThan">
      <formula>130</formula>
    </cfRule>
  </conditionalFormatting>
  <conditionalFormatting sqref="H66:H69">
    <cfRule type="cellIs" dxfId="192" priority="44" operator="between">
      <formula>90</formula>
      <formula>110</formula>
    </cfRule>
    <cfRule type="cellIs" dxfId="191" priority="45" operator="lessThan">
      <formula>90</formula>
    </cfRule>
    <cfRule type="cellIs" dxfId="190" priority="46" operator="greaterThan">
      <formula>110</formula>
    </cfRule>
  </conditionalFormatting>
  <conditionalFormatting sqref="J62:J65">
    <cfRule type="cellIs" dxfId="189" priority="41" operator="equal">
      <formula>10</formula>
    </cfRule>
    <cfRule type="cellIs" dxfId="188" priority="42" operator="greaterThan">
      <formula>10</formula>
    </cfRule>
    <cfRule type="cellIs" dxfId="187" priority="43" operator="lessThan">
      <formula>10</formula>
    </cfRule>
  </conditionalFormatting>
  <conditionalFormatting sqref="H89">
    <cfRule type="cellIs" dxfId="186" priority="39" operator="greaterThan">
      <formula>5</formula>
    </cfRule>
    <cfRule type="cellIs" dxfId="185" priority="40" operator="lessThanOrEqual">
      <formula>5</formula>
    </cfRule>
  </conditionalFormatting>
  <conditionalFormatting sqref="L126:L128">
    <cfRule type="containsText" dxfId="184" priority="38" operator="containsText" text="#VALUE!">
      <formula>NOT(ISERROR(SEARCH("#VALUE!",L126)))</formula>
    </cfRule>
  </conditionalFormatting>
  <conditionalFormatting sqref="P123:P125">
    <cfRule type="cellIs" dxfId="183" priority="35" operator="greaterThan">
      <formula>$D$79</formula>
    </cfRule>
    <cfRule type="cellIs" dxfId="182" priority="36" operator="lessThan">
      <formula>$B$79</formula>
    </cfRule>
    <cfRule type="cellIs" dxfId="181" priority="37" operator="between">
      <formula>$B$79</formula>
      <formula>$D$79</formula>
    </cfRule>
  </conditionalFormatting>
  <conditionalFormatting sqref="L132:L134">
    <cfRule type="containsText" dxfId="180" priority="34" operator="containsText" text="#VALUE!">
      <formula>NOT(ISERROR(SEARCH("#VALUE!",L132)))</formula>
    </cfRule>
  </conditionalFormatting>
  <conditionalFormatting sqref="P129:P131">
    <cfRule type="cellIs" dxfId="179" priority="31" operator="greaterThan">
      <formula>$D$79</formula>
    </cfRule>
    <cfRule type="cellIs" dxfId="178" priority="32" operator="lessThan">
      <formula>$B$79</formula>
    </cfRule>
    <cfRule type="cellIs" dxfId="177" priority="33" operator="between">
      <formula>$B$79</formula>
      <formula>$D$79</formula>
    </cfRule>
  </conditionalFormatting>
  <conditionalFormatting sqref="O108:O109">
    <cfRule type="cellIs" dxfId="176" priority="28" operator="between">
      <formula>70</formula>
      <formula>130</formula>
    </cfRule>
    <cfRule type="cellIs" dxfId="175" priority="29" operator="lessThan">
      <formula>70</formula>
    </cfRule>
    <cfRule type="cellIs" dxfId="174" priority="30" operator="greaterThan">
      <formula>130</formula>
    </cfRule>
  </conditionalFormatting>
  <conditionalFormatting sqref="O110">
    <cfRule type="cellIs" dxfId="173" priority="25" operator="between">
      <formula>90</formula>
      <formula>110</formula>
    </cfRule>
    <cfRule type="cellIs" dxfId="172" priority="26" operator="lessThan">
      <formula>90</formula>
    </cfRule>
    <cfRule type="cellIs" dxfId="171" priority="27" operator="greaterThan">
      <formula>110</formula>
    </cfRule>
  </conditionalFormatting>
  <conditionalFormatting sqref="O114:O115">
    <cfRule type="cellIs" dxfId="170" priority="22" operator="between">
      <formula>70</formula>
      <formula>130</formula>
    </cfRule>
    <cfRule type="cellIs" dxfId="169" priority="23" operator="lessThan">
      <formula>70</formula>
    </cfRule>
    <cfRule type="cellIs" dxfId="168" priority="24" operator="greaterThan">
      <formula>130</formula>
    </cfRule>
  </conditionalFormatting>
  <conditionalFormatting sqref="O116">
    <cfRule type="cellIs" dxfId="167" priority="19" operator="between">
      <formula>90</formula>
      <formula>110</formula>
    </cfRule>
    <cfRule type="cellIs" dxfId="166" priority="20" operator="lessThan">
      <formula>90</formula>
    </cfRule>
    <cfRule type="cellIs" dxfId="165" priority="21" operator="greaterThan">
      <formula>110</formula>
    </cfRule>
  </conditionalFormatting>
  <conditionalFormatting sqref="O120:O121">
    <cfRule type="cellIs" dxfId="164" priority="16" operator="between">
      <formula>70</formula>
      <formula>130</formula>
    </cfRule>
    <cfRule type="cellIs" dxfId="163" priority="17" operator="lessThan">
      <formula>70</formula>
    </cfRule>
    <cfRule type="cellIs" dxfId="162" priority="18" operator="greaterThan">
      <formula>130</formula>
    </cfRule>
  </conditionalFormatting>
  <conditionalFormatting sqref="O122">
    <cfRule type="cellIs" dxfId="161" priority="13" operator="between">
      <formula>90</formula>
      <formula>110</formula>
    </cfRule>
    <cfRule type="cellIs" dxfId="160" priority="14" operator="lessThan">
      <formula>90</formula>
    </cfRule>
    <cfRule type="cellIs" dxfId="159" priority="15" operator="greaterThan">
      <formula>110</formula>
    </cfRule>
  </conditionalFormatting>
  <conditionalFormatting sqref="O126:O127">
    <cfRule type="cellIs" dxfId="158" priority="10" operator="between">
      <formula>70</formula>
      <formula>130</formula>
    </cfRule>
    <cfRule type="cellIs" dxfId="157" priority="11" operator="lessThan">
      <formula>70</formula>
    </cfRule>
    <cfRule type="cellIs" dxfId="156" priority="12" operator="greaterThan">
      <formula>130</formula>
    </cfRule>
  </conditionalFormatting>
  <conditionalFormatting sqref="O128">
    <cfRule type="cellIs" dxfId="155" priority="7" operator="between">
      <formula>90</formula>
      <formula>110</formula>
    </cfRule>
    <cfRule type="cellIs" dxfId="154" priority="8" operator="lessThan">
      <formula>90</formula>
    </cfRule>
    <cfRule type="cellIs" dxfId="153" priority="9" operator="greaterThan">
      <formula>110</formula>
    </cfRule>
  </conditionalFormatting>
  <conditionalFormatting sqref="O132:O133">
    <cfRule type="cellIs" dxfId="152" priority="4" operator="between">
      <formula>70</formula>
      <formula>130</formula>
    </cfRule>
    <cfRule type="cellIs" dxfId="151" priority="5" operator="lessThan">
      <formula>70</formula>
    </cfRule>
    <cfRule type="cellIs" dxfId="150" priority="6" operator="greaterThan">
      <formula>130</formula>
    </cfRule>
  </conditionalFormatting>
  <conditionalFormatting sqref="O134">
    <cfRule type="cellIs" dxfId="149" priority="1" operator="between">
      <formula>90</formula>
      <formula>110</formula>
    </cfRule>
    <cfRule type="cellIs" dxfId="148" priority="2" operator="lessThan">
      <formula>90</formula>
    </cfRule>
    <cfRule type="cellIs" dxfId="147" priority="3" operator="greaterThan">
      <formula>110</formula>
    </cfRule>
  </conditionalFormatting>
  <pageMargins left="0.74803149606299213" right="0.51181102362204722" top="0.51041666666666663" bottom="0.98425196850393704" header="0.51181102362204722" footer="0.51181102362204722"/>
  <pageSetup paperSize="9" scale="96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8E17B-0F0F-4870-8756-56C2196B3BBA}">
  <sheetPr>
    <pageSetUpPr fitToPage="1"/>
  </sheetPr>
  <dimension ref="A1:AK149"/>
  <sheetViews>
    <sheetView showGridLines="0" showRuler="0" topLeftCell="A99" zoomScale="70" zoomScaleNormal="70" workbookViewId="0">
      <selection activeCell="A7" sqref="A7"/>
    </sheetView>
  </sheetViews>
  <sheetFormatPr defaultColWidth="0" defaultRowHeight="0" customHeight="1" zeroHeight="1" x14ac:dyDescent="0.25"/>
  <cols>
    <col min="1" max="1" width="19.75" style="94" customWidth="1"/>
    <col min="2" max="2" width="19" style="94" customWidth="1"/>
    <col min="3" max="3" width="14.875" style="94" customWidth="1"/>
    <col min="4" max="4" width="15.75" style="94" customWidth="1"/>
    <col min="5" max="5" width="15.125" style="94" customWidth="1"/>
    <col min="6" max="6" width="17.375" style="94" customWidth="1"/>
    <col min="7" max="7" width="15.375" style="94" customWidth="1"/>
    <col min="8" max="8" width="17.5" style="94" customWidth="1"/>
    <col min="9" max="9" width="14.75" style="94" customWidth="1"/>
    <col min="10" max="10" width="11.375" style="94" customWidth="1"/>
    <col min="11" max="11" width="11.875" style="94" customWidth="1"/>
    <col min="12" max="12" width="11.375" style="94" customWidth="1"/>
    <col min="13" max="13" width="13" style="94" customWidth="1"/>
    <col min="14" max="14" width="13.125" style="94" customWidth="1"/>
    <col min="15" max="15" width="11.25" style="94" customWidth="1"/>
    <col min="16" max="16" width="14.75" style="94" customWidth="1"/>
    <col min="17" max="17" width="10.75" style="94" customWidth="1"/>
    <col min="18" max="18" width="11.25" style="94" customWidth="1"/>
    <col min="19" max="19" width="12.75" style="94" customWidth="1"/>
    <col min="20" max="20" width="12.125" style="94" customWidth="1"/>
    <col min="21" max="21" width="14.125" style="94" customWidth="1"/>
    <col min="22" max="22" width="11.375" style="94" customWidth="1"/>
    <col min="23" max="24" width="9" style="94" customWidth="1"/>
    <col min="25" max="25" width="33.375" style="94" customWidth="1"/>
    <col min="26" max="33" width="0" style="94" hidden="1" customWidth="1"/>
    <col min="34" max="16384" width="9" style="117" hidden="1"/>
  </cols>
  <sheetData>
    <row r="1" spans="1:33" s="161" customFormat="1" ht="14.25" customHeight="1" x14ac:dyDescent="0.2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160"/>
      <c r="AA1" s="160"/>
      <c r="AB1" s="160"/>
      <c r="AC1" s="160"/>
      <c r="AD1" s="160"/>
      <c r="AE1" s="160"/>
      <c r="AF1" s="160"/>
      <c r="AG1" s="160"/>
    </row>
    <row r="2" spans="1:33" s="160" customFormat="1" ht="14.25" customHeight="1" x14ac:dyDescent="0.25">
      <c r="A2" s="89"/>
      <c r="B2" s="90"/>
      <c r="C2" s="90"/>
      <c r="D2" s="90"/>
      <c r="E2" s="90"/>
      <c r="F2" s="90"/>
      <c r="G2" s="91" t="s">
        <v>13</v>
      </c>
      <c r="H2" s="92"/>
      <c r="I2" s="93"/>
      <c r="J2" s="93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33" s="160" customFormat="1" ht="14.25" customHeight="1" x14ac:dyDescent="0.25">
      <c r="A3" s="95"/>
      <c r="B3" s="309"/>
      <c r="C3" s="309"/>
      <c r="D3" s="309"/>
      <c r="E3" s="309"/>
      <c r="F3" s="309"/>
      <c r="G3" s="96">
        <v>0</v>
      </c>
      <c r="H3" s="92"/>
      <c r="I3" s="93"/>
      <c r="J3" s="93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spans="1:33" s="160" customFormat="1" ht="14.25" customHeight="1" x14ac:dyDescent="0.25">
      <c r="A4" s="97"/>
      <c r="B4" s="357" t="s">
        <v>14</v>
      </c>
      <c r="C4" s="357"/>
      <c r="D4" s="357"/>
      <c r="E4" s="357"/>
      <c r="F4" s="309"/>
      <c r="G4" s="98" t="s">
        <v>15</v>
      </c>
      <c r="H4" s="92"/>
      <c r="I4" s="93"/>
      <c r="J4" s="93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</row>
    <row r="5" spans="1:33" s="160" customFormat="1" ht="14.25" customHeight="1" x14ac:dyDescent="0.25">
      <c r="A5" s="97"/>
      <c r="B5" s="357" t="s">
        <v>16</v>
      </c>
      <c r="C5" s="357"/>
      <c r="D5" s="357"/>
      <c r="E5" s="357"/>
      <c r="F5" s="309"/>
      <c r="G5" s="96">
        <v>0</v>
      </c>
      <c r="H5" s="92"/>
      <c r="I5" s="93"/>
      <c r="J5" s="93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</row>
    <row r="6" spans="1:33" s="160" customFormat="1" ht="14.25" customHeight="1" x14ac:dyDescent="0.25">
      <c r="A6" s="97"/>
      <c r="B6" s="99"/>
      <c r="C6" s="99"/>
      <c r="D6" s="99"/>
      <c r="E6" s="99"/>
      <c r="F6" s="99"/>
      <c r="G6" s="98" t="s">
        <v>17</v>
      </c>
      <c r="H6" s="92"/>
      <c r="I6" s="93"/>
      <c r="J6" s="93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</row>
    <row r="7" spans="1:33" s="160" customFormat="1" ht="15.75" customHeight="1" x14ac:dyDescent="0.25">
      <c r="A7" s="321"/>
      <c r="B7" s="100"/>
      <c r="C7" s="100"/>
      <c r="D7" s="100"/>
      <c r="E7" s="100"/>
      <c r="F7" s="100"/>
      <c r="G7" s="96" t="s">
        <v>18</v>
      </c>
      <c r="H7" s="92"/>
      <c r="I7" s="93"/>
      <c r="J7" s="93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</row>
    <row r="8" spans="1:33" s="160" customFormat="1" ht="14.25" customHeight="1" x14ac:dyDescent="0.25">
      <c r="A8" s="93"/>
      <c r="B8" s="93"/>
      <c r="C8" s="93"/>
      <c r="D8" s="93"/>
      <c r="E8" s="93"/>
      <c r="F8" s="93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</row>
    <row r="9" spans="1:33" s="160" customFormat="1" ht="14.25" customHeight="1" x14ac:dyDescent="0.25">
      <c r="A9" s="101" t="s">
        <v>110</v>
      </c>
      <c r="B9" s="267" t="str">
        <f>'solvent 1'!B9</f>
        <v>SY</v>
      </c>
      <c r="C9" s="102" t="s">
        <v>19</v>
      </c>
      <c r="D9" s="94"/>
      <c r="E9" s="94"/>
      <c r="F9" s="93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</row>
    <row r="10" spans="1:33" s="160" customFormat="1" ht="14.25" customHeight="1" x14ac:dyDescent="0.25">
      <c r="A10" s="101" t="s">
        <v>20</v>
      </c>
      <c r="B10" s="267">
        <f>'solvent 1'!B10</f>
        <v>0</v>
      </c>
      <c r="C10" s="102"/>
      <c r="D10" s="94"/>
      <c r="E10" s="94"/>
      <c r="F10" s="93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</row>
    <row r="11" spans="1:33" s="160" customFormat="1" ht="14.25" customHeight="1" x14ac:dyDescent="0.25">
      <c r="A11" s="101" t="s">
        <v>5</v>
      </c>
      <c r="B11" s="267" t="str">
        <f>'solvent 1'!B11</f>
        <v>N/A</v>
      </c>
      <c r="C11" s="102" t="s">
        <v>21</v>
      </c>
      <c r="D11" s="94"/>
      <c r="E11" s="94"/>
      <c r="F11" s="93"/>
      <c r="G11" s="93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 spans="1:33" s="160" customFormat="1" ht="14.25" customHeight="1" x14ac:dyDescent="0.25">
      <c r="A12" s="101" t="s">
        <v>6</v>
      </c>
      <c r="B12" s="267" t="str">
        <f>'solvent 1'!B12</f>
        <v>Residual solvent quantification by GC-Headspace</v>
      </c>
      <c r="C12" s="102"/>
      <c r="D12" s="94"/>
      <c r="E12" s="94"/>
      <c r="F12" s="93"/>
      <c r="G12" s="93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</row>
    <row r="13" spans="1:33" s="160" customFormat="1" ht="14.25" customHeight="1" x14ac:dyDescent="0.25">
      <c r="A13" s="101" t="s">
        <v>7</v>
      </c>
      <c r="B13" s="267">
        <f>'solvent 1'!B13</f>
        <v>0</v>
      </c>
      <c r="C13" s="102" t="s">
        <v>22</v>
      </c>
      <c r="D13" s="94"/>
      <c r="E13" s="94"/>
      <c r="F13" s="93"/>
      <c r="G13" s="93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spans="1:33" s="160" customFormat="1" ht="14.25" customHeight="1" x14ac:dyDescent="0.25">
      <c r="A14" s="101" t="s">
        <v>8</v>
      </c>
      <c r="B14" s="267">
        <f>'solvent 1'!B14</f>
        <v>0</v>
      </c>
      <c r="C14" s="102" t="s">
        <v>23</v>
      </c>
      <c r="D14" s="94"/>
      <c r="E14" s="94"/>
      <c r="F14" s="93"/>
      <c r="G14" s="93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</row>
    <row r="15" spans="1:33" s="160" customFormat="1" ht="15" customHeight="1" x14ac:dyDescent="0.25">
      <c r="A15" s="101" t="s">
        <v>144</v>
      </c>
      <c r="B15" s="268">
        <f>'solvent 1'!B15</f>
        <v>0</v>
      </c>
      <c r="C15" s="102" t="s">
        <v>24</v>
      </c>
      <c r="D15" s="94"/>
      <c r="E15" s="94"/>
      <c r="F15" s="93"/>
      <c r="G15" s="93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</row>
    <row r="16" spans="1:33" s="160" customFormat="1" ht="12.75" customHeight="1" x14ac:dyDescent="0.25">
      <c r="A16" s="101" t="s">
        <v>9</v>
      </c>
      <c r="B16" s="267">
        <f>'solvent 1'!B16</f>
        <v>0</v>
      </c>
      <c r="C16" s="102" t="s">
        <v>22</v>
      </c>
      <c r="D16" s="102"/>
      <c r="E16" s="94"/>
      <c r="F16" s="93"/>
      <c r="G16" s="93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</row>
    <row r="17" spans="1:25" s="160" customFormat="1" ht="14.25" customHeight="1" x14ac:dyDescent="0.25">
      <c r="A17" s="94"/>
      <c r="B17" s="94"/>
      <c r="C17" s="94"/>
      <c r="D17" s="94"/>
      <c r="E17" s="94"/>
      <c r="F17" s="93"/>
      <c r="G17" s="93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</row>
    <row r="18" spans="1:25" s="160" customFormat="1" ht="14.25" customHeight="1" x14ac:dyDescent="0.25">
      <c r="A18" s="94"/>
      <c r="B18" s="94"/>
      <c r="C18" s="94"/>
      <c r="D18" s="94"/>
      <c r="E18" s="94"/>
      <c r="F18" s="94"/>
      <c r="G18" s="94"/>
      <c r="H18" s="104"/>
      <c r="I18" s="104"/>
      <c r="J18" s="10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</row>
    <row r="19" spans="1:25" s="160" customFormat="1" ht="14.25" customHeight="1" x14ac:dyDescent="0.25">
      <c r="A19" s="105" t="s">
        <v>25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 spans="1:25" s="160" customFormat="1" ht="14.25" customHeight="1" x14ac:dyDescent="0.25">
      <c r="A20" s="105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</row>
    <row r="21" spans="1:25" s="160" customFormat="1" ht="14.25" customHeight="1" x14ac:dyDescent="0.25">
      <c r="A21" s="106" t="s">
        <v>26</v>
      </c>
      <c r="B21" s="106" t="s">
        <v>27</v>
      </c>
      <c r="C21" s="106" t="s">
        <v>28</v>
      </c>
      <c r="D21" s="106" t="s">
        <v>29</v>
      </c>
      <c r="E21" s="310"/>
      <c r="F21" s="310"/>
      <c r="G21" s="358"/>
      <c r="H21" s="358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 spans="1:25" s="160" customFormat="1" ht="14.25" customHeight="1" x14ac:dyDescent="0.25">
      <c r="A22" s="320">
        <f>'solvent 1'!A22</f>
        <v>0</v>
      </c>
      <c r="B22" s="320">
        <f>'solvent 1'!B22</f>
        <v>0</v>
      </c>
      <c r="C22" s="320">
        <f>'solvent 1'!C22</f>
        <v>0</v>
      </c>
      <c r="D22" s="320">
        <f>'solvent 1'!D22</f>
        <v>0</v>
      </c>
      <c r="E22" s="319"/>
      <c r="F22" s="319"/>
      <c r="G22" s="359"/>
      <c r="H22" s="359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</row>
    <row r="23" spans="1:25" s="160" customFormat="1" ht="14.25" customHeight="1" x14ac:dyDescent="0.25">
      <c r="A23" s="319"/>
      <c r="B23" s="319"/>
      <c r="C23" s="319"/>
      <c r="D23" s="319"/>
      <c r="E23" s="319"/>
      <c r="F23" s="319"/>
      <c r="G23" s="311"/>
      <c r="H23" s="311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 spans="1:25" s="160" customFormat="1" ht="14.25" customHeight="1" x14ac:dyDescent="0.25">
      <c r="A24" s="105" t="s">
        <v>30</v>
      </c>
      <c r="B24" s="319"/>
      <c r="C24" s="319"/>
      <c r="D24" s="319"/>
      <c r="E24" s="319"/>
      <c r="F24" s="319"/>
      <c r="G24" s="311"/>
      <c r="H24" s="311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</row>
    <row r="25" spans="1:25" s="160" customFormat="1" ht="14.25" customHeight="1" x14ac:dyDescent="0.25">
      <c r="A25" s="319"/>
      <c r="B25" s="319"/>
      <c r="C25" s="319"/>
      <c r="D25" s="319"/>
      <c r="E25" s="319"/>
      <c r="F25" s="319"/>
      <c r="G25" s="311"/>
      <c r="H25" s="311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 spans="1:25" s="160" customFormat="1" ht="14.25" customHeight="1" x14ac:dyDescent="0.25">
      <c r="A26" s="106" t="s">
        <v>26</v>
      </c>
      <c r="B26" s="106" t="s">
        <v>27</v>
      </c>
      <c r="C26" s="106" t="s">
        <v>28</v>
      </c>
      <c r="D26" s="106" t="s">
        <v>29</v>
      </c>
      <c r="E26" s="107" t="s">
        <v>143</v>
      </c>
      <c r="F26" s="106" t="s">
        <v>31</v>
      </c>
      <c r="G26" s="358"/>
      <c r="H26" s="358"/>
      <c r="I26" s="358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</row>
    <row r="27" spans="1:25" s="160" customFormat="1" ht="14.25" customHeight="1" x14ac:dyDescent="0.25">
      <c r="A27" s="312"/>
      <c r="B27" s="312"/>
      <c r="C27" s="180"/>
      <c r="D27" s="180"/>
      <c r="E27" s="174"/>
      <c r="F27" s="312"/>
      <c r="G27" s="372"/>
      <c r="H27" s="372"/>
      <c r="I27" s="372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</row>
    <row r="28" spans="1:25" s="160" customFormat="1" ht="14.25" customHeight="1" x14ac:dyDescent="0.25">
      <c r="A28" s="319"/>
      <c r="B28" s="319"/>
      <c r="C28" s="319"/>
      <c r="D28" s="319"/>
      <c r="E28" s="319"/>
      <c r="F28" s="319"/>
      <c r="G28" s="311"/>
      <c r="H28" s="311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</row>
    <row r="29" spans="1:25" s="160" customFormat="1" ht="14.25" customHeight="1" x14ac:dyDescent="0.25">
      <c r="A29" s="105" t="s">
        <v>32</v>
      </c>
      <c r="B29" s="319"/>
      <c r="C29" s="319"/>
      <c r="D29" s="319"/>
      <c r="E29" s="319"/>
      <c r="F29" s="319"/>
      <c r="G29" s="311"/>
      <c r="H29" s="311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</row>
    <row r="30" spans="1:25" s="160" customFormat="1" ht="14.25" customHeight="1" x14ac:dyDescent="0.25">
      <c r="A30" s="319"/>
      <c r="B30" s="319"/>
      <c r="C30" s="319"/>
      <c r="D30" s="319"/>
      <c r="E30" s="319"/>
      <c r="F30" s="319"/>
      <c r="G30" s="311"/>
      <c r="H30" s="311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</row>
    <row r="31" spans="1:25" s="160" customFormat="1" ht="30" x14ac:dyDescent="0.25">
      <c r="A31" s="108" t="s">
        <v>33</v>
      </c>
      <c r="B31" s="108" t="s">
        <v>34</v>
      </c>
      <c r="C31" s="108" t="s">
        <v>35</v>
      </c>
      <c r="D31" s="108" t="s">
        <v>36</v>
      </c>
      <c r="E31" s="109"/>
      <c r="F31" s="109"/>
      <c r="G31" s="109"/>
      <c r="H31" s="311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</row>
    <row r="32" spans="1:25" s="160" customFormat="1" ht="14.25" customHeight="1" x14ac:dyDescent="0.25">
      <c r="A32" s="110" t="s">
        <v>37</v>
      </c>
      <c r="B32" s="315">
        <v>250</v>
      </c>
      <c r="C32" s="313">
        <v>50</v>
      </c>
      <c r="D32" s="111">
        <f>B32/C32*E27/100</f>
        <v>0</v>
      </c>
      <c r="E32" s="112"/>
      <c r="F32" s="319"/>
      <c r="G32" s="113"/>
      <c r="H32" s="311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</row>
    <row r="33" spans="1:25" s="160" customFormat="1" ht="14.25" customHeight="1" x14ac:dyDescent="0.25">
      <c r="A33" s="114" t="s">
        <v>38</v>
      </c>
      <c r="B33" s="316">
        <v>250</v>
      </c>
      <c r="C33" s="314">
        <v>50</v>
      </c>
      <c r="D33" s="115">
        <f>B33/C33*E27/100</f>
        <v>0</v>
      </c>
      <c r="E33" s="319"/>
      <c r="F33" s="319"/>
      <c r="G33" s="113"/>
      <c r="H33" s="311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</row>
    <row r="34" spans="1:25" s="160" customFormat="1" ht="14.25" customHeight="1" x14ac:dyDescent="0.25">
      <c r="A34" s="105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</row>
    <row r="35" spans="1:25" s="161" customFormat="1" ht="14.25" customHeight="1" x14ac:dyDescent="0.25">
      <c r="A35" s="105" t="s">
        <v>39</v>
      </c>
      <c r="B35" s="116"/>
      <c r="C35" s="116"/>
      <c r="D35" s="116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117"/>
      <c r="U35" s="117"/>
      <c r="V35" s="117"/>
      <c r="W35" s="117"/>
      <c r="X35" s="117"/>
      <c r="Y35" s="117"/>
    </row>
    <row r="36" spans="1:25" s="161" customFormat="1" ht="14.25" customHeight="1" x14ac:dyDescent="0.25">
      <c r="A36" s="116"/>
      <c r="B36" s="116"/>
      <c r="C36" s="116"/>
      <c r="D36" s="116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117"/>
      <c r="U36" s="117"/>
      <c r="V36" s="117"/>
      <c r="W36" s="117"/>
      <c r="X36" s="117"/>
      <c r="Y36" s="117"/>
    </row>
    <row r="37" spans="1:25" s="161" customFormat="1" ht="30" x14ac:dyDescent="0.25">
      <c r="A37" s="108" t="s">
        <v>33</v>
      </c>
      <c r="B37" s="108" t="s">
        <v>40</v>
      </c>
      <c r="C37" s="108" t="s">
        <v>41</v>
      </c>
      <c r="D37" s="108" t="s">
        <v>35</v>
      </c>
      <c r="E37" s="108" t="s">
        <v>43</v>
      </c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117"/>
      <c r="U37" s="117"/>
      <c r="V37" s="117"/>
      <c r="W37" s="117"/>
      <c r="X37" s="117"/>
      <c r="Y37" s="117"/>
    </row>
    <row r="38" spans="1:25" s="161" customFormat="1" ht="14.25" customHeight="1" x14ac:dyDescent="0.25">
      <c r="A38" s="118" t="s">
        <v>44</v>
      </c>
      <c r="B38" s="272">
        <f>'solvent 1'!B38</f>
        <v>25</v>
      </c>
      <c r="C38" s="272" t="str">
        <f>'solvent 1'!C38</f>
        <v>A</v>
      </c>
      <c r="D38" s="273">
        <f>'solvent 1'!D38</f>
        <v>25</v>
      </c>
      <c r="E38" s="119">
        <f>B38*D32/(B38*0.001+D38)</f>
        <v>0</v>
      </c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17"/>
      <c r="U38" s="117"/>
      <c r="V38" s="117"/>
      <c r="W38" s="117"/>
      <c r="X38" s="117"/>
      <c r="Y38" s="117"/>
    </row>
    <row r="39" spans="1:25" s="161" customFormat="1" ht="14.25" customHeight="1" x14ac:dyDescent="0.25">
      <c r="A39" s="116"/>
      <c r="B39" s="116"/>
      <c r="C39" s="116"/>
      <c r="D39" s="116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117"/>
      <c r="U39" s="117"/>
      <c r="V39" s="117"/>
      <c r="W39" s="117"/>
      <c r="X39" s="117"/>
      <c r="Y39" s="117"/>
    </row>
    <row r="40" spans="1:25" s="161" customFormat="1" ht="14.25" customHeight="1" x14ac:dyDescent="0.25">
      <c r="A40" s="105" t="s">
        <v>138</v>
      </c>
      <c r="B40" s="116"/>
      <c r="C40" s="116"/>
      <c r="D40" s="116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117"/>
      <c r="U40" s="117"/>
      <c r="V40" s="117"/>
      <c r="W40" s="117"/>
      <c r="X40" s="117"/>
      <c r="Y40" s="117"/>
    </row>
    <row r="41" spans="1:25" s="161" customFormat="1" ht="14.25" customHeight="1" x14ac:dyDescent="0.25">
      <c r="A41" s="105"/>
      <c r="B41" s="116"/>
      <c r="C41" s="116"/>
      <c r="D41" s="116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117"/>
      <c r="U41" s="117"/>
      <c r="V41" s="117"/>
      <c r="W41" s="117"/>
      <c r="X41" s="117"/>
      <c r="Y41" s="117"/>
    </row>
    <row r="42" spans="1:25" s="161" customFormat="1" ht="29.25" customHeight="1" x14ac:dyDescent="0.25">
      <c r="A42" s="163" t="s">
        <v>122</v>
      </c>
      <c r="B42" s="121" t="s">
        <v>117</v>
      </c>
      <c r="C42" s="116"/>
      <c r="D42" s="116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117"/>
      <c r="U42" s="117"/>
      <c r="V42" s="117"/>
      <c r="W42" s="117"/>
      <c r="X42" s="117"/>
      <c r="Y42" s="117"/>
    </row>
    <row r="43" spans="1:25" s="161" customFormat="1" ht="14.25" customHeight="1" x14ac:dyDescent="0.25">
      <c r="A43" s="170" t="s">
        <v>123</v>
      </c>
      <c r="B43" s="171"/>
      <c r="C43" s="116"/>
      <c r="D43" s="116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117"/>
      <c r="U43" s="117"/>
      <c r="V43" s="117"/>
      <c r="W43" s="117"/>
      <c r="X43" s="117"/>
      <c r="Y43" s="117"/>
    </row>
    <row r="44" spans="1:25" s="161" customFormat="1" ht="14.25" customHeight="1" x14ac:dyDescent="0.25">
      <c r="A44" s="170" t="s">
        <v>124</v>
      </c>
      <c r="B44" s="171"/>
      <c r="C44" s="116"/>
      <c r="D44" s="116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117"/>
      <c r="U44" s="117"/>
      <c r="V44" s="117"/>
      <c r="W44" s="117"/>
      <c r="X44" s="117"/>
      <c r="Y44" s="117"/>
    </row>
    <row r="45" spans="1:25" s="161" customFormat="1" ht="14.25" customHeight="1" x14ac:dyDescent="0.25">
      <c r="A45" s="170" t="s">
        <v>125</v>
      </c>
      <c r="B45" s="171"/>
      <c r="C45" s="116"/>
      <c r="D45" s="116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117"/>
      <c r="U45" s="117"/>
      <c r="V45" s="117"/>
      <c r="W45" s="117"/>
      <c r="X45" s="117"/>
      <c r="Y45" s="117"/>
    </row>
    <row r="46" spans="1:25" s="161" customFormat="1" ht="14.25" customHeight="1" x14ac:dyDescent="0.25">
      <c r="A46" s="170" t="s">
        <v>126</v>
      </c>
      <c r="B46" s="171"/>
      <c r="C46" s="116"/>
      <c r="D46" s="116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117"/>
      <c r="U46" s="117"/>
      <c r="V46" s="117"/>
      <c r="W46" s="117"/>
      <c r="X46" s="117"/>
      <c r="Y46" s="117"/>
    </row>
    <row r="47" spans="1:25" s="161" customFormat="1" ht="14.25" customHeight="1" x14ac:dyDescent="0.25">
      <c r="A47" s="170" t="s">
        <v>127</v>
      </c>
      <c r="B47" s="171"/>
      <c r="C47" s="116"/>
      <c r="D47" s="116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117"/>
      <c r="U47" s="117"/>
      <c r="V47" s="117"/>
      <c r="W47" s="117"/>
      <c r="X47" s="117"/>
      <c r="Y47" s="117"/>
    </row>
    <row r="48" spans="1:25" s="161" customFormat="1" ht="14.25" customHeight="1" x14ac:dyDescent="0.25">
      <c r="A48" s="170" t="s">
        <v>128</v>
      </c>
      <c r="B48" s="171"/>
      <c r="C48" s="116"/>
      <c r="D48" s="116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117"/>
      <c r="U48" s="117"/>
      <c r="V48" s="117"/>
      <c r="W48" s="117"/>
      <c r="X48" s="117"/>
      <c r="Y48" s="117"/>
    </row>
    <row r="49" spans="1:25" s="161" customFormat="1" ht="14.25" customHeight="1" x14ac:dyDescent="0.25">
      <c r="A49" s="170" t="s">
        <v>129</v>
      </c>
      <c r="B49" s="171"/>
      <c r="C49" s="116"/>
      <c r="D49" s="116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117"/>
      <c r="U49" s="117"/>
      <c r="V49" s="117"/>
      <c r="W49" s="117"/>
      <c r="X49" s="117"/>
      <c r="Y49" s="117"/>
    </row>
    <row r="50" spans="1:25" s="161" customFormat="1" ht="14.25" customHeight="1" x14ac:dyDescent="0.25">
      <c r="A50" s="170" t="s">
        <v>130</v>
      </c>
      <c r="B50" s="171"/>
      <c r="C50" s="116"/>
      <c r="D50" s="116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117"/>
      <c r="U50" s="117"/>
      <c r="V50" s="117"/>
      <c r="W50" s="117"/>
      <c r="X50" s="117"/>
      <c r="Y50" s="117"/>
    </row>
    <row r="51" spans="1:25" s="161" customFormat="1" ht="14.25" customHeight="1" x14ac:dyDescent="0.25">
      <c r="A51" s="170"/>
      <c r="B51" s="171"/>
      <c r="C51" s="116"/>
      <c r="D51" s="116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117"/>
      <c r="U51" s="117"/>
      <c r="V51" s="117"/>
      <c r="W51" s="117"/>
      <c r="X51" s="117"/>
      <c r="Y51" s="117"/>
    </row>
    <row r="52" spans="1:25" s="161" customFormat="1" ht="14.25" customHeight="1" x14ac:dyDescent="0.25">
      <c r="A52" s="170"/>
      <c r="B52" s="171"/>
      <c r="C52" s="116"/>
      <c r="D52" s="116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117"/>
      <c r="U52" s="117"/>
      <c r="V52" s="117"/>
      <c r="W52" s="117"/>
      <c r="X52" s="117"/>
      <c r="Y52" s="117"/>
    </row>
    <row r="53" spans="1:25" s="161" customFormat="1" ht="14.25" customHeight="1" x14ac:dyDescent="0.25">
      <c r="A53" s="170"/>
      <c r="B53" s="171"/>
      <c r="C53" s="116"/>
      <c r="D53" s="116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117"/>
      <c r="U53" s="117"/>
      <c r="V53" s="117"/>
      <c r="W53" s="117"/>
      <c r="X53" s="117"/>
      <c r="Y53" s="117"/>
    </row>
    <row r="54" spans="1:25" s="161" customFormat="1" ht="14.25" customHeight="1" thickBot="1" x14ac:dyDescent="0.3">
      <c r="A54" s="172"/>
      <c r="B54" s="173"/>
      <c r="C54" s="116"/>
      <c r="D54" s="116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117"/>
      <c r="U54" s="117"/>
      <c r="V54" s="117"/>
      <c r="W54" s="117"/>
      <c r="X54" s="117"/>
      <c r="Y54" s="117"/>
    </row>
    <row r="55" spans="1:25" s="161" customFormat="1" ht="14.25" customHeight="1" thickTop="1" x14ac:dyDescent="0.25">
      <c r="A55" s="209" t="s">
        <v>131</v>
      </c>
      <c r="B55" s="210">
        <f>IFERROR(AVERAGE(B43:B54), 0)</f>
        <v>0</v>
      </c>
      <c r="C55" s="164" t="s">
        <v>132</v>
      </c>
      <c r="D55" s="116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117"/>
      <c r="U55" s="117"/>
      <c r="V55" s="117"/>
      <c r="W55" s="117"/>
      <c r="X55" s="117"/>
      <c r="Y55" s="117"/>
    </row>
    <row r="56" spans="1:25" s="161" customFormat="1" ht="14.25" customHeight="1" x14ac:dyDescent="0.25">
      <c r="A56" s="211" t="s">
        <v>66</v>
      </c>
      <c r="B56" s="212" t="e">
        <f>STDEV(B43:B54)</f>
        <v>#DIV/0!</v>
      </c>
      <c r="C56" s="164" t="s">
        <v>132</v>
      </c>
      <c r="D56" s="116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117"/>
      <c r="U56" s="117"/>
      <c r="V56" s="117"/>
      <c r="W56" s="117"/>
      <c r="X56" s="117"/>
      <c r="Y56" s="117"/>
    </row>
    <row r="57" spans="1:25" s="161" customFormat="1" ht="14.25" customHeight="1" x14ac:dyDescent="0.25">
      <c r="A57" s="166" t="s">
        <v>136</v>
      </c>
      <c r="B57" s="318" t="e">
        <f>B56/B55*100</f>
        <v>#DIV/0!</v>
      </c>
      <c r="C57" s="164"/>
      <c r="D57" s="116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117"/>
      <c r="U57" s="117"/>
      <c r="V57" s="117"/>
      <c r="W57" s="117"/>
      <c r="X57" s="117"/>
      <c r="Y57" s="117"/>
    </row>
    <row r="58" spans="1:25" s="161" customFormat="1" ht="14.25" customHeight="1" x14ac:dyDescent="0.25">
      <c r="A58" s="93"/>
      <c r="B58" s="116"/>
      <c r="C58" s="116"/>
      <c r="D58" s="116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117"/>
      <c r="U58" s="117"/>
      <c r="V58" s="117"/>
      <c r="W58" s="117"/>
      <c r="X58" s="117"/>
      <c r="Y58" s="117"/>
    </row>
    <row r="59" spans="1:25" s="161" customFormat="1" ht="14.25" customHeight="1" x14ac:dyDescent="0.25">
      <c r="A59" s="105" t="s">
        <v>137</v>
      </c>
      <c r="B59" s="116"/>
      <c r="C59" s="116"/>
      <c r="D59" s="116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117"/>
      <c r="U59" s="117"/>
      <c r="V59" s="117"/>
      <c r="W59" s="117"/>
      <c r="X59" s="117"/>
      <c r="Y59" s="117"/>
    </row>
    <row r="60" spans="1:25" s="161" customFormat="1" ht="14.25" customHeight="1" x14ac:dyDescent="0.25">
      <c r="A60" s="105"/>
      <c r="B60" s="116"/>
      <c r="C60" s="116"/>
      <c r="D60" s="116"/>
      <c r="E60" s="94"/>
      <c r="F60" s="117"/>
      <c r="H60" s="94"/>
      <c r="I60" s="94"/>
      <c r="K60" s="94"/>
      <c r="N60" s="120" t="s">
        <v>45</v>
      </c>
      <c r="O60" s="94"/>
      <c r="P60" s="117"/>
      <c r="Q60" s="117"/>
      <c r="R60" s="117"/>
    </row>
    <row r="61" spans="1:25" s="161" customFormat="1" ht="30" x14ac:dyDescent="0.25">
      <c r="A61" s="108" t="s">
        <v>46</v>
      </c>
      <c r="B61" s="108" t="s">
        <v>40</v>
      </c>
      <c r="C61" s="108" t="s">
        <v>41</v>
      </c>
      <c r="D61" s="108" t="s">
        <v>42</v>
      </c>
      <c r="E61" s="108" t="s">
        <v>43</v>
      </c>
      <c r="F61" s="121" t="s">
        <v>115</v>
      </c>
      <c r="G61" s="121" t="s">
        <v>119</v>
      </c>
      <c r="H61" s="108" t="s">
        <v>47</v>
      </c>
      <c r="I61" s="108" t="s">
        <v>163</v>
      </c>
      <c r="J61" s="108" t="s">
        <v>149</v>
      </c>
      <c r="K61" s="94"/>
      <c r="L61" s="94"/>
      <c r="M61" s="94"/>
      <c r="N61" s="94"/>
      <c r="O61" s="94"/>
      <c r="P61" s="94"/>
      <c r="Q61" s="94"/>
      <c r="R61" s="94"/>
      <c r="S61" s="117"/>
      <c r="T61" s="117"/>
      <c r="U61" s="117"/>
      <c r="V61" s="117"/>
      <c r="W61" s="117"/>
      <c r="X61" s="117"/>
      <c r="Y61" s="117"/>
    </row>
    <row r="62" spans="1:25" s="161" customFormat="1" ht="14.25" customHeight="1" x14ac:dyDescent="0.25">
      <c r="A62" s="208" t="str">
        <f>'solvent 1'!A62</f>
        <v>A8</v>
      </c>
      <c r="B62" s="208">
        <f>'solvent 1'!B62</f>
        <v>80</v>
      </c>
      <c r="C62" s="208" t="str">
        <f>'solvent 1'!C62</f>
        <v>Diluted A</v>
      </c>
      <c r="D62" s="208">
        <f>'solvent 1'!D62</f>
        <v>3.92</v>
      </c>
      <c r="E62" s="150">
        <f>B62*$E$38/1000/(B62*0.001+D62)</f>
        <v>0</v>
      </c>
      <c r="F62" s="294"/>
      <c r="G62" s="123">
        <f>F62-$B$55</f>
        <v>0</v>
      </c>
      <c r="H62" s="123" t="e">
        <f>G62/$B$75/E62*100</f>
        <v>#DIV/0!</v>
      </c>
      <c r="I62" s="278"/>
      <c r="J62" s="183" t="e">
        <f>(2*I62)/$B$78</f>
        <v>#DIV/0!</v>
      </c>
      <c r="K62" s="124" t="s">
        <v>164</v>
      </c>
      <c r="L62" s="94"/>
      <c r="M62" s="94"/>
      <c r="N62" s="94"/>
      <c r="O62" s="94"/>
      <c r="P62" s="94"/>
      <c r="Q62" s="94"/>
      <c r="R62" s="94"/>
      <c r="S62" s="117"/>
      <c r="T62" s="117"/>
      <c r="U62" s="117"/>
      <c r="V62" s="117"/>
      <c r="W62" s="117"/>
      <c r="X62" s="117"/>
      <c r="Y62" s="117"/>
    </row>
    <row r="63" spans="1:25" s="161" customFormat="1" ht="14.25" customHeight="1" x14ac:dyDescent="0.25">
      <c r="A63" s="208" t="str">
        <f>'solvent 1'!A63</f>
        <v>A7</v>
      </c>
      <c r="B63" s="208">
        <f>'solvent 1'!B63</f>
        <v>400</v>
      </c>
      <c r="C63" s="208" t="str">
        <f>'solvent 1'!C63</f>
        <v>Diluted A</v>
      </c>
      <c r="D63" s="208">
        <f>'solvent 1'!D63</f>
        <v>3.6</v>
      </c>
      <c r="E63" s="150">
        <f t="shared" ref="E63:E65" si="0">B63*$E$38/1000/(B63*0.001+D63)</f>
        <v>0</v>
      </c>
      <c r="F63" s="294"/>
      <c r="G63" s="122">
        <f t="shared" ref="G63:G73" si="1">F63-$B$55</f>
        <v>0</v>
      </c>
      <c r="H63" s="123" t="e">
        <f>G63/$B$75/E63*100</f>
        <v>#DIV/0!</v>
      </c>
      <c r="I63" s="278"/>
      <c r="J63" s="183" t="e">
        <f>(2*I63)/$B$78</f>
        <v>#DIV/0!</v>
      </c>
      <c r="K63" s="120" t="s">
        <v>165</v>
      </c>
      <c r="L63" s="94"/>
      <c r="M63" s="94"/>
      <c r="N63" s="94"/>
      <c r="O63" s="94"/>
      <c r="P63" s="94"/>
      <c r="Q63" s="94"/>
      <c r="R63" s="94"/>
      <c r="S63" s="117"/>
      <c r="T63" s="117"/>
      <c r="U63" s="117"/>
      <c r="V63" s="117"/>
      <c r="W63" s="117"/>
      <c r="X63" s="117"/>
      <c r="Y63" s="117"/>
    </row>
    <row r="64" spans="1:25" s="161" customFormat="1" ht="14.25" customHeight="1" x14ac:dyDescent="0.25">
      <c r="A64" s="208" t="str">
        <f>'solvent 1'!A64</f>
        <v>A6</v>
      </c>
      <c r="B64" s="208">
        <f>'solvent 1'!B64</f>
        <v>800</v>
      </c>
      <c r="C64" s="208" t="str">
        <f>'solvent 1'!C64</f>
        <v>Diluted A</v>
      </c>
      <c r="D64" s="208">
        <f>'solvent 1'!D64</f>
        <v>3.2</v>
      </c>
      <c r="E64" s="150">
        <f t="shared" si="0"/>
        <v>0</v>
      </c>
      <c r="F64" s="294"/>
      <c r="G64" s="122">
        <f t="shared" si="1"/>
        <v>0</v>
      </c>
      <c r="H64" s="123" t="e">
        <f>G64/$B$75/E64*100</f>
        <v>#DIV/0!</v>
      </c>
      <c r="I64" s="278"/>
      <c r="J64" s="183" t="e">
        <f>(2*I64)/$B$78</f>
        <v>#DIV/0!</v>
      </c>
      <c r="K64" s="94"/>
      <c r="L64" s="94"/>
      <c r="M64" s="94"/>
      <c r="N64" s="94"/>
      <c r="O64" s="94"/>
      <c r="P64" s="94"/>
      <c r="Q64" s="94"/>
      <c r="R64" s="94"/>
      <c r="S64" s="117"/>
      <c r="T64" s="117"/>
      <c r="U64" s="117"/>
      <c r="V64" s="117"/>
      <c r="W64" s="117"/>
      <c r="X64" s="117"/>
      <c r="Y64" s="117"/>
    </row>
    <row r="65" spans="1:25" s="161" customFormat="1" ht="14.25" customHeight="1" x14ac:dyDescent="0.25">
      <c r="A65" s="208" t="str">
        <f>'solvent 1'!A65</f>
        <v>A5</v>
      </c>
      <c r="B65" s="208">
        <f>'solvent 1'!B65</f>
        <v>4000</v>
      </c>
      <c r="C65" s="208" t="str">
        <f>'solvent 1'!C65</f>
        <v>Diluted A</v>
      </c>
      <c r="D65" s="208">
        <f>'solvent 1'!D65</f>
        <v>0</v>
      </c>
      <c r="E65" s="150">
        <f t="shared" si="0"/>
        <v>0</v>
      </c>
      <c r="F65" s="294"/>
      <c r="G65" s="122">
        <f t="shared" si="1"/>
        <v>0</v>
      </c>
      <c r="H65" s="123" t="e">
        <f t="shared" ref="H65:H73" si="2">G65/$B$75/E65*100</f>
        <v>#DIV/0!</v>
      </c>
      <c r="I65" s="278"/>
      <c r="J65" s="183" t="e">
        <f>(2*I65)/$B$78</f>
        <v>#DIV/0!</v>
      </c>
      <c r="K65" s="120" t="s">
        <v>166</v>
      </c>
      <c r="L65" s="94"/>
      <c r="M65" s="94"/>
      <c r="N65" s="94"/>
      <c r="O65" s="94"/>
      <c r="P65" s="94"/>
      <c r="Q65" s="94"/>
      <c r="R65" s="94"/>
      <c r="S65" s="117"/>
      <c r="T65" s="117"/>
      <c r="U65" s="117"/>
      <c r="V65" s="117"/>
      <c r="W65" s="117"/>
      <c r="X65" s="117"/>
      <c r="Y65" s="117"/>
    </row>
    <row r="66" spans="1:25" s="161" customFormat="1" ht="14.25" customHeight="1" x14ac:dyDescent="0.25">
      <c r="A66" s="208" t="str">
        <f>'solvent 1'!A66</f>
        <v>A4</v>
      </c>
      <c r="B66" s="208">
        <f>'solvent 1'!B66</f>
        <v>20</v>
      </c>
      <c r="C66" s="208" t="str">
        <f>'solvent 1'!C66</f>
        <v>A</v>
      </c>
      <c r="D66" s="208">
        <f>'solvent 1'!D66</f>
        <v>3.98</v>
      </c>
      <c r="E66" s="150">
        <f t="shared" ref="E66:E73" si="3">B66*$D$32/(B66*0.001+D66)</f>
        <v>0</v>
      </c>
      <c r="F66" s="294"/>
      <c r="G66" s="122">
        <f t="shared" si="1"/>
        <v>0</v>
      </c>
      <c r="H66" s="123" t="e">
        <f>G66/$B$75/E66*100</f>
        <v>#DIV/0!</v>
      </c>
      <c r="I66" s="182" t="s">
        <v>63</v>
      </c>
      <c r="J66" s="182" t="s">
        <v>63</v>
      </c>
      <c r="K66" s="120" t="s">
        <v>171</v>
      </c>
      <c r="L66" s="94"/>
      <c r="M66" s="94"/>
      <c r="N66" s="94"/>
      <c r="O66" s="94"/>
      <c r="P66" s="94"/>
      <c r="Q66" s="94"/>
      <c r="R66" s="94"/>
      <c r="S66" s="117"/>
      <c r="T66" s="117"/>
      <c r="U66" s="117"/>
      <c r="V66" s="117"/>
      <c r="W66" s="117"/>
      <c r="X66" s="117"/>
      <c r="Y66" s="117"/>
    </row>
    <row r="67" spans="1:25" s="161" customFormat="1" ht="14.25" customHeight="1" x14ac:dyDescent="0.25">
      <c r="A67" s="208" t="str">
        <f>'solvent 1'!A67</f>
        <v>A3</v>
      </c>
      <c r="B67" s="208">
        <f>'solvent 1'!B67</f>
        <v>40</v>
      </c>
      <c r="C67" s="208" t="str">
        <f>'solvent 1'!C67</f>
        <v>A</v>
      </c>
      <c r="D67" s="208">
        <f>'solvent 1'!D67</f>
        <v>3.96</v>
      </c>
      <c r="E67" s="150">
        <f t="shared" si="3"/>
        <v>0</v>
      </c>
      <c r="F67" s="294"/>
      <c r="G67" s="122">
        <f t="shared" si="1"/>
        <v>0</v>
      </c>
      <c r="H67" s="123" t="e">
        <f t="shared" si="2"/>
        <v>#DIV/0!</v>
      </c>
      <c r="I67" s="182" t="s">
        <v>63</v>
      </c>
      <c r="J67" s="182" t="s">
        <v>63</v>
      </c>
      <c r="K67" s="94"/>
      <c r="L67" s="94"/>
      <c r="M67" s="94"/>
      <c r="N67" s="94"/>
      <c r="O67" s="94"/>
      <c r="P67" s="94"/>
      <c r="Q67" s="94"/>
      <c r="R67" s="94"/>
      <c r="S67" s="117"/>
      <c r="T67" s="117"/>
      <c r="U67" s="117"/>
      <c r="V67" s="117"/>
      <c r="W67" s="117"/>
      <c r="X67" s="117"/>
      <c r="Y67" s="117"/>
    </row>
    <row r="68" spans="1:25" s="161" customFormat="1" ht="14.25" customHeight="1" x14ac:dyDescent="0.25">
      <c r="A68" s="208" t="str">
        <f>'solvent 1'!A68</f>
        <v>A2</v>
      </c>
      <c r="B68" s="208">
        <f>'solvent 1'!B68</f>
        <v>60</v>
      </c>
      <c r="C68" s="208" t="str">
        <f>'solvent 1'!C68</f>
        <v>A</v>
      </c>
      <c r="D68" s="208">
        <f>'solvent 1'!D68</f>
        <v>3.94</v>
      </c>
      <c r="E68" s="150">
        <f t="shared" si="3"/>
        <v>0</v>
      </c>
      <c r="F68" s="294"/>
      <c r="G68" s="122">
        <f t="shared" si="1"/>
        <v>0</v>
      </c>
      <c r="H68" s="123" t="e">
        <f>G68/$B$75/E68*100</f>
        <v>#DIV/0!</v>
      </c>
      <c r="I68" s="182" t="s">
        <v>63</v>
      </c>
      <c r="J68" s="182" t="s">
        <v>63</v>
      </c>
      <c r="K68" s="94"/>
      <c r="L68" s="94"/>
      <c r="M68" s="94"/>
      <c r="N68" s="94"/>
      <c r="O68" s="94"/>
      <c r="P68" s="94"/>
      <c r="Q68" s="94"/>
      <c r="R68" s="94"/>
      <c r="S68" s="117"/>
      <c r="T68" s="117"/>
      <c r="U68" s="117"/>
      <c r="V68" s="117"/>
      <c r="W68" s="117"/>
      <c r="X68" s="117"/>
      <c r="Y68" s="117"/>
    </row>
    <row r="69" spans="1:25" s="161" customFormat="1" ht="14.25" customHeight="1" x14ac:dyDescent="0.25">
      <c r="A69" s="208" t="str">
        <f>'solvent 1'!A69</f>
        <v>A1</v>
      </c>
      <c r="B69" s="208">
        <f>'solvent 1'!B69</f>
        <v>80</v>
      </c>
      <c r="C69" s="208" t="str">
        <f>'solvent 1'!C69</f>
        <v>A</v>
      </c>
      <c r="D69" s="208">
        <f>'solvent 1'!D69</f>
        <v>3.92</v>
      </c>
      <c r="E69" s="150">
        <f t="shared" si="3"/>
        <v>0</v>
      </c>
      <c r="F69" s="294"/>
      <c r="G69" s="122">
        <f t="shared" si="1"/>
        <v>0</v>
      </c>
      <c r="H69" s="123" t="e">
        <f t="shared" si="2"/>
        <v>#DIV/0!</v>
      </c>
      <c r="I69" s="182" t="s">
        <v>63</v>
      </c>
      <c r="J69" s="182" t="s">
        <v>63</v>
      </c>
      <c r="K69" s="94"/>
      <c r="L69" s="94"/>
      <c r="M69" s="94"/>
      <c r="N69" s="94"/>
      <c r="O69" s="94"/>
      <c r="P69" s="94"/>
      <c r="Q69" s="94"/>
      <c r="R69" s="94"/>
      <c r="S69" s="117"/>
      <c r="T69" s="117"/>
      <c r="U69" s="117"/>
      <c r="V69" s="117"/>
      <c r="W69" s="117"/>
      <c r="X69" s="117"/>
      <c r="Y69" s="117"/>
    </row>
    <row r="70" spans="1:25" s="161" customFormat="1" ht="14.25" customHeight="1" x14ac:dyDescent="0.25">
      <c r="A70" s="69"/>
      <c r="B70" s="69"/>
      <c r="C70" s="69"/>
      <c r="D70" s="69"/>
      <c r="E70" s="150" t="e">
        <f t="shared" si="3"/>
        <v>#DIV/0!</v>
      </c>
      <c r="F70" s="177"/>
      <c r="G70" s="122">
        <f t="shared" si="1"/>
        <v>0</v>
      </c>
      <c r="H70" s="123" t="e">
        <f t="shared" si="2"/>
        <v>#DIV/0!</v>
      </c>
      <c r="I70" s="182" t="s">
        <v>63</v>
      </c>
      <c r="J70" s="182" t="s">
        <v>63</v>
      </c>
      <c r="K70" s="94"/>
      <c r="L70" s="94"/>
      <c r="M70" s="94"/>
      <c r="N70" s="94"/>
      <c r="O70" s="94"/>
      <c r="P70" s="94"/>
      <c r="Q70" s="94"/>
      <c r="R70" s="94"/>
      <c r="S70" s="117"/>
      <c r="T70" s="117"/>
      <c r="U70" s="117"/>
      <c r="V70" s="117"/>
      <c r="W70" s="117"/>
      <c r="X70" s="117"/>
      <c r="Y70" s="117"/>
    </row>
    <row r="71" spans="1:25" s="161" customFormat="1" ht="14.25" customHeight="1" x14ac:dyDescent="0.25">
      <c r="A71" s="69"/>
      <c r="B71" s="69"/>
      <c r="C71" s="69"/>
      <c r="D71" s="69"/>
      <c r="E71" s="150" t="e">
        <f t="shared" si="3"/>
        <v>#DIV/0!</v>
      </c>
      <c r="F71" s="177"/>
      <c r="G71" s="122">
        <f t="shared" si="1"/>
        <v>0</v>
      </c>
      <c r="H71" s="123" t="e">
        <f t="shared" si="2"/>
        <v>#DIV/0!</v>
      </c>
      <c r="I71" s="182" t="s">
        <v>63</v>
      </c>
      <c r="J71" s="182" t="s">
        <v>63</v>
      </c>
      <c r="K71" s="94"/>
      <c r="L71" s="94"/>
      <c r="M71" s="94"/>
      <c r="N71" s="94"/>
      <c r="O71" s="94"/>
      <c r="P71" s="94"/>
      <c r="Q71" s="94"/>
      <c r="R71" s="94"/>
      <c r="S71" s="117"/>
      <c r="T71" s="117"/>
      <c r="U71" s="117"/>
      <c r="V71" s="117"/>
      <c r="W71" s="117"/>
      <c r="X71" s="117"/>
      <c r="Y71" s="117"/>
    </row>
    <row r="72" spans="1:25" s="161" customFormat="1" ht="14.25" customHeight="1" x14ac:dyDescent="0.25">
      <c r="A72" s="69"/>
      <c r="B72" s="69"/>
      <c r="C72" s="69"/>
      <c r="D72" s="69"/>
      <c r="E72" s="150" t="e">
        <f t="shared" si="3"/>
        <v>#DIV/0!</v>
      </c>
      <c r="F72" s="177"/>
      <c r="G72" s="122">
        <f t="shared" si="1"/>
        <v>0</v>
      </c>
      <c r="H72" s="123" t="e">
        <f t="shared" si="2"/>
        <v>#DIV/0!</v>
      </c>
      <c r="I72" s="182" t="s">
        <v>63</v>
      </c>
      <c r="J72" s="182" t="s">
        <v>63</v>
      </c>
      <c r="K72" s="94"/>
      <c r="L72" s="94"/>
      <c r="M72" s="94"/>
      <c r="N72" s="94"/>
      <c r="O72" s="94"/>
      <c r="P72" s="94"/>
      <c r="Q72" s="94"/>
      <c r="R72" s="94"/>
      <c r="S72" s="117"/>
      <c r="T72" s="117"/>
      <c r="U72" s="117"/>
      <c r="V72" s="117"/>
      <c r="W72" s="117"/>
      <c r="X72" s="117"/>
      <c r="Y72" s="117"/>
    </row>
    <row r="73" spans="1:25" s="161" customFormat="1" ht="14.25" customHeight="1" x14ac:dyDescent="0.25">
      <c r="A73" s="69"/>
      <c r="B73" s="69"/>
      <c r="C73" s="69"/>
      <c r="D73" s="69"/>
      <c r="E73" s="150" t="e">
        <f t="shared" si="3"/>
        <v>#DIV/0!</v>
      </c>
      <c r="F73" s="177"/>
      <c r="G73" s="122">
        <f t="shared" si="1"/>
        <v>0</v>
      </c>
      <c r="H73" s="123" t="e">
        <f t="shared" si="2"/>
        <v>#DIV/0!</v>
      </c>
      <c r="I73" s="182" t="s">
        <v>63</v>
      </c>
      <c r="J73" s="182" t="s">
        <v>63</v>
      </c>
      <c r="K73" s="94"/>
      <c r="L73" s="94"/>
      <c r="M73" s="94"/>
      <c r="N73" s="94"/>
      <c r="O73" s="94"/>
      <c r="P73" s="94"/>
      <c r="Q73" s="94"/>
      <c r="R73" s="94"/>
      <c r="S73" s="117"/>
      <c r="T73" s="117"/>
      <c r="U73" s="117"/>
      <c r="V73" s="117"/>
      <c r="W73" s="117"/>
      <c r="X73" s="117"/>
      <c r="Y73" s="117"/>
    </row>
    <row r="74" spans="1:25" s="161" customFormat="1" ht="14.25" customHeight="1" x14ac:dyDescent="0.25">
      <c r="A74" s="105"/>
      <c r="B74" s="116"/>
      <c r="C74" s="116"/>
      <c r="D74" s="167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117"/>
      <c r="T74" s="117"/>
      <c r="U74" s="117"/>
      <c r="V74" s="117"/>
      <c r="W74" s="117"/>
      <c r="X74" s="117"/>
      <c r="Y74" s="117"/>
    </row>
    <row r="75" spans="1:25" s="161" customFormat="1" ht="14.25" customHeight="1" x14ac:dyDescent="0.25">
      <c r="A75" s="99" t="s">
        <v>173</v>
      </c>
      <c r="B75" s="213" t="e">
        <f>AVERAGE(B76,K87)</f>
        <v>#DIV/0!</v>
      </c>
      <c r="C75" s="101" t="s">
        <v>116</v>
      </c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117"/>
      <c r="T75" s="117"/>
      <c r="U75" s="117"/>
      <c r="V75" s="117"/>
      <c r="W75" s="117"/>
      <c r="X75" s="117"/>
      <c r="Y75" s="117"/>
    </row>
    <row r="76" spans="1:25" s="161" customFormat="1" ht="14.25" customHeight="1" x14ac:dyDescent="0.25">
      <c r="A76" s="99" t="s">
        <v>169</v>
      </c>
      <c r="B76" s="229">
        <f>LINEST(G62:G69,E62:E69)</f>
        <v>0</v>
      </c>
      <c r="C76" s="101" t="s">
        <v>116</v>
      </c>
      <c r="D76" s="124" t="s">
        <v>45</v>
      </c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117"/>
      <c r="T76" s="117"/>
      <c r="U76" s="117"/>
      <c r="V76" s="117"/>
      <c r="W76" s="117"/>
      <c r="X76" s="117"/>
      <c r="Y76" s="117"/>
    </row>
    <row r="77" spans="1:25" s="161" customFormat="1" ht="14.25" customHeight="1" x14ac:dyDescent="0.25">
      <c r="A77" s="99" t="s">
        <v>55</v>
      </c>
      <c r="B77" s="152" t="e">
        <f>RSQ(G62:G69,E62:E69)</f>
        <v>#DIV/0!</v>
      </c>
      <c r="C77" s="116"/>
      <c r="D77" s="124" t="s">
        <v>45</v>
      </c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117"/>
      <c r="T77" s="117"/>
      <c r="U77" s="117"/>
      <c r="V77" s="117"/>
      <c r="W77" s="117"/>
      <c r="X77" s="117"/>
      <c r="Y77" s="117"/>
    </row>
    <row r="78" spans="1:25" s="161" customFormat="1" ht="14.25" customHeight="1" x14ac:dyDescent="0.25">
      <c r="A78" s="99" t="s">
        <v>56</v>
      </c>
      <c r="B78" s="153">
        <f>'solvent 1'!B78</f>
        <v>0</v>
      </c>
      <c r="C78" s="101" t="s">
        <v>57</v>
      </c>
      <c r="D78" s="124" t="s">
        <v>58</v>
      </c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117"/>
      <c r="T78" s="117"/>
      <c r="U78" s="117"/>
      <c r="V78" s="117"/>
      <c r="W78" s="117"/>
      <c r="X78" s="117"/>
      <c r="Y78" s="117"/>
    </row>
    <row r="79" spans="1:25" s="161" customFormat="1" ht="14.25" customHeight="1" x14ac:dyDescent="0.25">
      <c r="A79" s="99" t="s">
        <v>59</v>
      </c>
      <c r="B79" s="154"/>
      <c r="C79" s="101" t="s">
        <v>109</v>
      </c>
      <c r="D79" s="155"/>
      <c r="E79" s="101" t="s">
        <v>168</v>
      </c>
      <c r="F79" s="12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117"/>
      <c r="S79" s="117"/>
      <c r="T79" s="117"/>
      <c r="U79" s="117"/>
      <c r="V79" s="117"/>
      <c r="W79" s="117"/>
      <c r="X79" s="117"/>
      <c r="Y79" s="117"/>
    </row>
    <row r="80" spans="1:25" s="161" customFormat="1" ht="14.25" customHeight="1" x14ac:dyDescent="0.25">
      <c r="A80" s="105"/>
      <c r="B80" s="116"/>
      <c r="C80" s="116"/>
      <c r="D80" s="116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117"/>
      <c r="T80" s="117"/>
      <c r="U80" s="117"/>
      <c r="V80" s="117"/>
      <c r="W80" s="117"/>
      <c r="X80" s="117"/>
      <c r="Y80" s="117"/>
    </row>
    <row r="81" spans="1:33" s="161" customFormat="1" ht="14.25" customHeight="1" x14ac:dyDescent="0.25">
      <c r="A81" s="105" t="s">
        <v>139</v>
      </c>
      <c r="B81" s="116"/>
      <c r="C81" s="116"/>
      <c r="D81" s="116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117"/>
      <c r="T81" s="117"/>
      <c r="U81" s="117"/>
      <c r="V81" s="117"/>
      <c r="W81" s="117"/>
      <c r="X81" s="117"/>
      <c r="Y81" s="117"/>
    </row>
    <row r="82" spans="1:33" s="161" customFormat="1" ht="14.25" customHeight="1" x14ac:dyDescent="0.25">
      <c r="A82" s="105"/>
      <c r="B82" s="116"/>
      <c r="C82" s="116"/>
      <c r="D82" s="116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117"/>
      <c r="T82" s="117"/>
      <c r="U82" s="117"/>
      <c r="V82" s="117"/>
      <c r="W82" s="117"/>
      <c r="X82" s="117"/>
      <c r="Y82" s="117"/>
    </row>
    <row r="83" spans="1:33" s="161" customFormat="1" ht="45" x14ac:dyDescent="0.25">
      <c r="A83" s="125" t="s">
        <v>60</v>
      </c>
      <c r="B83" s="125" t="s">
        <v>40</v>
      </c>
      <c r="C83" s="125" t="s">
        <v>41</v>
      </c>
      <c r="D83" s="125" t="s">
        <v>42</v>
      </c>
      <c r="E83" s="125" t="s">
        <v>43</v>
      </c>
      <c r="F83" s="126" t="s">
        <v>61</v>
      </c>
      <c r="G83" s="121" t="s">
        <v>62</v>
      </c>
      <c r="H83" s="121" t="s">
        <v>118</v>
      </c>
      <c r="I83" s="108" t="s">
        <v>120</v>
      </c>
      <c r="J83" s="108" t="s">
        <v>47</v>
      </c>
      <c r="K83" s="108" t="s">
        <v>170</v>
      </c>
      <c r="L83" s="94"/>
      <c r="M83" s="94"/>
      <c r="N83" s="94"/>
      <c r="O83" s="94"/>
      <c r="P83" s="94"/>
      <c r="Q83" s="94"/>
      <c r="R83" s="94"/>
      <c r="S83" s="117"/>
      <c r="T83" s="117"/>
      <c r="U83" s="117"/>
      <c r="V83" s="117"/>
      <c r="W83" s="117"/>
      <c r="X83" s="117"/>
      <c r="Y83" s="117"/>
    </row>
    <row r="84" spans="1:33" s="161" customFormat="1" ht="14.25" customHeight="1" x14ac:dyDescent="0.25">
      <c r="A84" s="383" t="str">
        <f>'solvent 1'!A84</f>
        <v>B3</v>
      </c>
      <c r="B84" s="383">
        <f>'solvent 1'!B84</f>
        <v>40</v>
      </c>
      <c r="C84" s="383" t="str">
        <f>'solvent 1'!C84</f>
        <v>B</v>
      </c>
      <c r="D84" s="386">
        <f>'solvent 1'!D84</f>
        <v>3.96</v>
      </c>
      <c r="E84" s="369">
        <f>B84*$D$33/(B84*0.001+D84)</f>
        <v>0</v>
      </c>
      <c r="F84" s="127">
        <v>1</v>
      </c>
      <c r="G84" s="251"/>
      <c r="H84" s="294"/>
      <c r="I84" s="123">
        <f>H84-$B$55</f>
        <v>0</v>
      </c>
      <c r="J84" s="127" t="s">
        <v>63</v>
      </c>
      <c r="K84" s="127" t="s">
        <v>63</v>
      </c>
      <c r="L84" s="94"/>
      <c r="M84" s="94"/>
      <c r="N84" s="94"/>
      <c r="O84" s="94"/>
      <c r="P84" s="94"/>
      <c r="Q84" s="94"/>
      <c r="R84" s="94"/>
      <c r="S84" s="117"/>
      <c r="T84" s="117"/>
      <c r="U84" s="117"/>
      <c r="V84" s="117"/>
      <c r="W84" s="117"/>
      <c r="X84" s="117"/>
      <c r="Y84" s="117"/>
    </row>
    <row r="85" spans="1:33" s="161" customFormat="1" ht="14.25" customHeight="1" x14ac:dyDescent="0.25">
      <c r="A85" s="384"/>
      <c r="B85" s="384"/>
      <c r="C85" s="384"/>
      <c r="D85" s="384"/>
      <c r="E85" s="370"/>
      <c r="F85" s="128">
        <v>2</v>
      </c>
      <c r="G85" s="251"/>
      <c r="H85" s="294"/>
      <c r="I85" s="123">
        <f t="shared" ref="I85:I86" si="4">H85-$B$55</f>
        <v>0</v>
      </c>
      <c r="J85" s="127" t="s">
        <v>63</v>
      </c>
      <c r="K85" s="127" t="s">
        <v>63</v>
      </c>
      <c r="L85" s="94"/>
      <c r="M85" s="94"/>
      <c r="N85" s="94"/>
      <c r="O85" s="94"/>
      <c r="P85" s="94"/>
      <c r="Q85" s="94"/>
      <c r="R85" s="94"/>
      <c r="S85" s="117"/>
      <c r="T85" s="117"/>
      <c r="U85" s="117"/>
      <c r="V85" s="117"/>
      <c r="W85" s="117"/>
      <c r="X85" s="117"/>
      <c r="Y85" s="117"/>
    </row>
    <row r="86" spans="1:33" s="161" customFormat="1" ht="14.25" customHeight="1" x14ac:dyDescent="0.25">
      <c r="A86" s="385"/>
      <c r="B86" s="385"/>
      <c r="C86" s="385"/>
      <c r="D86" s="385"/>
      <c r="E86" s="371"/>
      <c r="F86" s="128">
        <v>3</v>
      </c>
      <c r="G86" s="252"/>
      <c r="H86" s="295"/>
      <c r="I86" s="123">
        <f t="shared" si="4"/>
        <v>0</v>
      </c>
      <c r="J86" s="127" t="s">
        <v>63</v>
      </c>
      <c r="K86" s="127" t="s">
        <v>63</v>
      </c>
      <c r="L86" s="94"/>
      <c r="M86" s="94"/>
      <c r="N86" s="94"/>
      <c r="O86" s="94"/>
      <c r="P86" s="94"/>
      <c r="Q86" s="94"/>
      <c r="R86" s="94"/>
      <c r="S86" s="117"/>
      <c r="T86" s="117"/>
      <c r="U86" s="117"/>
      <c r="V86" s="117"/>
      <c r="W86" s="117"/>
      <c r="X86" s="117"/>
      <c r="Y86" s="117"/>
    </row>
    <row r="87" spans="1:33" s="161" customFormat="1" ht="14.25" customHeight="1" x14ac:dyDescent="0.25">
      <c r="A87" s="105"/>
      <c r="B87" s="116"/>
      <c r="C87" s="116"/>
      <c r="D87" s="116"/>
      <c r="E87" s="94"/>
      <c r="F87" s="129" t="s">
        <v>65</v>
      </c>
      <c r="G87" s="130" t="e">
        <f>AVERAGE(G84:G86)</f>
        <v>#DIV/0!</v>
      </c>
      <c r="H87" s="131" t="e">
        <f>AVERAGE(H84:H86)</f>
        <v>#DIV/0!</v>
      </c>
      <c r="I87" s="131">
        <f>AVERAGE(I84:I86)</f>
        <v>0</v>
      </c>
      <c r="J87" s="132" t="e">
        <f>I87/$B$75/E84*100</f>
        <v>#DIV/0!</v>
      </c>
      <c r="K87" s="215" t="e">
        <f>I87/E84</f>
        <v>#DIV/0!</v>
      </c>
      <c r="L87" s="101"/>
      <c r="M87" s="94"/>
      <c r="N87" s="94"/>
      <c r="O87" s="94"/>
      <c r="P87" s="94"/>
      <c r="Q87" s="94"/>
      <c r="R87" s="94"/>
      <c r="S87" s="117"/>
      <c r="T87" s="117"/>
      <c r="U87" s="117"/>
      <c r="V87" s="117"/>
      <c r="W87" s="117"/>
      <c r="X87" s="117"/>
      <c r="Y87" s="117"/>
    </row>
    <row r="88" spans="1:33" s="161" customFormat="1" ht="14.25" customHeight="1" x14ac:dyDescent="0.25">
      <c r="A88" s="105"/>
      <c r="B88" s="116"/>
      <c r="C88" s="116"/>
      <c r="D88" s="116"/>
      <c r="E88" s="94"/>
      <c r="F88" s="133" t="s">
        <v>66</v>
      </c>
      <c r="G88" s="134" t="e">
        <f>STDEV(G84:G86)</f>
        <v>#DIV/0!</v>
      </c>
      <c r="H88" s="135" t="e">
        <f>STDEV(H84:H86)</f>
        <v>#DIV/0!</v>
      </c>
      <c r="I88" s="135">
        <f>STDEV(I84:I86)</f>
        <v>0</v>
      </c>
      <c r="J88" s="128" t="s">
        <v>63</v>
      </c>
      <c r="K88" s="214"/>
      <c r="L88" s="94"/>
      <c r="M88" s="94"/>
      <c r="N88" s="94"/>
      <c r="O88" s="94"/>
      <c r="P88" s="94"/>
      <c r="Q88" s="94"/>
      <c r="R88" s="94"/>
      <c r="S88" s="117"/>
      <c r="T88" s="117"/>
      <c r="U88" s="117"/>
      <c r="V88" s="117"/>
      <c r="W88" s="117"/>
      <c r="X88" s="117"/>
      <c r="Y88" s="117"/>
    </row>
    <row r="89" spans="1:33" s="161" customFormat="1" ht="14.25" customHeight="1" x14ac:dyDescent="0.25">
      <c r="A89" s="94"/>
      <c r="B89" s="94"/>
      <c r="C89" s="94"/>
      <c r="D89" s="94"/>
      <c r="E89" s="94"/>
      <c r="F89" s="136" t="s">
        <v>67</v>
      </c>
      <c r="G89" s="137" t="e">
        <f>G88/G87*100</f>
        <v>#DIV/0!</v>
      </c>
      <c r="H89" s="137" t="e">
        <f>H88/H87*100</f>
        <v>#DIV/0!</v>
      </c>
      <c r="I89" s="137" t="e">
        <f>I88/I87*100</f>
        <v>#DIV/0!</v>
      </c>
      <c r="J89" s="138" t="s">
        <v>63</v>
      </c>
      <c r="K89" s="214"/>
      <c r="L89" s="94"/>
      <c r="M89" s="117"/>
      <c r="N89" s="94"/>
      <c r="O89" s="94"/>
      <c r="P89" s="94"/>
      <c r="Q89" s="94"/>
      <c r="R89" s="94"/>
      <c r="S89" s="117"/>
      <c r="T89" s="117"/>
      <c r="U89" s="117"/>
      <c r="V89" s="117"/>
      <c r="W89" s="117"/>
      <c r="X89" s="117"/>
      <c r="Y89" s="117"/>
    </row>
    <row r="90" spans="1:33" s="161" customFormat="1" ht="14.25" customHeight="1" x14ac:dyDescent="0.25">
      <c r="A90" s="94"/>
      <c r="B90" s="94"/>
      <c r="C90" s="94"/>
      <c r="D90" s="94"/>
      <c r="E90" s="94"/>
      <c r="F90" s="139" t="s">
        <v>68</v>
      </c>
      <c r="G90" s="140" t="s">
        <v>69</v>
      </c>
      <c r="H90" s="162" t="s">
        <v>68</v>
      </c>
      <c r="I90" s="139" t="s">
        <v>70</v>
      </c>
      <c r="J90" s="140" t="s">
        <v>172</v>
      </c>
      <c r="L90" s="94"/>
      <c r="M90" s="94"/>
      <c r="N90" s="94"/>
      <c r="O90" s="94"/>
      <c r="P90" s="94"/>
      <c r="Q90" s="94"/>
      <c r="R90" s="94"/>
      <c r="S90" s="117"/>
      <c r="T90" s="117"/>
      <c r="U90" s="117"/>
      <c r="V90" s="117"/>
      <c r="W90" s="117"/>
      <c r="X90" s="117"/>
      <c r="Y90" s="117"/>
    </row>
    <row r="91" spans="1:33" s="161" customFormat="1" ht="14.25" customHeight="1" x14ac:dyDescent="0.25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117"/>
      <c r="T91" s="117"/>
      <c r="U91" s="117"/>
      <c r="V91" s="117"/>
      <c r="W91" s="117"/>
      <c r="X91" s="117"/>
      <c r="Y91" s="117"/>
    </row>
    <row r="92" spans="1:33" s="161" customFormat="1" ht="14.25" customHeight="1" x14ac:dyDescent="0.25">
      <c r="A92" s="105" t="s">
        <v>140</v>
      </c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94"/>
      <c r="R92" s="117"/>
      <c r="S92" s="117"/>
      <c r="T92" s="117"/>
      <c r="U92" s="117"/>
      <c r="V92" s="117"/>
      <c r="W92" s="117"/>
      <c r="X92" s="117"/>
      <c r="Y92" s="117"/>
    </row>
    <row r="93" spans="1:33" s="161" customFormat="1" ht="14.25" customHeight="1" x14ac:dyDescent="0.25">
      <c r="A93" s="105"/>
      <c r="B93" s="94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94"/>
      <c r="N93" s="94"/>
      <c r="O93" s="94"/>
      <c r="P93" s="94"/>
      <c r="Q93" s="94"/>
      <c r="R93" s="117"/>
      <c r="S93" s="94"/>
      <c r="T93" s="94"/>
      <c r="U93" s="94"/>
      <c r="V93" s="94"/>
      <c r="W93" s="94"/>
      <c r="X93" s="94"/>
      <c r="Y93" s="94"/>
      <c r="Z93" s="160"/>
      <c r="AA93" s="160"/>
      <c r="AB93" s="160"/>
    </row>
    <row r="94" spans="1:33" s="161" customFormat="1" ht="30" x14ac:dyDescent="0.25">
      <c r="A94" s="108" t="s">
        <v>60</v>
      </c>
      <c r="B94" s="108" t="s">
        <v>71</v>
      </c>
      <c r="C94" s="108" t="s">
        <v>40</v>
      </c>
      <c r="D94" s="108" t="s">
        <v>41</v>
      </c>
      <c r="E94" s="108" t="s">
        <v>42</v>
      </c>
      <c r="F94" s="108" t="s">
        <v>43</v>
      </c>
      <c r="G94" s="121" t="s">
        <v>115</v>
      </c>
      <c r="H94" s="121" t="s">
        <v>119</v>
      </c>
      <c r="I94" s="108" t="s">
        <v>47</v>
      </c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160"/>
      <c r="Z94" s="160"/>
      <c r="AA94" s="160"/>
      <c r="AC94" s="160"/>
    </row>
    <row r="95" spans="1:33" s="161" customFormat="1" ht="14.25" customHeight="1" x14ac:dyDescent="0.25">
      <c r="A95" s="208" t="str">
        <f>'solvent 1'!A95</f>
        <v>B3.4</v>
      </c>
      <c r="B95" s="208">
        <f>'solvent 1'!B95</f>
        <v>1</v>
      </c>
      <c r="C95" s="208">
        <f>'solvent 1'!C95</f>
        <v>40</v>
      </c>
      <c r="D95" s="208" t="str">
        <f>'solvent 1'!D95</f>
        <v>B</v>
      </c>
      <c r="E95" s="208">
        <f>'solvent 1'!E95</f>
        <v>3.96</v>
      </c>
      <c r="F95" s="119">
        <f>C95*$D$33/(C95*0.001+E95)</f>
        <v>0</v>
      </c>
      <c r="G95" s="294"/>
      <c r="H95" s="122">
        <f>G95-$B$55</f>
        <v>0</v>
      </c>
      <c r="I95" s="132" t="e">
        <f>H95/$B$75/F95*100</f>
        <v>#DIV/0!</v>
      </c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160"/>
      <c r="Z95" s="160"/>
      <c r="AA95" s="160"/>
      <c r="AB95" s="160"/>
    </row>
    <row r="96" spans="1:33" ht="14.25" customHeight="1" x14ac:dyDescent="0.25">
      <c r="A96" s="208" t="str">
        <f>'solvent 1'!A96</f>
        <v>B3.5</v>
      </c>
      <c r="B96" s="208">
        <f>'solvent 1'!B96</f>
        <v>2</v>
      </c>
      <c r="C96" s="208">
        <f>'solvent 1'!C96</f>
        <v>40</v>
      </c>
      <c r="D96" s="208" t="str">
        <f>'solvent 1'!D96</f>
        <v>B</v>
      </c>
      <c r="E96" s="208">
        <f>'solvent 1'!E96</f>
        <v>3.96</v>
      </c>
      <c r="F96" s="119">
        <f t="shared" ref="F96:F99" si="5">C96*$D$33/(C96*0.001+E96)</f>
        <v>0</v>
      </c>
      <c r="G96" s="294"/>
      <c r="H96" s="122">
        <f t="shared" ref="H96:H99" si="6">G96-$B$55</f>
        <v>0</v>
      </c>
      <c r="I96" s="132" t="e">
        <f t="shared" ref="I96:I99" si="7">H96/$B$75/F96*100</f>
        <v>#DIV/0!</v>
      </c>
      <c r="AC96" s="117"/>
      <c r="AD96" s="117"/>
      <c r="AE96" s="117"/>
      <c r="AF96" s="117"/>
      <c r="AG96" s="117"/>
    </row>
    <row r="97" spans="1:37" ht="14.25" customHeight="1" x14ac:dyDescent="0.25">
      <c r="A97" s="208" t="str">
        <f>'solvent 1'!A97</f>
        <v>B3.6</v>
      </c>
      <c r="B97" s="208">
        <f>'solvent 1'!B97</f>
        <v>3</v>
      </c>
      <c r="C97" s="208">
        <f>'solvent 1'!C97</f>
        <v>40</v>
      </c>
      <c r="D97" s="208" t="str">
        <f>'solvent 1'!D97</f>
        <v>B</v>
      </c>
      <c r="E97" s="208">
        <f>'solvent 1'!E97</f>
        <v>3.96</v>
      </c>
      <c r="F97" s="119">
        <f t="shared" si="5"/>
        <v>0</v>
      </c>
      <c r="G97" s="294"/>
      <c r="H97" s="122">
        <f t="shared" si="6"/>
        <v>0</v>
      </c>
      <c r="I97" s="132" t="e">
        <f t="shared" si="7"/>
        <v>#DIV/0!</v>
      </c>
      <c r="AC97" s="117"/>
      <c r="AD97" s="117"/>
      <c r="AE97" s="117"/>
      <c r="AF97" s="117"/>
      <c r="AG97" s="117"/>
    </row>
    <row r="98" spans="1:37" ht="14.25" customHeight="1" x14ac:dyDescent="0.25">
      <c r="A98" s="208" t="str">
        <f>'solvent 1'!A98</f>
        <v>B3.7</v>
      </c>
      <c r="B98" s="208">
        <f>'solvent 1'!B98</f>
        <v>4</v>
      </c>
      <c r="C98" s="208">
        <f>'solvent 1'!C98</f>
        <v>40</v>
      </c>
      <c r="D98" s="208" t="str">
        <f>'solvent 1'!D98</f>
        <v>B</v>
      </c>
      <c r="E98" s="208">
        <f>'solvent 1'!E98</f>
        <v>3.96</v>
      </c>
      <c r="F98" s="119">
        <f t="shared" si="5"/>
        <v>0</v>
      </c>
      <c r="G98" s="294"/>
      <c r="H98" s="122">
        <f t="shared" si="6"/>
        <v>0</v>
      </c>
      <c r="I98" s="132" t="e">
        <f>H98/$B$75/F98*100</f>
        <v>#DIV/0!</v>
      </c>
      <c r="AC98" s="117"/>
      <c r="AD98" s="117"/>
      <c r="AE98" s="117"/>
      <c r="AF98" s="117"/>
      <c r="AG98" s="117"/>
    </row>
    <row r="99" spans="1:37" ht="14.25" customHeight="1" x14ac:dyDescent="0.25">
      <c r="A99" s="208" t="str">
        <f>'solvent 1'!A99</f>
        <v>B3.8</v>
      </c>
      <c r="B99" s="208">
        <f>'solvent 1'!B99</f>
        <v>5</v>
      </c>
      <c r="C99" s="208">
        <f>'solvent 1'!C99</f>
        <v>40</v>
      </c>
      <c r="D99" s="208" t="str">
        <f>'solvent 1'!D99</f>
        <v>B</v>
      </c>
      <c r="E99" s="208">
        <f>'solvent 1'!E99</f>
        <v>3.96</v>
      </c>
      <c r="F99" s="119">
        <f t="shared" si="5"/>
        <v>0</v>
      </c>
      <c r="G99" s="294"/>
      <c r="H99" s="122">
        <f t="shared" si="6"/>
        <v>0</v>
      </c>
      <c r="I99" s="132" t="e">
        <f t="shared" si="7"/>
        <v>#DIV/0!</v>
      </c>
      <c r="AC99" s="117"/>
      <c r="AD99" s="117"/>
      <c r="AE99" s="117"/>
      <c r="AF99" s="117"/>
      <c r="AG99" s="117"/>
    </row>
    <row r="100" spans="1:37" ht="14.25" customHeight="1" x14ac:dyDescent="0.25">
      <c r="H100" s="165" t="s">
        <v>68</v>
      </c>
      <c r="I100" s="140" t="s">
        <v>172</v>
      </c>
      <c r="J100" s="117"/>
      <c r="AD100" s="117"/>
    </row>
    <row r="101" spans="1:37" ht="14.25" customHeight="1" x14ac:dyDescent="0.25">
      <c r="H101" s="117"/>
      <c r="I101" s="117"/>
    </row>
    <row r="102" spans="1:37" ht="14.25" customHeight="1" thickBot="1" x14ac:dyDescent="0.3">
      <c r="A102" s="105" t="s">
        <v>141</v>
      </c>
    </row>
    <row r="103" spans="1:37" ht="14.25" customHeight="1" x14ac:dyDescent="0.25">
      <c r="G103" s="141"/>
      <c r="O103" s="117"/>
      <c r="U103" s="142" t="s">
        <v>73</v>
      </c>
      <c r="AG103" s="117"/>
    </row>
    <row r="104" spans="1:37" ht="51" customHeight="1" thickBot="1" x14ac:dyDescent="0.3">
      <c r="A104" s="191" t="s">
        <v>74</v>
      </c>
      <c r="B104" s="190" t="s">
        <v>71</v>
      </c>
      <c r="C104" s="190" t="s">
        <v>150</v>
      </c>
      <c r="D104" s="125" t="s">
        <v>34</v>
      </c>
      <c r="E104" s="189" t="s">
        <v>162</v>
      </c>
      <c r="F104" s="189" t="s">
        <v>154</v>
      </c>
      <c r="G104" s="192" t="s">
        <v>155</v>
      </c>
      <c r="H104" s="188" t="s">
        <v>75</v>
      </c>
      <c r="I104" s="187" t="s">
        <v>118</v>
      </c>
      <c r="J104" s="187" t="s">
        <v>142</v>
      </c>
      <c r="K104" s="187" t="s">
        <v>159</v>
      </c>
      <c r="L104" s="187" t="s">
        <v>158</v>
      </c>
      <c r="M104" s="187" t="s">
        <v>161</v>
      </c>
      <c r="N104" s="187" t="s">
        <v>160</v>
      </c>
      <c r="O104" s="187" t="s">
        <v>47</v>
      </c>
      <c r="P104" s="187" t="s">
        <v>76</v>
      </c>
      <c r="Q104" s="186" t="s">
        <v>77</v>
      </c>
      <c r="R104" s="186" t="s">
        <v>78</v>
      </c>
      <c r="S104" s="186" t="s">
        <v>79</v>
      </c>
      <c r="T104" s="188" t="s">
        <v>180</v>
      </c>
      <c r="U104" s="143" t="s">
        <v>108</v>
      </c>
      <c r="V104" s="144" t="s">
        <v>80</v>
      </c>
      <c r="W104" s="117"/>
      <c r="AD104" s="117"/>
      <c r="AE104" s="117"/>
      <c r="AH104" s="94"/>
      <c r="AI104" s="94"/>
      <c r="AJ104" s="94"/>
      <c r="AK104" s="94"/>
    </row>
    <row r="105" spans="1:37" s="94" customFormat="1" ht="14.25" customHeight="1" x14ac:dyDescent="0.25">
      <c r="A105" s="377">
        <f>'solvent 1'!A105</f>
        <v>0</v>
      </c>
      <c r="B105" s="380">
        <f>'solvent 1'!B105</f>
        <v>0</v>
      </c>
      <c r="C105" s="195">
        <v>1</v>
      </c>
      <c r="D105" s="269">
        <f>'solvent 1'!D105</f>
        <v>0</v>
      </c>
      <c r="E105" s="337" t="str">
        <f>'solvent 1'!E105</f>
        <v>N/A</v>
      </c>
      <c r="F105" s="337" t="str">
        <f>'solvent 1'!F105</f>
        <v>N/A</v>
      </c>
      <c r="G105" s="254">
        <f>'solvent 1'!G105</f>
        <v>4</v>
      </c>
      <c r="H105" s="307">
        <f>D105/G105</f>
        <v>0</v>
      </c>
      <c r="I105" s="279"/>
      <c r="J105" s="305">
        <f>I105-$B$55</f>
        <v>0</v>
      </c>
      <c r="K105" s="337" t="str">
        <f>'solvent 1'!K105</f>
        <v>N/A</v>
      </c>
      <c r="L105" s="337" t="str">
        <f>'solvent 1'!L105</f>
        <v>N/A</v>
      </c>
      <c r="M105" s="337" t="str">
        <f>'solvent 1'!M105</f>
        <v>N/A</v>
      </c>
      <c r="N105" s="337" t="str">
        <f>'solvent 1'!N105</f>
        <v>N/A</v>
      </c>
      <c r="O105" s="337" t="str">
        <f>'solvent 1'!O105</f>
        <v>N/A</v>
      </c>
      <c r="P105" s="206" t="e">
        <f>J105/$B$75</f>
        <v>#DIV/0!</v>
      </c>
      <c r="Q105" s="305" t="e">
        <f>P105*0.001/H105*100*10000</f>
        <v>#DIV/0!</v>
      </c>
      <c r="R105" s="351" t="e">
        <f>AVERAGE(Q105:Q107)</f>
        <v>#DIV/0!</v>
      </c>
      <c r="S105" s="354" t="e">
        <f>AVERAGE(R105:R107)/10000</f>
        <v>#DIV/0!</v>
      </c>
      <c r="T105" s="227" t="e">
        <f>IF(P105&lt;$B$79, $B$79*0.001/H105*100*10000,"N/A")</f>
        <v>#DIV/0!</v>
      </c>
      <c r="U105" s="322"/>
      <c r="V105" s="146" t="s">
        <v>81</v>
      </c>
      <c r="W105" s="124" t="s">
        <v>82</v>
      </c>
      <c r="X105" s="117"/>
    </row>
    <row r="106" spans="1:37" s="94" customFormat="1" ht="14.25" customHeight="1" x14ac:dyDescent="0.25">
      <c r="A106" s="378"/>
      <c r="B106" s="381"/>
      <c r="C106" s="182">
        <v>2</v>
      </c>
      <c r="D106" s="270">
        <f>'solvent 1'!D106</f>
        <v>0</v>
      </c>
      <c r="E106" s="338"/>
      <c r="F106" s="338"/>
      <c r="G106" s="255">
        <f>'solvent 1'!G106</f>
        <v>4</v>
      </c>
      <c r="H106" s="202">
        <f>D106/G106</f>
        <v>0</v>
      </c>
      <c r="I106" s="280"/>
      <c r="J106" s="201">
        <f t="shared" ref="J106:J110" si="8">I106-$B$55</f>
        <v>0</v>
      </c>
      <c r="K106" s="338"/>
      <c r="L106" s="338"/>
      <c r="M106" s="338"/>
      <c r="N106" s="338"/>
      <c r="O106" s="338"/>
      <c r="P106" s="178" t="e">
        <f>J106/$B$75</f>
        <v>#DIV/0!</v>
      </c>
      <c r="Q106" s="201" t="e">
        <f>P106*0.001/H106*100*10000</f>
        <v>#DIV/0!</v>
      </c>
      <c r="R106" s="352"/>
      <c r="S106" s="355"/>
      <c r="T106" s="228" t="e">
        <f>IF(P106&lt;$B$79, $B$79*0.001/H106*100*10000,"N/A")</f>
        <v>#DIV/0!</v>
      </c>
      <c r="U106" s="323"/>
      <c r="V106" s="146" t="s">
        <v>134</v>
      </c>
      <c r="W106" s="124" t="s">
        <v>83</v>
      </c>
    </row>
    <row r="107" spans="1:37" s="94" customFormat="1" ht="14.25" customHeight="1" x14ac:dyDescent="0.25">
      <c r="A107" s="378"/>
      <c r="B107" s="381"/>
      <c r="C107" s="147">
        <v>3</v>
      </c>
      <c r="D107" s="271">
        <f>'solvent 1'!D107</f>
        <v>0</v>
      </c>
      <c r="E107" s="339"/>
      <c r="F107" s="339"/>
      <c r="G107" s="256">
        <f>'solvent 1'!G107</f>
        <v>4</v>
      </c>
      <c r="H107" s="308">
        <f>D107/G107</f>
        <v>0</v>
      </c>
      <c r="I107" s="280"/>
      <c r="J107" s="306">
        <f t="shared" si="8"/>
        <v>0</v>
      </c>
      <c r="K107" s="339"/>
      <c r="L107" s="339"/>
      <c r="M107" s="339"/>
      <c r="N107" s="339"/>
      <c r="O107" s="339"/>
      <c r="P107" s="317" t="e">
        <f>J107/$B$75</f>
        <v>#DIV/0!</v>
      </c>
      <c r="Q107" s="306" t="e">
        <f>P107*0.001/H107*100*10000</f>
        <v>#DIV/0!</v>
      </c>
      <c r="R107" s="353"/>
      <c r="S107" s="356"/>
      <c r="T107" s="228" t="e">
        <f>IF(P107&lt;$B$79, $B$79*0.001/H107*100*10000,"N/A")</f>
        <v>#DIV/0!</v>
      </c>
      <c r="U107" s="324"/>
      <c r="V107" s="146" t="s">
        <v>133</v>
      </c>
      <c r="W107" s="124" t="s">
        <v>135</v>
      </c>
      <c r="X107" s="117"/>
    </row>
    <row r="108" spans="1:37" s="94" customFormat="1" ht="14.25" customHeight="1" x14ac:dyDescent="0.25">
      <c r="A108" s="378"/>
      <c r="B108" s="381"/>
      <c r="C108" s="145" t="s">
        <v>151</v>
      </c>
      <c r="D108" s="257">
        <f>'solvent 1'!D108</f>
        <v>0</v>
      </c>
      <c r="E108" s="207">
        <f>'solvent 1'!E108</f>
        <v>800</v>
      </c>
      <c r="F108" s="207" t="str">
        <f>'solvent 1'!F108</f>
        <v>Diluted stock A</v>
      </c>
      <c r="G108" s="257">
        <f>'solvent 1'!G108</f>
        <v>3.2</v>
      </c>
      <c r="H108" s="193">
        <f>D108/(E108*0.001+G108)</f>
        <v>0</v>
      </c>
      <c r="I108" s="280"/>
      <c r="J108" s="201">
        <f t="shared" si="8"/>
        <v>0</v>
      </c>
      <c r="K108" s="225" t="e">
        <f>$B$75*S105/100*H108/0.001</f>
        <v>#DIV/0!</v>
      </c>
      <c r="L108" s="201" t="e">
        <f>J108-K108</f>
        <v>#DIV/0!</v>
      </c>
      <c r="M108" s="194">
        <f>$E$64</f>
        <v>0</v>
      </c>
      <c r="N108" s="178" t="e">
        <f>L108/B$75</f>
        <v>#DIV/0!</v>
      </c>
      <c r="O108" s="201" t="e">
        <f>IF(M108&gt;=$B$79, N108/M108*100, "N/A")</f>
        <v>#DIV/0!</v>
      </c>
      <c r="P108" s="343" t="str">
        <f>'solvent 1'!P108</f>
        <v>N/A</v>
      </c>
      <c r="Q108" s="343" t="str">
        <f>'solvent 1'!Q108</f>
        <v>N/A</v>
      </c>
      <c r="R108" s="343" t="str">
        <f>'solvent 1'!R108</f>
        <v>N/A</v>
      </c>
      <c r="S108" s="343" t="str">
        <f>'solvent 1'!S108</f>
        <v>N/A</v>
      </c>
      <c r="T108" s="345" t="str">
        <f>IF(P108&lt;$B$79, $B$79*0.001/H108*100*10000,"N/A")</f>
        <v>N/A</v>
      </c>
      <c r="U108" s="334" t="str">
        <f>'solvent 1'!U108</f>
        <v>N/A</v>
      </c>
      <c r="V108" s="146" t="s">
        <v>84</v>
      </c>
      <c r="W108" s="124" t="s">
        <v>85</v>
      </c>
      <c r="X108" s="117"/>
    </row>
    <row r="109" spans="1:37" s="94" customFormat="1" ht="14.25" customHeight="1" x14ac:dyDescent="0.25">
      <c r="A109" s="378"/>
      <c r="B109" s="381"/>
      <c r="C109" s="182" t="s">
        <v>152</v>
      </c>
      <c r="D109" s="257">
        <f>'solvent 1'!D109</f>
        <v>0</v>
      </c>
      <c r="E109" s="207">
        <f>'solvent 1'!E109</f>
        <v>4000</v>
      </c>
      <c r="F109" s="207" t="str">
        <f>'solvent 1'!F109</f>
        <v>Diluted stock A</v>
      </c>
      <c r="G109" s="257">
        <f>'solvent 1'!G109</f>
        <v>0</v>
      </c>
      <c r="H109" s="193">
        <f>D109/(E109*0.001+G109)</f>
        <v>0</v>
      </c>
      <c r="I109" s="280"/>
      <c r="J109" s="201">
        <f t="shared" si="8"/>
        <v>0</v>
      </c>
      <c r="K109" s="225" t="e">
        <f>$B$75*S105/100*H109/0.001</f>
        <v>#DIV/0!</v>
      </c>
      <c r="L109" s="201" t="e">
        <f>J109-K109</f>
        <v>#DIV/0!</v>
      </c>
      <c r="M109" s="194">
        <f>$E$65</f>
        <v>0</v>
      </c>
      <c r="N109" s="178" t="e">
        <f>L109/B$75</f>
        <v>#DIV/0!</v>
      </c>
      <c r="O109" s="201" t="e">
        <f>IF(M109&gt;=$B$79, N109/M109*100, "N/A")</f>
        <v>#DIV/0!</v>
      </c>
      <c r="P109" s="338"/>
      <c r="Q109" s="338"/>
      <c r="R109" s="338"/>
      <c r="S109" s="338"/>
      <c r="T109" s="346"/>
      <c r="U109" s="335"/>
      <c r="V109" s="146"/>
      <c r="W109" s="124"/>
      <c r="X109" s="117"/>
    </row>
    <row r="110" spans="1:37" s="94" customFormat="1" ht="14.25" customHeight="1" thickBot="1" x14ac:dyDescent="0.3">
      <c r="A110" s="379"/>
      <c r="B110" s="382"/>
      <c r="C110" s="198" t="s">
        <v>153</v>
      </c>
      <c r="D110" s="258">
        <f>'solvent 1'!D110</f>
        <v>0</v>
      </c>
      <c r="E110" s="207">
        <f>'solvent 1'!E110</f>
        <v>20</v>
      </c>
      <c r="F110" s="207" t="str">
        <f>'solvent 1'!F110</f>
        <v>Stock A</v>
      </c>
      <c r="G110" s="257">
        <f>'solvent 1'!G110</f>
        <v>3.98</v>
      </c>
      <c r="H110" s="199">
        <f>D110/(E110*0.001+G110)</f>
        <v>0</v>
      </c>
      <c r="I110" s="281"/>
      <c r="J110" s="204">
        <f t="shared" si="8"/>
        <v>0</v>
      </c>
      <c r="K110" s="225" t="e">
        <f>$B$75*S105/100*H110/0.001</f>
        <v>#DIV/0!</v>
      </c>
      <c r="L110" s="201" t="e">
        <f>J110-K110</f>
        <v>#DIV/0!</v>
      </c>
      <c r="M110" s="194">
        <f>$E$66</f>
        <v>0</v>
      </c>
      <c r="N110" s="178" t="e">
        <f>L110/B$75</f>
        <v>#DIV/0!</v>
      </c>
      <c r="O110" s="201" t="e">
        <f>IF(M110&gt;=$B$79, N110/M110*100, "N/A")</f>
        <v>#DIV/0!</v>
      </c>
      <c r="P110" s="344"/>
      <c r="Q110" s="344"/>
      <c r="R110" s="344"/>
      <c r="S110" s="344"/>
      <c r="T110" s="347"/>
      <c r="U110" s="336"/>
      <c r="V110" s="146"/>
      <c r="W110" s="124"/>
    </row>
    <row r="111" spans="1:37" s="94" customFormat="1" ht="14.25" customHeight="1" x14ac:dyDescent="0.25">
      <c r="A111" s="377">
        <f>'solvent 1'!A111</f>
        <v>0</v>
      </c>
      <c r="B111" s="380">
        <f>'solvent 1'!B111</f>
        <v>0</v>
      </c>
      <c r="C111" s="195">
        <v>1</v>
      </c>
      <c r="D111" s="269">
        <f>'solvent 1'!D111</f>
        <v>0</v>
      </c>
      <c r="E111" s="337" t="str">
        <f>'solvent 1'!E111</f>
        <v>N/A</v>
      </c>
      <c r="F111" s="337" t="str">
        <f>'solvent 1'!F111</f>
        <v>N/A</v>
      </c>
      <c r="G111" s="254">
        <f>'solvent 1'!G111</f>
        <v>4</v>
      </c>
      <c r="H111" s="307">
        <f>D111/G111</f>
        <v>0</v>
      </c>
      <c r="I111" s="300"/>
      <c r="J111" s="305">
        <f>I111-$B$55</f>
        <v>0</v>
      </c>
      <c r="K111" s="337" t="str">
        <f>'solvent 1'!K111</f>
        <v>N/A</v>
      </c>
      <c r="L111" s="337" t="str">
        <f>'solvent 1'!L111</f>
        <v>N/A</v>
      </c>
      <c r="M111" s="337" t="str">
        <f>'solvent 1'!M111</f>
        <v>N/A</v>
      </c>
      <c r="N111" s="337" t="str">
        <f>'solvent 1'!N111</f>
        <v>N/A</v>
      </c>
      <c r="O111" s="337" t="str">
        <f>'solvent 1'!O111</f>
        <v>N/A</v>
      </c>
      <c r="P111" s="206" t="e">
        <f>J111/$B$75</f>
        <v>#DIV/0!</v>
      </c>
      <c r="Q111" s="305" t="e">
        <f>P111*0.001/H111*100*10000</f>
        <v>#DIV/0!</v>
      </c>
      <c r="R111" s="351" t="e">
        <f>AVERAGE(Q111:Q113)</f>
        <v>#DIV/0!</v>
      </c>
      <c r="S111" s="354" t="e">
        <f>AVERAGE(R111:R113)/10000</f>
        <v>#DIV/0!</v>
      </c>
      <c r="T111" s="227" t="e">
        <f>IF(P111&lt;$B$79, $B$79*0.001/H111*100*10000,"N/A")</f>
        <v>#DIV/0!</v>
      </c>
      <c r="U111" s="322"/>
      <c r="V111" s="146"/>
      <c r="W111" s="124"/>
      <c r="X111" s="117"/>
    </row>
    <row r="112" spans="1:37" s="94" customFormat="1" ht="14.25" customHeight="1" x14ac:dyDescent="0.25">
      <c r="A112" s="378"/>
      <c r="B112" s="381"/>
      <c r="C112" s="182">
        <v>2</v>
      </c>
      <c r="D112" s="270">
        <f>'solvent 1'!D112</f>
        <v>0</v>
      </c>
      <c r="E112" s="338"/>
      <c r="F112" s="338"/>
      <c r="G112" s="255">
        <f>'solvent 1'!G112</f>
        <v>4</v>
      </c>
      <c r="H112" s="202">
        <f>D112/G112</f>
        <v>0</v>
      </c>
      <c r="I112" s="301"/>
      <c r="J112" s="201">
        <f t="shared" ref="J112:J116" si="9">I112-$B$55</f>
        <v>0</v>
      </c>
      <c r="K112" s="338"/>
      <c r="L112" s="338"/>
      <c r="M112" s="338"/>
      <c r="N112" s="338"/>
      <c r="O112" s="338"/>
      <c r="P112" s="178" t="e">
        <f>J112/$B$75</f>
        <v>#DIV/0!</v>
      </c>
      <c r="Q112" s="201" t="e">
        <f>P112*0.001/H112*100*10000</f>
        <v>#DIV/0!</v>
      </c>
      <c r="R112" s="352"/>
      <c r="S112" s="355"/>
      <c r="T112" s="228" t="e">
        <f>IF(P112&lt;$B$79, $B$79*0.001/H112*100*10000,"N/A")</f>
        <v>#DIV/0!</v>
      </c>
      <c r="U112" s="323"/>
      <c r="V112" s="146"/>
      <c r="W112" s="124"/>
      <c r="X112" s="117"/>
    </row>
    <row r="113" spans="1:24" s="94" customFormat="1" ht="14.25" customHeight="1" x14ac:dyDescent="0.25">
      <c r="A113" s="378"/>
      <c r="B113" s="381"/>
      <c r="C113" s="147">
        <v>3</v>
      </c>
      <c r="D113" s="271">
        <f>'solvent 1'!D113</f>
        <v>0</v>
      </c>
      <c r="E113" s="339"/>
      <c r="F113" s="339"/>
      <c r="G113" s="256">
        <f>'solvent 1'!G113</f>
        <v>4</v>
      </c>
      <c r="H113" s="308">
        <f>D113/G113</f>
        <v>0</v>
      </c>
      <c r="I113" s="302"/>
      <c r="J113" s="306">
        <f t="shared" si="9"/>
        <v>0</v>
      </c>
      <c r="K113" s="339"/>
      <c r="L113" s="339"/>
      <c r="M113" s="339"/>
      <c r="N113" s="339"/>
      <c r="O113" s="339"/>
      <c r="P113" s="317" t="e">
        <f>J113/$B$75</f>
        <v>#DIV/0!</v>
      </c>
      <c r="Q113" s="306" t="e">
        <f>P113*0.001/H113*100*10000</f>
        <v>#DIV/0!</v>
      </c>
      <c r="R113" s="353"/>
      <c r="S113" s="356"/>
      <c r="T113" s="228" t="e">
        <f>IF(P113&lt;$B$79, $B$79*0.001/H113*100*10000,"N/A")</f>
        <v>#DIV/0!</v>
      </c>
      <c r="U113" s="324"/>
      <c r="V113"/>
      <c r="W113" s="124"/>
    </row>
    <row r="114" spans="1:24" s="94" customFormat="1" ht="14.25" customHeight="1" x14ac:dyDescent="0.25">
      <c r="A114" s="378"/>
      <c r="B114" s="381"/>
      <c r="C114" s="145" t="s">
        <v>151</v>
      </c>
      <c r="D114" s="257">
        <f>'solvent 1'!D114</f>
        <v>0</v>
      </c>
      <c r="E114" s="207">
        <f>'solvent 1'!E114</f>
        <v>800</v>
      </c>
      <c r="F114" s="207" t="str">
        <f>'solvent 1'!F114</f>
        <v>Diluted stock A</v>
      </c>
      <c r="G114" s="257">
        <f>'solvent 1'!G114</f>
        <v>3.2</v>
      </c>
      <c r="H114" s="193">
        <f>D114/(E114*0.001+G114)</f>
        <v>0</v>
      </c>
      <c r="I114" s="301"/>
      <c r="J114" s="201">
        <f t="shared" si="9"/>
        <v>0</v>
      </c>
      <c r="K114" s="225" t="e">
        <f>$B$75*S111/100*H114/0.001</f>
        <v>#DIV/0!</v>
      </c>
      <c r="L114" s="201" t="e">
        <f>J114-K114</f>
        <v>#DIV/0!</v>
      </c>
      <c r="M114" s="194">
        <f>$E$64</f>
        <v>0</v>
      </c>
      <c r="N114" s="178" t="e">
        <f>L114/B$75</f>
        <v>#DIV/0!</v>
      </c>
      <c r="O114" s="201" t="e">
        <f>IF(M114&gt;=$B$79, N114/M114*100, "N/A")</f>
        <v>#DIV/0!</v>
      </c>
      <c r="P114" s="343" t="str">
        <f>'solvent 1'!P114</f>
        <v>N/A</v>
      </c>
      <c r="Q114" s="343" t="str">
        <f>'solvent 1'!Q114</f>
        <v>N/A</v>
      </c>
      <c r="R114" s="343" t="str">
        <f>'solvent 1'!R114</f>
        <v>N/A</v>
      </c>
      <c r="S114" s="343" t="str">
        <f>'solvent 1'!S114</f>
        <v>N/A</v>
      </c>
      <c r="T114" s="345" t="str">
        <f>IF(P114&lt;$B$79, $B$79*0.001/H114*100*10000,"N/A")</f>
        <v>N/A</v>
      </c>
      <c r="U114" s="334" t="str">
        <f>'solvent 1'!U114</f>
        <v>N/A</v>
      </c>
      <c r="V114"/>
      <c r="W114" s="124"/>
      <c r="X114" s="117"/>
    </row>
    <row r="115" spans="1:24" s="94" customFormat="1" ht="14.25" customHeight="1" x14ac:dyDescent="0.25">
      <c r="A115" s="378"/>
      <c r="B115" s="381"/>
      <c r="C115" s="182" t="s">
        <v>152</v>
      </c>
      <c r="D115" s="257">
        <f>'solvent 1'!D115</f>
        <v>0</v>
      </c>
      <c r="E115" s="207">
        <f>'solvent 1'!E115</f>
        <v>4000</v>
      </c>
      <c r="F115" s="207" t="str">
        <f>'solvent 1'!F115</f>
        <v>Diluted stock A</v>
      </c>
      <c r="G115" s="257">
        <f>'solvent 1'!G115</f>
        <v>0</v>
      </c>
      <c r="H115" s="193">
        <f>D115/(E115*0.001+G115)</f>
        <v>0</v>
      </c>
      <c r="I115" s="301"/>
      <c r="J115" s="201">
        <f t="shared" si="9"/>
        <v>0</v>
      </c>
      <c r="K115" s="225" t="e">
        <f>$B$75*S111/100*H115/0.001</f>
        <v>#DIV/0!</v>
      </c>
      <c r="L115" s="201" t="e">
        <f t="shared" ref="L115:L116" si="10">J115-K115</f>
        <v>#DIV/0!</v>
      </c>
      <c r="M115" s="194">
        <f>$E$65</f>
        <v>0</v>
      </c>
      <c r="N115" s="178" t="e">
        <f>L115/B$75</f>
        <v>#DIV/0!</v>
      </c>
      <c r="O115" s="201" t="e">
        <f>IF(M115&gt;=$B$79, N115/M115*100, "N/A")</f>
        <v>#DIV/0!</v>
      </c>
      <c r="P115" s="338"/>
      <c r="Q115" s="338"/>
      <c r="R115" s="338"/>
      <c r="S115" s="338"/>
      <c r="T115" s="346"/>
      <c r="U115" s="335"/>
      <c r="V115"/>
      <c r="W115" s="124"/>
      <c r="X115" s="117"/>
    </row>
    <row r="116" spans="1:24" s="94" customFormat="1" ht="15.75" thickBot="1" x14ac:dyDescent="0.3">
      <c r="A116" s="379"/>
      <c r="B116" s="382"/>
      <c r="C116" s="198" t="s">
        <v>153</v>
      </c>
      <c r="D116" s="258">
        <f>'solvent 1'!D116</f>
        <v>0</v>
      </c>
      <c r="E116" s="207">
        <f>'solvent 1'!E116</f>
        <v>20</v>
      </c>
      <c r="F116" s="207" t="str">
        <f>'solvent 1'!F116</f>
        <v>Stock A</v>
      </c>
      <c r="G116" s="258">
        <f>'solvent 1'!G116</f>
        <v>3.98</v>
      </c>
      <c r="H116" s="199">
        <f>D116/(E116*0.001+G116)</f>
        <v>0</v>
      </c>
      <c r="I116" s="303"/>
      <c r="J116" s="204">
        <f t="shared" si="9"/>
        <v>0</v>
      </c>
      <c r="K116" s="225" t="e">
        <f>$B$75*S111/100*H116/0.001</f>
        <v>#DIV/0!</v>
      </c>
      <c r="L116" s="201" t="e">
        <f t="shared" si="10"/>
        <v>#DIV/0!</v>
      </c>
      <c r="M116" s="194">
        <f>$E$66</f>
        <v>0</v>
      </c>
      <c r="N116" s="178" t="e">
        <f>L116/B$75</f>
        <v>#DIV/0!</v>
      </c>
      <c r="O116" s="201" t="e">
        <f>IF(M116&gt;=$B$79, N116/M116*100, "N/A")</f>
        <v>#DIV/0!</v>
      </c>
      <c r="P116" s="344"/>
      <c r="Q116" s="344"/>
      <c r="R116" s="344"/>
      <c r="S116" s="344"/>
      <c r="T116" s="347"/>
      <c r="U116" s="336"/>
      <c r="V116" s="146"/>
      <c r="W116" s="124"/>
    </row>
    <row r="117" spans="1:24" s="94" customFormat="1" ht="15" x14ac:dyDescent="0.25">
      <c r="A117" s="377">
        <f>'solvent 1'!A117</f>
        <v>0</v>
      </c>
      <c r="B117" s="380">
        <f>'solvent 1'!B117</f>
        <v>0</v>
      </c>
      <c r="C117" s="195">
        <v>1</v>
      </c>
      <c r="D117" s="269">
        <f>'solvent 1'!D117</f>
        <v>0</v>
      </c>
      <c r="E117" s="337" t="str">
        <f>'solvent 1'!E117</f>
        <v>N/A</v>
      </c>
      <c r="F117" s="337" t="str">
        <f>'solvent 1'!F117</f>
        <v>N/A</v>
      </c>
      <c r="G117" s="254">
        <f>'solvent 1'!G117</f>
        <v>4</v>
      </c>
      <c r="H117" s="307">
        <f>D117/G117</f>
        <v>0</v>
      </c>
      <c r="I117" s="300"/>
      <c r="J117" s="305">
        <f>I117-$B$55</f>
        <v>0</v>
      </c>
      <c r="K117" s="337" t="str">
        <f>'solvent 1'!K117</f>
        <v>N/A</v>
      </c>
      <c r="L117" s="337" t="str">
        <f>'solvent 1'!L117</f>
        <v>N/A</v>
      </c>
      <c r="M117" s="337" t="str">
        <f>'solvent 1'!M117</f>
        <v>N/A</v>
      </c>
      <c r="N117" s="337" t="str">
        <f>'solvent 1'!N117</f>
        <v>N/A</v>
      </c>
      <c r="O117" s="337" t="str">
        <f>'solvent 1'!O117</f>
        <v>N/A</v>
      </c>
      <c r="P117" s="206" t="e">
        <f>J117/$B$75</f>
        <v>#DIV/0!</v>
      </c>
      <c r="Q117" s="305" t="e">
        <f>P117*0.001/H117*100*10000</f>
        <v>#DIV/0!</v>
      </c>
      <c r="R117" s="351" t="e">
        <f>AVERAGE(Q117:Q119)</f>
        <v>#DIV/0!</v>
      </c>
      <c r="S117" s="354" t="e">
        <f>AVERAGE(R117:R119)/10000</f>
        <v>#DIV/0!</v>
      </c>
      <c r="T117" s="227" t="e">
        <f>IF(P117&lt;$B$79, $B$79*0.001/H117*100*10000,"N/A")</f>
        <v>#DIV/0!</v>
      </c>
      <c r="U117" s="322"/>
      <c r="V117" s="146"/>
      <c r="W117" s="124"/>
    </row>
    <row r="118" spans="1:24" s="94" customFormat="1" ht="15" x14ac:dyDescent="0.25">
      <c r="A118" s="378"/>
      <c r="B118" s="381"/>
      <c r="C118" s="182">
        <v>2</v>
      </c>
      <c r="D118" s="270">
        <f>'solvent 1'!D118</f>
        <v>0</v>
      </c>
      <c r="E118" s="338"/>
      <c r="F118" s="338"/>
      <c r="G118" s="255">
        <f>'solvent 1'!G118</f>
        <v>4</v>
      </c>
      <c r="H118" s="202">
        <f>D118/G118</f>
        <v>0</v>
      </c>
      <c r="I118" s="301"/>
      <c r="J118" s="201">
        <f t="shared" ref="J118:J122" si="11">I118-$B$55</f>
        <v>0</v>
      </c>
      <c r="K118" s="338"/>
      <c r="L118" s="338"/>
      <c r="M118" s="338"/>
      <c r="N118" s="338"/>
      <c r="O118" s="338"/>
      <c r="P118" s="178" t="e">
        <f>J118/$B$75</f>
        <v>#DIV/0!</v>
      </c>
      <c r="Q118" s="201" t="e">
        <f>P118*0.001/H118*100*10000</f>
        <v>#DIV/0!</v>
      </c>
      <c r="R118" s="352"/>
      <c r="S118" s="355"/>
      <c r="T118" s="228" t="e">
        <f>IF(P118&lt;$B$79, $B$79*0.001/H118*100*10000,"N/A")</f>
        <v>#DIV/0!</v>
      </c>
      <c r="U118" s="323"/>
      <c r="X118" s="117"/>
    </row>
    <row r="119" spans="1:24" s="94" customFormat="1" ht="15" x14ac:dyDescent="0.25">
      <c r="A119" s="378"/>
      <c r="B119" s="381"/>
      <c r="C119" s="147">
        <v>3</v>
      </c>
      <c r="D119" s="271">
        <f>'solvent 1'!D119</f>
        <v>0</v>
      </c>
      <c r="E119" s="339"/>
      <c r="F119" s="339"/>
      <c r="G119" s="256">
        <f>'solvent 1'!G119</f>
        <v>4</v>
      </c>
      <c r="H119" s="308">
        <f>D119/G119</f>
        <v>0</v>
      </c>
      <c r="I119" s="302"/>
      <c r="J119" s="306">
        <f t="shared" si="11"/>
        <v>0</v>
      </c>
      <c r="K119" s="339"/>
      <c r="L119" s="339"/>
      <c r="M119" s="339"/>
      <c r="N119" s="339"/>
      <c r="O119" s="339"/>
      <c r="P119" s="317" t="e">
        <f>J119/$B$75</f>
        <v>#DIV/0!</v>
      </c>
      <c r="Q119" s="306" t="e">
        <f>P119*0.001/H119*100*10000</f>
        <v>#DIV/0!</v>
      </c>
      <c r="R119" s="353"/>
      <c r="S119" s="356"/>
      <c r="T119" s="228" t="e">
        <f>IF(P119&lt;$B$79, $B$79*0.001/H119*100*10000,"N/A")</f>
        <v>#DIV/0!</v>
      </c>
      <c r="U119" s="324"/>
      <c r="X119" s="117"/>
    </row>
    <row r="120" spans="1:24" s="94" customFormat="1" ht="15" x14ac:dyDescent="0.25">
      <c r="A120" s="378"/>
      <c r="B120" s="381"/>
      <c r="C120" s="145" t="s">
        <v>151</v>
      </c>
      <c r="D120" s="257">
        <f>'solvent 1'!D120</f>
        <v>0</v>
      </c>
      <c r="E120" s="207">
        <f>'solvent 1'!E120</f>
        <v>800</v>
      </c>
      <c r="F120" s="207" t="str">
        <f>'solvent 1'!F120</f>
        <v>Diluted stock A</v>
      </c>
      <c r="G120" s="257">
        <f>'solvent 1'!G120</f>
        <v>3.2</v>
      </c>
      <c r="H120" s="193">
        <f>D120/(E120*0.001+G120)</f>
        <v>0</v>
      </c>
      <c r="I120" s="301"/>
      <c r="J120" s="201">
        <f t="shared" si="11"/>
        <v>0</v>
      </c>
      <c r="K120" s="225" t="e">
        <f>$B$75*S117/100*H120/0.001</f>
        <v>#DIV/0!</v>
      </c>
      <c r="L120" s="201" t="e">
        <f>J120-K120</f>
        <v>#DIV/0!</v>
      </c>
      <c r="M120" s="194">
        <f>$E$64</f>
        <v>0</v>
      </c>
      <c r="N120" s="178" t="e">
        <f>L120/B$75</f>
        <v>#DIV/0!</v>
      </c>
      <c r="O120" s="201" t="e">
        <f>IF(M120&gt;=$B$79, N120/M120*100, "N/A")</f>
        <v>#DIV/0!</v>
      </c>
      <c r="P120" s="343" t="str">
        <f>'solvent 1'!P120</f>
        <v>N/A</v>
      </c>
      <c r="Q120" s="343" t="str">
        <f>'solvent 1'!Q120</f>
        <v>N/A</v>
      </c>
      <c r="R120" s="343" t="str">
        <f>'solvent 1'!R120</f>
        <v>N/A</v>
      </c>
      <c r="S120" s="343" t="str">
        <f>'solvent 1'!S120</f>
        <v>N/A</v>
      </c>
      <c r="T120" s="345" t="str">
        <f>IF(P120&lt;$B$79, $B$79*0.001/H120*100*10000,"N/A")</f>
        <v>N/A</v>
      </c>
      <c r="U120" s="334" t="str">
        <f>'solvent 1'!U120</f>
        <v>N/A</v>
      </c>
      <c r="X120" s="117"/>
    </row>
    <row r="121" spans="1:24" s="94" customFormat="1" ht="15" x14ac:dyDescent="0.25">
      <c r="A121" s="378"/>
      <c r="B121" s="381"/>
      <c r="C121" s="182" t="s">
        <v>152</v>
      </c>
      <c r="D121" s="257">
        <f>'solvent 1'!D121</f>
        <v>0</v>
      </c>
      <c r="E121" s="207">
        <f>'solvent 1'!E121</f>
        <v>4000</v>
      </c>
      <c r="F121" s="207" t="str">
        <f>'solvent 1'!F121</f>
        <v>Diluted stock A</v>
      </c>
      <c r="G121" s="257">
        <f>'solvent 1'!G121</f>
        <v>0</v>
      </c>
      <c r="H121" s="193">
        <f>D121/(E121*0.001+G121)</f>
        <v>0</v>
      </c>
      <c r="I121" s="301"/>
      <c r="J121" s="201">
        <f t="shared" si="11"/>
        <v>0</v>
      </c>
      <c r="K121" s="225" t="e">
        <f>$B$75*S117/100*H121/0.001</f>
        <v>#DIV/0!</v>
      </c>
      <c r="L121" s="201" t="e">
        <f t="shared" ref="L121:L122" si="12">J121-K121</f>
        <v>#DIV/0!</v>
      </c>
      <c r="M121" s="194">
        <f>$E$65</f>
        <v>0</v>
      </c>
      <c r="N121" s="178" t="e">
        <f>L121/B$75</f>
        <v>#DIV/0!</v>
      </c>
      <c r="O121" s="201" t="e">
        <f>IF(M121&gt;=$B$79, N121/M121*100, "N/A")</f>
        <v>#DIV/0!</v>
      </c>
      <c r="P121" s="338"/>
      <c r="Q121" s="338"/>
      <c r="R121" s="338"/>
      <c r="S121" s="338"/>
      <c r="T121" s="346"/>
      <c r="U121" s="335"/>
      <c r="X121" s="117"/>
    </row>
    <row r="122" spans="1:24" s="94" customFormat="1" ht="15.75" thickBot="1" x14ac:dyDescent="0.3">
      <c r="A122" s="379"/>
      <c r="B122" s="382"/>
      <c r="C122" s="198" t="s">
        <v>153</v>
      </c>
      <c r="D122" s="258">
        <f>'solvent 1'!D122</f>
        <v>0</v>
      </c>
      <c r="E122" s="207">
        <f>'solvent 1'!E122</f>
        <v>20</v>
      </c>
      <c r="F122" s="207" t="str">
        <f>'solvent 1'!F122</f>
        <v>Stock A</v>
      </c>
      <c r="G122" s="258">
        <f>'solvent 1'!G122</f>
        <v>3.98</v>
      </c>
      <c r="H122" s="199">
        <f>D122/(E122*0.001+G122)</f>
        <v>0</v>
      </c>
      <c r="I122" s="303"/>
      <c r="J122" s="204">
        <f t="shared" si="11"/>
        <v>0</v>
      </c>
      <c r="K122" s="226" t="e">
        <f>$B$75*S117/100*H122/0.001</f>
        <v>#DIV/0!</v>
      </c>
      <c r="L122" s="204" t="e">
        <f t="shared" si="12"/>
        <v>#DIV/0!</v>
      </c>
      <c r="M122" s="203">
        <f>$E$66</f>
        <v>0</v>
      </c>
      <c r="N122" s="266" t="e">
        <f>L122/B$75</f>
        <v>#DIV/0!</v>
      </c>
      <c r="O122" s="201" t="e">
        <f>IF(M122&gt;=$B$79, N122/M122*100, "N/A")</f>
        <v>#DIV/0!</v>
      </c>
      <c r="P122" s="344"/>
      <c r="Q122" s="344"/>
      <c r="R122" s="344"/>
      <c r="S122" s="344"/>
      <c r="T122" s="347"/>
      <c r="U122" s="336"/>
      <c r="X122" s="117"/>
    </row>
    <row r="123" spans="1:24" s="94" customFormat="1" ht="15" x14ac:dyDescent="0.25">
      <c r="A123" s="377">
        <f>'solvent 1'!A123</f>
        <v>0</v>
      </c>
      <c r="B123" s="380">
        <f>'solvent 1'!B123</f>
        <v>0</v>
      </c>
      <c r="C123" s="195">
        <v>1</v>
      </c>
      <c r="D123" s="269">
        <f>'solvent 1'!D123</f>
        <v>0</v>
      </c>
      <c r="E123" s="337" t="str">
        <f>'solvent 1'!E123</f>
        <v>N/A</v>
      </c>
      <c r="F123" s="337" t="str">
        <f>'solvent 1'!F123</f>
        <v>N/A</v>
      </c>
      <c r="G123" s="254">
        <f>'solvent 1'!G123</f>
        <v>4</v>
      </c>
      <c r="H123" s="307">
        <f>D123/G123</f>
        <v>0</v>
      </c>
      <c r="I123" s="300"/>
      <c r="J123" s="305">
        <f>I123-$B$55</f>
        <v>0</v>
      </c>
      <c r="K123" s="337" t="str">
        <f>'solvent 1'!K123</f>
        <v>N/A</v>
      </c>
      <c r="L123" s="337" t="str">
        <f>'solvent 1'!L123</f>
        <v>N/A</v>
      </c>
      <c r="M123" s="337" t="str">
        <f>'solvent 1'!M123</f>
        <v>N/A</v>
      </c>
      <c r="N123" s="337" t="str">
        <f>'solvent 1'!N123</f>
        <v>N/A</v>
      </c>
      <c r="O123" s="337" t="str">
        <f>'solvent 1'!O123</f>
        <v>N/A</v>
      </c>
      <c r="P123" s="206" t="e">
        <f>J123/$B$75</f>
        <v>#DIV/0!</v>
      </c>
      <c r="Q123" s="305" t="e">
        <f>P123*0.001/H123*100*10000</f>
        <v>#DIV/0!</v>
      </c>
      <c r="R123" s="351" t="e">
        <f>AVERAGE(Q123:Q125)</f>
        <v>#DIV/0!</v>
      </c>
      <c r="S123" s="354" t="e">
        <f>AVERAGE(R123:R125)/10000</f>
        <v>#DIV/0!</v>
      </c>
      <c r="T123" s="227" t="e">
        <f>IF(P123&lt;$B$79, $B$79*0.001/H123*100*10000,"N/A")</f>
        <v>#DIV/0!</v>
      </c>
      <c r="U123" s="322"/>
    </row>
    <row r="124" spans="1:24" s="94" customFormat="1" ht="15" x14ac:dyDescent="0.25">
      <c r="A124" s="378"/>
      <c r="B124" s="381"/>
      <c r="C124" s="182">
        <v>2</v>
      </c>
      <c r="D124" s="270">
        <f>'solvent 1'!D124</f>
        <v>0</v>
      </c>
      <c r="E124" s="338"/>
      <c r="F124" s="338"/>
      <c r="G124" s="255">
        <f>'solvent 1'!G124</f>
        <v>4</v>
      </c>
      <c r="H124" s="202">
        <f>D124/G124</f>
        <v>0</v>
      </c>
      <c r="I124" s="301"/>
      <c r="J124" s="201">
        <f t="shared" ref="J124:J128" si="13">I124-$B$55</f>
        <v>0</v>
      </c>
      <c r="K124" s="338"/>
      <c r="L124" s="338"/>
      <c r="M124" s="338"/>
      <c r="N124" s="338"/>
      <c r="O124" s="338"/>
      <c r="P124" s="178" t="e">
        <f>J124/$B$75</f>
        <v>#DIV/0!</v>
      </c>
      <c r="Q124" s="201" t="e">
        <f>P124*0.001/H124*100*10000</f>
        <v>#DIV/0!</v>
      </c>
      <c r="R124" s="352"/>
      <c r="S124" s="355"/>
      <c r="T124" s="228" t="e">
        <f>IF(P124&lt;$B$79, $B$79*0.001/H124*100*10000,"N/A")</f>
        <v>#DIV/0!</v>
      </c>
      <c r="U124" s="323"/>
    </row>
    <row r="125" spans="1:24" s="94" customFormat="1" ht="15" x14ac:dyDescent="0.25">
      <c r="A125" s="378"/>
      <c r="B125" s="381"/>
      <c r="C125" s="147">
        <v>3</v>
      </c>
      <c r="D125" s="271">
        <f>'solvent 1'!D125</f>
        <v>0</v>
      </c>
      <c r="E125" s="339"/>
      <c r="F125" s="339"/>
      <c r="G125" s="256">
        <f>'solvent 1'!G125</f>
        <v>4</v>
      </c>
      <c r="H125" s="308">
        <f>D125/G125</f>
        <v>0</v>
      </c>
      <c r="I125" s="302"/>
      <c r="J125" s="306">
        <f t="shared" si="13"/>
        <v>0</v>
      </c>
      <c r="K125" s="339"/>
      <c r="L125" s="339"/>
      <c r="M125" s="339"/>
      <c r="N125" s="339"/>
      <c r="O125" s="339"/>
      <c r="P125" s="317" t="e">
        <f>J125/$B$75</f>
        <v>#DIV/0!</v>
      </c>
      <c r="Q125" s="306" t="e">
        <f>P125*0.001/H125*100*10000</f>
        <v>#DIV/0!</v>
      </c>
      <c r="R125" s="353"/>
      <c r="S125" s="356"/>
      <c r="T125" s="228" t="e">
        <f>IF(P125&lt;$B$79, $B$79*0.001/H125*100*10000,"N/A")</f>
        <v>#DIV/0!</v>
      </c>
      <c r="U125" s="324"/>
    </row>
    <row r="126" spans="1:24" s="94" customFormat="1" ht="15" x14ac:dyDescent="0.25">
      <c r="A126" s="378"/>
      <c r="B126" s="381"/>
      <c r="C126" s="145" t="s">
        <v>151</v>
      </c>
      <c r="D126" s="257">
        <f>'solvent 1'!D126</f>
        <v>0</v>
      </c>
      <c r="E126" s="207">
        <f>'solvent 1'!E126</f>
        <v>800</v>
      </c>
      <c r="F126" s="207" t="str">
        <f>'solvent 1'!F126</f>
        <v>Diluted stock A</v>
      </c>
      <c r="G126" s="257">
        <f>'solvent 1'!G126</f>
        <v>3.2</v>
      </c>
      <c r="H126" s="193">
        <f>D126/(E126*0.001+G126)</f>
        <v>0</v>
      </c>
      <c r="I126" s="301"/>
      <c r="J126" s="201">
        <f t="shared" si="13"/>
        <v>0</v>
      </c>
      <c r="K126" s="225" t="e">
        <f>$B$75*S123/100*H126/0.001</f>
        <v>#DIV/0!</v>
      </c>
      <c r="L126" s="201" t="e">
        <f>J126-K126</f>
        <v>#DIV/0!</v>
      </c>
      <c r="M126" s="194">
        <f>$E$64</f>
        <v>0</v>
      </c>
      <c r="N126" s="178" t="e">
        <f>L126/B$75</f>
        <v>#DIV/0!</v>
      </c>
      <c r="O126" s="201" t="e">
        <f>IF(M126&gt;=$B$79, N126/M126*100, "N/A")</f>
        <v>#DIV/0!</v>
      </c>
      <c r="P126" s="343" t="str">
        <f>'solvent 1'!P126</f>
        <v>N/A</v>
      </c>
      <c r="Q126" s="343" t="str">
        <f>'solvent 1'!Q126</f>
        <v>N/A</v>
      </c>
      <c r="R126" s="343" t="str">
        <f>'solvent 1'!R126</f>
        <v>N/A</v>
      </c>
      <c r="S126" s="343" t="str">
        <f>'solvent 1'!S126</f>
        <v>N/A</v>
      </c>
      <c r="T126" s="345" t="str">
        <f>IF(P126&lt;$B$79, $B$79*0.001/H126*100*10000,"N/A")</f>
        <v>N/A</v>
      </c>
      <c r="U126" s="334" t="str">
        <f>'solvent 1'!U126</f>
        <v>N/A</v>
      </c>
    </row>
    <row r="127" spans="1:24" s="94" customFormat="1" ht="15" x14ac:dyDescent="0.25">
      <c r="A127" s="378"/>
      <c r="B127" s="381"/>
      <c r="C127" s="182" t="s">
        <v>152</v>
      </c>
      <c r="D127" s="257">
        <f>'solvent 1'!D127</f>
        <v>0</v>
      </c>
      <c r="E127" s="207">
        <f>'solvent 1'!E127</f>
        <v>4000</v>
      </c>
      <c r="F127" s="207" t="str">
        <f>'solvent 1'!F127</f>
        <v>Diluted stock A</v>
      </c>
      <c r="G127" s="257">
        <f>'solvent 1'!G127</f>
        <v>0</v>
      </c>
      <c r="H127" s="193">
        <f>D127/(E127*0.001+G127)</f>
        <v>0</v>
      </c>
      <c r="I127" s="301"/>
      <c r="J127" s="201">
        <f t="shared" si="13"/>
        <v>0</v>
      </c>
      <c r="K127" s="225" t="e">
        <f>$B$75*S123/100*H127/0.001</f>
        <v>#DIV/0!</v>
      </c>
      <c r="L127" s="201" t="e">
        <f t="shared" ref="L127:L128" si="14">J127-K127</f>
        <v>#DIV/0!</v>
      </c>
      <c r="M127" s="194">
        <f>$E$65</f>
        <v>0</v>
      </c>
      <c r="N127" s="178" t="e">
        <f>L127/B$75</f>
        <v>#DIV/0!</v>
      </c>
      <c r="O127" s="201" t="e">
        <f>IF(M127&gt;=$B$79, N127/M127*100, "N/A")</f>
        <v>#DIV/0!</v>
      </c>
      <c r="P127" s="338"/>
      <c r="Q127" s="338"/>
      <c r="R127" s="338"/>
      <c r="S127" s="338"/>
      <c r="T127" s="346"/>
      <c r="U127" s="335"/>
    </row>
    <row r="128" spans="1:24" s="94" customFormat="1" ht="15.75" thickBot="1" x14ac:dyDescent="0.3">
      <c r="A128" s="379"/>
      <c r="B128" s="382"/>
      <c r="C128" s="198" t="s">
        <v>153</v>
      </c>
      <c r="D128" s="258">
        <f>'solvent 1'!D128</f>
        <v>0</v>
      </c>
      <c r="E128" s="207">
        <f>'solvent 1'!E128</f>
        <v>20</v>
      </c>
      <c r="F128" s="207" t="str">
        <f>'solvent 1'!F128</f>
        <v>Stock A</v>
      </c>
      <c r="G128" s="258">
        <f>'solvent 1'!G128</f>
        <v>3.98</v>
      </c>
      <c r="H128" s="199">
        <f>D128/(E128*0.001+G128)</f>
        <v>0</v>
      </c>
      <c r="I128" s="303"/>
      <c r="J128" s="204">
        <f t="shared" si="13"/>
        <v>0</v>
      </c>
      <c r="K128" s="226" t="e">
        <f>$B$75*S123/100*H128/0.001</f>
        <v>#DIV/0!</v>
      </c>
      <c r="L128" s="204" t="e">
        <f t="shared" si="14"/>
        <v>#DIV/0!</v>
      </c>
      <c r="M128" s="203">
        <f>$E$66</f>
        <v>0</v>
      </c>
      <c r="N128" s="266" t="e">
        <f>L128/B$75</f>
        <v>#DIV/0!</v>
      </c>
      <c r="O128" s="201" t="e">
        <f>IF(M128&gt;=$B$79, N128/M128*100, "N/A")</f>
        <v>#DIV/0!</v>
      </c>
      <c r="P128" s="344"/>
      <c r="Q128" s="344"/>
      <c r="R128" s="344"/>
      <c r="S128" s="344"/>
      <c r="T128" s="347"/>
      <c r="U128" s="336"/>
    </row>
    <row r="129" spans="1:21" s="94" customFormat="1" ht="15" x14ac:dyDescent="0.25">
      <c r="A129" s="377">
        <f>'solvent 1'!A129</f>
        <v>0</v>
      </c>
      <c r="B129" s="380">
        <f>'solvent 1'!B129</f>
        <v>0</v>
      </c>
      <c r="C129" s="195">
        <v>1</v>
      </c>
      <c r="D129" s="269">
        <f>'solvent 1'!D129</f>
        <v>0</v>
      </c>
      <c r="E129" s="337" t="str">
        <f>'solvent 1'!E129</f>
        <v>N/A</v>
      </c>
      <c r="F129" s="337" t="str">
        <f>'solvent 1'!F129</f>
        <v>N/A</v>
      </c>
      <c r="G129" s="254">
        <f>'solvent 1'!G129</f>
        <v>4</v>
      </c>
      <c r="H129" s="307">
        <f>D129/G129</f>
        <v>0</v>
      </c>
      <c r="I129" s="300"/>
      <c r="J129" s="305">
        <f>I129-$B$55</f>
        <v>0</v>
      </c>
      <c r="K129" s="337" t="str">
        <f>'solvent 1'!K129</f>
        <v>N/A</v>
      </c>
      <c r="L129" s="337" t="str">
        <f>'solvent 1'!L129</f>
        <v>N/A</v>
      </c>
      <c r="M129" s="337" t="str">
        <f>'solvent 1'!M129</f>
        <v>N/A</v>
      </c>
      <c r="N129" s="337" t="str">
        <f>'solvent 1'!N129</f>
        <v>N/A</v>
      </c>
      <c r="O129" s="337" t="str">
        <f>'solvent 1'!O129</f>
        <v>N/A</v>
      </c>
      <c r="P129" s="206" t="e">
        <f>J129/$B$75</f>
        <v>#DIV/0!</v>
      </c>
      <c r="Q129" s="305" t="e">
        <f>P129*0.001/H129*100*10000</f>
        <v>#DIV/0!</v>
      </c>
      <c r="R129" s="351" t="e">
        <f>AVERAGE(Q129:Q131)</f>
        <v>#DIV/0!</v>
      </c>
      <c r="S129" s="354" t="e">
        <f>AVERAGE(R129:R131)/10000</f>
        <v>#DIV/0!</v>
      </c>
      <c r="T129" s="227" t="e">
        <f>IF(P129&lt;$B$79, $B$79*0.001/H129*100*10000,"N/A")</f>
        <v>#DIV/0!</v>
      </c>
      <c r="U129" s="322"/>
    </row>
    <row r="130" spans="1:21" s="94" customFormat="1" ht="15" x14ac:dyDescent="0.25">
      <c r="A130" s="378"/>
      <c r="B130" s="381"/>
      <c r="C130" s="182">
        <v>2</v>
      </c>
      <c r="D130" s="270">
        <f>'solvent 1'!D130</f>
        <v>0</v>
      </c>
      <c r="E130" s="338"/>
      <c r="F130" s="338"/>
      <c r="G130" s="255">
        <f>'solvent 1'!G130</f>
        <v>4</v>
      </c>
      <c r="H130" s="202">
        <f>D130/G130</f>
        <v>0</v>
      </c>
      <c r="I130" s="301"/>
      <c r="J130" s="201">
        <f t="shared" ref="J130:J134" si="15">I130-$B$55</f>
        <v>0</v>
      </c>
      <c r="K130" s="338"/>
      <c r="L130" s="338"/>
      <c r="M130" s="338"/>
      <c r="N130" s="338"/>
      <c r="O130" s="338"/>
      <c r="P130" s="178" t="e">
        <f>J130/$B$75</f>
        <v>#DIV/0!</v>
      </c>
      <c r="Q130" s="201" t="e">
        <f>P130*0.001/H130*100*10000</f>
        <v>#DIV/0!</v>
      </c>
      <c r="R130" s="352"/>
      <c r="S130" s="355"/>
      <c r="T130" s="228" t="e">
        <f>IF(P130&lt;$B$79, $B$79*0.001/H130*100*10000,"N/A")</f>
        <v>#DIV/0!</v>
      </c>
      <c r="U130" s="323"/>
    </row>
    <row r="131" spans="1:21" s="94" customFormat="1" ht="15" x14ac:dyDescent="0.25">
      <c r="A131" s="378"/>
      <c r="B131" s="381"/>
      <c r="C131" s="147">
        <v>3</v>
      </c>
      <c r="D131" s="271">
        <f>'solvent 1'!D131</f>
        <v>0</v>
      </c>
      <c r="E131" s="339"/>
      <c r="F131" s="339"/>
      <c r="G131" s="256">
        <f>'solvent 1'!G131</f>
        <v>4</v>
      </c>
      <c r="H131" s="308">
        <f>D131/G131</f>
        <v>0</v>
      </c>
      <c r="I131" s="302"/>
      <c r="J131" s="306">
        <f t="shared" si="15"/>
        <v>0</v>
      </c>
      <c r="K131" s="339"/>
      <c r="L131" s="339"/>
      <c r="M131" s="339"/>
      <c r="N131" s="339"/>
      <c r="O131" s="339"/>
      <c r="P131" s="317" t="e">
        <f>J131/$B$75</f>
        <v>#DIV/0!</v>
      </c>
      <c r="Q131" s="306" t="e">
        <f>P131*0.001/H131*100*10000</f>
        <v>#DIV/0!</v>
      </c>
      <c r="R131" s="353"/>
      <c r="S131" s="356"/>
      <c r="T131" s="228" t="e">
        <f>IF(P131&lt;$B$79, $B$79*0.001/H131*100*10000,"N/A")</f>
        <v>#DIV/0!</v>
      </c>
      <c r="U131" s="324"/>
    </row>
    <row r="132" spans="1:21" s="94" customFormat="1" ht="15" x14ac:dyDescent="0.25">
      <c r="A132" s="378"/>
      <c r="B132" s="381"/>
      <c r="C132" s="145" t="s">
        <v>151</v>
      </c>
      <c r="D132" s="257">
        <f>'solvent 1'!D132</f>
        <v>0</v>
      </c>
      <c r="E132" s="207">
        <f>'solvent 1'!E132</f>
        <v>800</v>
      </c>
      <c r="F132" s="207" t="str">
        <f>'solvent 1'!F132</f>
        <v>Diluted stock A</v>
      </c>
      <c r="G132" s="257">
        <f>'solvent 1'!G132</f>
        <v>3.2</v>
      </c>
      <c r="H132" s="193">
        <f>D132/(E132*0.001+G132)</f>
        <v>0</v>
      </c>
      <c r="I132" s="301"/>
      <c r="J132" s="201">
        <f t="shared" si="15"/>
        <v>0</v>
      </c>
      <c r="K132" s="225" t="e">
        <f>$B$75*S129/100*H132/0.001</f>
        <v>#DIV/0!</v>
      </c>
      <c r="L132" s="201" t="e">
        <f>J132-K132</f>
        <v>#DIV/0!</v>
      </c>
      <c r="M132" s="194">
        <f>$E$64</f>
        <v>0</v>
      </c>
      <c r="N132" s="178" t="e">
        <f>L132/B$75</f>
        <v>#DIV/0!</v>
      </c>
      <c r="O132" s="201" t="e">
        <f>IF(M132&gt;=$B$79, N132/M132*100, "N/A")</f>
        <v>#DIV/0!</v>
      </c>
      <c r="P132" s="343" t="str">
        <f>'solvent 1'!P132</f>
        <v>N/A</v>
      </c>
      <c r="Q132" s="343" t="str">
        <f>'solvent 1'!Q132</f>
        <v>N/A</v>
      </c>
      <c r="R132" s="343" t="str">
        <f>'solvent 1'!R132</f>
        <v>N/A</v>
      </c>
      <c r="S132" s="343" t="str">
        <f>'solvent 1'!S132</f>
        <v>N/A</v>
      </c>
      <c r="T132" s="345" t="str">
        <f>IF(P132&lt;$B$79, $B$79*0.001/H132*100*10000,"N/A")</f>
        <v>N/A</v>
      </c>
      <c r="U132" s="334" t="str">
        <f>'solvent 1'!U132</f>
        <v>N/A</v>
      </c>
    </row>
    <row r="133" spans="1:21" s="94" customFormat="1" ht="15" x14ac:dyDescent="0.25">
      <c r="A133" s="378"/>
      <c r="B133" s="381"/>
      <c r="C133" s="182" t="s">
        <v>152</v>
      </c>
      <c r="D133" s="257">
        <f>'solvent 1'!D133</f>
        <v>0</v>
      </c>
      <c r="E133" s="207">
        <f>'solvent 1'!E133</f>
        <v>4000</v>
      </c>
      <c r="F133" s="207" t="str">
        <f>'solvent 1'!F133</f>
        <v>Diluted stock A</v>
      </c>
      <c r="G133" s="257">
        <f>'solvent 1'!G133</f>
        <v>0</v>
      </c>
      <c r="H133" s="193">
        <f>D133/(E133*0.001+G133)</f>
        <v>0</v>
      </c>
      <c r="I133" s="301"/>
      <c r="J133" s="201">
        <f t="shared" si="15"/>
        <v>0</v>
      </c>
      <c r="K133" s="225" t="e">
        <f>$B$75*S129/100*H133/0.001</f>
        <v>#DIV/0!</v>
      </c>
      <c r="L133" s="201" t="e">
        <f t="shared" ref="L133:L134" si="16">J133-K133</f>
        <v>#DIV/0!</v>
      </c>
      <c r="M133" s="194">
        <f>$E$65</f>
        <v>0</v>
      </c>
      <c r="N133" s="178" t="e">
        <f>L133/B$75</f>
        <v>#DIV/0!</v>
      </c>
      <c r="O133" s="201" t="e">
        <f>IF(M133&gt;=$B$79, N133/M133*100, "N/A")</f>
        <v>#DIV/0!</v>
      </c>
      <c r="P133" s="338"/>
      <c r="Q133" s="338"/>
      <c r="R133" s="338"/>
      <c r="S133" s="338"/>
      <c r="T133" s="346"/>
      <c r="U133" s="335"/>
    </row>
    <row r="134" spans="1:21" s="94" customFormat="1" ht="15.75" thickBot="1" x14ac:dyDescent="0.3">
      <c r="A134" s="379"/>
      <c r="B134" s="382"/>
      <c r="C134" s="198" t="s">
        <v>153</v>
      </c>
      <c r="D134" s="258">
        <f>'solvent 1'!D134</f>
        <v>0</v>
      </c>
      <c r="E134" s="304">
        <f>'solvent 1'!E134</f>
        <v>20</v>
      </c>
      <c r="F134" s="304" t="str">
        <f>'solvent 1'!F134</f>
        <v>Stock A</v>
      </c>
      <c r="G134" s="258">
        <f>'solvent 1'!G134</f>
        <v>3.98</v>
      </c>
      <c r="H134" s="199">
        <f>D134/(E134*0.001+G134)</f>
        <v>0</v>
      </c>
      <c r="I134" s="303"/>
      <c r="J134" s="204">
        <f t="shared" si="15"/>
        <v>0</v>
      </c>
      <c r="K134" s="226" t="e">
        <f>$B$75*S129/100*H134/0.001</f>
        <v>#DIV/0!</v>
      </c>
      <c r="L134" s="204" t="e">
        <f t="shared" si="16"/>
        <v>#DIV/0!</v>
      </c>
      <c r="M134" s="203">
        <f>$E$66</f>
        <v>0</v>
      </c>
      <c r="N134" s="266" t="e">
        <f>L134/B$75</f>
        <v>#DIV/0!</v>
      </c>
      <c r="O134" s="201" t="e">
        <f>IF(M134&gt;=$B$79, N134/M134*100, "N/A")</f>
        <v>#DIV/0!</v>
      </c>
      <c r="P134" s="344"/>
      <c r="Q134" s="344"/>
      <c r="R134" s="344"/>
      <c r="S134" s="344"/>
      <c r="T134" s="347"/>
      <c r="U134" s="336"/>
    </row>
    <row r="135" spans="1:21" s="94" customFormat="1" ht="15" x14ac:dyDescent="0.25">
      <c r="Q135" s="117"/>
    </row>
    <row r="136" spans="1:21" s="94" customFormat="1" ht="15" x14ac:dyDescent="0.25">
      <c r="Q136" s="117"/>
    </row>
    <row r="137" spans="1:21" s="94" customFormat="1" ht="15" x14ac:dyDescent="0.25">
      <c r="A137" s="181" t="s">
        <v>148</v>
      </c>
      <c r="Q137" s="117"/>
    </row>
    <row r="138" spans="1:21" s="94" customFormat="1" ht="15" x14ac:dyDescent="0.25">
      <c r="A138" s="325"/>
      <c r="B138" s="326"/>
      <c r="C138" s="326"/>
      <c r="D138" s="326"/>
      <c r="E138" s="326"/>
      <c r="F138" s="326"/>
      <c r="G138" s="326"/>
      <c r="H138" s="326"/>
      <c r="I138" s="326"/>
      <c r="J138" s="326"/>
      <c r="K138" s="326"/>
      <c r="L138" s="326"/>
      <c r="M138" s="326"/>
      <c r="N138" s="326"/>
      <c r="O138" s="326"/>
      <c r="P138" s="326"/>
      <c r="Q138" s="326"/>
      <c r="R138" s="326"/>
      <c r="S138" s="326"/>
      <c r="T138" s="326"/>
      <c r="U138" s="327"/>
    </row>
    <row r="139" spans="1:21" s="94" customFormat="1" ht="15" x14ac:dyDescent="0.25">
      <c r="A139" s="328"/>
      <c r="B139" s="329"/>
      <c r="C139" s="329"/>
      <c r="D139" s="329"/>
      <c r="E139" s="329"/>
      <c r="F139" s="329"/>
      <c r="G139" s="329"/>
      <c r="H139" s="329"/>
      <c r="I139" s="329"/>
      <c r="J139" s="329"/>
      <c r="K139" s="329"/>
      <c r="L139" s="329"/>
      <c r="M139" s="329"/>
      <c r="N139" s="329"/>
      <c r="O139" s="329"/>
      <c r="P139" s="329"/>
      <c r="Q139" s="329"/>
      <c r="R139" s="329"/>
      <c r="S139" s="329"/>
      <c r="T139" s="329"/>
      <c r="U139" s="330"/>
    </row>
    <row r="140" spans="1:21" s="94" customFormat="1" ht="15" x14ac:dyDescent="0.25">
      <c r="A140" s="328"/>
      <c r="B140" s="329"/>
      <c r="C140" s="329"/>
      <c r="D140" s="329"/>
      <c r="E140" s="329"/>
      <c r="F140" s="329"/>
      <c r="G140" s="329"/>
      <c r="H140" s="329"/>
      <c r="I140" s="329"/>
      <c r="J140" s="329"/>
      <c r="K140" s="329"/>
      <c r="L140" s="329"/>
      <c r="M140" s="329"/>
      <c r="N140" s="329"/>
      <c r="O140" s="329"/>
      <c r="P140" s="329"/>
      <c r="Q140" s="329"/>
      <c r="R140" s="329"/>
      <c r="S140" s="329"/>
      <c r="T140" s="329"/>
      <c r="U140" s="330"/>
    </row>
    <row r="141" spans="1:21" s="94" customFormat="1" ht="15" x14ac:dyDescent="0.25">
      <c r="A141" s="328"/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29"/>
      <c r="N141" s="329"/>
      <c r="O141" s="329"/>
      <c r="P141" s="329"/>
      <c r="Q141" s="329"/>
      <c r="R141" s="329"/>
      <c r="S141" s="329"/>
      <c r="T141" s="329"/>
      <c r="U141" s="330"/>
    </row>
    <row r="142" spans="1:21" s="94" customFormat="1" ht="15" x14ac:dyDescent="0.25">
      <c r="A142" s="328"/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29"/>
      <c r="N142" s="329"/>
      <c r="O142" s="329"/>
      <c r="P142" s="329"/>
      <c r="Q142" s="329"/>
      <c r="R142" s="329"/>
      <c r="S142" s="329"/>
      <c r="T142" s="329"/>
      <c r="U142" s="330"/>
    </row>
    <row r="143" spans="1:21" s="94" customFormat="1" ht="15" x14ac:dyDescent="0.25">
      <c r="A143" s="328"/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29"/>
      <c r="P143" s="329"/>
      <c r="Q143" s="329"/>
      <c r="R143" s="329"/>
      <c r="S143" s="329"/>
      <c r="T143" s="329"/>
      <c r="U143" s="330"/>
    </row>
    <row r="144" spans="1:21" ht="15" x14ac:dyDescent="0.25">
      <c r="A144" s="328"/>
      <c r="B144" s="329"/>
      <c r="C144" s="329"/>
      <c r="D144" s="329"/>
      <c r="E144" s="329"/>
      <c r="F144" s="329"/>
      <c r="G144" s="329"/>
      <c r="H144" s="329"/>
      <c r="I144" s="329"/>
      <c r="J144" s="329"/>
      <c r="K144" s="329"/>
      <c r="L144" s="329"/>
      <c r="M144" s="329"/>
      <c r="N144" s="329"/>
      <c r="O144" s="329"/>
      <c r="P144" s="329"/>
      <c r="Q144" s="329"/>
      <c r="R144" s="329"/>
      <c r="S144" s="329"/>
      <c r="T144" s="329"/>
      <c r="U144" s="330"/>
    </row>
    <row r="145" spans="1:21" ht="15" x14ac:dyDescent="0.25">
      <c r="A145" s="328"/>
      <c r="B145" s="329"/>
      <c r="C145" s="329"/>
      <c r="D145" s="329"/>
      <c r="E145" s="329"/>
      <c r="F145" s="329"/>
      <c r="G145" s="329"/>
      <c r="H145" s="329"/>
      <c r="I145" s="329"/>
      <c r="J145" s="329"/>
      <c r="K145" s="329"/>
      <c r="L145" s="329"/>
      <c r="M145" s="329"/>
      <c r="N145" s="329"/>
      <c r="O145" s="329"/>
      <c r="P145" s="329"/>
      <c r="Q145" s="329"/>
      <c r="R145" s="329"/>
      <c r="S145" s="329"/>
      <c r="T145" s="329"/>
      <c r="U145" s="330"/>
    </row>
    <row r="146" spans="1:21" s="94" customFormat="1" ht="15" x14ac:dyDescent="0.25">
      <c r="A146" s="328"/>
      <c r="B146" s="329"/>
      <c r="C146" s="329"/>
      <c r="D146" s="329"/>
      <c r="E146" s="329"/>
      <c r="F146" s="329"/>
      <c r="G146" s="329"/>
      <c r="H146" s="329"/>
      <c r="I146" s="329"/>
      <c r="J146" s="329"/>
      <c r="K146" s="329"/>
      <c r="L146" s="329"/>
      <c r="M146" s="329"/>
      <c r="N146" s="329"/>
      <c r="O146" s="329"/>
      <c r="P146" s="329"/>
      <c r="Q146" s="329"/>
      <c r="R146" s="329"/>
      <c r="S146" s="329"/>
      <c r="T146" s="329"/>
      <c r="U146" s="330"/>
    </row>
    <row r="147" spans="1:21" s="94" customFormat="1" ht="15" x14ac:dyDescent="0.25">
      <c r="A147" s="328"/>
      <c r="B147" s="329"/>
      <c r="C147" s="329"/>
      <c r="D147" s="329"/>
      <c r="E147" s="329"/>
      <c r="F147" s="329"/>
      <c r="G147" s="329"/>
      <c r="H147" s="329"/>
      <c r="I147" s="329"/>
      <c r="J147" s="329"/>
      <c r="K147" s="329"/>
      <c r="L147" s="329"/>
      <c r="M147" s="329"/>
      <c r="N147" s="329"/>
      <c r="O147" s="329"/>
      <c r="P147" s="329"/>
      <c r="Q147" s="329"/>
      <c r="R147" s="329"/>
      <c r="S147" s="329"/>
      <c r="T147" s="329"/>
      <c r="U147" s="330"/>
    </row>
    <row r="148" spans="1:21" s="94" customFormat="1" ht="15" x14ac:dyDescent="0.25">
      <c r="A148" s="331"/>
      <c r="B148" s="332"/>
      <c r="C148" s="332"/>
      <c r="D148" s="332"/>
      <c r="E148" s="332"/>
      <c r="F148" s="332"/>
      <c r="G148" s="332"/>
      <c r="H148" s="332"/>
      <c r="I148" s="332"/>
      <c r="J148" s="332"/>
      <c r="K148" s="332"/>
      <c r="L148" s="332"/>
      <c r="M148" s="332"/>
      <c r="N148" s="332"/>
      <c r="O148" s="332"/>
      <c r="P148" s="332"/>
      <c r="Q148" s="332"/>
      <c r="R148" s="332"/>
      <c r="S148" s="332"/>
      <c r="T148" s="332"/>
      <c r="U148" s="333"/>
    </row>
    <row r="149" spans="1:21" ht="14.25" customHeight="1" x14ac:dyDescent="0.25"/>
  </sheetData>
  <mergeCells count="102">
    <mergeCell ref="G21:H21"/>
    <mergeCell ref="G22:H22"/>
    <mergeCell ref="G26:I26"/>
    <mergeCell ref="G27:I27"/>
    <mergeCell ref="A84:A86"/>
    <mergeCell ref="B84:B86"/>
    <mergeCell ref="C84:C86"/>
    <mergeCell ref="D84:D86"/>
    <mergeCell ref="E84:E86"/>
    <mergeCell ref="A105:A110"/>
    <mergeCell ref="B105:B110"/>
    <mergeCell ref="E105:E107"/>
    <mergeCell ref="B4:E4"/>
    <mergeCell ref="B5:E5"/>
    <mergeCell ref="A111:A116"/>
    <mergeCell ref="B111:B116"/>
    <mergeCell ref="E111:E113"/>
    <mergeCell ref="F111:F113"/>
    <mergeCell ref="F105:F107"/>
    <mergeCell ref="K111:K113"/>
    <mergeCell ref="L111:L113"/>
    <mergeCell ref="R105:R107"/>
    <mergeCell ref="S105:S107"/>
    <mergeCell ref="U105:U107"/>
    <mergeCell ref="P108:P110"/>
    <mergeCell ref="Q108:Q110"/>
    <mergeCell ref="R108:R110"/>
    <mergeCell ref="S108:S110"/>
    <mergeCell ref="T108:T110"/>
    <mergeCell ref="U108:U110"/>
    <mergeCell ref="K105:K107"/>
    <mergeCell ref="L105:L107"/>
    <mergeCell ref="M105:M107"/>
    <mergeCell ref="N105:N107"/>
    <mergeCell ref="O105:O107"/>
    <mergeCell ref="P114:P116"/>
    <mergeCell ref="Q114:Q116"/>
    <mergeCell ref="R114:R116"/>
    <mergeCell ref="S114:S116"/>
    <mergeCell ref="T114:T116"/>
    <mergeCell ref="U114:U116"/>
    <mergeCell ref="M111:M113"/>
    <mergeCell ref="N111:N113"/>
    <mergeCell ref="O111:O113"/>
    <mergeCell ref="R111:R113"/>
    <mergeCell ref="S111:S113"/>
    <mergeCell ref="U111:U113"/>
    <mergeCell ref="S120:S122"/>
    <mergeCell ref="T120:T122"/>
    <mergeCell ref="U120:U122"/>
    <mergeCell ref="M117:M119"/>
    <mergeCell ref="N117:N119"/>
    <mergeCell ref="O117:O119"/>
    <mergeCell ref="R117:R119"/>
    <mergeCell ref="S117:S119"/>
    <mergeCell ref="U117:U119"/>
    <mergeCell ref="A123:A128"/>
    <mergeCell ref="B123:B128"/>
    <mergeCell ref="E123:E125"/>
    <mergeCell ref="F123:F125"/>
    <mergeCell ref="K123:K125"/>
    <mergeCell ref="L123:L125"/>
    <mergeCell ref="P120:P122"/>
    <mergeCell ref="Q120:Q122"/>
    <mergeCell ref="R120:R122"/>
    <mergeCell ref="A117:A122"/>
    <mergeCell ref="B117:B122"/>
    <mergeCell ref="E117:E119"/>
    <mergeCell ref="F117:F119"/>
    <mergeCell ref="K117:K119"/>
    <mergeCell ref="L117:L119"/>
    <mergeCell ref="P126:P128"/>
    <mergeCell ref="Q126:Q128"/>
    <mergeCell ref="R126:R128"/>
    <mergeCell ref="S126:S128"/>
    <mergeCell ref="T126:T128"/>
    <mergeCell ref="U126:U128"/>
    <mergeCell ref="M123:M125"/>
    <mergeCell ref="N123:N125"/>
    <mergeCell ref="O123:O125"/>
    <mergeCell ref="R123:R125"/>
    <mergeCell ref="S123:S125"/>
    <mergeCell ref="U123:U125"/>
    <mergeCell ref="A138:U148"/>
    <mergeCell ref="P132:P134"/>
    <mergeCell ref="Q132:Q134"/>
    <mergeCell ref="R132:R134"/>
    <mergeCell ref="S132:S134"/>
    <mergeCell ref="T132:T134"/>
    <mergeCell ref="U132:U134"/>
    <mergeCell ref="M129:M131"/>
    <mergeCell ref="N129:N131"/>
    <mergeCell ref="O129:O131"/>
    <mergeCell ref="R129:R131"/>
    <mergeCell ref="S129:S131"/>
    <mergeCell ref="U129:U131"/>
    <mergeCell ref="A129:A134"/>
    <mergeCell ref="B129:B134"/>
    <mergeCell ref="E129:E131"/>
    <mergeCell ref="F129:F131"/>
    <mergeCell ref="K129:K131"/>
    <mergeCell ref="L129:L131"/>
  </mergeCells>
  <conditionalFormatting sqref="J105:J110 L108:L110 N108:N110">
    <cfRule type="containsText" dxfId="146" priority="70" operator="containsText" text="#VALUE!">
      <formula>NOT(ISERROR(SEARCH("#VALUE!",J105)))</formula>
    </cfRule>
  </conditionalFormatting>
  <conditionalFormatting sqref="G89">
    <cfRule type="cellIs" dxfId="145" priority="68" operator="greaterThan">
      <formula>1</formula>
    </cfRule>
    <cfRule type="cellIs" dxfId="144" priority="69" operator="lessThanOrEqual">
      <formula>1</formula>
    </cfRule>
  </conditionalFormatting>
  <conditionalFormatting sqref="I89">
    <cfRule type="cellIs" dxfId="143" priority="66" operator="greaterThan">
      <formula>5</formula>
    </cfRule>
    <cfRule type="cellIs" dxfId="142" priority="67" operator="lessThanOrEqual">
      <formula>5</formula>
    </cfRule>
  </conditionalFormatting>
  <conditionalFormatting sqref="J87">
    <cfRule type="cellIs" dxfId="141" priority="63" operator="lessThan">
      <formula>90</formula>
    </cfRule>
    <cfRule type="cellIs" dxfId="140" priority="64" operator="greaterThan">
      <formula>110</formula>
    </cfRule>
    <cfRule type="cellIs" dxfId="139" priority="65" operator="between">
      <formula>90</formula>
      <formula>110</formula>
    </cfRule>
  </conditionalFormatting>
  <conditionalFormatting sqref="P105:P107">
    <cfRule type="cellIs" dxfId="138" priority="71" operator="greaterThan">
      <formula>$D$79</formula>
    </cfRule>
    <cfRule type="cellIs" dxfId="137" priority="72" operator="lessThan">
      <formula>$B$79</formula>
    </cfRule>
    <cfRule type="cellIs" dxfId="136" priority="73" operator="between">
      <formula>$B$79</formula>
      <formula>$D$79</formula>
    </cfRule>
  </conditionalFormatting>
  <conditionalFormatting sqref="J111:J116 N114:N116">
    <cfRule type="containsText" dxfId="135" priority="62" operator="containsText" text="#VALUE!">
      <formula>NOT(ISERROR(SEARCH("#VALUE!",J111)))</formula>
    </cfRule>
  </conditionalFormatting>
  <conditionalFormatting sqref="N120:N122 N126:N128 N132:N134 J117:J134">
    <cfRule type="containsText" dxfId="134" priority="61" operator="containsText" text="#VALUE!">
      <formula>NOT(ISERROR(SEARCH("#VALUE!",J117)))</formula>
    </cfRule>
  </conditionalFormatting>
  <conditionalFormatting sqref="L114:L116">
    <cfRule type="containsText" dxfId="133" priority="60" operator="containsText" text="#VALUE!">
      <formula>NOT(ISERROR(SEARCH("#VALUE!",L114)))</formula>
    </cfRule>
  </conditionalFormatting>
  <conditionalFormatting sqref="L120:L122">
    <cfRule type="containsText" dxfId="132" priority="59" operator="containsText" text="#VALUE!">
      <formula>NOT(ISERROR(SEARCH("#VALUE!",L120)))</formula>
    </cfRule>
  </conditionalFormatting>
  <conditionalFormatting sqref="I95:I99">
    <cfRule type="cellIs" dxfId="131" priority="56" operator="lessThan">
      <formula>90</formula>
    </cfRule>
    <cfRule type="cellIs" dxfId="130" priority="57" operator="greaterThan">
      <formula>110</formula>
    </cfRule>
    <cfRule type="cellIs" dxfId="129" priority="58" operator="between">
      <formula>90</formula>
      <formula>110</formula>
    </cfRule>
  </conditionalFormatting>
  <conditionalFormatting sqref="P111:P113">
    <cfRule type="cellIs" dxfId="128" priority="53" operator="greaterThan">
      <formula>$D$79</formula>
    </cfRule>
    <cfRule type="cellIs" dxfId="127" priority="54" operator="lessThan">
      <formula>$B$79</formula>
    </cfRule>
    <cfRule type="cellIs" dxfId="126" priority="55" operator="between">
      <formula>$B$79</formula>
      <formula>$D$79</formula>
    </cfRule>
  </conditionalFormatting>
  <conditionalFormatting sqref="P117:P119">
    <cfRule type="cellIs" dxfId="125" priority="50" operator="greaterThan">
      <formula>$D$79</formula>
    </cfRule>
    <cfRule type="cellIs" dxfId="124" priority="51" operator="lessThan">
      <formula>$B$79</formula>
    </cfRule>
    <cfRule type="cellIs" dxfId="123" priority="52" operator="between">
      <formula>$B$79</formula>
      <formula>$D$79</formula>
    </cfRule>
  </conditionalFormatting>
  <conditionalFormatting sqref="H62:H65">
    <cfRule type="cellIs" dxfId="122" priority="47" operator="between">
      <formula>70</formula>
      <formula>130</formula>
    </cfRule>
    <cfRule type="cellIs" dxfId="121" priority="48" operator="lessThan">
      <formula>70</formula>
    </cfRule>
    <cfRule type="cellIs" dxfId="120" priority="49" operator="greaterThan">
      <formula>130</formula>
    </cfRule>
  </conditionalFormatting>
  <conditionalFormatting sqref="H66:H69">
    <cfRule type="cellIs" dxfId="119" priority="44" operator="between">
      <formula>90</formula>
      <formula>110</formula>
    </cfRule>
    <cfRule type="cellIs" dxfId="118" priority="45" operator="lessThan">
      <formula>90</formula>
    </cfRule>
    <cfRule type="cellIs" dxfId="117" priority="46" operator="greaterThan">
      <formula>110</formula>
    </cfRule>
  </conditionalFormatting>
  <conditionalFormatting sqref="J62:J65">
    <cfRule type="cellIs" dxfId="116" priority="41" operator="equal">
      <formula>10</formula>
    </cfRule>
    <cfRule type="cellIs" dxfId="115" priority="42" operator="greaterThan">
      <formula>10</formula>
    </cfRule>
    <cfRule type="cellIs" dxfId="114" priority="43" operator="lessThan">
      <formula>10</formula>
    </cfRule>
  </conditionalFormatting>
  <conditionalFormatting sqref="H89">
    <cfRule type="cellIs" dxfId="113" priority="39" operator="greaterThan">
      <formula>5</formula>
    </cfRule>
    <cfRule type="cellIs" dxfId="112" priority="40" operator="lessThanOrEqual">
      <formula>5</formula>
    </cfRule>
  </conditionalFormatting>
  <conditionalFormatting sqref="L126:L128">
    <cfRule type="containsText" dxfId="111" priority="38" operator="containsText" text="#VALUE!">
      <formula>NOT(ISERROR(SEARCH("#VALUE!",L126)))</formula>
    </cfRule>
  </conditionalFormatting>
  <conditionalFormatting sqref="P123:P125">
    <cfRule type="cellIs" dxfId="110" priority="35" operator="greaterThan">
      <formula>$D$79</formula>
    </cfRule>
    <cfRule type="cellIs" dxfId="109" priority="36" operator="lessThan">
      <formula>$B$79</formula>
    </cfRule>
    <cfRule type="cellIs" dxfId="108" priority="37" operator="between">
      <formula>$B$79</formula>
      <formula>$D$79</formula>
    </cfRule>
  </conditionalFormatting>
  <conditionalFormatting sqref="L132:L134">
    <cfRule type="containsText" dxfId="107" priority="34" operator="containsText" text="#VALUE!">
      <formula>NOT(ISERROR(SEARCH("#VALUE!",L132)))</formula>
    </cfRule>
  </conditionalFormatting>
  <conditionalFormatting sqref="P129:P131">
    <cfRule type="cellIs" dxfId="106" priority="31" operator="greaterThan">
      <formula>$D$79</formula>
    </cfRule>
    <cfRule type="cellIs" dxfId="105" priority="32" operator="lessThan">
      <formula>$B$79</formula>
    </cfRule>
    <cfRule type="cellIs" dxfId="104" priority="33" operator="between">
      <formula>$B$79</formula>
      <formula>$D$79</formula>
    </cfRule>
  </conditionalFormatting>
  <conditionalFormatting sqref="O108:O109">
    <cfRule type="cellIs" dxfId="103" priority="28" operator="between">
      <formula>70</formula>
      <formula>130</formula>
    </cfRule>
    <cfRule type="cellIs" dxfId="102" priority="29" operator="lessThan">
      <formula>70</formula>
    </cfRule>
    <cfRule type="cellIs" dxfId="101" priority="30" operator="greaterThan">
      <formula>130</formula>
    </cfRule>
  </conditionalFormatting>
  <conditionalFormatting sqref="O110">
    <cfRule type="cellIs" dxfId="100" priority="25" operator="between">
      <formula>90</formula>
      <formula>110</formula>
    </cfRule>
    <cfRule type="cellIs" dxfId="99" priority="26" operator="lessThan">
      <formula>90</formula>
    </cfRule>
    <cfRule type="cellIs" dxfId="98" priority="27" operator="greaterThan">
      <formula>110</formula>
    </cfRule>
  </conditionalFormatting>
  <conditionalFormatting sqref="O114:O115">
    <cfRule type="cellIs" dxfId="97" priority="22" operator="between">
      <formula>70</formula>
      <formula>130</formula>
    </cfRule>
    <cfRule type="cellIs" dxfId="96" priority="23" operator="lessThan">
      <formula>70</formula>
    </cfRule>
    <cfRule type="cellIs" dxfId="95" priority="24" operator="greaterThan">
      <formula>130</formula>
    </cfRule>
  </conditionalFormatting>
  <conditionalFormatting sqref="O116">
    <cfRule type="cellIs" dxfId="94" priority="19" operator="between">
      <formula>90</formula>
      <formula>110</formula>
    </cfRule>
    <cfRule type="cellIs" dxfId="93" priority="20" operator="lessThan">
      <formula>90</formula>
    </cfRule>
    <cfRule type="cellIs" dxfId="92" priority="21" operator="greaterThan">
      <formula>110</formula>
    </cfRule>
  </conditionalFormatting>
  <conditionalFormatting sqref="O120:O121">
    <cfRule type="cellIs" dxfId="91" priority="16" operator="between">
      <formula>70</formula>
      <formula>130</formula>
    </cfRule>
    <cfRule type="cellIs" dxfId="90" priority="17" operator="lessThan">
      <formula>70</formula>
    </cfRule>
    <cfRule type="cellIs" dxfId="89" priority="18" operator="greaterThan">
      <formula>130</formula>
    </cfRule>
  </conditionalFormatting>
  <conditionalFormatting sqref="O122">
    <cfRule type="cellIs" dxfId="88" priority="13" operator="between">
      <formula>90</formula>
      <formula>110</formula>
    </cfRule>
    <cfRule type="cellIs" dxfId="87" priority="14" operator="lessThan">
      <formula>90</formula>
    </cfRule>
    <cfRule type="cellIs" dxfId="86" priority="15" operator="greaterThan">
      <formula>110</formula>
    </cfRule>
  </conditionalFormatting>
  <conditionalFormatting sqref="O126:O127">
    <cfRule type="cellIs" dxfId="85" priority="10" operator="between">
      <formula>70</formula>
      <formula>130</formula>
    </cfRule>
    <cfRule type="cellIs" dxfId="84" priority="11" operator="lessThan">
      <formula>70</formula>
    </cfRule>
    <cfRule type="cellIs" dxfId="83" priority="12" operator="greaterThan">
      <formula>130</formula>
    </cfRule>
  </conditionalFormatting>
  <conditionalFormatting sqref="O128">
    <cfRule type="cellIs" dxfId="82" priority="7" operator="between">
      <formula>90</formula>
      <formula>110</formula>
    </cfRule>
    <cfRule type="cellIs" dxfId="81" priority="8" operator="lessThan">
      <formula>90</formula>
    </cfRule>
    <cfRule type="cellIs" dxfId="80" priority="9" operator="greaterThan">
      <formula>110</formula>
    </cfRule>
  </conditionalFormatting>
  <conditionalFormatting sqref="O132:O133">
    <cfRule type="cellIs" dxfId="79" priority="4" operator="between">
      <formula>70</formula>
      <formula>130</formula>
    </cfRule>
    <cfRule type="cellIs" dxfId="78" priority="5" operator="lessThan">
      <formula>70</formula>
    </cfRule>
    <cfRule type="cellIs" dxfId="77" priority="6" operator="greaterThan">
      <formula>130</formula>
    </cfRule>
  </conditionalFormatting>
  <conditionalFormatting sqref="O134">
    <cfRule type="cellIs" dxfId="76" priority="1" operator="between">
      <formula>90</formula>
      <formula>110</formula>
    </cfRule>
    <cfRule type="cellIs" dxfId="75" priority="2" operator="lessThan">
      <formula>90</formula>
    </cfRule>
    <cfRule type="cellIs" dxfId="74" priority="3" operator="greaterThan">
      <formula>110</formula>
    </cfRule>
  </conditionalFormatting>
  <pageMargins left="0.74803149606299213" right="0.51181102362204722" top="0.51041666666666663" bottom="0.98425196850393704" header="0.51181102362204722" footer="0.51181102362204722"/>
  <pageSetup paperSize="9" scale="96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52CD8-15A7-4B29-838E-6CB99B7E3443}">
  <sheetPr>
    <pageSetUpPr fitToPage="1"/>
  </sheetPr>
  <dimension ref="A1:AK149"/>
  <sheetViews>
    <sheetView showGridLines="0" tabSelected="1" showRuler="0" zoomScale="70" zoomScaleNormal="70" workbookViewId="0">
      <selection activeCell="A7" sqref="A7"/>
    </sheetView>
  </sheetViews>
  <sheetFormatPr defaultColWidth="0" defaultRowHeight="0" customHeight="1" zeroHeight="1" x14ac:dyDescent="0.25"/>
  <cols>
    <col min="1" max="1" width="19.75" style="94" customWidth="1"/>
    <col min="2" max="2" width="19" style="94" customWidth="1"/>
    <col min="3" max="3" width="14.875" style="94" customWidth="1"/>
    <col min="4" max="4" width="15.75" style="94" customWidth="1"/>
    <col min="5" max="5" width="15.125" style="94" customWidth="1"/>
    <col min="6" max="6" width="17.375" style="94" customWidth="1"/>
    <col min="7" max="7" width="15.375" style="94" customWidth="1"/>
    <col min="8" max="8" width="17.5" style="94" customWidth="1"/>
    <col min="9" max="9" width="14.75" style="94" customWidth="1"/>
    <col min="10" max="10" width="11.375" style="94" customWidth="1"/>
    <col min="11" max="11" width="11.875" style="94" customWidth="1"/>
    <col min="12" max="12" width="11.375" style="94" customWidth="1"/>
    <col min="13" max="13" width="13" style="94" customWidth="1"/>
    <col min="14" max="14" width="13.125" style="94" customWidth="1"/>
    <col min="15" max="15" width="11.25" style="94" customWidth="1"/>
    <col min="16" max="16" width="14.75" style="94" customWidth="1"/>
    <col min="17" max="17" width="10.75" style="94" customWidth="1"/>
    <col min="18" max="18" width="11.25" style="94" customWidth="1"/>
    <col min="19" max="19" width="12.75" style="94" customWidth="1"/>
    <col min="20" max="20" width="12.125" style="94" customWidth="1"/>
    <col min="21" max="21" width="14.125" style="94" customWidth="1"/>
    <col min="22" max="22" width="11.375" style="94" customWidth="1"/>
    <col min="23" max="24" width="9" style="94" customWidth="1"/>
    <col min="25" max="25" width="33.375" style="94" customWidth="1"/>
    <col min="26" max="33" width="0" style="94" hidden="1" customWidth="1"/>
    <col min="34" max="16384" width="9" style="117" hidden="1"/>
  </cols>
  <sheetData>
    <row r="1" spans="1:33" s="161" customFormat="1" ht="14.25" customHeight="1" x14ac:dyDescent="0.2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160"/>
      <c r="AA1" s="160"/>
      <c r="AB1" s="160"/>
      <c r="AC1" s="160"/>
      <c r="AD1" s="160"/>
      <c r="AE1" s="160"/>
      <c r="AF1" s="160"/>
      <c r="AG1" s="160"/>
    </row>
    <row r="2" spans="1:33" s="160" customFormat="1" ht="14.25" customHeight="1" x14ac:dyDescent="0.25">
      <c r="A2" s="89"/>
      <c r="B2" s="90"/>
      <c r="C2" s="90"/>
      <c r="D2" s="90"/>
      <c r="E2" s="90"/>
      <c r="F2" s="90"/>
      <c r="G2" s="91" t="s">
        <v>13</v>
      </c>
      <c r="H2" s="92"/>
      <c r="I2" s="93"/>
      <c r="J2" s="93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33" s="160" customFormat="1" ht="14.25" customHeight="1" x14ac:dyDescent="0.25">
      <c r="A3" s="95"/>
      <c r="B3" s="309"/>
      <c r="C3" s="309"/>
      <c r="D3" s="309"/>
      <c r="E3" s="309"/>
      <c r="F3" s="309"/>
      <c r="G3" s="96">
        <v>0</v>
      </c>
      <c r="H3" s="92"/>
      <c r="I3" s="93"/>
      <c r="J3" s="93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spans="1:33" s="160" customFormat="1" ht="14.25" customHeight="1" x14ac:dyDescent="0.25">
      <c r="A4" s="97"/>
      <c r="B4" s="357" t="s">
        <v>14</v>
      </c>
      <c r="C4" s="357"/>
      <c r="D4" s="357"/>
      <c r="E4" s="357"/>
      <c r="F4" s="309"/>
      <c r="G4" s="98" t="s">
        <v>15</v>
      </c>
      <c r="H4" s="92"/>
      <c r="I4" s="93"/>
      <c r="J4" s="93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</row>
    <row r="5" spans="1:33" s="160" customFormat="1" ht="14.25" customHeight="1" x14ac:dyDescent="0.25">
      <c r="A5" s="97"/>
      <c r="B5" s="357" t="s">
        <v>16</v>
      </c>
      <c r="C5" s="357"/>
      <c r="D5" s="357"/>
      <c r="E5" s="357"/>
      <c r="F5" s="309"/>
      <c r="G5" s="96">
        <v>0</v>
      </c>
      <c r="H5" s="92"/>
      <c r="I5" s="93"/>
      <c r="J5" s="93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</row>
    <row r="6" spans="1:33" s="160" customFormat="1" ht="14.25" customHeight="1" x14ac:dyDescent="0.25">
      <c r="A6" s="97"/>
      <c r="B6" s="99"/>
      <c r="C6" s="99"/>
      <c r="D6" s="99"/>
      <c r="E6" s="99"/>
      <c r="F6" s="99"/>
      <c r="G6" s="98" t="s">
        <v>17</v>
      </c>
      <c r="H6" s="92"/>
      <c r="I6" s="93"/>
      <c r="J6" s="93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</row>
    <row r="7" spans="1:33" s="160" customFormat="1" ht="15.75" customHeight="1" x14ac:dyDescent="0.25">
      <c r="A7" s="321"/>
      <c r="B7" s="100"/>
      <c r="C7" s="100"/>
      <c r="D7" s="100"/>
      <c r="E7" s="100"/>
      <c r="F7" s="100"/>
      <c r="G7" s="96" t="s">
        <v>18</v>
      </c>
      <c r="H7" s="92"/>
      <c r="I7" s="93"/>
      <c r="J7" s="93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</row>
    <row r="8" spans="1:33" s="160" customFormat="1" ht="14.25" customHeight="1" x14ac:dyDescent="0.25">
      <c r="A8" s="93"/>
      <c r="B8" s="93"/>
      <c r="C8" s="93"/>
      <c r="D8" s="93"/>
      <c r="E8" s="93"/>
      <c r="F8" s="93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</row>
    <row r="9" spans="1:33" s="160" customFormat="1" ht="14.25" customHeight="1" x14ac:dyDescent="0.25">
      <c r="A9" s="101" t="s">
        <v>110</v>
      </c>
      <c r="B9" s="267" t="str">
        <f>'solvent 1'!B9</f>
        <v>SY</v>
      </c>
      <c r="C9" s="102" t="s">
        <v>19</v>
      </c>
      <c r="D9" s="94"/>
      <c r="E9" s="94"/>
      <c r="F9" s="93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</row>
    <row r="10" spans="1:33" s="160" customFormat="1" ht="14.25" customHeight="1" x14ac:dyDescent="0.25">
      <c r="A10" s="101" t="s">
        <v>20</v>
      </c>
      <c r="B10" s="267">
        <f>'solvent 1'!B10</f>
        <v>0</v>
      </c>
      <c r="C10" s="102"/>
      <c r="D10" s="94"/>
      <c r="E10" s="94"/>
      <c r="F10" s="93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</row>
    <row r="11" spans="1:33" s="160" customFormat="1" ht="14.25" customHeight="1" x14ac:dyDescent="0.25">
      <c r="A11" s="101" t="s">
        <v>5</v>
      </c>
      <c r="B11" s="267" t="str">
        <f>'solvent 1'!B11</f>
        <v>N/A</v>
      </c>
      <c r="C11" s="102" t="s">
        <v>21</v>
      </c>
      <c r="D11" s="94"/>
      <c r="E11" s="94"/>
      <c r="F11" s="93"/>
      <c r="G11" s="93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 spans="1:33" s="160" customFormat="1" ht="14.25" customHeight="1" x14ac:dyDescent="0.25">
      <c r="A12" s="101" t="s">
        <v>6</v>
      </c>
      <c r="B12" s="267" t="str">
        <f>'solvent 1'!B12</f>
        <v>Residual solvent quantification by GC-Headspace</v>
      </c>
      <c r="C12" s="102"/>
      <c r="D12" s="94"/>
      <c r="E12" s="94"/>
      <c r="F12" s="93"/>
      <c r="G12" s="93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</row>
    <row r="13" spans="1:33" s="160" customFormat="1" ht="14.25" customHeight="1" x14ac:dyDescent="0.25">
      <c r="A13" s="101" t="s">
        <v>7</v>
      </c>
      <c r="B13" s="267">
        <f>'solvent 1'!B13</f>
        <v>0</v>
      </c>
      <c r="C13" s="102" t="s">
        <v>22</v>
      </c>
      <c r="D13" s="94"/>
      <c r="E13" s="94"/>
      <c r="F13" s="93"/>
      <c r="G13" s="93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spans="1:33" s="160" customFormat="1" ht="14.25" customHeight="1" x14ac:dyDescent="0.25">
      <c r="A14" s="101" t="s">
        <v>8</v>
      </c>
      <c r="B14" s="267">
        <f>'solvent 1'!B14</f>
        <v>0</v>
      </c>
      <c r="C14" s="102" t="s">
        <v>23</v>
      </c>
      <c r="D14" s="94"/>
      <c r="E14" s="94"/>
      <c r="F14" s="93"/>
      <c r="G14" s="93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</row>
    <row r="15" spans="1:33" s="160" customFormat="1" ht="15" customHeight="1" x14ac:dyDescent="0.25">
      <c r="A15" s="101" t="s">
        <v>144</v>
      </c>
      <c r="B15" s="268">
        <f>'solvent 1'!B15</f>
        <v>0</v>
      </c>
      <c r="C15" s="102" t="s">
        <v>24</v>
      </c>
      <c r="D15" s="94"/>
      <c r="E15" s="94"/>
      <c r="F15" s="93"/>
      <c r="G15" s="93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</row>
    <row r="16" spans="1:33" s="160" customFormat="1" ht="12.75" customHeight="1" x14ac:dyDescent="0.25">
      <c r="A16" s="101" t="s">
        <v>9</v>
      </c>
      <c r="B16" s="267">
        <f>'solvent 1'!B16</f>
        <v>0</v>
      </c>
      <c r="C16" s="102" t="s">
        <v>22</v>
      </c>
      <c r="D16" s="102"/>
      <c r="E16" s="94"/>
      <c r="F16" s="93"/>
      <c r="G16" s="93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</row>
    <row r="17" spans="1:25" s="160" customFormat="1" ht="14.25" customHeight="1" x14ac:dyDescent="0.25">
      <c r="A17" s="94"/>
      <c r="B17" s="94"/>
      <c r="C17" s="94"/>
      <c r="D17" s="94"/>
      <c r="E17" s="94"/>
      <c r="F17" s="93"/>
      <c r="G17" s="93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</row>
    <row r="18" spans="1:25" s="160" customFormat="1" ht="14.25" customHeight="1" x14ac:dyDescent="0.25">
      <c r="A18" s="94"/>
      <c r="B18" s="94"/>
      <c r="C18" s="94"/>
      <c r="D18" s="94"/>
      <c r="E18" s="94"/>
      <c r="F18" s="94"/>
      <c r="G18" s="94"/>
      <c r="H18" s="104"/>
      <c r="I18" s="104"/>
      <c r="J18" s="10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</row>
    <row r="19" spans="1:25" s="160" customFormat="1" ht="14.25" customHeight="1" x14ac:dyDescent="0.25">
      <c r="A19" s="105" t="s">
        <v>25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 spans="1:25" s="160" customFormat="1" ht="14.25" customHeight="1" x14ac:dyDescent="0.25">
      <c r="A20" s="105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</row>
    <row r="21" spans="1:25" s="160" customFormat="1" ht="14.25" customHeight="1" x14ac:dyDescent="0.25">
      <c r="A21" s="106" t="s">
        <v>26</v>
      </c>
      <c r="B21" s="106" t="s">
        <v>27</v>
      </c>
      <c r="C21" s="106" t="s">
        <v>28</v>
      </c>
      <c r="D21" s="106" t="s">
        <v>29</v>
      </c>
      <c r="E21" s="310"/>
      <c r="F21" s="310"/>
      <c r="G21" s="358"/>
      <c r="H21" s="358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 spans="1:25" s="160" customFormat="1" ht="14.25" customHeight="1" x14ac:dyDescent="0.25">
      <c r="A22" s="320">
        <f>'solvent 1'!A22</f>
        <v>0</v>
      </c>
      <c r="B22" s="320">
        <f>'solvent 1'!B22</f>
        <v>0</v>
      </c>
      <c r="C22" s="320">
        <f>'solvent 1'!C22</f>
        <v>0</v>
      </c>
      <c r="D22" s="320">
        <f>'solvent 1'!D22</f>
        <v>0</v>
      </c>
      <c r="E22" s="319"/>
      <c r="F22" s="319"/>
      <c r="G22" s="359"/>
      <c r="H22" s="359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</row>
    <row r="23" spans="1:25" s="160" customFormat="1" ht="14.25" customHeight="1" x14ac:dyDescent="0.25">
      <c r="A23" s="319"/>
      <c r="B23" s="319"/>
      <c r="C23" s="319"/>
      <c r="D23" s="319"/>
      <c r="E23" s="319"/>
      <c r="F23" s="319"/>
      <c r="G23" s="311"/>
      <c r="H23" s="311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 spans="1:25" s="160" customFormat="1" ht="14.25" customHeight="1" x14ac:dyDescent="0.25">
      <c r="A24" s="105" t="s">
        <v>30</v>
      </c>
      <c r="B24" s="319"/>
      <c r="C24" s="319"/>
      <c r="D24" s="319"/>
      <c r="E24" s="319"/>
      <c r="F24" s="319"/>
      <c r="G24" s="311"/>
      <c r="H24" s="311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</row>
    <row r="25" spans="1:25" s="160" customFormat="1" ht="14.25" customHeight="1" x14ac:dyDescent="0.25">
      <c r="A25" s="319"/>
      <c r="B25" s="319"/>
      <c r="C25" s="319"/>
      <c r="D25" s="319"/>
      <c r="E25" s="319"/>
      <c r="F25" s="319"/>
      <c r="G25" s="311"/>
      <c r="H25" s="311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 spans="1:25" s="160" customFormat="1" ht="14.25" customHeight="1" x14ac:dyDescent="0.25">
      <c r="A26" s="106" t="s">
        <v>26</v>
      </c>
      <c r="B26" s="106" t="s">
        <v>27</v>
      </c>
      <c r="C26" s="106" t="s">
        <v>28</v>
      </c>
      <c r="D26" s="106" t="s">
        <v>29</v>
      </c>
      <c r="E26" s="107" t="s">
        <v>143</v>
      </c>
      <c r="F26" s="106" t="s">
        <v>31</v>
      </c>
      <c r="G26" s="358"/>
      <c r="H26" s="358"/>
      <c r="I26" s="358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</row>
    <row r="27" spans="1:25" s="160" customFormat="1" ht="14.25" customHeight="1" x14ac:dyDescent="0.25">
      <c r="A27" s="312"/>
      <c r="B27" s="312"/>
      <c r="C27" s="180"/>
      <c r="D27" s="180"/>
      <c r="E27" s="174"/>
      <c r="F27" s="312"/>
      <c r="G27" s="372"/>
      <c r="H27" s="372"/>
      <c r="I27" s="372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</row>
    <row r="28" spans="1:25" s="160" customFormat="1" ht="14.25" customHeight="1" x14ac:dyDescent="0.25">
      <c r="A28" s="319"/>
      <c r="B28" s="319"/>
      <c r="C28" s="319"/>
      <c r="D28" s="319"/>
      <c r="E28" s="319"/>
      <c r="F28" s="319"/>
      <c r="G28" s="311"/>
      <c r="H28" s="311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</row>
    <row r="29" spans="1:25" s="160" customFormat="1" ht="14.25" customHeight="1" x14ac:dyDescent="0.25">
      <c r="A29" s="105" t="s">
        <v>32</v>
      </c>
      <c r="B29" s="319"/>
      <c r="C29" s="319"/>
      <c r="D29" s="319"/>
      <c r="E29" s="319"/>
      <c r="F29" s="319"/>
      <c r="G29" s="311"/>
      <c r="H29" s="311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</row>
    <row r="30" spans="1:25" s="160" customFormat="1" ht="14.25" customHeight="1" x14ac:dyDescent="0.25">
      <c r="A30" s="319"/>
      <c r="B30" s="319"/>
      <c r="C30" s="319"/>
      <c r="D30" s="319"/>
      <c r="E30" s="319"/>
      <c r="F30" s="319"/>
      <c r="G30" s="311"/>
      <c r="H30" s="311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</row>
    <row r="31" spans="1:25" s="160" customFormat="1" ht="30" x14ac:dyDescent="0.25">
      <c r="A31" s="108" t="s">
        <v>33</v>
      </c>
      <c r="B31" s="108" t="s">
        <v>34</v>
      </c>
      <c r="C31" s="108" t="s">
        <v>35</v>
      </c>
      <c r="D31" s="108" t="s">
        <v>36</v>
      </c>
      <c r="E31" s="109"/>
      <c r="F31" s="109"/>
      <c r="G31" s="109"/>
      <c r="H31" s="311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</row>
    <row r="32" spans="1:25" s="160" customFormat="1" ht="14.25" customHeight="1" x14ac:dyDescent="0.25">
      <c r="A32" s="110" t="s">
        <v>37</v>
      </c>
      <c r="B32" s="315">
        <v>250</v>
      </c>
      <c r="C32" s="313">
        <v>50</v>
      </c>
      <c r="D32" s="111">
        <f>B32/C32*E27/100</f>
        <v>0</v>
      </c>
      <c r="E32" s="112"/>
      <c r="F32" s="319"/>
      <c r="G32" s="113"/>
      <c r="H32" s="311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</row>
    <row r="33" spans="1:25" s="160" customFormat="1" ht="14.25" customHeight="1" x14ac:dyDescent="0.25">
      <c r="A33" s="114" t="s">
        <v>38</v>
      </c>
      <c r="B33" s="316">
        <v>250</v>
      </c>
      <c r="C33" s="314">
        <v>50</v>
      </c>
      <c r="D33" s="115">
        <f>B33/C33*E27/100</f>
        <v>0</v>
      </c>
      <c r="E33" s="319"/>
      <c r="F33" s="319"/>
      <c r="G33" s="113"/>
      <c r="H33" s="311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</row>
    <row r="34" spans="1:25" s="160" customFormat="1" ht="14.25" customHeight="1" x14ac:dyDescent="0.25">
      <c r="A34" s="105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</row>
    <row r="35" spans="1:25" s="161" customFormat="1" ht="14.25" customHeight="1" x14ac:dyDescent="0.25">
      <c r="A35" s="105" t="s">
        <v>39</v>
      </c>
      <c r="B35" s="116"/>
      <c r="C35" s="116"/>
      <c r="D35" s="116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117"/>
      <c r="U35" s="117"/>
      <c r="V35" s="117"/>
      <c r="W35" s="117"/>
      <c r="X35" s="117"/>
      <c r="Y35" s="117"/>
    </row>
    <row r="36" spans="1:25" s="161" customFormat="1" ht="14.25" customHeight="1" x14ac:dyDescent="0.25">
      <c r="A36" s="116"/>
      <c r="B36" s="116"/>
      <c r="C36" s="116"/>
      <c r="D36" s="116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117"/>
      <c r="U36" s="117"/>
      <c r="V36" s="117"/>
      <c r="W36" s="117"/>
      <c r="X36" s="117"/>
      <c r="Y36" s="117"/>
    </row>
    <row r="37" spans="1:25" s="161" customFormat="1" ht="30" x14ac:dyDescent="0.25">
      <c r="A37" s="108" t="s">
        <v>33</v>
      </c>
      <c r="B37" s="108" t="s">
        <v>40</v>
      </c>
      <c r="C37" s="108" t="s">
        <v>41</v>
      </c>
      <c r="D37" s="108" t="s">
        <v>35</v>
      </c>
      <c r="E37" s="108" t="s">
        <v>43</v>
      </c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117"/>
      <c r="U37" s="117"/>
      <c r="V37" s="117"/>
      <c r="W37" s="117"/>
      <c r="X37" s="117"/>
      <c r="Y37" s="117"/>
    </row>
    <row r="38" spans="1:25" s="161" customFormat="1" ht="14.25" customHeight="1" x14ac:dyDescent="0.25">
      <c r="A38" s="118" t="s">
        <v>44</v>
      </c>
      <c r="B38" s="272">
        <f>'solvent 1'!B38</f>
        <v>25</v>
      </c>
      <c r="C38" s="272" t="str">
        <f>'solvent 1'!C38</f>
        <v>A</v>
      </c>
      <c r="D38" s="273">
        <f>'solvent 1'!D38</f>
        <v>25</v>
      </c>
      <c r="E38" s="119">
        <f>B38*D32/(B38*0.001+D38)</f>
        <v>0</v>
      </c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17"/>
      <c r="U38" s="117"/>
      <c r="V38" s="117"/>
      <c r="W38" s="117"/>
      <c r="X38" s="117"/>
      <c r="Y38" s="117"/>
    </row>
    <row r="39" spans="1:25" s="161" customFormat="1" ht="14.25" customHeight="1" x14ac:dyDescent="0.25">
      <c r="A39" s="116"/>
      <c r="B39" s="116"/>
      <c r="C39" s="116"/>
      <c r="D39" s="116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117"/>
      <c r="U39" s="117"/>
      <c r="V39" s="117"/>
      <c r="W39" s="117"/>
      <c r="X39" s="117"/>
      <c r="Y39" s="117"/>
    </row>
    <row r="40" spans="1:25" s="161" customFormat="1" ht="14.25" customHeight="1" x14ac:dyDescent="0.25">
      <c r="A40" s="105" t="s">
        <v>138</v>
      </c>
      <c r="B40" s="116"/>
      <c r="C40" s="116"/>
      <c r="D40" s="116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117"/>
      <c r="U40" s="117"/>
      <c r="V40" s="117"/>
      <c r="W40" s="117"/>
      <c r="X40" s="117"/>
      <c r="Y40" s="117"/>
    </row>
    <row r="41" spans="1:25" s="161" customFormat="1" ht="14.25" customHeight="1" x14ac:dyDescent="0.25">
      <c r="A41" s="105"/>
      <c r="B41" s="116"/>
      <c r="C41" s="116"/>
      <c r="D41" s="116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117"/>
      <c r="U41" s="117"/>
      <c r="V41" s="117"/>
      <c r="W41" s="117"/>
      <c r="X41" s="117"/>
      <c r="Y41" s="117"/>
    </row>
    <row r="42" spans="1:25" s="161" customFormat="1" ht="29.25" customHeight="1" x14ac:dyDescent="0.25">
      <c r="A42" s="163" t="s">
        <v>122</v>
      </c>
      <c r="B42" s="121" t="s">
        <v>117</v>
      </c>
      <c r="C42" s="116"/>
      <c r="D42" s="116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117"/>
      <c r="U42" s="117"/>
      <c r="V42" s="117"/>
      <c r="W42" s="117"/>
      <c r="X42" s="117"/>
      <c r="Y42" s="117"/>
    </row>
    <row r="43" spans="1:25" s="161" customFormat="1" ht="14.25" customHeight="1" x14ac:dyDescent="0.25">
      <c r="A43" s="170" t="s">
        <v>123</v>
      </c>
      <c r="B43" s="171"/>
      <c r="C43" s="116"/>
      <c r="D43" s="116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117"/>
      <c r="U43" s="117"/>
      <c r="V43" s="117"/>
      <c r="W43" s="117"/>
      <c r="X43" s="117"/>
      <c r="Y43" s="117"/>
    </row>
    <row r="44" spans="1:25" s="161" customFormat="1" ht="14.25" customHeight="1" x14ac:dyDescent="0.25">
      <c r="A44" s="170" t="s">
        <v>124</v>
      </c>
      <c r="B44" s="171"/>
      <c r="C44" s="116"/>
      <c r="D44" s="116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117"/>
      <c r="U44" s="117"/>
      <c r="V44" s="117"/>
      <c r="W44" s="117"/>
      <c r="X44" s="117"/>
      <c r="Y44" s="117"/>
    </row>
    <row r="45" spans="1:25" s="161" customFormat="1" ht="14.25" customHeight="1" x14ac:dyDescent="0.25">
      <c r="A45" s="170" t="s">
        <v>125</v>
      </c>
      <c r="B45" s="171"/>
      <c r="C45" s="116"/>
      <c r="D45" s="116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117"/>
      <c r="U45" s="117"/>
      <c r="V45" s="117"/>
      <c r="W45" s="117"/>
      <c r="X45" s="117"/>
      <c r="Y45" s="117"/>
    </row>
    <row r="46" spans="1:25" s="161" customFormat="1" ht="14.25" customHeight="1" x14ac:dyDescent="0.25">
      <c r="A46" s="170" t="s">
        <v>126</v>
      </c>
      <c r="B46" s="171"/>
      <c r="C46" s="116"/>
      <c r="D46" s="116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117"/>
      <c r="U46" s="117"/>
      <c r="V46" s="117"/>
      <c r="W46" s="117"/>
      <c r="X46" s="117"/>
      <c r="Y46" s="117"/>
    </row>
    <row r="47" spans="1:25" s="161" customFormat="1" ht="14.25" customHeight="1" x14ac:dyDescent="0.25">
      <c r="A47" s="170" t="s">
        <v>127</v>
      </c>
      <c r="B47" s="171"/>
      <c r="C47" s="116"/>
      <c r="D47" s="116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117"/>
      <c r="U47" s="117"/>
      <c r="V47" s="117"/>
      <c r="W47" s="117"/>
      <c r="X47" s="117"/>
      <c r="Y47" s="117"/>
    </row>
    <row r="48" spans="1:25" s="161" customFormat="1" ht="14.25" customHeight="1" x14ac:dyDescent="0.25">
      <c r="A48" s="170" t="s">
        <v>128</v>
      </c>
      <c r="B48" s="171"/>
      <c r="C48" s="116"/>
      <c r="D48" s="116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117"/>
      <c r="U48" s="117"/>
      <c r="V48" s="117"/>
      <c r="W48" s="117"/>
      <c r="X48" s="117"/>
      <c r="Y48" s="117"/>
    </row>
    <row r="49" spans="1:25" s="161" customFormat="1" ht="14.25" customHeight="1" x14ac:dyDescent="0.25">
      <c r="A49" s="170" t="s">
        <v>129</v>
      </c>
      <c r="B49" s="171"/>
      <c r="C49" s="116"/>
      <c r="D49" s="116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117"/>
      <c r="U49" s="117"/>
      <c r="V49" s="117"/>
      <c r="W49" s="117"/>
      <c r="X49" s="117"/>
      <c r="Y49" s="117"/>
    </row>
    <row r="50" spans="1:25" s="161" customFormat="1" ht="14.25" customHeight="1" x14ac:dyDescent="0.25">
      <c r="A50" s="170" t="s">
        <v>130</v>
      </c>
      <c r="B50" s="171"/>
      <c r="C50" s="116"/>
      <c r="D50" s="116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117"/>
      <c r="U50" s="117"/>
      <c r="V50" s="117"/>
      <c r="W50" s="117"/>
      <c r="X50" s="117"/>
      <c r="Y50" s="117"/>
    </row>
    <row r="51" spans="1:25" s="161" customFormat="1" ht="14.25" customHeight="1" x14ac:dyDescent="0.25">
      <c r="A51" s="170"/>
      <c r="B51" s="171"/>
      <c r="C51" s="116"/>
      <c r="D51" s="116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117"/>
      <c r="U51" s="117"/>
      <c r="V51" s="117"/>
      <c r="W51" s="117"/>
      <c r="X51" s="117"/>
      <c r="Y51" s="117"/>
    </row>
    <row r="52" spans="1:25" s="161" customFormat="1" ht="14.25" customHeight="1" x14ac:dyDescent="0.25">
      <c r="A52" s="170"/>
      <c r="B52" s="171"/>
      <c r="C52" s="116"/>
      <c r="D52" s="116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117"/>
      <c r="U52" s="117"/>
      <c r="V52" s="117"/>
      <c r="W52" s="117"/>
      <c r="X52" s="117"/>
      <c r="Y52" s="117"/>
    </row>
    <row r="53" spans="1:25" s="161" customFormat="1" ht="14.25" customHeight="1" x14ac:dyDescent="0.25">
      <c r="A53" s="170"/>
      <c r="B53" s="171"/>
      <c r="C53" s="116"/>
      <c r="D53" s="116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117"/>
      <c r="U53" s="117"/>
      <c r="V53" s="117"/>
      <c r="W53" s="117"/>
      <c r="X53" s="117"/>
      <c r="Y53" s="117"/>
    </row>
    <row r="54" spans="1:25" s="161" customFormat="1" ht="14.25" customHeight="1" thickBot="1" x14ac:dyDescent="0.3">
      <c r="A54" s="172"/>
      <c r="B54" s="173"/>
      <c r="C54" s="116"/>
      <c r="D54" s="116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117"/>
      <c r="U54" s="117"/>
      <c r="V54" s="117"/>
      <c r="W54" s="117"/>
      <c r="X54" s="117"/>
      <c r="Y54" s="117"/>
    </row>
    <row r="55" spans="1:25" s="161" customFormat="1" ht="14.25" customHeight="1" thickTop="1" x14ac:dyDescent="0.25">
      <c r="A55" s="209" t="s">
        <v>131</v>
      </c>
      <c r="B55" s="210">
        <f>IFERROR(AVERAGE(B43:B54), 0)</f>
        <v>0</v>
      </c>
      <c r="C55" s="164" t="s">
        <v>132</v>
      </c>
      <c r="D55" s="116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117"/>
      <c r="U55" s="117"/>
      <c r="V55" s="117"/>
      <c r="W55" s="117"/>
      <c r="X55" s="117"/>
      <c r="Y55" s="117"/>
    </row>
    <row r="56" spans="1:25" s="161" customFormat="1" ht="14.25" customHeight="1" x14ac:dyDescent="0.25">
      <c r="A56" s="211" t="s">
        <v>66</v>
      </c>
      <c r="B56" s="212" t="e">
        <f>STDEV(B43:B54)</f>
        <v>#DIV/0!</v>
      </c>
      <c r="C56" s="164" t="s">
        <v>132</v>
      </c>
      <c r="D56" s="116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117"/>
      <c r="U56" s="117"/>
      <c r="V56" s="117"/>
      <c r="W56" s="117"/>
      <c r="X56" s="117"/>
      <c r="Y56" s="117"/>
    </row>
    <row r="57" spans="1:25" s="161" customFormat="1" ht="14.25" customHeight="1" x14ac:dyDescent="0.25">
      <c r="A57" s="166" t="s">
        <v>136</v>
      </c>
      <c r="B57" s="318" t="e">
        <f>B56/B55*100</f>
        <v>#DIV/0!</v>
      </c>
      <c r="C57" s="164"/>
      <c r="D57" s="116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117"/>
      <c r="U57" s="117"/>
      <c r="V57" s="117"/>
      <c r="W57" s="117"/>
      <c r="X57" s="117"/>
      <c r="Y57" s="117"/>
    </row>
    <row r="58" spans="1:25" s="161" customFormat="1" ht="14.25" customHeight="1" x14ac:dyDescent="0.25">
      <c r="A58" s="93"/>
      <c r="B58" s="116"/>
      <c r="C58" s="116"/>
      <c r="D58" s="116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117"/>
      <c r="U58" s="117"/>
      <c r="V58" s="117"/>
      <c r="W58" s="117"/>
      <c r="X58" s="117"/>
      <c r="Y58" s="117"/>
    </row>
    <row r="59" spans="1:25" s="161" customFormat="1" ht="14.25" customHeight="1" x14ac:dyDescent="0.25">
      <c r="A59" s="105" t="s">
        <v>137</v>
      </c>
      <c r="B59" s="116"/>
      <c r="C59" s="116"/>
      <c r="D59" s="116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117"/>
      <c r="U59" s="117"/>
      <c r="V59" s="117"/>
      <c r="W59" s="117"/>
      <c r="X59" s="117"/>
      <c r="Y59" s="117"/>
    </row>
    <row r="60" spans="1:25" s="161" customFormat="1" ht="14.25" customHeight="1" x14ac:dyDescent="0.25">
      <c r="A60" s="105"/>
      <c r="B60" s="116"/>
      <c r="C60" s="116"/>
      <c r="D60" s="116"/>
      <c r="E60" s="94"/>
      <c r="F60" s="117"/>
      <c r="H60" s="94"/>
      <c r="I60" s="94"/>
      <c r="K60" s="94"/>
      <c r="N60" s="120" t="s">
        <v>45</v>
      </c>
      <c r="O60" s="94"/>
      <c r="P60" s="117"/>
      <c r="Q60" s="117"/>
      <c r="R60" s="117"/>
    </row>
    <row r="61" spans="1:25" s="161" customFormat="1" ht="30" x14ac:dyDescent="0.25">
      <c r="A61" s="108" t="s">
        <v>46</v>
      </c>
      <c r="B61" s="108" t="s">
        <v>40</v>
      </c>
      <c r="C61" s="108" t="s">
        <v>41</v>
      </c>
      <c r="D61" s="108" t="s">
        <v>42</v>
      </c>
      <c r="E61" s="108" t="s">
        <v>43</v>
      </c>
      <c r="F61" s="121" t="s">
        <v>115</v>
      </c>
      <c r="G61" s="121" t="s">
        <v>119</v>
      </c>
      <c r="H61" s="108" t="s">
        <v>47</v>
      </c>
      <c r="I61" s="108" t="s">
        <v>163</v>
      </c>
      <c r="J61" s="108" t="s">
        <v>149</v>
      </c>
      <c r="K61" s="94"/>
      <c r="L61" s="94"/>
      <c r="M61" s="94"/>
      <c r="N61" s="94"/>
      <c r="O61" s="94"/>
      <c r="P61" s="94"/>
      <c r="Q61" s="94"/>
      <c r="R61" s="94"/>
      <c r="S61" s="117"/>
      <c r="T61" s="117"/>
      <c r="U61" s="117"/>
      <c r="V61" s="117"/>
      <c r="W61" s="117"/>
      <c r="X61" s="117"/>
      <c r="Y61" s="117"/>
    </row>
    <row r="62" spans="1:25" s="161" customFormat="1" ht="14.25" customHeight="1" x14ac:dyDescent="0.25">
      <c r="A62" s="208" t="str">
        <f>'solvent 1'!A62</f>
        <v>A8</v>
      </c>
      <c r="B62" s="208">
        <f>'solvent 1'!B62</f>
        <v>80</v>
      </c>
      <c r="C62" s="208" t="str">
        <f>'solvent 1'!C62</f>
        <v>Diluted A</v>
      </c>
      <c r="D62" s="208">
        <f>'solvent 1'!D62</f>
        <v>3.92</v>
      </c>
      <c r="E62" s="150">
        <f>B62*$E$38/1000/(B62*0.001+D62)</f>
        <v>0</v>
      </c>
      <c r="F62" s="294"/>
      <c r="G62" s="123">
        <f>F62-$B$55</f>
        <v>0</v>
      </c>
      <c r="H62" s="123" t="e">
        <f>G62/$B$75/E62*100</f>
        <v>#DIV/0!</v>
      </c>
      <c r="I62" s="278"/>
      <c r="J62" s="183" t="e">
        <f>(2*I62)/$B$78</f>
        <v>#DIV/0!</v>
      </c>
      <c r="K62" s="124" t="s">
        <v>164</v>
      </c>
      <c r="L62" s="94"/>
      <c r="M62" s="94"/>
      <c r="N62" s="94"/>
      <c r="O62" s="94"/>
      <c r="P62" s="94"/>
      <c r="Q62" s="94"/>
      <c r="R62" s="94"/>
      <c r="S62" s="117"/>
      <c r="T62" s="117"/>
      <c r="U62" s="117"/>
      <c r="V62" s="117"/>
      <c r="W62" s="117"/>
      <c r="X62" s="117"/>
      <c r="Y62" s="117"/>
    </row>
    <row r="63" spans="1:25" s="161" customFormat="1" ht="14.25" customHeight="1" x14ac:dyDescent="0.25">
      <c r="A63" s="208" t="str">
        <f>'solvent 1'!A63</f>
        <v>A7</v>
      </c>
      <c r="B63" s="208">
        <f>'solvent 1'!B63</f>
        <v>400</v>
      </c>
      <c r="C63" s="208" t="str">
        <f>'solvent 1'!C63</f>
        <v>Diluted A</v>
      </c>
      <c r="D63" s="208">
        <f>'solvent 1'!D63</f>
        <v>3.6</v>
      </c>
      <c r="E63" s="150">
        <f t="shared" ref="E63:E65" si="0">B63*$E$38/1000/(B63*0.001+D63)</f>
        <v>0</v>
      </c>
      <c r="F63" s="294"/>
      <c r="G63" s="122">
        <f t="shared" ref="G63:G73" si="1">F63-$B$55</f>
        <v>0</v>
      </c>
      <c r="H63" s="123" t="e">
        <f>G63/$B$75/E63*100</f>
        <v>#DIV/0!</v>
      </c>
      <c r="I63" s="278"/>
      <c r="J63" s="183" t="e">
        <f>(2*I63)/$B$78</f>
        <v>#DIV/0!</v>
      </c>
      <c r="K63" s="120" t="s">
        <v>165</v>
      </c>
      <c r="L63" s="94"/>
      <c r="M63" s="94"/>
      <c r="N63" s="94"/>
      <c r="O63" s="94"/>
      <c r="P63" s="94"/>
      <c r="Q63" s="94"/>
      <c r="R63" s="94"/>
      <c r="S63" s="117"/>
      <c r="T63" s="117"/>
      <c r="U63" s="117"/>
      <c r="V63" s="117"/>
      <c r="W63" s="117"/>
      <c r="X63" s="117"/>
      <c r="Y63" s="117"/>
    </row>
    <row r="64" spans="1:25" s="161" customFormat="1" ht="14.25" customHeight="1" x14ac:dyDescent="0.25">
      <c r="A64" s="208" t="str">
        <f>'solvent 1'!A64</f>
        <v>A6</v>
      </c>
      <c r="B64" s="208">
        <f>'solvent 1'!B64</f>
        <v>800</v>
      </c>
      <c r="C64" s="208" t="str">
        <f>'solvent 1'!C64</f>
        <v>Diluted A</v>
      </c>
      <c r="D64" s="208">
        <f>'solvent 1'!D64</f>
        <v>3.2</v>
      </c>
      <c r="E64" s="150">
        <f t="shared" si="0"/>
        <v>0</v>
      </c>
      <c r="F64" s="294"/>
      <c r="G64" s="122">
        <f t="shared" si="1"/>
        <v>0</v>
      </c>
      <c r="H64" s="123" t="e">
        <f>G64/$B$75/E64*100</f>
        <v>#DIV/0!</v>
      </c>
      <c r="I64" s="278"/>
      <c r="J64" s="183" t="e">
        <f>(2*I64)/$B$78</f>
        <v>#DIV/0!</v>
      </c>
      <c r="K64" s="94"/>
      <c r="L64" s="94"/>
      <c r="M64" s="94"/>
      <c r="N64" s="94"/>
      <c r="O64" s="94"/>
      <c r="P64" s="94"/>
      <c r="Q64" s="94"/>
      <c r="R64" s="94"/>
      <c r="S64" s="117"/>
      <c r="T64" s="117"/>
      <c r="U64" s="117"/>
      <c r="V64" s="117"/>
      <c r="W64" s="117"/>
      <c r="X64" s="117"/>
      <c r="Y64" s="117"/>
    </row>
    <row r="65" spans="1:25" s="161" customFormat="1" ht="14.25" customHeight="1" x14ac:dyDescent="0.25">
      <c r="A65" s="208" t="str">
        <f>'solvent 1'!A65</f>
        <v>A5</v>
      </c>
      <c r="B65" s="208">
        <f>'solvent 1'!B65</f>
        <v>4000</v>
      </c>
      <c r="C65" s="208" t="str">
        <f>'solvent 1'!C65</f>
        <v>Diluted A</v>
      </c>
      <c r="D65" s="208">
        <f>'solvent 1'!D65</f>
        <v>0</v>
      </c>
      <c r="E65" s="150">
        <f t="shared" si="0"/>
        <v>0</v>
      </c>
      <c r="F65" s="294"/>
      <c r="G65" s="122">
        <f t="shared" si="1"/>
        <v>0</v>
      </c>
      <c r="H65" s="123" t="e">
        <f t="shared" ref="H65:H73" si="2">G65/$B$75/E65*100</f>
        <v>#DIV/0!</v>
      </c>
      <c r="I65" s="278"/>
      <c r="J65" s="183" t="e">
        <f>(2*I65)/$B$78</f>
        <v>#DIV/0!</v>
      </c>
      <c r="K65" s="120" t="s">
        <v>166</v>
      </c>
      <c r="L65" s="94"/>
      <c r="M65" s="94"/>
      <c r="N65" s="94"/>
      <c r="O65" s="94"/>
      <c r="P65" s="94"/>
      <c r="Q65" s="94"/>
      <c r="R65" s="94"/>
      <c r="S65" s="117"/>
      <c r="T65" s="117"/>
      <c r="U65" s="117"/>
      <c r="V65" s="117"/>
      <c r="W65" s="117"/>
      <c r="X65" s="117"/>
      <c r="Y65" s="117"/>
    </row>
    <row r="66" spans="1:25" s="161" customFormat="1" ht="14.25" customHeight="1" x14ac:dyDescent="0.25">
      <c r="A66" s="208" t="str">
        <f>'solvent 1'!A66</f>
        <v>A4</v>
      </c>
      <c r="B66" s="208">
        <f>'solvent 1'!B66</f>
        <v>20</v>
      </c>
      <c r="C66" s="208" t="str">
        <f>'solvent 1'!C66</f>
        <v>A</v>
      </c>
      <c r="D66" s="208">
        <f>'solvent 1'!D66</f>
        <v>3.98</v>
      </c>
      <c r="E66" s="150">
        <f t="shared" ref="E66:E73" si="3">B66*$D$32/(B66*0.001+D66)</f>
        <v>0</v>
      </c>
      <c r="F66" s="294"/>
      <c r="G66" s="122">
        <f t="shared" si="1"/>
        <v>0</v>
      </c>
      <c r="H66" s="123" t="e">
        <f>G66/$B$75/E66*100</f>
        <v>#DIV/0!</v>
      </c>
      <c r="I66" s="182" t="s">
        <v>63</v>
      </c>
      <c r="J66" s="182" t="s">
        <v>63</v>
      </c>
      <c r="K66" s="120" t="s">
        <v>171</v>
      </c>
      <c r="L66" s="94"/>
      <c r="M66" s="94"/>
      <c r="N66" s="94"/>
      <c r="O66" s="94"/>
      <c r="P66" s="94"/>
      <c r="Q66" s="94"/>
      <c r="R66" s="94"/>
      <c r="S66" s="117"/>
      <c r="T66" s="117"/>
      <c r="U66" s="117"/>
      <c r="V66" s="117"/>
      <c r="W66" s="117"/>
      <c r="X66" s="117"/>
      <c r="Y66" s="117"/>
    </row>
    <row r="67" spans="1:25" s="161" customFormat="1" ht="14.25" customHeight="1" x14ac:dyDescent="0.25">
      <c r="A67" s="208" t="str">
        <f>'solvent 1'!A67</f>
        <v>A3</v>
      </c>
      <c r="B67" s="208">
        <f>'solvent 1'!B67</f>
        <v>40</v>
      </c>
      <c r="C67" s="208" t="str">
        <f>'solvent 1'!C67</f>
        <v>A</v>
      </c>
      <c r="D67" s="208">
        <f>'solvent 1'!D67</f>
        <v>3.96</v>
      </c>
      <c r="E67" s="150">
        <f t="shared" si="3"/>
        <v>0</v>
      </c>
      <c r="F67" s="294"/>
      <c r="G67" s="122">
        <f t="shared" si="1"/>
        <v>0</v>
      </c>
      <c r="H67" s="123" t="e">
        <f t="shared" si="2"/>
        <v>#DIV/0!</v>
      </c>
      <c r="I67" s="182" t="s">
        <v>63</v>
      </c>
      <c r="J67" s="182" t="s">
        <v>63</v>
      </c>
      <c r="K67" s="94"/>
      <c r="L67" s="94"/>
      <c r="M67" s="94"/>
      <c r="N67" s="94"/>
      <c r="O67" s="94"/>
      <c r="P67" s="94"/>
      <c r="Q67" s="94"/>
      <c r="R67" s="94"/>
      <c r="S67" s="117"/>
      <c r="T67" s="117"/>
      <c r="U67" s="117"/>
      <c r="V67" s="117"/>
      <c r="W67" s="117"/>
      <c r="X67" s="117"/>
      <c r="Y67" s="117"/>
    </row>
    <row r="68" spans="1:25" s="161" customFormat="1" ht="14.25" customHeight="1" x14ac:dyDescent="0.25">
      <c r="A68" s="208" t="str">
        <f>'solvent 1'!A68</f>
        <v>A2</v>
      </c>
      <c r="B68" s="208">
        <f>'solvent 1'!B68</f>
        <v>60</v>
      </c>
      <c r="C68" s="208" t="str">
        <f>'solvent 1'!C68</f>
        <v>A</v>
      </c>
      <c r="D68" s="208">
        <f>'solvent 1'!D68</f>
        <v>3.94</v>
      </c>
      <c r="E68" s="150">
        <f t="shared" si="3"/>
        <v>0</v>
      </c>
      <c r="F68" s="294"/>
      <c r="G68" s="122">
        <f t="shared" si="1"/>
        <v>0</v>
      </c>
      <c r="H68" s="123" t="e">
        <f>G68/$B$75/E68*100</f>
        <v>#DIV/0!</v>
      </c>
      <c r="I68" s="182" t="s">
        <v>63</v>
      </c>
      <c r="J68" s="182" t="s">
        <v>63</v>
      </c>
      <c r="K68" s="94"/>
      <c r="L68" s="94"/>
      <c r="M68" s="94"/>
      <c r="N68" s="94"/>
      <c r="O68" s="94"/>
      <c r="P68" s="94"/>
      <c r="Q68" s="94"/>
      <c r="R68" s="94"/>
      <c r="S68" s="117"/>
      <c r="T68" s="117"/>
      <c r="U68" s="117"/>
      <c r="V68" s="117"/>
      <c r="W68" s="117"/>
      <c r="X68" s="117"/>
      <c r="Y68" s="117"/>
    </row>
    <row r="69" spans="1:25" s="161" customFormat="1" ht="14.25" customHeight="1" x14ac:dyDescent="0.25">
      <c r="A69" s="208" t="str">
        <f>'solvent 1'!A69</f>
        <v>A1</v>
      </c>
      <c r="B69" s="208">
        <f>'solvent 1'!B69</f>
        <v>80</v>
      </c>
      <c r="C69" s="208" t="str">
        <f>'solvent 1'!C69</f>
        <v>A</v>
      </c>
      <c r="D69" s="208">
        <f>'solvent 1'!D69</f>
        <v>3.92</v>
      </c>
      <c r="E69" s="150">
        <f t="shared" si="3"/>
        <v>0</v>
      </c>
      <c r="F69" s="294"/>
      <c r="G69" s="122">
        <f t="shared" si="1"/>
        <v>0</v>
      </c>
      <c r="H69" s="123" t="e">
        <f t="shared" si="2"/>
        <v>#DIV/0!</v>
      </c>
      <c r="I69" s="182" t="s">
        <v>63</v>
      </c>
      <c r="J69" s="182" t="s">
        <v>63</v>
      </c>
      <c r="K69" s="94"/>
      <c r="L69" s="94"/>
      <c r="M69" s="94"/>
      <c r="N69" s="94"/>
      <c r="O69" s="94"/>
      <c r="P69" s="94"/>
      <c r="Q69" s="94"/>
      <c r="R69" s="94"/>
      <c r="S69" s="117"/>
      <c r="T69" s="117"/>
      <c r="U69" s="117"/>
      <c r="V69" s="117"/>
      <c r="W69" s="117"/>
      <c r="X69" s="117"/>
      <c r="Y69" s="117"/>
    </row>
    <row r="70" spans="1:25" s="161" customFormat="1" ht="14.25" customHeight="1" x14ac:dyDescent="0.25">
      <c r="A70" s="69"/>
      <c r="B70" s="69"/>
      <c r="C70" s="69"/>
      <c r="D70" s="69"/>
      <c r="E70" s="150" t="e">
        <f t="shared" si="3"/>
        <v>#DIV/0!</v>
      </c>
      <c r="F70" s="177"/>
      <c r="G70" s="122">
        <f t="shared" si="1"/>
        <v>0</v>
      </c>
      <c r="H70" s="123" t="e">
        <f t="shared" si="2"/>
        <v>#DIV/0!</v>
      </c>
      <c r="I70" s="182" t="s">
        <v>63</v>
      </c>
      <c r="J70" s="182" t="s">
        <v>63</v>
      </c>
      <c r="K70" s="94"/>
      <c r="L70" s="94"/>
      <c r="M70" s="94"/>
      <c r="N70" s="94"/>
      <c r="O70" s="94"/>
      <c r="P70" s="94"/>
      <c r="Q70" s="94"/>
      <c r="R70" s="94"/>
      <c r="S70" s="117"/>
      <c r="T70" s="117"/>
      <c r="U70" s="117"/>
      <c r="V70" s="117"/>
      <c r="W70" s="117"/>
      <c r="X70" s="117"/>
      <c r="Y70" s="117"/>
    </row>
    <row r="71" spans="1:25" s="161" customFormat="1" ht="14.25" customHeight="1" x14ac:dyDescent="0.25">
      <c r="A71" s="69"/>
      <c r="B71" s="69"/>
      <c r="C71" s="69"/>
      <c r="D71" s="69"/>
      <c r="E71" s="150" t="e">
        <f t="shared" si="3"/>
        <v>#DIV/0!</v>
      </c>
      <c r="F71" s="177"/>
      <c r="G71" s="122">
        <f t="shared" si="1"/>
        <v>0</v>
      </c>
      <c r="H71" s="123" t="e">
        <f t="shared" si="2"/>
        <v>#DIV/0!</v>
      </c>
      <c r="I71" s="182" t="s">
        <v>63</v>
      </c>
      <c r="J71" s="182" t="s">
        <v>63</v>
      </c>
      <c r="K71" s="94"/>
      <c r="L71" s="94"/>
      <c r="M71" s="94"/>
      <c r="N71" s="94"/>
      <c r="O71" s="94"/>
      <c r="P71" s="94"/>
      <c r="Q71" s="94"/>
      <c r="R71" s="94"/>
      <c r="S71" s="117"/>
      <c r="T71" s="117"/>
      <c r="U71" s="117"/>
      <c r="V71" s="117"/>
      <c r="W71" s="117"/>
      <c r="X71" s="117"/>
      <c r="Y71" s="117"/>
    </row>
    <row r="72" spans="1:25" s="161" customFormat="1" ht="14.25" customHeight="1" x14ac:dyDescent="0.25">
      <c r="A72" s="69"/>
      <c r="B72" s="69"/>
      <c r="C72" s="69"/>
      <c r="D72" s="69"/>
      <c r="E72" s="150" t="e">
        <f t="shared" si="3"/>
        <v>#DIV/0!</v>
      </c>
      <c r="F72" s="177"/>
      <c r="G72" s="122">
        <f t="shared" si="1"/>
        <v>0</v>
      </c>
      <c r="H72" s="123" t="e">
        <f t="shared" si="2"/>
        <v>#DIV/0!</v>
      </c>
      <c r="I72" s="182" t="s">
        <v>63</v>
      </c>
      <c r="J72" s="182" t="s">
        <v>63</v>
      </c>
      <c r="K72" s="94"/>
      <c r="L72" s="94"/>
      <c r="M72" s="94"/>
      <c r="N72" s="94"/>
      <c r="O72" s="94"/>
      <c r="P72" s="94"/>
      <c r="Q72" s="94"/>
      <c r="R72" s="94"/>
      <c r="S72" s="117"/>
      <c r="T72" s="117"/>
      <c r="U72" s="117"/>
      <c r="V72" s="117"/>
      <c r="W72" s="117"/>
      <c r="X72" s="117"/>
      <c r="Y72" s="117"/>
    </row>
    <row r="73" spans="1:25" s="161" customFormat="1" ht="14.25" customHeight="1" x14ac:dyDescent="0.25">
      <c r="A73" s="69"/>
      <c r="B73" s="69"/>
      <c r="C73" s="69"/>
      <c r="D73" s="69"/>
      <c r="E73" s="150" t="e">
        <f t="shared" si="3"/>
        <v>#DIV/0!</v>
      </c>
      <c r="F73" s="177"/>
      <c r="G73" s="122">
        <f t="shared" si="1"/>
        <v>0</v>
      </c>
      <c r="H73" s="123" t="e">
        <f t="shared" si="2"/>
        <v>#DIV/0!</v>
      </c>
      <c r="I73" s="182" t="s">
        <v>63</v>
      </c>
      <c r="J73" s="182" t="s">
        <v>63</v>
      </c>
      <c r="K73" s="94"/>
      <c r="L73" s="94"/>
      <c r="M73" s="94"/>
      <c r="N73" s="94"/>
      <c r="O73" s="94"/>
      <c r="P73" s="94"/>
      <c r="Q73" s="94"/>
      <c r="R73" s="94"/>
      <c r="S73" s="117"/>
      <c r="T73" s="117"/>
      <c r="U73" s="117"/>
      <c r="V73" s="117"/>
      <c r="W73" s="117"/>
      <c r="X73" s="117"/>
      <c r="Y73" s="117"/>
    </row>
    <row r="74" spans="1:25" s="161" customFormat="1" ht="14.25" customHeight="1" x14ac:dyDescent="0.25">
      <c r="A74" s="105"/>
      <c r="B74" s="116"/>
      <c r="C74" s="116"/>
      <c r="D74" s="167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117"/>
      <c r="T74" s="117"/>
      <c r="U74" s="117"/>
      <c r="V74" s="117"/>
      <c r="W74" s="117"/>
      <c r="X74" s="117"/>
      <c r="Y74" s="117"/>
    </row>
    <row r="75" spans="1:25" s="161" customFormat="1" ht="14.25" customHeight="1" x14ac:dyDescent="0.25">
      <c r="A75" s="99" t="s">
        <v>173</v>
      </c>
      <c r="B75" s="213" t="e">
        <f>AVERAGE(B76,K87)</f>
        <v>#DIV/0!</v>
      </c>
      <c r="C75" s="101" t="s">
        <v>116</v>
      </c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117"/>
      <c r="T75" s="117"/>
      <c r="U75" s="117"/>
      <c r="V75" s="117"/>
      <c r="W75" s="117"/>
      <c r="X75" s="117"/>
      <c r="Y75" s="117"/>
    </row>
    <row r="76" spans="1:25" s="161" customFormat="1" ht="14.25" customHeight="1" x14ac:dyDescent="0.25">
      <c r="A76" s="99" t="s">
        <v>169</v>
      </c>
      <c r="B76" s="229">
        <f>LINEST(G62:G69,E62:E69)</f>
        <v>0</v>
      </c>
      <c r="C76" s="101" t="s">
        <v>116</v>
      </c>
      <c r="D76" s="124" t="s">
        <v>45</v>
      </c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117"/>
      <c r="T76" s="117"/>
      <c r="U76" s="117"/>
      <c r="V76" s="117"/>
      <c r="W76" s="117"/>
      <c r="X76" s="117"/>
      <c r="Y76" s="117"/>
    </row>
    <row r="77" spans="1:25" s="161" customFormat="1" ht="14.25" customHeight="1" x14ac:dyDescent="0.25">
      <c r="A77" s="99" t="s">
        <v>55</v>
      </c>
      <c r="B77" s="152" t="e">
        <f>RSQ(G62:G69,E62:E69)</f>
        <v>#DIV/0!</v>
      </c>
      <c r="C77" s="116"/>
      <c r="D77" s="124" t="s">
        <v>45</v>
      </c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117"/>
      <c r="T77" s="117"/>
      <c r="U77" s="117"/>
      <c r="V77" s="117"/>
      <c r="W77" s="117"/>
      <c r="X77" s="117"/>
      <c r="Y77" s="117"/>
    </row>
    <row r="78" spans="1:25" s="161" customFormat="1" ht="14.25" customHeight="1" x14ac:dyDescent="0.25">
      <c r="A78" s="99" t="s">
        <v>56</v>
      </c>
      <c r="B78" s="153">
        <f>'solvent 1'!B78</f>
        <v>0</v>
      </c>
      <c r="C78" s="101" t="s">
        <v>57</v>
      </c>
      <c r="D78" s="124" t="s">
        <v>58</v>
      </c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117"/>
      <c r="T78" s="117"/>
      <c r="U78" s="117"/>
      <c r="V78" s="117"/>
      <c r="W78" s="117"/>
      <c r="X78" s="117"/>
      <c r="Y78" s="117"/>
    </row>
    <row r="79" spans="1:25" s="161" customFormat="1" ht="14.25" customHeight="1" x14ac:dyDescent="0.25">
      <c r="A79" s="99" t="s">
        <v>59</v>
      </c>
      <c r="B79" s="154"/>
      <c r="C79" s="101" t="s">
        <v>109</v>
      </c>
      <c r="D79" s="155"/>
      <c r="E79" s="101" t="s">
        <v>168</v>
      </c>
      <c r="F79" s="12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117"/>
      <c r="S79" s="117"/>
      <c r="T79" s="117"/>
      <c r="U79" s="117"/>
      <c r="V79" s="117"/>
      <c r="W79" s="117"/>
      <c r="X79" s="117"/>
      <c r="Y79" s="117"/>
    </row>
    <row r="80" spans="1:25" s="161" customFormat="1" ht="14.25" customHeight="1" x14ac:dyDescent="0.25">
      <c r="A80" s="105"/>
      <c r="B80" s="116"/>
      <c r="C80" s="116"/>
      <c r="D80" s="116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117"/>
      <c r="T80" s="117"/>
      <c r="U80" s="117"/>
      <c r="V80" s="117"/>
      <c r="W80" s="117"/>
      <c r="X80" s="117"/>
      <c r="Y80" s="117"/>
    </row>
    <row r="81" spans="1:33" s="161" customFormat="1" ht="14.25" customHeight="1" x14ac:dyDescent="0.25">
      <c r="A81" s="105" t="s">
        <v>139</v>
      </c>
      <c r="B81" s="116"/>
      <c r="C81" s="116"/>
      <c r="D81" s="116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117"/>
      <c r="T81" s="117"/>
      <c r="U81" s="117"/>
      <c r="V81" s="117"/>
      <c r="W81" s="117"/>
      <c r="X81" s="117"/>
      <c r="Y81" s="117"/>
    </row>
    <row r="82" spans="1:33" s="161" customFormat="1" ht="14.25" customHeight="1" x14ac:dyDescent="0.25">
      <c r="A82" s="105"/>
      <c r="B82" s="116"/>
      <c r="C82" s="116"/>
      <c r="D82" s="116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117"/>
      <c r="T82" s="117"/>
      <c r="U82" s="117"/>
      <c r="V82" s="117"/>
      <c r="W82" s="117"/>
      <c r="X82" s="117"/>
      <c r="Y82" s="117"/>
    </row>
    <row r="83" spans="1:33" s="161" customFormat="1" ht="45" x14ac:dyDescent="0.25">
      <c r="A83" s="125" t="s">
        <v>60</v>
      </c>
      <c r="B83" s="125" t="s">
        <v>40</v>
      </c>
      <c r="C83" s="125" t="s">
        <v>41</v>
      </c>
      <c r="D83" s="125" t="s">
        <v>42</v>
      </c>
      <c r="E83" s="125" t="s">
        <v>43</v>
      </c>
      <c r="F83" s="126" t="s">
        <v>61</v>
      </c>
      <c r="G83" s="121" t="s">
        <v>62</v>
      </c>
      <c r="H83" s="121" t="s">
        <v>118</v>
      </c>
      <c r="I83" s="108" t="s">
        <v>120</v>
      </c>
      <c r="J83" s="108" t="s">
        <v>47</v>
      </c>
      <c r="K83" s="108" t="s">
        <v>170</v>
      </c>
      <c r="L83" s="94"/>
      <c r="M83" s="94"/>
      <c r="N83" s="94"/>
      <c r="O83" s="94"/>
      <c r="P83" s="94"/>
      <c r="Q83" s="94"/>
      <c r="R83" s="94"/>
      <c r="S83" s="117"/>
      <c r="T83" s="117"/>
      <c r="U83" s="117"/>
      <c r="V83" s="117"/>
      <c r="W83" s="117"/>
      <c r="X83" s="117"/>
      <c r="Y83" s="117"/>
    </row>
    <row r="84" spans="1:33" s="161" customFormat="1" ht="14.25" customHeight="1" x14ac:dyDescent="0.25">
      <c r="A84" s="383" t="str">
        <f>'solvent 1'!A84</f>
        <v>B3</v>
      </c>
      <c r="B84" s="383">
        <f>'solvent 1'!B84</f>
        <v>40</v>
      </c>
      <c r="C84" s="383" t="str">
        <f>'solvent 1'!C84</f>
        <v>B</v>
      </c>
      <c r="D84" s="386">
        <f>'solvent 1'!D84</f>
        <v>3.96</v>
      </c>
      <c r="E84" s="369">
        <f>B84*$D$33/(B84*0.001+D84)</f>
        <v>0</v>
      </c>
      <c r="F84" s="127">
        <v>1</v>
      </c>
      <c r="G84" s="251"/>
      <c r="H84" s="294"/>
      <c r="I84" s="123">
        <f>H84-$B$55</f>
        <v>0</v>
      </c>
      <c r="J84" s="127" t="s">
        <v>63</v>
      </c>
      <c r="K84" s="127" t="s">
        <v>63</v>
      </c>
      <c r="L84" s="94"/>
      <c r="M84" s="94"/>
      <c r="N84" s="94"/>
      <c r="O84" s="94"/>
      <c r="P84" s="94"/>
      <c r="Q84" s="94"/>
      <c r="R84" s="94"/>
      <c r="S84" s="117"/>
      <c r="T84" s="117"/>
      <c r="U84" s="117"/>
      <c r="V84" s="117"/>
      <c r="W84" s="117"/>
      <c r="X84" s="117"/>
      <c r="Y84" s="117"/>
    </row>
    <row r="85" spans="1:33" s="161" customFormat="1" ht="14.25" customHeight="1" x14ac:dyDescent="0.25">
      <c r="A85" s="384"/>
      <c r="B85" s="384"/>
      <c r="C85" s="384"/>
      <c r="D85" s="384"/>
      <c r="E85" s="370"/>
      <c r="F85" s="128">
        <v>2</v>
      </c>
      <c r="G85" s="251"/>
      <c r="H85" s="294"/>
      <c r="I85" s="123">
        <f t="shared" ref="I85:I86" si="4">H85-$B$55</f>
        <v>0</v>
      </c>
      <c r="J85" s="127" t="s">
        <v>63</v>
      </c>
      <c r="K85" s="127" t="s">
        <v>63</v>
      </c>
      <c r="L85" s="94"/>
      <c r="M85" s="94"/>
      <c r="N85" s="94"/>
      <c r="O85" s="94"/>
      <c r="P85" s="94"/>
      <c r="Q85" s="94"/>
      <c r="R85" s="94"/>
      <c r="S85" s="117"/>
      <c r="T85" s="117"/>
      <c r="U85" s="117"/>
      <c r="V85" s="117"/>
      <c r="W85" s="117"/>
      <c r="X85" s="117"/>
      <c r="Y85" s="117"/>
    </row>
    <row r="86" spans="1:33" s="161" customFormat="1" ht="14.25" customHeight="1" x14ac:dyDescent="0.25">
      <c r="A86" s="385"/>
      <c r="B86" s="385"/>
      <c r="C86" s="385"/>
      <c r="D86" s="385"/>
      <c r="E86" s="371"/>
      <c r="F86" s="128">
        <v>3</v>
      </c>
      <c r="G86" s="252"/>
      <c r="H86" s="295"/>
      <c r="I86" s="123">
        <f t="shared" si="4"/>
        <v>0</v>
      </c>
      <c r="J86" s="127" t="s">
        <v>63</v>
      </c>
      <c r="K86" s="127" t="s">
        <v>63</v>
      </c>
      <c r="L86" s="94"/>
      <c r="M86" s="94"/>
      <c r="N86" s="94"/>
      <c r="O86" s="94"/>
      <c r="P86" s="94"/>
      <c r="Q86" s="94"/>
      <c r="R86" s="94"/>
      <c r="S86" s="117"/>
      <c r="T86" s="117"/>
      <c r="U86" s="117"/>
      <c r="V86" s="117"/>
      <c r="W86" s="117"/>
      <c r="X86" s="117"/>
      <c r="Y86" s="117"/>
    </row>
    <row r="87" spans="1:33" s="161" customFormat="1" ht="14.25" customHeight="1" x14ac:dyDescent="0.25">
      <c r="A87" s="105"/>
      <c r="B87" s="116"/>
      <c r="C87" s="116"/>
      <c r="D87" s="116"/>
      <c r="E87" s="94"/>
      <c r="F87" s="129" t="s">
        <v>65</v>
      </c>
      <c r="G87" s="130" t="e">
        <f>AVERAGE(G84:G86)</f>
        <v>#DIV/0!</v>
      </c>
      <c r="H87" s="131" t="e">
        <f>AVERAGE(H84:H86)</f>
        <v>#DIV/0!</v>
      </c>
      <c r="I87" s="131">
        <f>AVERAGE(I84:I86)</f>
        <v>0</v>
      </c>
      <c r="J87" s="132" t="e">
        <f>I87/$B$75/E84*100</f>
        <v>#DIV/0!</v>
      </c>
      <c r="K87" s="215" t="e">
        <f>I87/E84</f>
        <v>#DIV/0!</v>
      </c>
      <c r="L87" s="101"/>
      <c r="M87" s="94"/>
      <c r="N87" s="94"/>
      <c r="O87" s="94"/>
      <c r="P87" s="94"/>
      <c r="Q87" s="94"/>
      <c r="R87" s="94"/>
      <c r="S87" s="117"/>
      <c r="T87" s="117"/>
      <c r="U87" s="117"/>
      <c r="V87" s="117"/>
      <c r="W87" s="117"/>
      <c r="X87" s="117"/>
      <c r="Y87" s="117"/>
    </row>
    <row r="88" spans="1:33" s="161" customFormat="1" ht="14.25" customHeight="1" x14ac:dyDescent="0.25">
      <c r="A88" s="105"/>
      <c r="B88" s="116"/>
      <c r="C88" s="116"/>
      <c r="D88" s="116"/>
      <c r="E88" s="94"/>
      <c r="F88" s="133" t="s">
        <v>66</v>
      </c>
      <c r="G88" s="134" t="e">
        <f>STDEV(G84:G86)</f>
        <v>#DIV/0!</v>
      </c>
      <c r="H88" s="135" t="e">
        <f>STDEV(H84:H86)</f>
        <v>#DIV/0!</v>
      </c>
      <c r="I88" s="135">
        <f>STDEV(I84:I86)</f>
        <v>0</v>
      </c>
      <c r="J88" s="128" t="s">
        <v>63</v>
      </c>
      <c r="K88" s="214"/>
      <c r="L88" s="94"/>
      <c r="M88" s="94"/>
      <c r="N88" s="94"/>
      <c r="O88" s="94"/>
      <c r="P88" s="94"/>
      <c r="Q88" s="94"/>
      <c r="R88" s="94"/>
      <c r="S88" s="117"/>
      <c r="T88" s="117"/>
      <c r="U88" s="117"/>
      <c r="V88" s="117"/>
      <c r="W88" s="117"/>
      <c r="X88" s="117"/>
      <c r="Y88" s="117"/>
    </row>
    <row r="89" spans="1:33" s="161" customFormat="1" ht="14.25" customHeight="1" x14ac:dyDescent="0.25">
      <c r="A89" s="94"/>
      <c r="B89" s="94"/>
      <c r="C89" s="94"/>
      <c r="D89" s="94"/>
      <c r="E89" s="94"/>
      <c r="F89" s="136" t="s">
        <v>67</v>
      </c>
      <c r="G89" s="137" t="e">
        <f>G88/G87*100</f>
        <v>#DIV/0!</v>
      </c>
      <c r="H89" s="137" t="e">
        <f>H88/H87*100</f>
        <v>#DIV/0!</v>
      </c>
      <c r="I89" s="137" t="e">
        <f>I88/I87*100</f>
        <v>#DIV/0!</v>
      </c>
      <c r="J89" s="138" t="s">
        <v>63</v>
      </c>
      <c r="K89" s="214"/>
      <c r="L89" s="94"/>
      <c r="M89" s="117"/>
      <c r="N89" s="94"/>
      <c r="O89" s="94"/>
      <c r="P89" s="94"/>
      <c r="Q89" s="94"/>
      <c r="R89" s="94"/>
      <c r="S89" s="117"/>
      <c r="T89" s="117"/>
      <c r="U89" s="117"/>
      <c r="V89" s="117"/>
      <c r="W89" s="117"/>
      <c r="X89" s="117"/>
      <c r="Y89" s="117"/>
    </row>
    <row r="90" spans="1:33" s="161" customFormat="1" ht="14.25" customHeight="1" x14ac:dyDescent="0.25">
      <c r="A90" s="94"/>
      <c r="B90" s="94"/>
      <c r="C90" s="94"/>
      <c r="D90" s="94"/>
      <c r="E90" s="94"/>
      <c r="F90" s="139" t="s">
        <v>68</v>
      </c>
      <c r="G90" s="140" t="s">
        <v>69</v>
      </c>
      <c r="H90" s="162" t="s">
        <v>68</v>
      </c>
      <c r="I90" s="139" t="s">
        <v>70</v>
      </c>
      <c r="J90" s="140" t="s">
        <v>172</v>
      </c>
      <c r="L90" s="94"/>
      <c r="M90" s="94"/>
      <c r="N90" s="94"/>
      <c r="O90" s="94"/>
      <c r="P90" s="94"/>
      <c r="Q90" s="94"/>
      <c r="R90" s="94"/>
      <c r="S90" s="117"/>
      <c r="T90" s="117"/>
      <c r="U90" s="117"/>
      <c r="V90" s="117"/>
      <c r="W90" s="117"/>
      <c r="X90" s="117"/>
      <c r="Y90" s="117"/>
    </row>
    <row r="91" spans="1:33" s="161" customFormat="1" ht="14.25" customHeight="1" x14ac:dyDescent="0.25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117"/>
      <c r="T91" s="117"/>
      <c r="U91" s="117"/>
      <c r="V91" s="117"/>
      <c r="W91" s="117"/>
      <c r="X91" s="117"/>
      <c r="Y91" s="117"/>
    </row>
    <row r="92" spans="1:33" s="161" customFormat="1" ht="14.25" customHeight="1" x14ac:dyDescent="0.25">
      <c r="A92" s="105" t="s">
        <v>140</v>
      </c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94"/>
      <c r="R92" s="117"/>
      <c r="S92" s="117"/>
      <c r="T92" s="117"/>
      <c r="U92" s="117"/>
      <c r="V92" s="117"/>
      <c r="W92" s="117"/>
      <c r="X92" s="117"/>
      <c r="Y92" s="117"/>
    </row>
    <row r="93" spans="1:33" s="161" customFormat="1" ht="14.25" customHeight="1" x14ac:dyDescent="0.25">
      <c r="A93" s="105"/>
      <c r="B93" s="94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94"/>
      <c r="N93" s="94"/>
      <c r="O93" s="94"/>
      <c r="P93" s="94"/>
      <c r="Q93" s="94"/>
      <c r="R93" s="117"/>
      <c r="S93" s="94"/>
      <c r="T93" s="94"/>
      <c r="U93" s="94"/>
      <c r="V93" s="94"/>
      <c r="W93" s="94"/>
      <c r="X93" s="94"/>
      <c r="Y93" s="94"/>
      <c r="Z93" s="160"/>
      <c r="AA93" s="160"/>
      <c r="AB93" s="160"/>
    </row>
    <row r="94" spans="1:33" s="161" customFormat="1" ht="30" x14ac:dyDescent="0.25">
      <c r="A94" s="108" t="s">
        <v>60</v>
      </c>
      <c r="B94" s="108" t="s">
        <v>71</v>
      </c>
      <c r="C94" s="108" t="s">
        <v>40</v>
      </c>
      <c r="D94" s="108" t="s">
        <v>41</v>
      </c>
      <c r="E94" s="108" t="s">
        <v>42</v>
      </c>
      <c r="F94" s="108" t="s">
        <v>43</v>
      </c>
      <c r="G94" s="121" t="s">
        <v>115</v>
      </c>
      <c r="H94" s="121" t="s">
        <v>119</v>
      </c>
      <c r="I94" s="108" t="s">
        <v>47</v>
      </c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160"/>
      <c r="Z94" s="160"/>
      <c r="AA94" s="160"/>
      <c r="AC94" s="160"/>
    </row>
    <row r="95" spans="1:33" s="161" customFormat="1" ht="14.25" customHeight="1" x14ac:dyDescent="0.25">
      <c r="A95" s="208" t="str">
        <f>'solvent 1'!A95</f>
        <v>B3.4</v>
      </c>
      <c r="B95" s="208">
        <f>'solvent 1'!B95</f>
        <v>1</v>
      </c>
      <c r="C95" s="208">
        <f>'solvent 1'!C95</f>
        <v>40</v>
      </c>
      <c r="D95" s="208" t="str">
        <f>'solvent 1'!D95</f>
        <v>B</v>
      </c>
      <c r="E95" s="208">
        <f>'solvent 1'!E95</f>
        <v>3.96</v>
      </c>
      <c r="F95" s="119">
        <f>C95*$D$33/(C95*0.001+E95)</f>
        <v>0</v>
      </c>
      <c r="G95" s="294"/>
      <c r="H95" s="122">
        <f>G95-$B$55</f>
        <v>0</v>
      </c>
      <c r="I95" s="132" t="e">
        <f>H95/$B$75/F95*100</f>
        <v>#DIV/0!</v>
      </c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160"/>
      <c r="Z95" s="160"/>
      <c r="AA95" s="160"/>
      <c r="AB95" s="160"/>
    </row>
    <row r="96" spans="1:33" ht="14.25" customHeight="1" x14ac:dyDescent="0.25">
      <c r="A96" s="208" t="str">
        <f>'solvent 1'!A96</f>
        <v>B3.5</v>
      </c>
      <c r="B96" s="208">
        <f>'solvent 1'!B96</f>
        <v>2</v>
      </c>
      <c r="C96" s="208">
        <f>'solvent 1'!C96</f>
        <v>40</v>
      </c>
      <c r="D96" s="208" t="str">
        <f>'solvent 1'!D96</f>
        <v>B</v>
      </c>
      <c r="E96" s="208">
        <f>'solvent 1'!E96</f>
        <v>3.96</v>
      </c>
      <c r="F96" s="119">
        <f t="shared" ref="F96:F99" si="5">C96*$D$33/(C96*0.001+E96)</f>
        <v>0</v>
      </c>
      <c r="G96" s="294"/>
      <c r="H96" s="122">
        <f t="shared" ref="H96:H99" si="6">G96-$B$55</f>
        <v>0</v>
      </c>
      <c r="I96" s="132" t="e">
        <f t="shared" ref="I96:I99" si="7">H96/$B$75/F96*100</f>
        <v>#DIV/0!</v>
      </c>
      <c r="AC96" s="117"/>
      <c r="AD96" s="117"/>
      <c r="AE96" s="117"/>
      <c r="AF96" s="117"/>
      <c r="AG96" s="117"/>
    </row>
    <row r="97" spans="1:37" ht="14.25" customHeight="1" x14ac:dyDescent="0.25">
      <c r="A97" s="208" t="str">
        <f>'solvent 1'!A97</f>
        <v>B3.6</v>
      </c>
      <c r="B97" s="208">
        <f>'solvent 1'!B97</f>
        <v>3</v>
      </c>
      <c r="C97" s="208">
        <f>'solvent 1'!C97</f>
        <v>40</v>
      </c>
      <c r="D97" s="208" t="str">
        <f>'solvent 1'!D97</f>
        <v>B</v>
      </c>
      <c r="E97" s="208">
        <f>'solvent 1'!E97</f>
        <v>3.96</v>
      </c>
      <c r="F97" s="119">
        <f t="shared" si="5"/>
        <v>0</v>
      </c>
      <c r="G97" s="294"/>
      <c r="H97" s="122">
        <f t="shared" si="6"/>
        <v>0</v>
      </c>
      <c r="I97" s="132" t="e">
        <f t="shared" si="7"/>
        <v>#DIV/0!</v>
      </c>
      <c r="AC97" s="117"/>
      <c r="AD97" s="117"/>
      <c r="AE97" s="117"/>
      <c r="AF97" s="117"/>
      <c r="AG97" s="117"/>
    </row>
    <row r="98" spans="1:37" ht="14.25" customHeight="1" x14ac:dyDescent="0.25">
      <c r="A98" s="208" t="str">
        <f>'solvent 1'!A98</f>
        <v>B3.7</v>
      </c>
      <c r="B98" s="208">
        <f>'solvent 1'!B98</f>
        <v>4</v>
      </c>
      <c r="C98" s="208">
        <f>'solvent 1'!C98</f>
        <v>40</v>
      </c>
      <c r="D98" s="208" t="str">
        <f>'solvent 1'!D98</f>
        <v>B</v>
      </c>
      <c r="E98" s="208">
        <f>'solvent 1'!E98</f>
        <v>3.96</v>
      </c>
      <c r="F98" s="119">
        <f t="shared" si="5"/>
        <v>0</v>
      </c>
      <c r="G98" s="294"/>
      <c r="H98" s="122">
        <f t="shared" si="6"/>
        <v>0</v>
      </c>
      <c r="I98" s="132" t="e">
        <f>H98/$B$75/F98*100</f>
        <v>#DIV/0!</v>
      </c>
      <c r="AC98" s="117"/>
      <c r="AD98" s="117"/>
      <c r="AE98" s="117"/>
      <c r="AF98" s="117"/>
      <c r="AG98" s="117"/>
    </row>
    <row r="99" spans="1:37" ht="14.25" customHeight="1" x14ac:dyDescent="0.25">
      <c r="A99" s="208" t="str">
        <f>'solvent 1'!A99</f>
        <v>B3.8</v>
      </c>
      <c r="B99" s="208">
        <f>'solvent 1'!B99</f>
        <v>5</v>
      </c>
      <c r="C99" s="208">
        <f>'solvent 1'!C99</f>
        <v>40</v>
      </c>
      <c r="D99" s="208" t="str">
        <f>'solvent 1'!D99</f>
        <v>B</v>
      </c>
      <c r="E99" s="208">
        <f>'solvent 1'!E99</f>
        <v>3.96</v>
      </c>
      <c r="F99" s="119">
        <f t="shared" si="5"/>
        <v>0</v>
      </c>
      <c r="G99" s="294"/>
      <c r="H99" s="122">
        <f t="shared" si="6"/>
        <v>0</v>
      </c>
      <c r="I99" s="132" t="e">
        <f t="shared" si="7"/>
        <v>#DIV/0!</v>
      </c>
      <c r="AC99" s="117"/>
      <c r="AD99" s="117"/>
      <c r="AE99" s="117"/>
      <c r="AF99" s="117"/>
      <c r="AG99" s="117"/>
    </row>
    <row r="100" spans="1:37" ht="14.25" customHeight="1" x14ac:dyDescent="0.25">
      <c r="H100" s="165" t="s">
        <v>68</v>
      </c>
      <c r="I100" s="140" t="s">
        <v>172</v>
      </c>
      <c r="J100" s="117"/>
      <c r="AD100" s="117"/>
    </row>
    <row r="101" spans="1:37" ht="14.25" customHeight="1" x14ac:dyDescent="0.25">
      <c r="H101" s="117"/>
      <c r="I101" s="117"/>
    </row>
    <row r="102" spans="1:37" ht="14.25" customHeight="1" thickBot="1" x14ac:dyDescent="0.3">
      <c r="A102" s="105" t="s">
        <v>141</v>
      </c>
    </row>
    <row r="103" spans="1:37" ht="14.25" customHeight="1" x14ac:dyDescent="0.25">
      <c r="G103" s="141"/>
      <c r="O103" s="117"/>
      <c r="U103" s="142" t="s">
        <v>73</v>
      </c>
      <c r="AG103" s="117"/>
    </row>
    <row r="104" spans="1:37" ht="51" customHeight="1" thickBot="1" x14ac:dyDescent="0.3">
      <c r="A104" s="191" t="s">
        <v>74</v>
      </c>
      <c r="B104" s="190" t="s">
        <v>71</v>
      </c>
      <c r="C104" s="190" t="s">
        <v>150</v>
      </c>
      <c r="D104" s="125" t="s">
        <v>34</v>
      </c>
      <c r="E104" s="189" t="s">
        <v>162</v>
      </c>
      <c r="F104" s="189" t="s">
        <v>154</v>
      </c>
      <c r="G104" s="192" t="s">
        <v>155</v>
      </c>
      <c r="H104" s="188" t="s">
        <v>75</v>
      </c>
      <c r="I104" s="187" t="s">
        <v>118</v>
      </c>
      <c r="J104" s="187" t="s">
        <v>142</v>
      </c>
      <c r="K104" s="187" t="s">
        <v>159</v>
      </c>
      <c r="L104" s="187" t="s">
        <v>158</v>
      </c>
      <c r="M104" s="187" t="s">
        <v>161</v>
      </c>
      <c r="N104" s="187" t="s">
        <v>160</v>
      </c>
      <c r="O104" s="187" t="s">
        <v>47</v>
      </c>
      <c r="P104" s="187" t="s">
        <v>76</v>
      </c>
      <c r="Q104" s="186" t="s">
        <v>77</v>
      </c>
      <c r="R104" s="186" t="s">
        <v>78</v>
      </c>
      <c r="S104" s="186" t="s">
        <v>79</v>
      </c>
      <c r="T104" s="188" t="s">
        <v>180</v>
      </c>
      <c r="U104" s="143" t="s">
        <v>108</v>
      </c>
      <c r="V104" s="144" t="s">
        <v>80</v>
      </c>
      <c r="W104" s="117"/>
      <c r="AD104" s="117"/>
      <c r="AE104" s="117"/>
      <c r="AH104" s="94"/>
      <c r="AI104" s="94"/>
      <c r="AJ104" s="94"/>
      <c r="AK104" s="94"/>
    </row>
    <row r="105" spans="1:37" s="94" customFormat="1" ht="14.25" customHeight="1" x14ac:dyDescent="0.25">
      <c r="A105" s="377">
        <f>'solvent 1'!A105</f>
        <v>0</v>
      </c>
      <c r="B105" s="380">
        <f>'solvent 1'!B105</f>
        <v>0</v>
      </c>
      <c r="C105" s="195">
        <v>1</v>
      </c>
      <c r="D105" s="269">
        <f>'solvent 1'!D105</f>
        <v>0</v>
      </c>
      <c r="E105" s="337" t="str">
        <f>'solvent 1'!E105</f>
        <v>N/A</v>
      </c>
      <c r="F105" s="337" t="str">
        <f>'solvent 1'!F105</f>
        <v>N/A</v>
      </c>
      <c r="G105" s="254">
        <f>'solvent 1'!G105</f>
        <v>4</v>
      </c>
      <c r="H105" s="307">
        <f>D105/G105</f>
        <v>0</v>
      </c>
      <c r="I105" s="279"/>
      <c r="J105" s="305">
        <f>I105-$B$55</f>
        <v>0</v>
      </c>
      <c r="K105" s="337" t="str">
        <f>'solvent 1'!K105</f>
        <v>N/A</v>
      </c>
      <c r="L105" s="337" t="str">
        <f>'solvent 1'!L105</f>
        <v>N/A</v>
      </c>
      <c r="M105" s="337" t="str">
        <f>'solvent 1'!M105</f>
        <v>N/A</v>
      </c>
      <c r="N105" s="337" t="str">
        <f>'solvent 1'!N105</f>
        <v>N/A</v>
      </c>
      <c r="O105" s="337" t="str">
        <f>'solvent 1'!O105</f>
        <v>N/A</v>
      </c>
      <c r="P105" s="206" t="e">
        <f>J105/$B$75</f>
        <v>#DIV/0!</v>
      </c>
      <c r="Q105" s="305" t="e">
        <f>P105*0.001/H105*100*10000</f>
        <v>#DIV/0!</v>
      </c>
      <c r="R105" s="351" t="e">
        <f>AVERAGE(Q105:Q107)</f>
        <v>#DIV/0!</v>
      </c>
      <c r="S105" s="354" t="e">
        <f>AVERAGE(R105:R107)/10000</f>
        <v>#DIV/0!</v>
      </c>
      <c r="T105" s="227" t="e">
        <f>IF(P105&lt;$B$79, $B$79*0.001/H105*100*10000,"N/A")</f>
        <v>#DIV/0!</v>
      </c>
      <c r="U105" s="322"/>
      <c r="V105" s="146" t="s">
        <v>81</v>
      </c>
      <c r="W105" s="124" t="s">
        <v>82</v>
      </c>
      <c r="X105" s="117"/>
    </row>
    <row r="106" spans="1:37" s="94" customFormat="1" ht="14.25" customHeight="1" x14ac:dyDescent="0.25">
      <c r="A106" s="378"/>
      <c r="B106" s="381"/>
      <c r="C106" s="182">
        <v>2</v>
      </c>
      <c r="D106" s="270">
        <f>'solvent 1'!D106</f>
        <v>0</v>
      </c>
      <c r="E106" s="338"/>
      <c r="F106" s="338"/>
      <c r="G106" s="255">
        <f>'solvent 1'!G106</f>
        <v>4</v>
      </c>
      <c r="H106" s="202">
        <f>D106/G106</f>
        <v>0</v>
      </c>
      <c r="I106" s="280"/>
      <c r="J106" s="201">
        <f t="shared" ref="J106:J110" si="8">I106-$B$55</f>
        <v>0</v>
      </c>
      <c r="K106" s="338"/>
      <c r="L106" s="338"/>
      <c r="M106" s="338"/>
      <c r="N106" s="338"/>
      <c r="O106" s="338"/>
      <c r="P106" s="178" t="e">
        <f>J106/$B$75</f>
        <v>#DIV/0!</v>
      </c>
      <c r="Q106" s="201" t="e">
        <f>P106*0.001/H106*100*10000</f>
        <v>#DIV/0!</v>
      </c>
      <c r="R106" s="352"/>
      <c r="S106" s="355"/>
      <c r="T106" s="228" t="e">
        <f>IF(P106&lt;$B$79, $B$79*0.001/H106*100*10000,"N/A")</f>
        <v>#DIV/0!</v>
      </c>
      <c r="U106" s="323"/>
      <c r="V106" s="146" t="s">
        <v>134</v>
      </c>
      <c r="W106" s="124" t="s">
        <v>83</v>
      </c>
    </row>
    <row r="107" spans="1:37" s="94" customFormat="1" ht="14.25" customHeight="1" x14ac:dyDescent="0.25">
      <c r="A107" s="378"/>
      <c r="B107" s="381"/>
      <c r="C107" s="147">
        <v>3</v>
      </c>
      <c r="D107" s="271">
        <f>'solvent 1'!D107</f>
        <v>0</v>
      </c>
      <c r="E107" s="339"/>
      <c r="F107" s="339"/>
      <c r="G107" s="256">
        <f>'solvent 1'!G107</f>
        <v>4</v>
      </c>
      <c r="H107" s="308">
        <f>D107/G107</f>
        <v>0</v>
      </c>
      <c r="I107" s="280"/>
      <c r="J107" s="306">
        <f t="shared" si="8"/>
        <v>0</v>
      </c>
      <c r="K107" s="339"/>
      <c r="L107" s="339"/>
      <c r="M107" s="339"/>
      <c r="N107" s="339"/>
      <c r="O107" s="339"/>
      <c r="P107" s="317" t="e">
        <f>J107/$B$75</f>
        <v>#DIV/0!</v>
      </c>
      <c r="Q107" s="306" t="e">
        <f>P107*0.001/H107*100*10000</f>
        <v>#DIV/0!</v>
      </c>
      <c r="R107" s="353"/>
      <c r="S107" s="356"/>
      <c r="T107" s="228" t="e">
        <f>IF(P107&lt;$B$79, $B$79*0.001/H107*100*10000,"N/A")</f>
        <v>#DIV/0!</v>
      </c>
      <c r="U107" s="324"/>
      <c r="V107" s="146" t="s">
        <v>133</v>
      </c>
      <c r="W107" s="124" t="s">
        <v>135</v>
      </c>
      <c r="X107" s="117"/>
    </row>
    <row r="108" spans="1:37" s="94" customFormat="1" ht="14.25" customHeight="1" x14ac:dyDescent="0.25">
      <c r="A108" s="378"/>
      <c r="B108" s="381"/>
      <c r="C108" s="145" t="s">
        <v>151</v>
      </c>
      <c r="D108" s="257">
        <f>'solvent 1'!D108</f>
        <v>0</v>
      </c>
      <c r="E108" s="207">
        <f>'solvent 1'!E108</f>
        <v>800</v>
      </c>
      <c r="F108" s="207" t="str">
        <f>'solvent 1'!F108</f>
        <v>Diluted stock A</v>
      </c>
      <c r="G108" s="257">
        <f>'solvent 1'!G108</f>
        <v>3.2</v>
      </c>
      <c r="H108" s="193">
        <f>D108/(E108*0.001+G108)</f>
        <v>0</v>
      </c>
      <c r="I108" s="280"/>
      <c r="J108" s="201">
        <f t="shared" si="8"/>
        <v>0</v>
      </c>
      <c r="K108" s="225" t="e">
        <f>$B$75*S105/100*H108/0.001</f>
        <v>#DIV/0!</v>
      </c>
      <c r="L108" s="201" t="e">
        <f>J108-K108</f>
        <v>#DIV/0!</v>
      </c>
      <c r="M108" s="194">
        <f>$E$64</f>
        <v>0</v>
      </c>
      <c r="N108" s="178" t="e">
        <f>L108/B$75</f>
        <v>#DIV/0!</v>
      </c>
      <c r="O108" s="201" t="e">
        <f>IF(M108&gt;=$B$79, N108/M108*100, "N/A")</f>
        <v>#DIV/0!</v>
      </c>
      <c r="P108" s="343" t="str">
        <f>'solvent 1'!P108</f>
        <v>N/A</v>
      </c>
      <c r="Q108" s="343" t="str">
        <f>'solvent 1'!Q108</f>
        <v>N/A</v>
      </c>
      <c r="R108" s="343" t="str">
        <f>'solvent 1'!R108</f>
        <v>N/A</v>
      </c>
      <c r="S108" s="343" t="str">
        <f>'solvent 1'!S108</f>
        <v>N/A</v>
      </c>
      <c r="T108" s="345" t="str">
        <f>IF(P108&lt;$B$79, $B$79*0.001/H108*100*10000,"N/A")</f>
        <v>N/A</v>
      </c>
      <c r="U108" s="334" t="str">
        <f>'solvent 1'!U108</f>
        <v>N/A</v>
      </c>
      <c r="V108" s="146" t="s">
        <v>84</v>
      </c>
      <c r="W108" s="124" t="s">
        <v>85</v>
      </c>
      <c r="X108" s="117"/>
    </row>
    <row r="109" spans="1:37" s="94" customFormat="1" ht="14.25" customHeight="1" x14ac:dyDescent="0.25">
      <c r="A109" s="378"/>
      <c r="B109" s="381"/>
      <c r="C109" s="182" t="s">
        <v>152</v>
      </c>
      <c r="D109" s="257">
        <f>'solvent 1'!D109</f>
        <v>0</v>
      </c>
      <c r="E109" s="207">
        <f>'solvent 1'!E109</f>
        <v>4000</v>
      </c>
      <c r="F109" s="207" t="str">
        <f>'solvent 1'!F109</f>
        <v>Diluted stock A</v>
      </c>
      <c r="G109" s="257">
        <f>'solvent 1'!G109</f>
        <v>0</v>
      </c>
      <c r="H109" s="193">
        <f>D109/(E109*0.001+G109)</f>
        <v>0</v>
      </c>
      <c r="I109" s="280"/>
      <c r="J109" s="201">
        <f t="shared" si="8"/>
        <v>0</v>
      </c>
      <c r="K109" s="225" t="e">
        <f>$B$75*S105/100*H109/0.001</f>
        <v>#DIV/0!</v>
      </c>
      <c r="L109" s="201" t="e">
        <f>J109-K109</f>
        <v>#DIV/0!</v>
      </c>
      <c r="M109" s="194">
        <f>$E$65</f>
        <v>0</v>
      </c>
      <c r="N109" s="178" t="e">
        <f>L109/B$75</f>
        <v>#DIV/0!</v>
      </c>
      <c r="O109" s="201" t="e">
        <f>IF(M109&gt;=$B$79, N109/M109*100, "N/A")</f>
        <v>#DIV/0!</v>
      </c>
      <c r="P109" s="338"/>
      <c r="Q109" s="338"/>
      <c r="R109" s="338"/>
      <c r="S109" s="338"/>
      <c r="T109" s="346"/>
      <c r="U109" s="335"/>
      <c r="V109" s="146"/>
      <c r="W109" s="124"/>
      <c r="X109" s="117"/>
    </row>
    <row r="110" spans="1:37" s="94" customFormat="1" ht="14.25" customHeight="1" thickBot="1" x14ac:dyDescent="0.3">
      <c r="A110" s="379"/>
      <c r="B110" s="382"/>
      <c r="C110" s="198" t="s">
        <v>153</v>
      </c>
      <c r="D110" s="258">
        <f>'solvent 1'!D110</f>
        <v>0</v>
      </c>
      <c r="E110" s="207">
        <f>'solvent 1'!E110</f>
        <v>20</v>
      </c>
      <c r="F110" s="207" t="str">
        <f>'solvent 1'!F110</f>
        <v>Stock A</v>
      </c>
      <c r="G110" s="257">
        <f>'solvent 1'!G110</f>
        <v>3.98</v>
      </c>
      <c r="H110" s="199">
        <f>D110/(E110*0.001+G110)</f>
        <v>0</v>
      </c>
      <c r="I110" s="281"/>
      <c r="J110" s="204">
        <f t="shared" si="8"/>
        <v>0</v>
      </c>
      <c r="K110" s="225" t="e">
        <f>$B$75*S105/100*H110/0.001</f>
        <v>#DIV/0!</v>
      </c>
      <c r="L110" s="201" t="e">
        <f>J110-K110</f>
        <v>#DIV/0!</v>
      </c>
      <c r="M110" s="194">
        <f>$E$66</f>
        <v>0</v>
      </c>
      <c r="N110" s="178" t="e">
        <f>L110/B$75</f>
        <v>#DIV/0!</v>
      </c>
      <c r="O110" s="201" t="e">
        <f>IF(M110&gt;=$B$79, N110/M110*100, "N/A")</f>
        <v>#DIV/0!</v>
      </c>
      <c r="P110" s="344"/>
      <c r="Q110" s="344"/>
      <c r="R110" s="344"/>
      <c r="S110" s="344"/>
      <c r="T110" s="347"/>
      <c r="U110" s="336"/>
      <c r="V110" s="146"/>
      <c r="W110" s="124"/>
    </row>
    <row r="111" spans="1:37" s="94" customFormat="1" ht="14.25" customHeight="1" x14ac:dyDescent="0.25">
      <c r="A111" s="377">
        <f>'solvent 1'!A111</f>
        <v>0</v>
      </c>
      <c r="B111" s="380">
        <f>'solvent 1'!B111</f>
        <v>0</v>
      </c>
      <c r="C111" s="195">
        <v>1</v>
      </c>
      <c r="D111" s="269">
        <f>'solvent 1'!D111</f>
        <v>0</v>
      </c>
      <c r="E111" s="337" t="str">
        <f>'solvent 1'!E111</f>
        <v>N/A</v>
      </c>
      <c r="F111" s="337" t="str">
        <f>'solvent 1'!F111</f>
        <v>N/A</v>
      </c>
      <c r="G111" s="254">
        <f>'solvent 1'!G111</f>
        <v>4</v>
      </c>
      <c r="H111" s="307">
        <f>D111/G111</f>
        <v>0</v>
      </c>
      <c r="I111" s="300"/>
      <c r="J111" s="305">
        <f>I111-$B$55</f>
        <v>0</v>
      </c>
      <c r="K111" s="337" t="str">
        <f>'solvent 1'!K111</f>
        <v>N/A</v>
      </c>
      <c r="L111" s="337" t="str">
        <f>'solvent 1'!L111</f>
        <v>N/A</v>
      </c>
      <c r="M111" s="337" t="str">
        <f>'solvent 1'!M111</f>
        <v>N/A</v>
      </c>
      <c r="N111" s="337" t="str">
        <f>'solvent 1'!N111</f>
        <v>N/A</v>
      </c>
      <c r="O111" s="337" t="str">
        <f>'solvent 1'!O111</f>
        <v>N/A</v>
      </c>
      <c r="P111" s="206" t="e">
        <f>J111/$B$75</f>
        <v>#DIV/0!</v>
      </c>
      <c r="Q111" s="305" t="e">
        <f>P111*0.001/H111*100*10000</f>
        <v>#DIV/0!</v>
      </c>
      <c r="R111" s="351" t="e">
        <f>AVERAGE(Q111:Q113)</f>
        <v>#DIV/0!</v>
      </c>
      <c r="S111" s="354" t="e">
        <f>AVERAGE(R111:R113)/10000</f>
        <v>#DIV/0!</v>
      </c>
      <c r="T111" s="227" t="e">
        <f>IF(P111&lt;$B$79, $B$79*0.001/H111*100*10000,"N/A")</f>
        <v>#DIV/0!</v>
      </c>
      <c r="U111" s="322"/>
      <c r="V111" s="146"/>
      <c r="W111" s="124"/>
      <c r="X111" s="117"/>
    </row>
    <row r="112" spans="1:37" s="94" customFormat="1" ht="14.25" customHeight="1" x14ac:dyDescent="0.25">
      <c r="A112" s="378"/>
      <c r="B112" s="381"/>
      <c r="C112" s="182">
        <v>2</v>
      </c>
      <c r="D112" s="270">
        <f>'solvent 1'!D112</f>
        <v>0</v>
      </c>
      <c r="E112" s="338"/>
      <c r="F112" s="338"/>
      <c r="G112" s="255">
        <f>'solvent 1'!G112</f>
        <v>4</v>
      </c>
      <c r="H112" s="202">
        <f>D112/G112</f>
        <v>0</v>
      </c>
      <c r="I112" s="301"/>
      <c r="J112" s="201">
        <f t="shared" ref="J112:J116" si="9">I112-$B$55</f>
        <v>0</v>
      </c>
      <c r="K112" s="338"/>
      <c r="L112" s="338"/>
      <c r="M112" s="338"/>
      <c r="N112" s="338"/>
      <c r="O112" s="338"/>
      <c r="P112" s="178" t="e">
        <f>J112/$B$75</f>
        <v>#DIV/0!</v>
      </c>
      <c r="Q112" s="201" t="e">
        <f>P112*0.001/H112*100*10000</f>
        <v>#DIV/0!</v>
      </c>
      <c r="R112" s="352"/>
      <c r="S112" s="355"/>
      <c r="T112" s="228" t="e">
        <f>IF(P112&lt;$B$79, $B$79*0.001/H112*100*10000,"N/A")</f>
        <v>#DIV/0!</v>
      </c>
      <c r="U112" s="323"/>
      <c r="V112" s="146"/>
      <c r="W112" s="124"/>
      <c r="X112" s="117"/>
    </row>
    <row r="113" spans="1:24" s="94" customFormat="1" ht="14.25" customHeight="1" x14ac:dyDescent="0.25">
      <c r="A113" s="378"/>
      <c r="B113" s="381"/>
      <c r="C113" s="147">
        <v>3</v>
      </c>
      <c r="D113" s="271">
        <f>'solvent 1'!D113</f>
        <v>0</v>
      </c>
      <c r="E113" s="339"/>
      <c r="F113" s="339"/>
      <c r="G113" s="256">
        <f>'solvent 1'!G113</f>
        <v>4</v>
      </c>
      <c r="H113" s="308">
        <f>D113/G113</f>
        <v>0</v>
      </c>
      <c r="I113" s="302"/>
      <c r="J113" s="306">
        <f t="shared" si="9"/>
        <v>0</v>
      </c>
      <c r="K113" s="339"/>
      <c r="L113" s="339"/>
      <c r="M113" s="339"/>
      <c r="N113" s="339"/>
      <c r="O113" s="339"/>
      <c r="P113" s="317" t="e">
        <f>J113/$B$75</f>
        <v>#DIV/0!</v>
      </c>
      <c r="Q113" s="306" t="e">
        <f>P113*0.001/H113*100*10000</f>
        <v>#DIV/0!</v>
      </c>
      <c r="R113" s="353"/>
      <c r="S113" s="356"/>
      <c r="T113" s="228" t="e">
        <f>IF(P113&lt;$B$79, $B$79*0.001/H113*100*10000,"N/A")</f>
        <v>#DIV/0!</v>
      </c>
      <c r="U113" s="324"/>
      <c r="V113"/>
      <c r="W113" s="124"/>
    </row>
    <row r="114" spans="1:24" s="94" customFormat="1" ht="14.25" customHeight="1" x14ac:dyDescent="0.25">
      <c r="A114" s="378"/>
      <c r="B114" s="381"/>
      <c r="C114" s="145" t="s">
        <v>151</v>
      </c>
      <c r="D114" s="257">
        <f>'solvent 1'!D114</f>
        <v>0</v>
      </c>
      <c r="E114" s="207">
        <f>'solvent 1'!E114</f>
        <v>800</v>
      </c>
      <c r="F114" s="207" t="str">
        <f>'solvent 1'!F114</f>
        <v>Diluted stock A</v>
      </c>
      <c r="G114" s="257">
        <f>'solvent 1'!G114</f>
        <v>3.2</v>
      </c>
      <c r="H114" s="193">
        <f>D114/(E114*0.001+G114)</f>
        <v>0</v>
      </c>
      <c r="I114" s="301"/>
      <c r="J114" s="201">
        <f t="shared" si="9"/>
        <v>0</v>
      </c>
      <c r="K114" s="225" t="e">
        <f>$B$75*S111/100*H114/0.001</f>
        <v>#DIV/0!</v>
      </c>
      <c r="L114" s="201" t="e">
        <f>J114-K114</f>
        <v>#DIV/0!</v>
      </c>
      <c r="M114" s="194">
        <f>$E$64</f>
        <v>0</v>
      </c>
      <c r="N114" s="178" t="e">
        <f>L114/B$75</f>
        <v>#DIV/0!</v>
      </c>
      <c r="O114" s="201" t="e">
        <f>IF(M114&gt;=$B$79, N114/M114*100, "N/A")</f>
        <v>#DIV/0!</v>
      </c>
      <c r="P114" s="343" t="str">
        <f>'solvent 1'!P114</f>
        <v>N/A</v>
      </c>
      <c r="Q114" s="343" t="str">
        <f>'solvent 1'!Q114</f>
        <v>N/A</v>
      </c>
      <c r="R114" s="343" t="str">
        <f>'solvent 1'!R114</f>
        <v>N/A</v>
      </c>
      <c r="S114" s="343" t="str">
        <f>'solvent 1'!S114</f>
        <v>N/A</v>
      </c>
      <c r="T114" s="345" t="str">
        <f>IF(P114&lt;$B$79, $B$79*0.001/H114*100*10000,"N/A")</f>
        <v>N/A</v>
      </c>
      <c r="U114" s="334" t="str">
        <f>'solvent 1'!U114</f>
        <v>N/A</v>
      </c>
      <c r="V114"/>
      <c r="W114" s="124"/>
      <c r="X114" s="117"/>
    </row>
    <row r="115" spans="1:24" s="94" customFormat="1" ht="14.25" customHeight="1" x14ac:dyDescent="0.25">
      <c r="A115" s="378"/>
      <c r="B115" s="381"/>
      <c r="C115" s="182" t="s">
        <v>152</v>
      </c>
      <c r="D115" s="257">
        <f>'solvent 1'!D115</f>
        <v>0</v>
      </c>
      <c r="E115" s="207">
        <f>'solvent 1'!E115</f>
        <v>4000</v>
      </c>
      <c r="F115" s="207" t="str">
        <f>'solvent 1'!F115</f>
        <v>Diluted stock A</v>
      </c>
      <c r="G115" s="257">
        <f>'solvent 1'!G115</f>
        <v>0</v>
      </c>
      <c r="H115" s="193">
        <f>D115/(E115*0.001+G115)</f>
        <v>0</v>
      </c>
      <c r="I115" s="301"/>
      <c r="J115" s="201">
        <f t="shared" si="9"/>
        <v>0</v>
      </c>
      <c r="K115" s="225" t="e">
        <f>$B$75*S111/100*H115/0.001</f>
        <v>#DIV/0!</v>
      </c>
      <c r="L115" s="201" t="e">
        <f t="shared" ref="L115:L116" si="10">J115-K115</f>
        <v>#DIV/0!</v>
      </c>
      <c r="M115" s="194">
        <f>$E$65</f>
        <v>0</v>
      </c>
      <c r="N115" s="178" t="e">
        <f>L115/B$75</f>
        <v>#DIV/0!</v>
      </c>
      <c r="O115" s="201" t="e">
        <f>IF(M115&gt;=$B$79, N115/M115*100, "N/A")</f>
        <v>#DIV/0!</v>
      </c>
      <c r="P115" s="338"/>
      <c r="Q115" s="338"/>
      <c r="R115" s="338"/>
      <c r="S115" s="338"/>
      <c r="T115" s="346"/>
      <c r="U115" s="335"/>
      <c r="V115"/>
      <c r="W115" s="124"/>
      <c r="X115" s="117"/>
    </row>
    <row r="116" spans="1:24" s="94" customFormat="1" ht="15.75" thickBot="1" x14ac:dyDescent="0.3">
      <c r="A116" s="379"/>
      <c r="B116" s="382"/>
      <c r="C116" s="198" t="s">
        <v>153</v>
      </c>
      <c r="D116" s="258">
        <f>'solvent 1'!D116</f>
        <v>0</v>
      </c>
      <c r="E116" s="207">
        <f>'solvent 1'!E116</f>
        <v>20</v>
      </c>
      <c r="F116" s="207" t="str">
        <f>'solvent 1'!F116</f>
        <v>Stock A</v>
      </c>
      <c r="G116" s="258">
        <f>'solvent 1'!G116</f>
        <v>3.98</v>
      </c>
      <c r="H116" s="199">
        <f>D116/(E116*0.001+G116)</f>
        <v>0</v>
      </c>
      <c r="I116" s="303"/>
      <c r="J116" s="204">
        <f t="shared" si="9"/>
        <v>0</v>
      </c>
      <c r="K116" s="225" t="e">
        <f>$B$75*S111/100*H116/0.001</f>
        <v>#DIV/0!</v>
      </c>
      <c r="L116" s="201" t="e">
        <f t="shared" si="10"/>
        <v>#DIV/0!</v>
      </c>
      <c r="M116" s="194">
        <f>$E$66</f>
        <v>0</v>
      </c>
      <c r="N116" s="178" t="e">
        <f>L116/B$75</f>
        <v>#DIV/0!</v>
      </c>
      <c r="O116" s="201" t="e">
        <f>IF(M116&gt;=$B$79, N116/M116*100, "N/A")</f>
        <v>#DIV/0!</v>
      </c>
      <c r="P116" s="344"/>
      <c r="Q116" s="344"/>
      <c r="R116" s="344"/>
      <c r="S116" s="344"/>
      <c r="T116" s="347"/>
      <c r="U116" s="336"/>
      <c r="V116" s="146"/>
      <c r="W116" s="124"/>
    </row>
    <row r="117" spans="1:24" s="94" customFormat="1" ht="15" x14ac:dyDescent="0.25">
      <c r="A117" s="377">
        <f>'solvent 1'!A117</f>
        <v>0</v>
      </c>
      <c r="B117" s="380">
        <f>'solvent 1'!B117</f>
        <v>0</v>
      </c>
      <c r="C117" s="195">
        <v>1</v>
      </c>
      <c r="D117" s="269">
        <f>'solvent 1'!D117</f>
        <v>0</v>
      </c>
      <c r="E117" s="337" t="str">
        <f>'solvent 1'!E117</f>
        <v>N/A</v>
      </c>
      <c r="F117" s="337" t="str">
        <f>'solvent 1'!F117</f>
        <v>N/A</v>
      </c>
      <c r="G117" s="254">
        <f>'solvent 1'!G117</f>
        <v>4</v>
      </c>
      <c r="H117" s="307">
        <f>D117/G117</f>
        <v>0</v>
      </c>
      <c r="I117" s="300"/>
      <c r="J117" s="305">
        <f>I117-$B$55</f>
        <v>0</v>
      </c>
      <c r="K117" s="337" t="str">
        <f>'solvent 1'!K117</f>
        <v>N/A</v>
      </c>
      <c r="L117" s="337" t="str">
        <f>'solvent 1'!L117</f>
        <v>N/A</v>
      </c>
      <c r="M117" s="337" t="str">
        <f>'solvent 1'!M117</f>
        <v>N/A</v>
      </c>
      <c r="N117" s="337" t="str">
        <f>'solvent 1'!N117</f>
        <v>N/A</v>
      </c>
      <c r="O117" s="337" t="str">
        <f>'solvent 1'!O117</f>
        <v>N/A</v>
      </c>
      <c r="P117" s="206" t="e">
        <f>J117/$B$75</f>
        <v>#DIV/0!</v>
      </c>
      <c r="Q117" s="305" t="e">
        <f>P117*0.001/H117*100*10000</f>
        <v>#DIV/0!</v>
      </c>
      <c r="R117" s="351" t="e">
        <f>AVERAGE(Q117:Q119)</f>
        <v>#DIV/0!</v>
      </c>
      <c r="S117" s="354" t="e">
        <f>AVERAGE(R117:R119)/10000</f>
        <v>#DIV/0!</v>
      </c>
      <c r="T117" s="227" t="e">
        <f>IF(P117&lt;$B$79, $B$79*0.001/H117*100*10000,"N/A")</f>
        <v>#DIV/0!</v>
      </c>
      <c r="U117" s="322"/>
      <c r="V117" s="146"/>
      <c r="W117" s="124"/>
    </row>
    <row r="118" spans="1:24" s="94" customFormat="1" ht="15" x14ac:dyDescent="0.25">
      <c r="A118" s="378"/>
      <c r="B118" s="381"/>
      <c r="C118" s="182">
        <v>2</v>
      </c>
      <c r="D118" s="270">
        <f>'solvent 1'!D118</f>
        <v>0</v>
      </c>
      <c r="E118" s="338"/>
      <c r="F118" s="338"/>
      <c r="G118" s="255">
        <f>'solvent 1'!G118</f>
        <v>4</v>
      </c>
      <c r="H118" s="202">
        <f>D118/G118</f>
        <v>0</v>
      </c>
      <c r="I118" s="301"/>
      <c r="J118" s="201">
        <f t="shared" ref="J118:J122" si="11">I118-$B$55</f>
        <v>0</v>
      </c>
      <c r="K118" s="338"/>
      <c r="L118" s="338"/>
      <c r="M118" s="338"/>
      <c r="N118" s="338"/>
      <c r="O118" s="338"/>
      <c r="P118" s="178" t="e">
        <f>J118/$B$75</f>
        <v>#DIV/0!</v>
      </c>
      <c r="Q118" s="201" t="e">
        <f>P118*0.001/H118*100*10000</f>
        <v>#DIV/0!</v>
      </c>
      <c r="R118" s="352"/>
      <c r="S118" s="355"/>
      <c r="T118" s="228" t="e">
        <f>IF(P118&lt;$B$79, $B$79*0.001/H118*100*10000,"N/A")</f>
        <v>#DIV/0!</v>
      </c>
      <c r="U118" s="323"/>
      <c r="X118" s="117"/>
    </row>
    <row r="119" spans="1:24" s="94" customFormat="1" ht="15" x14ac:dyDescent="0.25">
      <c r="A119" s="378"/>
      <c r="B119" s="381"/>
      <c r="C119" s="147">
        <v>3</v>
      </c>
      <c r="D119" s="271">
        <f>'solvent 1'!D119</f>
        <v>0</v>
      </c>
      <c r="E119" s="339"/>
      <c r="F119" s="339"/>
      <c r="G119" s="256">
        <f>'solvent 1'!G119</f>
        <v>4</v>
      </c>
      <c r="H119" s="308">
        <f>D119/G119</f>
        <v>0</v>
      </c>
      <c r="I119" s="302"/>
      <c r="J119" s="306">
        <f t="shared" si="11"/>
        <v>0</v>
      </c>
      <c r="K119" s="339"/>
      <c r="L119" s="339"/>
      <c r="M119" s="339"/>
      <c r="N119" s="339"/>
      <c r="O119" s="339"/>
      <c r="P119" s="317" t="e">
        <f>J119/$B$75</f>
        <v>#DIV/0!</v>
      </c>
      <c r="Q119" s="306" t="e">
        <f>P119*0.001/H119*100*10000</f>
        <v>#DIV/0!</v>
      </c>
      <c r="R119" s="353"/>
      <c r="S119" s="356"/>
      <c r="T119" s="228" t="e">
        <f>IF(P119&lt;$B$79, $B$79*0.001/H119*100*10000,"N/A")</f>
        <v>#DIV/0!</v>
      </c>
      <c r="U119" s="324"/>
      <c r="X119" s="117"/>
    </row>
    <row r="120" spans="1:24" s="94" customFormat="1" ht="15" x14ac:dyDescent="0.25">
      <c r="A120" s="378"/>
      <c r="B120" s="381"/>
      <c r="C120" s="145" t="s">
        <v>151</v>
      </c>
      <c r="D120" s="257">
        <f>'solvent 1'!D120</f>
        <v>0</v>
      </c>
      <c r="E120" s="207">
        <f>'solvent 1'!E120</f>
        <v>800</v>
      </c>
      <c r="F120" s="207" t="str">
        <f>'solvent 1'!F120</f>
        <v>Diluted stock A</v>
      </c>
      <c r="G120" s="257">
        <f>'solvent 1'!G120</f>
        <v>3.2</v>
      </c>
      <c r="H120" s="193">
        <f>D120/(E120*0.001+G120)</f>
        <v>0</v>
      </c>
      <c r="I120" s="301"/>
      <c r="J120" s="201">
        <f t="shared" si="11"/>
        <v>0</v>
      </c>
      <c r="K120" s="225" t="e">
        <f>$B$75*S117/100*H120/0.001</f>
        <v>#DIV/0!</v>
      </c>
      <c r="L120" s="201" t="e">
        <f>J120-K120</f>
        <v>#DIV/0!</v>
      </c>
      <c r="M120" s="194">
        <f>$E$64</f>
        <v>0</v>
      </c>
      <c r="N120" s="178" t="e">
        <f>L120/B$75</f>
        <v>#DIV/0!</v>
      </c>
      <c r="O120" s="201" t="e">
        <f>IF(M120&gt;=$B$79, N120/M120*100, "N/A")</f>
        <v>#DIV/0!</v>
      </c>
      <c r="P120" s="343" t="str">
        <f>'solvent 1'!P120</f>
        <v>N/A</v>
      </c>
      <c r="Q120" s="343" t="str">
        <f>'solvent 1'!Q120</f>
        <v>N/A</v>
      </c>
      <c r="R120" s="343" t="str">
        <f>'solvent 1'!R120</f>
        <v>N/A</v>
      </c>
      <c r="S120" s="343" t="str">
        <f>'solvent 1'!S120</f>
        <v>N/A</v>
      </c>
      <c r="T120" s="345" t="str">
        <f>IF(P120&lt;$B$79, $B$79*0.001/H120*100*10000,"N/A")</f>
        <v>N/A</v>
      </c>
      <c r="U120" s="334" t="str">
        <f>'solvent 1'!U120</f>
        <v>N/A</v>
      </c>
      <c r="X120" s="117"/>
    </row>
    <row r="121" spans="1:24" s="94" customFormat="1" ht="15" x14ac:dyDescent="0.25">
      <c r="A121" s="378"/>
      <c r="B121" s="381"/>
      <c r="C121" s="182" t="s">
        <v>152</v>
      </c>
      <c r="D121" s="257">
        <f>'solvent 1'!D121</f>
        <v>0</v>
      </c>
      <c r="E121" s="207">
        <f>'solvent 1'!E121</f>
        <v>4000</v>
      </c>
      <c r="F121" s="207" t="str">
        <f>'solvent 1'!F121</f>
        <v>Diluted stock A</v>
      </c>
      <c r="G121" s="257">
        <f>'solvent 1'!G121</f>
        <v>0</v>
      </c>
      <c r="H121" s="193">
        <f>D121/(E121*0.001+G121)</f>
        <v>0</v>
      </c>
      <c r="I121" s="301"/>
      <c r="J121" s="201">
        <f t="shared" si="11"/>
        <v>0</v>
      </c>
      <c r="K121" s="225" t="e">
        <f>$B$75*S117/100*H121/0.001</f>
        <v>#DIV/0!</v>
      </c>
      <c r="L121" s="201" t="e">
        <f t="shared" ref="L121:L122" si="12">J121-K121</f>
        <v>#DIV/0!</v>
      </c>
      <c r="M121" s="194">
        <f>$E$65</f>
        <v>0</v>
      </c>
      <c r="N121" s="178" t="e">
        <f>L121/B$75</f>
        <v>#DIV/0!</v>
      </c>
      <c r="O121" s="201" t="e">
        <f>IF(M121&gt;=$B$79, N121/M121*100, "N/A")</f>
        <v>#DIV/0!</v>
      </c>
      <c r="P121" s="338"/>
      <c r="Q121" s="338"/>
      <c r="R121" s="338"/>
      <c r="S121" s="338"/>
      <c r="T121" s="346"/>
      <c r="U121" s="335"/>
      <c r="X121" s="117"/>
    </row>
    <row r="122" spans="1:24" s="94" customFormat="1" ht="15.75" thickBot="1" x14ac:dyDescent="0.3">
      <c r="A122" s="379"/>
      <c r="B122" s="382"/>
      <c r="C122" s="198" t="s">
        <v>153</v>
      </c>
      <c r="D122" s="258">
        <f>'solvent 1'!D122</f>
        <v>0</v>
      </c>
      <c r="E122" s="207">
        <f>'solvent 1'!E122</f>
        <v>20</v>
      </c>
      <c r="F122" s="207" t="str">
        <f>'solvent 1'!F122</f>
        <v>Stock A</v>
      </c>
      <c r="G122" s="258">
        <f>'solvent 1'!G122</f>
        <v>3.98</v>
      </c>
      <c r="H122" s="199">
        <f>D122/(E122*0.001+G122)</f>
        <v>0</v>
      </c>
      <c r="I122" s="303"/>
      <c r="J122" s="204">
        <f t="shared" si="11"/>
        <v>0</v>
      </c>
      <c r="K122" s="226" t="e">
        <f>$B$75*S117/100*H122/0.001</f>
        <v>#DIV/0!</v>
      </c>
      <c r="L122" s="204" t="e">
        <f t="shared" si="12"/>
        <v>#DIV/0!</v>
      </c>
      <c r="M122" s="203">
        <f>$E$66</f>
        <v>0</v>
      </c>
      <c r="N122" s="266" t="e">
        <f>L122/B$75</f>
        <v>#DIV/0!</v>
      </c>
      <c r="O122" s="201" t="e">
        <f>IF(M122&gt;=$B$79, N122/M122*100, "N/A")</f>
        <v>#DIV/0!</v>
      </c>
      <c r="P122" s="344"/>
      <c r="Q122" s="344"/>
      <c r="R122" s="344"/>
      <c r="S122" s="344"/>
      <c r="T122" s="347"/>
      <c r="U122" s="336"/>
      <c r="X122" s="117"/>
    </row>
    <row r="123" spans="1:24" s="94" customFormat="1" ht="15" x14ac:dyDescent="0.25">
      <c r="A123" s="377">
        <f>'solvent 1'!A123</f>
        <v>0</v>
      </c>
      <c r="B123" s="380">
        <f>'solvent 1'!B123</f>
        <v>0</v>
      </c>
      <c r="C123" s="195">
        <v>1</v>
      </c>
      <c r="D123" s="269">
        <f>'solvent 1'!D123</f>
        <v>0</v>
      </c>
      <c r="E123" s="337" t="str">
        <f>'solvent 1'!E123</f>
        <v>N/A</v>
      </c>
      <c r="F123" s="337" t="str">
        <f>'solvent 1'!F123</f>
        <v>N/A</v>
      </c>
      <c r="G123" s="254">
        <f>'solvent 1'!G123</f>
        <v>4</v>
      </c>
      <c r="H123" s="307">
        <f>D123/G123</f>
        <v>0</v>
      </c>
      <c r="I123" s="300"/>
      <c r="J123" s="305">
        <f>I123-$B$55</f>
        <v>0</v>
      </c>
      <c r="K123" s="337" t="str">
        <f>'solvent 1'!K123</f>
        <v>N/A</v>
      </c>
      <c r="L123" s="337" t="str">
        <f>'solvent 1'!L123</f>
        <v>N/A</v>
      </c>
      <c r="M123" s="337" t="str">
        <f>'solvent 1'!M123</f>
        <v>N/A</v>
      </c>
      <c r="N123" s="337" t="str">
        <f>'solvent 1'!N123</f>
        <v>N/A</v>
      </c>
      <c r="O123" s="337" t="str">
        <f>'solvent 1'!O123</f>
        <v>N/A</v>
      </c>
      <c r="P123" s="206" t="e">
        <f>J123/$B$75</f>
        <v>#DIV/0!</v>
      </c>
      <c r="Q123" s="305" t="e">
        <f>P123*0.001/H123*100*10000</f>
        <v>#DIV/0!</v>
      </c>
      <c r="R123" s="351" t="e">
        <f>AVERAGE(Q123:Q125)</f>
        <v>#DIV/0!</v>
      </c>
      <c r="S123" s="354" t="e">
        <f>AVERAGE(R123:R125)/10000</f>
        <v>#DIV/0!</v>
      </c>
      <c r="T123" s="227" t="e">
        <f>IF(P123&lt;$B$79, $B$79*0.001/H123*100*10000,"N/A")</f>
        <v>#DIV/0!</v>
      </c>
      <c r="U123" s="322"/>
    </row>
    <row r="124" spans="1:24" s="94" customFormat="1" ht="15" x14ac:dyDescent="0.25">
      <c r="A124" s="378"/>
      <c r="B124" s="381"/>
      <c r="C124" s="182">
        <v>2</v>
      </c>
      <c r="D124" s="270">
        <f>'solvent 1'!D124</f>
        <v>0</v>
      </c>
      <c r="E124" s="338"/>
      <c r="F124" s="338"/>
      <c r="G124" s="255">
        <f>'solvent 1'!G124</f>
        <v>4</v>
      </c>
      <c r="H124" s="202">
        <f>D124/G124</f>
        <v>0</v>
      </c>
      <c r="I124" s="301"/>
      <c r="J124" s="201">
        <f t="shared" ref="J124:J128" si="13">I124-$B$55</f>
        <v>0</v>
      </c>
      <c r="K124" s="338"/>
      <c r="L124" s="338"/>
      <c r="M124" s="338"/>
      <c r="N124" s="338"/>
      <c r="O124" s="338"/>
      <c r="P124" s="178" t="e">
        <f>J124/$B$75</f>
        <v>#DIV/0!</v>
      </c>
      <c r="Q124" s="201" t="e">
        <f>P124*0.001/H124*100*10000</f>
        <v>#DIV/0!</v>
      </c>
      <c r="R124" s="352"/>
      <c r="S124" s="355"/>
      <c r="T124" s="228" t="e">
        <f>IF(P124&lt;$B$79, $B$79*0.001/H124*100*10000,"N/A")</f>
        <v>#DIV/0!</v>
      </c>
      <c r="U124" s="323"/>
    </row>
    <row r="125" spans="1:24" s="94" customFormat="1" ht="15" x14ac:dyDescent="0.25">
      <c r="A125" s="378"/>
      <c r="B125" s="381"/>
      <c r="C125" s="147">
        <v>3</v>
      </c>
      <c r="D125" s="271">
        <f>'solvent 1'!D125</f>
        <v>0</v>
      </c>
      <c r="E125" s="339"/>
      <c r="F125" s="339"/>
      <c r="G125" s="256">
        <f>'solvent 1'!G125</f>
        <v>4</v>
      </c>
      <c r="H125" s="308">
        <f>D125/G125</f>
        <v>0</v>
      </c>
      <c r="I125" s="302"/>
      <c r="J125" s="306">
        <f t="shared" si="13"/>
        <v>0</v>
      </c>
      <c r="K125" s="339"/>
      <c r="L125" s="339"/>
      <c r="M125" s="339"/>
      <c r="N125" s="339"/>
      <c r="O125" s="339"/>
      <c r="P125" s="317" t="e">
        <f>J125/$B$75</f>
        <v>#DIV/0!</v>
      </c>
      <c r="Q125" s="306" t="e">
        <f>P125*0.001/H125*100*10000</f>
        <v>#DIV/0!</v>
      </c>
      <c r="R125" s="353"/>
      <c r="S125" s="356"/>
      <c r="T125" s="228" t="e">
        <f>IF(P125&lt;$B$79, $B$79*0.001/H125*100*10000,"N/A")</f>
        <v>#DIV/0!</v>
      </c>
      <c r="U125" s="324"/>
    </row>
    <row r="126" spans="1:24" s="94" customFormat="1" ht="15" x14ac:dyDescent="0.25">
      <c r="A126" s="378"/>
      <c r="B126" s="381"/>
      <c r="C126" s="145" t="s">
        <v>151</v>
      </c>
      <c r="D126" s="257">
        <f>'solvent 1'!D126</f>
        <v>0</v>
      </c>
      <c r="E126" s="207">
        <f>'solvent 1'!E126</f>
        <v>800</v>
      </c>
      <c r="F126" s="207" t="str">
        <f>'solvent 1'!F126</f>
        <v>Diluted stock A</v>
      </c>
      <c r="G126" s="257">
        <f>'solvent 1'!G126</f>
        <v>3.2</v>
      </c>
      <c r="H126" s="193">
        <f>D126/(E126*0.001+G126)</f>
        <v>0</v>
      </c>
      <c r="I126" s="301"/>
      <c r="J126" s="201">
        <f t="shared" si="13"/>
        <v>0</v>
      </c>
      <c r="K126" s="225" t="e">
        <f>$B$75*S123/100*H126/0.001</f>
        <v>#DIV/0!</v>
      </c>
      <c r="L126" s="201" t="e">
        <f>J126-K126</f>
        <v>#DIV/0!</v>
      </c>
      <c r="M126" s="194">
        <f>$E$64</f>
        <v>0</v>
      </c>
      <c r="N126" s="178" t="e">
        <f>L126/B$75</f>
        <v>#DIV/0!</v>
      </c>
      <c r="O126" s="201" t="e">
        <f>IF(M126&gt;=$B$79, N126/M126*100, "N/A")</f>
        <v>#DIV/0!</v>
      </c>
      <c r="P126" s="343" t="str">
        <f>'solvent 1'!P126</f>
        <v>N/A</v>
      </c>
      <c r="Q126" s="343" t="str">
        <f>'solvent 1'!Q126</f>
        <v>N/A</v>
      </c>
      <c r="R126" s="343" t="str">
        <f>'solvent 1'!R126</f>
        <v>N/A</v>
      </c>
      <c r="S126" s="343" t="str">
        <f>'solvent 1'!S126</f>
        <v>N/A</v>
      </c>
      <c r="T126" s="345" t="str">
        <f>IF(P126&lt;$B$79, $B$79*0.001/H126*100*10000,"N/A")</f>
        <v>N/A</v>
      </c>
      <c r="U126" s="334" t="str">
        <f>'solvent 1'!U126</f>
        <v>N/A</v>
      </c>
    </row>
    <row r="127" spans="1:24" s="94" customFormat="1" ht="15" x14ac:dyDescent="0.25">
      <c r="A127" s="378"/>
      <c r="B127" s="381"/>
      <c r="C127" s="182" t="s">
        <v>152</v>
      </c>
      <c r="D127" s="257">
        <f>'solvent 1'!D127</f>
        <v>0</v>
      </c>
      <c r="E127" s="207">
        <f>'solvent 1'!E127</f>
        <v>4000</v>
      </c>
      <c r="F127" s="207" t="str">
        <f>'solvent 1'!F127</f>
        <v>Diluted stock A</v>
      </c>
      <c r="G127" s="257">
        <f>'solvent 1'!G127</f>
        <v>0</v>
      </c>
      <c r="H127" s="193">
        <f>D127/(E127*0.001+G127)</f>
        <v>0</v>
      </c>
      <c r="I127" s="301"/>
      <c r="J127" s="201">
        <f t="shared" si="13"/>
        <v>0</v>
      </c>
      <c r="K127" s="225" t="e">
        <f>$B$75*S123/100*H127/0.001</f>
        <v>#DIV/0!</v>
      </c>
      <c r="L127" s="201" t="e">
        <f t="shared" ref="L127:L128" si="14">J127-K127</f>
        <v>#DIV/0!</v>
      </c>
      <c r="M127" s="194">
        <f>$E$65</f>
        <v>0</v>
      </c>
      <c r="N127" s="178" t="e">
        <f>L127/B$75</f>
        <v>#DIV/0!</v>
      </c>
      <c r="O127" s="201" t="e">
        <f>IF(M127&gt;=$B$79, N127/M127*100, "N/A")</f>
        <v>#DIV/0!</v>
      </c>
      <c r="P127" s="338"/>
      <c r="Q127" s="338"/>
      <c r="R127" s="338"/>
      <c r="S127" s="338"/>
      <c r="T127" s="346"/>
      <c r="U127" s="335"/>
    </row>
    <row r="128" spans="1:24" s="94" customFormat="1" ht="15.75" thickBot="1" x14ac:dyDescent="0.3">
      <c r="A128" s="379"/>
      <c r="B128" s="382"/>
      <c r="C128" s="198" t="s">
        <v>153</v>
      </c>
      <c r="D128" s="258">
        <f>'solvent 1'!D128</f>
        <v>0</v>
      </c>
      <c r="E128" s="207">
        <f>'solvent 1'!E128</f>
        <v>20</v>
      </c>
      <c r="F128" s="207" t="str">
        <f>'solvent 1'!F128</f>
        <v>Stock A</v>
      </c>
      <c r="G128" s="258">
        <f>'solvent 1'!G128</f>
        <v>3.98</v>
      </c>
      <c r="H128" s="199">
        <f>D128/(E128*0.001+G128)</f>
        <v>0</v>
      </c>
      <c r="I128" s="303"/>
      <c r="J128" s="204">
        <f t="shared" si="13"/>
        <v>0</v>
      </c>
      <c r="K128" s="226" t="e">
        <f>$B$75*S123/100*H128/0.001</f>
        <v>#DIV/0!</v>
      </c>
      <c r="L128" s="204" t="e">
        <f t="shared" si="14"/>
        <v>#DIV/0!</v>
      </c>
      <c r="M128" s="203">
        <f>$E$66</f>
        <v>0</v>
      </c>
      <c r="N128" s="266" t="e">
        <f>L128/B$75</f>
        <v>#DIV/0!</v>
      </c>
      <c r="O128" s="201" t="e">
        <f>IF(M128&gt;=$B$79, N128/M128*100, "N/A")</f>
        <v>#DIV/0!</v>
      </c>
      <c r="P128" s="344"/>
      <c r="Q128" s="344"/>
      <c r="R128" s="344"/>
      <c r="S128" s="344"/>
      <c r="T128" s="347"/>
      <c r="U128" s="336"/>
    </row>
    <row r="129" spans="1:21" s="94" customFormat="1" ht="15" x14ac:dyDescent="0.25">
      <c r="A129" s="377">
        <f>'solvent 1'!A129</f>
        <v>0</v>
      </c>
      <c r="B129" s="380">
        <f>'solvent 1'!B129</f>
        <v>0</v>
      </c>
      <c r="C129" s="195">
        <v>1</v>
      </c>
      <c r="D129" s="269">
        <f>'solvent 1'!D129</f>
        <v>0</v>
      </c>
      <c r="E129" s="337" t="str">
        <f>'solvent 1'!E129</f>
        <v>N/A</v>
      </c>
      <c r="F129" s="337" t="str">
        <f>'solvent 1'!F129</f>
        <v>N/A</v>
      </c>
      <c r="G129" s="254">
        <f>'solvent 1'!G129</f>
        <v>4</v>
      </c>
      <c r="H129" s="307">
        <f>D129/G129</f>
        <v>0</v>
      </c>
      <c r="I129" s="300"/>
      <c r="J129" s="305">
        <f>I129-$B$55</f>
        <v>0</v>
      </c>
      <c r="K129" s="337" t="str">
        <f>'solvent 1'!K129</f>
        <v>N/A</v>
      </c>
      <c r="L129" s="337" t="str">
        <f>'solvent 1'!L129</f>
        <v>N/A</v>
      </c>
      <c r="M129" s="337" t="str">
        <f>'solvent 1'!M129</f>
        <v>N/A</v>
      </c>
      <c r="N129" s="337" t="str">
        <f>'solvent 1'!N129</f>
        <v>N/A</v>
      </c>
      <c r="O129" s="337" t="str">
        <f>'solvent 1'!O129</f>
        <v>N/A</v>
      </c>
      <c r="P129" s="206" t="e">
        <f>J129/$B$75</f>
        <v>#DIV/0!</v>
      </c>
      <c r="Q129" s="305" t="e">
        <f>P129*0.001/H129*100*10000</f>
        <v>#DIV/0!</v>
      </c>
      <c r="R129" s="351" t="e">
        <f>AVERAGE(Q129:Q131)</f>
        <v>#DIV/0!</v>
      </c>
      <c r="S129" s="354" t="e">
        <f>AVERAGE(R129:R131)/10000</f>
        <v>#DIV/0!</v>
      </c>
      <c r="T129" s="227" t="e">
        <f>IF(P129&lt;$B$79, $B$79*0.001/H129*100*10000,"N/A")</f>
        <v>#DIV/0!</v>
      </c>
      <c r="U129" s="322"/>
    </row>
    <row r="130" spans="1:21" s="94" customFormat="1" ht="15" x14ac:dyDescent="0.25">
      <c r="A130" s="378"/>
      <c r="B130" s="381"/>
      <c r="C130" s="182">
        <v>2</v>
      </c>
      <c r="D130" s="270">
        <f>'solvent 1'!D130</f>
        <v>0</v>
      </c>
      <c r="E130" s="338"/>
      <c r="F130" s="338"/>
      <c r="G130" s="255">
        <f>'solvent 1'!G130</f>
        <v>4</v>
      </c>
      <c r="H130" s="202">
        <f>D130/G130</f>
        <v>0</v>
      </c>
      <c r="I130" s="301"/>
      <c r="J130" s="201">
        <f t="shared" ref="J130:J134" si="15">I130-$B$55</f>
        <v>0</v>
      </c>
      <c r="K130" s="338"/>
      <c r="L130" s="338"/>
      <c r="M130" s="338"/>
      <c r="N130" s="338"/>
      <c r="O130" s="338"/>
      <c r="P130" s="178" t="e">
        <f>J130/$B$75</f>
        <v>#DIV/0!</v>
      </c>
      <c r="Q130" s="201" t="e">
        <f>P130*0.001/H130*100*10000</f>
        <v>#DIV/0!</v>
      </c>
      <c r="R130" s="352"/>
      <c r="S130" s="355"/>
      <c r="T130" s="228" t="e">
        <f>IF(P130&lt;$B$79, $B$79*0.001/H130*100*10000,"N/A")</f>
        <v>#DIV/0!</v>
      </c>
      <c r="U130" s="323"/>
    </row>
    <row r="131" spans="1:21" s="94" customFormat="1" ht="15" x14ac:dyDescent="0.25">
      <c r="A131" s="378"/>
      <c r="B131" s="381"/>
      <c r="C131" s="147">
        <v>3</v>
      </c>
      <c r="D131" s="271">
        <f>'solvent 1'!D131</f>
        <v>0</v>
      </c>
      <c r="E131" s="339"/>
      <c r="F131" s="339"/>
      <c r="G131" s="256">
        <f>'solvent 1'!G131</f>
        <v>4</v>
      </c>
      <c r="H131" s="308">
        <f>D131/G131</f>
        <v>0</v>
      </c>
      <c r="I131" s="302"/>
      <c r="J131" s="306">
        <f t="shared" si="15"/>
        <v>0</v>
      </c>
      <c r="K131" s="339"/>
      <c r="L131" s="339"/>
      <c r="M131" s="339"/>
      <c r="N131" s="339"/>
      <c r="O131" s="339"/>
      <c r="P131" s="317" t="e">
        <f>J131/$B$75</f>
        <v>#DIV/0!</v>
      </c>
      <c r="Q131" s="306" t="e">
        <f>P131*0.001/H131*100*10000</f>
        <v>#DIV/0!</v>
      </c>
      <c r="R131" s="353"/>
      <c r="S131" s="356"/>
      <c r="T131" s="228" t="e">
        <f>IF(P131&lt;$B$79, $B$79*0.001/H131*100*10000,"N/A")</f>
        <v>#DIV/0!</v>
      </c>
      <c r="U131" s="324"/>
    </row>
    <row r="132" spans="1:21" s="94" customFormat="1" ht="15" x14ac:dyDescent="0.25">
      <c r="A132" s="378"/>
      <c r="B132" s="381"/>
      <c r="C132" s="145" t="s">
        <v>151</v>
      </c>
      <c r="D132" s="257">
        <f>'solvent 1'!D132</f>
        <v>0</v>
      </c>
      <c r="E132" s="207">
        <f>'solvent 1'!E132</f>
        <v>800</v>
      </c>
      <c r="F132" s="207" t="str">
        <f>'solvent 1'!F132</f>
        <v>Diluted stock A</v>
      </c>
      <c r="G132" s="257">
        <f>'solvent 1'!G132</f>
        <v>3.2</v>
      </c>
      <c r="H132" s="193">
        <f>D132/(E132*0.001+G132)</f>
        <v>0</v>
      </c>
      <c r="I132" s="301"/>
      <c r="J132" s="201">
        <f t="shared" si="15"/>
        <v>0</v>
      </c>
      <c r="K132" s="225" t="e">
        <f>$B$75*S129/100*H132/0.001</f>
        <v>#DIV/0!</v>
      </c>
      <c r="L132" s="201" t="e">
        <f>J132-K132</f>
        <v>#DIV/0!</v>
      </c>
      <c r="M132" s="194">
        <f>$E$64</f>
        <v>0</v>
      </c>
      <c r="N132" s="178" t="e">
        <f>L132/B$75</f>
        <v>#DIV/0!</v>
      </c>
      <c r="O132" s="201" t="e">
        <f>IF(M132&gt;=$B$79, N132/M132*100, "N/A")</f>
        <v>#DIV/0!</v>
      </c>
      <c r="P132" s="343" t="str">
        <f>'solvent 1'!P132</f>
        <v>N/A</v>
      </c>
      <c r="Q132" s="343" t="str">
        <f>'solvent 1'!Q132</f>
        <v>N/A</v>
      </c>
      <c r="R132" s="343" t="str">
        <f>'solvent 1'!R132</f>
        <v>N/A</v>
      </c>
      <c r="S132" s="343" t="str">
        <f>'solvent 1'!S132</f>
        <v>N/A</v>
      </c>
      <c r="T132" s="345" t="str">
        <f>IF(P132&lt;$B$79, $B$79*0.001/H132*100*10000,"N/A")</f>
        <v>N/A</v>
      </c>
      <c r="U132" s="334" t="str">
        <f>'solvent 1'!U132</f>
        <v>N/A</v>
      </c>
    </row>
    <row r="133" spans="1:21" s="94" customFormat="1" ht="15" x14ac:dyDescent="0.25">
      <c r="A133" s="378"/>
      <c r="B133" s="381"/>
      <c r="C133" s="182" t="s">
        <v>152</v>
      </c>
      <c r="D133" s="257">
        <f>'solvent 1'!D133</f>
        <v>0</v>
      </c>
      <c r="E133" s="207">
        <f>'solvent 1'!E133</f>
        <v>4000</v>
      </c>
      <c r="F133" s="207" t="str">
        <f>'solvent 1'!F133</f>
        <v>Diluted stock A</v>
      </c>
      <c r="G133" s="257">
        <f>'solvent 1'!G133</f>
        <v>0</v>
      </c>
      <c r="H133" s="193">
        <f>D133/(E133*0.001+G133)</f>
        <v>0</v>
      </c>
      <c r="I133" s="301"/>
      <c r="J133" s="201">
        <f t="shared" si="15"/>
        <v>0</v>
      </c>
      <c r="K133" s="225" t="e">
        <f>$B$75*S129/100*H133/0.001</f>
        <v>#DIV/0!</v>
      </c>
      <c r="L133" s="201" t="e">
        <f t="shared" ref="L133:L134" si="16">J133-K133</f>
        <v>#DIV/0!</v>
      </c>
      <c r="M133" s="194">
        <f>$E$65</f>
        <v>0</v>
      </c>
      <c r="N133" s="178" t="e">
        <f>L133/B$75</f>
        <v>#DIV/0!</v>
      </c>
      <c r="O133" s="201" t="e">
        <f>IF(M133&gt;=$B$79, N133/M133*100, "N/A")</f>
        <v>#DIV/0!</v>
      </c>
      <c r="P133" s="338"/>
      <c r="Q133" s="338"/>
      <c r="R133" s="338"/>
      <c r="S133" s="338"/>
      <c r="T133" s="346"/>
      <c r="U133" s="335"/>
    </row>
    <row r="134" spans="1:21" s="94" customFormat="1" ht="15.75" thickBot="1" x14ac:dyDescent="0.3">
      <c r="A134" s="379"/>
      <c r="B134" s="382"/>
      <c r="C134" s="198" t="s">
        <v>153</v>
      </c>
      <c r="D134" s="258">
        <f>'solvent 1'!D134</f>
        <v>0</v>
      </c>
      <c r="E134" s="304">
        <f>'solvent 1'!E134</f>
        <v>20</v>
      </c>
      <c r="F134" s="304" t="str">
        <f>'solvent 1'!F134</f>
        <v>Stock A</v>
      </c>
      <c r="G134" s="258">
        <f>'solvent 1'!G134</f>
        <v>3.98</v>
      </c>
      <c r="H134" s="199">
        <f>D134/(E134*0.001+G134)</f>
        <v>0</v>
      </c>
      <c r="I134" s="303"/>
      <c r="J134" s="204">
        <f t="shared" si="15"/>
        <v>0</v>
      </c>
      <c r="K134" s="226" t="e">
        <f>$B$75*S129/100*H134/0.001</f>
        <v>#DIV/0!</v>
      </c>
      <c r="L134" s="204" t="e">
        <f t="shared" si="16"/>
        <v>#DIV/0!</v>
      </c>
      <c r="M134" s="203">
        <f>$E$66</f>
        <v>0</v>
      </c>
      <c r="N134" s="266" t="e">
        <f>L134/B$75</f>
        <v>#DIV/0!</v>
      </c>
      <c r="O134" s="201" t="e">
        <f>IF(M134&gt;=$B$79, N134/M134*100, "N/A")</f>
        <v>#DIV/0!</v>
      </c>
      <c r="P134" s="344"/>
      <c r="Q134" s="344"/>
      <c r="R134" s="344"/>
      <c r="S134" s="344"/>
      <c r="T134" s="347"/>
      <c r="U134" s="336"/>
    </row>
    <row r="135" spans="1:21" s="94" customFormat="1" ht="15" x14ac:dyDescent="0.25">
      <c r="Q135" s="117"/>
    </row>
    <row r="136" spans="1:21" s="94" customFormat="1" ht="15" x14ac:dyDescent="0.25">
      <c r="Q136" s="117"/>
    </row>
    <row r="137" spans="1:21" s="94" customFormat="1" ht="15" x14ac:dyDescent="0.25">
      <c r="A137" s="181" t="s">
        <v>148</v>
      </c>
      <c r="Q137" s="117"/>
    </row>
    <row r="138" spans="1:21" s="94" customFormat="1" ht="15" x14ac:dyDescent="0.25">
      <c r="A138" s="325"/>
      <c r="B138" s="326"/>
      <c r="C138" s="326"/>
      <c r="D138" s="326"/>
      <c r="E138" s="326"/>
      <c r="F138" s="326"/>
      <c r="G138" s="326"/>
      <c r="H138" s="326"/>
      <c r="I138" s="326"/>
      <c r="J138" s="326"/>
      <c r="K138" s="326"/>
      <c r="L138" s="326"/>
      <c r="M138" s="326"/>
      <c r="N138" s="326"/>
      <c r="O138" s="326"/>
      <c r="P138" s="326"/>
      <c r="Q138" s="326"/>
      <c r="R138" s="326"/>
      <c r="S138" s="326"/>
      <c r="T138" s="326"/>
      <c r="U138" s="327"/>
    </row>
    <row r="139" spans="1:21" s="94" customFormat="1" ht="15" x14ac:dyDescent="0.25">
      <c r="A139" s="328"/>
      <c r="B139" s="329"/>
      <c r="C139" s="329"/>
      <c r="D139" s="329"/>
      <c r="E139" s="329"/>
      <c r="F139" s="329"/>
      <c r="G139" s="329"/>
      <c r="H139" s="329"/>
      <c r="I139" s="329"/>
      <c r="J139" s="329"/>
      <c r="K139" s="329"/>
      <c r="L139" s="329"/>
      <c r="M139" s="329"/>
      <c r="N139" s="329"/>
      <c r="O139" s="329"/>
      <c r="P139" s="329"/>
      <c r="Q139" s="329"/>
      <c r="R139" s="329"/>
      <c r="S139" s="329"/>
      <c r="T139" s="329"/>
      <c r="U139" s="330"/>
    </row>
    <row r="140" spans="1:21" s="94" customFormat="1" ht="15" x14ac:dyDescent="0.25">
      <c r="A140" s="328"/>
      <c r="B140" s="329"/>
      <c r="C140" s="329"/>
      <c r="D140" s="329"/>
      <c r="E140" s="329"/>
      <c r="F140" s="329"/>
      <c r="G140" s="329"/>
      <c r="H140" s="329"/>
      <c r="I140" s="329"/>
      <c r="J140" s="329"/>
      <c r="K140" s="329"/>
      <c r="L140" s="329"/>
      <c r="M140" s="329"/>
      <c r="N140" s="329"/>
      <c r="O140" s="329"/>
      <c r="P140" s="329"/>
      <c r="Q140" s="329"/>
      <c r="R140" s="329"/>
      <c r="S140" s="329"/>
      <c r="T140" s="329"/>
      <c r="U140" s="330"/>
    </row>
    <row r="141" spans="1:21" s="94" customFormat="1" ht="15" x14ac:dyDescent="0.25">
      <c r="A141" s="328"/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29"/>
      <c r="N141" s="329"/>
      <c r="O141" s="329"/>
      <c r="P141" s="329"/>
      <c r="Q141" s="329"/>
      <c r="R141" s="329"/>
      <c r="S141" s="329"/>
      <c r="T141" s="329"/>
      <c r="U141" s="330"/>
    </row>
    <row r="142" spans="1:21" s="94" customFormat="1" ht="15" x14ac:dyDescent="0.25">
      <c r="A142" s="328"/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29"/>
      <c r="N142" s="329"/>
      <c r="O142" s="329"/>
      <c r="P142" s="329"/>
      <c r="Q142" s="329"/>
      <c r="R142" s="329"/>
      <c r="S142" s="329"/>
      <c r="T142" s="329"/>
      <c r="U142" s="330"/>
    </row>
    <row r="143" spans="1:21" s="94" customFormat="1" ht="15" x14ac:dyDescent="0.25">
      <c r="A143" s="328"/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29"/>
      <c r="P143" s="329"/>
      <c r="Q143" s="329"/>
      <c r="R143" s="329"/>
      <c r="S143" s="329"/>
      <c r="T143" s="329"/>
      <c r="U143" s="330"/>
    </row>
    <row r="144" spans="1:21" ht="15" x14ac:dyDescent="0.25">
      <c r="A144" s="328"/>
      <c r="B144" s="329"/>
      <c r="C144" s="329"/>
      <c r="D144" s="329"/>
      <c r="E144" s="329"/>
      <c r="F144" s="329"/>
      <c r="G144" s="329"/>
      <c r="H144" s="329"/>
      <c r="I144" s="329"/>
      <c r="J144" s="329"/>
      <c r="K144" s="329"/>
      <c r="L144" s="329"/>
      <c r="M144" s="329"/>
      <c r="N144" s="329"/>
      <c r="O144" s="329"/>
      <c r="P144" s="329"/>
      <c r="Q144" s="329"/>
      <c r="R144" s="329"/>
      <c r="S144" s="329"/>
      <c r="T144" s="329"/>
      <c r="U144" s="330"/>
    </row>
    <row r="145" spans="1:21" ht="15" x14ac:dyDescent="0.25">
      <c r="A145" s="328"/>
      <c r="B145" s="329"/>
      <c r="C145" s="329"/>
      <c r="D145" s="329"/>
      <c r="E145" s="329"/>
      <c r="F145" s="329"/>
      <c r="G145" s="329"/>
      <c r="H145" s="329"/>
      <c r="I145" s="329"/>
      <c r="J145" s="329"/>
      <c r="K145" s="329"/>
      <c r="L145" s="329"/>
      <c r="M145" s="329"/>
      <c r="N145" s="329"/>
      <c r="O145" s="329"/>
      <c r="P145" s="329"/>
      <c r="Q145" s="329"/>
      <c r="R145" s="329"/>
      <c r="S145" s="329"/>
      <c r="T145" s="329"/>
      <c r="U145" s="330"/>
    </row>
    <row r="146" spans="1:21" s="94" customFormat="1" ht="15" x14ac:dyDescent="0.25">
      <c r="A146" s="328"/>
      <c r="B146" s="329"/>
      <c r="C146" s="329"/>
      <c r="D146" s="329"/>
      <c r="E146" s="329"/>
      <c r="F146" s="329"/>
      <c r="G146" s="329"/>
      <c r="H146" s="329"/>
      <c r="I146" s="329"/>
      <c r="J146" s="329"/>
      <c r="K146" s="329"/>
      <c r="L146" s="329"/>
      <c r="M146" s="329"/>
      <c r="N146" s="329"/>
      <c r="O146" s="329"/>
      <c r="P146" s="329"/>
      <c r="Q146" s="329"/>
      <c r="R146" s="329"/>
      <c r="S146" s="329"/>
      <c r="T146" s="329"/>
      <c r="U146" s="330"/>
    </row>
    <row r="147" spans="1:21" s="94" customFormat="1" ht="15" x14ac:dyDescent="0.25">
      <c r="A147" s="328"/>
      <c r="B147" s="329"/>
      <c r="C147" s="329"/>
      <c r="D147" s="329"/>
      <c r="E147" s="329"/>
      <c r="F147" s="329"/>
      <c r="G147" s="329"/>
      <c r="H147" s="329"/>
      <c r="I147" s="329"/>
      <c r="J147" s="329"/>
      <c r="K147" s="329"/>
      <c r="L147" s="329"/>
      <c r="M147" s="329"/>
      <c r="N147" s="329"/>
      <c r="O147" s="329"/>
      <c r="P147" s="329"/>
      <c r="Q147" s="329"/>
      <c r="R147" s="329"/>
      <c r="S147" s="329"/>
      <c r="T147" s="329"/>
      <c r="U147" s="330"/>
    </row>
    <row r="148" spans="1:21" s="94" customFormat="1" ht="15" x14ac:dyDescent="0.25">
      <c r="A148" s="331"/>
      <c r="B148" s="332"/>
      <c r="C148" s="332"/>
      <c r="D148" s="332"/>
      <c r="E148" s="332"/>
      <c r="F148" s="332"/>
      <c r="G148" s="332"/>
      <c r="H148" s="332"/>
      <c r="I148" s="332"/>
      <c r="J148" s="332"/>
      <c r="K148" s="332"/>
      <c r="L148" s="332"/>
      <c r="M148" s="332"/>
      <c r="N148" s="332"/>
      <c r="O148" s="332"/>
      <c r="P148" s="332"/>
      <c r="Q148" s="332"/>
      <c r="R148" s="332"/>
      <c r="S148" s="332"/>
      <c r="T148" s="332"/>
      <c r="U148" s="333"/>
    </row>
    <row r="149" spans="1:21" ht="14.25" customHeight="1" x14ac:dyDescent="0.25"/>
  </sheetData>
  <mergeCells count="102">
    <mergeCell ref="G21:H21"/>
    <mergeCell ref="G22:H22"/>
    <mergeCell ref="G26:I26"/>
    <mergeCell ref="G27:I27"/>
    <mergeCell ref="A84:A86"/>
    <mergeCell ref="B84:B86"/>
    <mergeCell ref="C84:C86"/>
    <mergeCell ref="D84:D86"/>
    <mergeCell ref="E84:E86"/>
    <mergeCell ref="A105:A110"/>
    <mergeCell ref="B105:B110"/>
    <mergeCell ref="E105:E107"/>
    <mergeCell ref="B4:E4"/>
    <mergeCell ref="B5:E5"/>
    <mergeCell ref="A111:A116"/>
    <mergeCell ref="B111:B116"/>
    <mergeCell ref="E111:E113"/>
    <mergeCell ref="F111:F113"/>
    <mergeCell ref="F105:F107"/>
    <mergeCell ref="K111:K113"/>
    <mergeCell ref="L111:L113"/>
    <mergeCell ref="R105:R107"/>
    <mergeCell ref="S105:S107"/>
    <mergeCell ref="U105:U107"/>
    <mergeCell ref="P108:P110"/>
    <mergeCell ref="Q108:Q110"/>
    <mergeCell ref="R108:R110"/>
    <mergeCell ref="S108:S110"/>
    <mergeCell ref="T108:T110"/>
    <mergeCell ref="U108:U110"/>
    <mergeCell ref="K105:K107"/>
    <mergeCell ref="L105:L107"/>
    <mergeCell ref="M105:M107"/>
    <mergeCell ref="N105:N107"/>
    <mergeCell ref="O105:O107"/>
    <mergeCell ref="P114:P116"/>
    <mergeCell ref="Q114:Q116"/>
    <mergeCell ref="R114:R116"/>
    <mergeCell ref="S114:S116"/>
    <mergeCell ref="T114:T116"/>
    <mergeCell ref="U114:U116"/>
    <mergeCell ref="M111:M113"/>
    <mergeCell ref="N111:N113"/>
    <mergeCell ref="O111:O113"/>
    <mergeCell ref="R111:R113"/>
    <mergeCell ref="S111:S113"/>
    <mergeCell ref="U111:U113"/>
    <mergeCell ref="S120:S122"/>
    <mergeCell ref="T120:T122"/>
    <mergeCell ref="U120:U122"/>
    <mergeCell ref="M117:M119"/>
    <mergeCell ref="N117:N119"/>
    <mergeCell ref="O117:O119"/>
    <mergeCell ref="R117:R119"/>
    <mergeCell ref="S117:S119"/>
    <mergeCell ref="U117:U119"/>
    <mergeCell ref="A123:A128"/>
    <mergeCell ref="B123:B128"/>
    <mergeCell ref="E123:E125"/>
    <mergeCell ref="F123:F125"/>
    <mergeCell ref="K123:K125"/>
    <mergeCell ref="L123:L125"/>
    <mergeCell ref="P120:P122"/>
    <mergeCell ref="Q120:Q122"/>
    <mergeCell ref="R120:R122"/>
    <mergeCell ref="A117:A122"/>
    <mergeCell ref="B117:B122"/>
    <mergeCell ref="E117:E119"/>
    <mergeCell ref="F117:F119"/>
    <mergeCell ref="K117:K119"/>
    <mergeCell ref="L117:L119"/>
    <mergeCell ref="P126:P128"/>
    <mergeCell ref="Q126:Q128"/>
    <mergeCell ref="R126:R128"/>
    <mergeCell ref="S126:S128"/>
    <mergeCell ref="T126:T128"/>
    <mergeCell ref="U126:U128"/>
    <mergeCell ref="M123:M125"/>
    <mergeCell ref="N123:N125"/>
    <mergeCell ref="O123:O125"/>
    <mergeCell ref="R123:R125"/>
    <mergeCell ref="S123:S125"/>
    <mergeCell ref="U123:U125"/>
    <mergeCell ref="A138:U148"/>
    <mergeCell ref="P132:P134"/>
    <mergeCell ref="Q132:Q134"/>
    <mergeCell ref="R132:R134"/>
    <mergeCell ref="S132:S134"/>
    <mergeCell ref="T132:T134"/>
    <mergeCell ref="U132:U134"/>
    <mergeCell ref="M129:M131"/>
    <mergeCell ref="N129:N131"/>
    <mergeCell ref="O129:O131"/>
    <mergeCell ref="R129:R131"/>
    <mergeCell ref="S129:S131"/>
    <mergeCell ref="U129:U131"/>
    <mergeCell ref="A129:A134"/>
    <mergeCell ref="B129:B134"/>
    <mergeCell ref="E129:E131"/>
    <mergeCell ref="F129:F131"/>
    <mergeCell ref="K129:K131"/>
    <mergeCell ref="L129:L131"/>
  </mergeCells>
  <conditionalFormatting sqref="J105:J110 L108:L110 N108:N110">
    <cfRule type="containsText" dxfId="73" priority="70" operator="containsText" text="#VALUE!">
      <formula>NOT(ISERROR(SEARCH("#VALUE!",J105)))</formula>
    </cfRule>
  </conditionalFormatting>
  <conditionalFormatting sqref="G89">
    <cfRule type="cellIs" dxfId="72" priority="68" operator="greaterThan">
      <formula>1</formula>
    </cfRule>
    <cfRule type="cellIs" dxfId="71" priority="69" operator="lessThanOrEqual">
      <formula>1</formula>
    </cfRule>
  </conditionalFormatting>
  <conditionalFormatting sqref="I89">
    <cfRule type="cellIs" dxfId="70" priority="66" operator="greaterThan">
      <formula>5</formula>
    </cfRule>
    <cfRule type="cellIs" dxfId="69" priority="67" operator="lessThanOrEqual">
      <formula>5</formula>
    </cfRule>
  </conditionalFormatting>
  <conditionalFormatting sqref="J87">
    <cfRule type="cellIs" dxfId="68" priority="63" operator="lessThan">
      <formula>90</formula>
    </cfRule>
    <cfRule type="cellIs" dxfId="67" priority="64" operator="greaterThan">
      <formula>110</formula>
    </cfRule>
    <cfRule type="cellIs" dxfId="66" priority="65" operator="between">
      <formula>90</formula>
      <formula>110</formula>
    </cfRule>
  </conditionalFormatting>
  <conditionalFormatting sqref="P105:P107">
    <cfRule type="cellIs" dxfId="65" priority="71" operator="greaterThan">
      <formula>$D$79</formula>
    </cfRule>
    <cfRule type="cellIs" dxfId="64" priority="72" operator="lessThan">
      <formula>$B$79</formula>
    </cfRule>
    <cfRule type="cellIs" dxfId="63" priority="73" operator="between">
      <formula>$B$79</formula>
      <formula>$D$79</formula>
    </cfRule>
  </conditionalFormatting>
  <conditionalFormatting sqref="J111:J116 N114:N116">
    <cfRule type="containsText" dxfId="62" priority="62" operator="containsText" text="#VALUE!">
      <formula>NOT(ISERROR(SEARCH("#VALUE!",J111)))</formula>
    </cfRule>
  </conditionalFormatting>
  <conditionalFormatting sqref="N120:N122 N126:N128 N132:N134 J117:J134">
    <cfRule type="containsText" dxfId="61" priority="61" operator="containsText" text="#VALUE!">
      <formula>NOT(ISERROR(SEARCH("#VALUE!",J117)))</formula>
    </cfRule>
  </conditionalFormatting>
  <conditionalFormatting sqref="L114:L116">
    <cfRule type="containsText" dxfId="60" priority="60" operator="containsText" text="#VALUE!">
      <formula>NOT(ISERROR(SEARCH("#VALUE!",L114)))</formula>
    </cfRule>
  </conditionalFormatting>
  <conditionalFormatting sqref="L120:L122">
    <cfRule type="containsText" dxfId="59" priority="59" operator="containsText" text="#VALUE!">
      <formula>NOT(ISERROR(SEARCH("#VALUE!",L120)))</formula>
    </cfRule>
  </conditionalFormatting>
  <conditionalFormatting sqref="I95:I99">
    <cfRule type="cellIs" dxfId="58" priority="56" operator="lessThan">
      <formula>90</formula>
    </cfRule>
    <cfRule type="cellIs" dxfId="57" priority="57" operator="greaterThan">
      <formula>110</formula>
    </cfRule>
    <cfRule type="cellIs" dxfId="56" priority="58" operator="between">
      <formula>90</formula>
      <formula>110</formula>
    </cfRule>
  </conditionalFormatting>
  <conditionalFormatting sqref="P111:P113">
    <cfRule type="cellIs" dxfId="55" priority="53" operator="greaterThan">
      <formula>$D$79</formula>
    </cfRule>
    <cfRule type="cellIs" dxfId="54" priority="54" operator="lessThan">
      <formula>$B$79</formula>
    </cfRule>
    <cfRule type="cellIs" dxfId="53" priority="55" operator="between">
      <formula>$B$79</formula>
      <formula>$D$79</formula>
    </cfRule>
  </conditionalFormatting>
  <conditionalFormatting sqref="P117:P119">
    <cfRule type="cellIs" dxfId="52" priority="50" operator="greaterThan">
      <formula>$D$79</formula>
    </cfRule>
    <cfRule type="cellIs" dxfId="51" priority="51" operator="lessThan">
      <formula>$B$79</formula>
    </cfRule>
    <cfRule type="cellIs" dxfId="50" priority="52" operator="between">
      <formula>$B$79</formula>
      <formula>$D$79</formula>
    </cfRule>
  </conditionalFormatting>
  <conditionalFormatting sqref="H62:H65">
    <cfRule type="cellIs" dxfId="49" priority="47" operator="between">
      <formula>70</formula>
      <formula>130</formula>
    </cfRule>
    <cfRule type="cellIs" dxfId="48" priority="48" operator="lessThan">
      <formula>70</formula>
    </cfRule>
    <cfRule type="cellIs" dxfId="47" priority="49" operator="greaterThan">
      <formula>130</formula>
    </cfRule>
  </conditionalFormatting>
  <conditionalFormatting sqref="H66:H69">
    <cfRule type="cellIs" dxfId="46" priority="44" operator="between">
      <formula>90</formula>
      <formula>110</formula>
    </cfRule>
    <cfRule type="cellIs" dxfId="45" priority="45" operator="lessThan">
      <formula>90</formula>
    </cfRule>
    <cfRule type="cellIs" dxfId="44" priority="46" operator="greaterThan">
      <formula>110</formula>
    </cfRule>
  </conditionalFormatting>
  <conditionalFormatting sqref="J62:J65">
    <cfRule type="cellIs" dxfId="43" priority="41" operator="equal">
      <formula>10</formula>
    </cfRule>
    <cfRule type="cellIs" dxfId="42" priority="42" operator="greaterThan">
      <formula>10</formula>
    </cfRule>
    <cfRule type="cellIs" dxfId="41" priority="43" operator="lessThan">
      <formula>10</formula>
    </cfRule>
  </conditionalFormatting>
  <conditionalFormatting sqref="H89">
    <cfRule type="cellIs" dxfId="40" priority="39" operator="greaterThan">
      <formula>5</formula>
    </cfRule>
    <cfRule type="cellIs" dxfId="39" priority="40" operator="lessThanOrEqual">
      <formula>5</formula>
    </cfRule>
  </conditionalFormatting>
  <conditionalFormatting sqref="L126:L128">
    <cfRule type="containsText" dxfId="38" priority="38" operator="containsText" text="#VALUE!">
      <formula>NOT(ISERROR(SEARCH("#VALUE!",L126)))</formula>
    </cfRule>
  </conditionalFormatting>
  <conditionalFormatting sqref="P123:P125">
    <cfRule type="cellIs" dxfId="37" priority="35" operator="greaterThan">
      <formula>$D$79</formula>
    </cfRule>
    <cfRule type="cellIs" dxfId="36" priority="36" operator="lessThan">
      <formula>$B$79</formula>
    </cfRule>
    <cfRule type="cellIs" dxfId="35" priority="37" operator="between">
      <formula>$B$79</formula>
      <formula>$D$79</formula>
    </cfRule>
  </conditionalFormatting>
  <conditionalFormatting sqref="L132:L134">
    <cfRule type="containsText" dxfId="34" priority="34" operator="containsText" text="#VALUE!">
      <formula>NOT(ISERROR(SEARCH("#VALUE!",L132)))</formula>
    </cfRule>
  </conditionalFormatting>
  <conditionalFormatting sqref="P129:P131">
    <cfRule type="cellIs" dxfId="33" priority="31" operator="greaterThan">
      <formula>$D$79</formula>
    </cfRule>
    <cfRule type="cellIs" dxfId="32" priority="32" operator="lessThan">
      <formula>$B$79</formula>
    </cfRule>
    <cfRule type="cellIs" dxfId="31" priority="33" operator="between">
      <formula>$B$79</formula>
      <formula>$D$79</formula>
    </cfRule>
  </conditionalFormatting>
  <conditionalFormatting sqref="O108:O109">
    <cfRule type="cellIs" dxfId="30" priority="28" operator="between">
      <formula>70</formula>
      <formula>130</formula>
    </cfRule>
    <cfRule type="cellIs" dxfId="29" priority="29" operator="lessThan">
      <formula>70</formula>
    </cfRule>
    <cfRule type="cellIs" dxfId="28" priority="30" operator="greaterThan">
      <formula>130</formula>
    </cfRule>
  </conditionalFormatting>
  <conditionalFormatting sqref="O110">
    <cfRule type="cellIs" dxfId="27" priority="25" operator="between">
      <formula>90</formula>
      <formula>110</formula>
    </cfRule>
    <cfRule type="cellIs" dxfId="26" priority="26" operator="lessThan">
      <formula>90</formula>
    </cfRule>
    <cfRule type="cellIs" dxfId="25" priority="27" operator="greaterThan">
      <formula>110</formula>
    </cfRule>
  </conditionalFormatting>
  <conditionalFormatting sqref="O114:O115">
    <cfRule type="cellIs" dxfId="24" priority="22" operator="between">
      <formula>70</formula>
      <formula>130</formula>
    </cfRule>
    <cfRule type="cellIs" dxfId="23" priority="23" operator="lessThan">
      <formula>70</formula>
    </cfRule>
    <cfRule type="cellIs" dxfId="22" priority="24" operator="greaterThan">
      <formula>130</formula>
    </cfRule>
  </conditionalFormatting>
  <conditionalFormatting sqref="O116">
    <cfRule type="cellIs" dxfId="21" priority="19" operator="between">
      <formula>90</formula>
      <formula>110</formula>
    </cfRule>
    <cfRule type="cellIs" dxfId="20" priority="20" operator="lessThan">
      <formula>90</formula>
    </cfRule>
    <cfRule type="cellIs" dxfId="19" priority="21" operator="greaterThan">
      <formula>110</formula>
    </cfRule>
  </conditionalFormatting>
  <conditionalFormatting sqref="O120:O121">
    <cfRule type="cellIs" dxfId="18" priority="16" operator="between">
      <formula>70</formula>
      <formula>130</formula>
    </cfRule>
    <cfRule type="cellIs" dxfId="17" priority="17" operator="lessThan">
      <formula>70</formula>
    </cfRule>
    <cfRule type="cellIs" dxfId="16" priority="18" operator="greaterThan">
      <formula>130</formula>
    </cfRule>
  </conditionalFormatting>
  <conditionalFormatting sqref="O122">
    <cfRule type="cellIs" dxfId="15" priority="13" operator="between">
      <formula>90</formula>
      <formula>110</formula>
    </cfRule>
    <cfRule type="cellIs" dxfId="14" priority="14" operator="lessThan">
      <formula>90</formula>
    </cfRule>
    <cfRule type="cellIs" dxfId="13" priority="15" operator="greaterThan">
      <formula>110</formula>
    </cfRule>
  </conditionalFormatting>
  <conditionalFormatting sqref="O126:O127">
    <cfRule type="cellIs" dxfId="12" priority="10" operator="between">
      <formula>70</formula>
      <formula>130</formula>
    </cfRule>
    <cfRule type="cellIs" dxfId="11" priority="11" operator="lessThan">
      <formula>70</formula>
    </cfRule>
    <cfRule type="cellIs" dxfId="10" priority="12" operator="greaterThan">
      <formula>130</formula>
    </cfRule>
  </conditionalFormatting>
  <conditionalFormatting sqref="O128">
    <cfRule type="cellIs" dxfId="9" priority="7" operator="between">
      <formula>90</formula>
      <formula>110</formula>
    </cfRule>
    <cfRule type="cellIs" dxfId="8" priority="8" operator="lessThan">
      <formula>90</formula>
    </cfRule>
    <cfRule type="cellIs" dxfId="7" priority="9" operator="greaterThan">
      <formula>110</formula>
    </cfRule>
  </conditionalFormatting>
  <conditionalFormatting sqref="O132:O133">
    <cfRule type="cellIs" dxfId="6" priority="4" operator="between">
      <formula>70</formula>
      <formula>130</formula>
    </cfRule>
    <cfRule type="cellIs" dxfId="5" priority="5" operator="lessThan">
      <formula>70</formula>
    </cfRule>
    <cfRule type="cellIs" dxfId="4" priority="6" operator="greaterThan">
      <formula>130</formula>
    </cfRule>
  </conditionalFormatting>
  <conditionalFormatting sqref="O134">
    <cfRule type="cellIs" dxfId="3" priority="1" operator="between">
      <formula>90</formula>
      <formula>110</formula>
    </cfRule>
    <cfRule type="cellIs" dxfId="2" priority="2" operator="lessThan">
      <formula>90</formula>
    </cfRule>
    <cfRule type="cellIs" dxfId="1" priority="3" operator="greaterThan">
      <formula>110</formula>
    </cfRule>
  </conditionalFormatting>
  <pageMargins left="0.74803149606299213" right="0.51181102362204722" top="0.51041666666666663" bottom="0.98425196850393704" header="0.51181102362204722" footer="0.51181102362204722"/>
  <pageSetup paperSize="9" scale="96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2BD6-268F-4727-A5B1-0E66C90E0304}">
  <dimension ref="A1:DS67"/>
  <sheetViews>
    <sheetView view="pageBreakPreview" zoomScale="70" zoomScaleNormal="70" zoomScaleSheetLayoutView="70" zoomScalePageLayoutView="70" workbookViewId="0">
      <selection activeCell="AG35" sqref="AG35"/>
    </sheetView>
  </sheetViews>
  <sheetFormatPr defaultColWidth="0" defaultRowHeight="0" customHeight="1" zeroHeight="1" x14ac:dyDescent="0.25"/>
  <cols>
    <col min="1" max="30" width="2.625" style="20" customWidth="1"/>
    <col min="31" max="31" width="2.625" style="24" customWidth="1"/>
    <col min="32" max="36" width="2.625" style="20" customWidth="1"/>
    <col min="37" max="37" width="3.5" style="82" customWidth="1"/>
    <col min="38" max="38" width="20" style="82" customWidth="1"/>
    <col min="39" max="41" width="12.375" style="82" customWidth="1"/>
    <col min="42" max="42" width="34.75" style="82" customWidth="1"/>
    <col min="43" max="44" width="12.375" style="82" customWidth="1"/>
    <col min="45" max="46" width="12" style="82" customWidth="1"/>
    <col min="47" max="47" width="10.375" style="82" customWidth="1"/>
    <col min="48" max="49" width="9.125" style="82" customWidth="1"/>
    <col min="50" max="114" width="0" style="20" hidden="1" customWidth="1"/>
    <col min="115" max="123" width="6.5" style="20" hidden="1" customWidth="1"/>
    <col min="124" max="16384" width="8" style="20" hidden="1"/>
  </cols>
  <sheetData>
    <row r="1" spans="1:49" s="4" customFormat="1" ht="54.75" customHeight="1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4"/>
      <c r="AF1" s="20"/>
      <c r="AG1" s="25" t="s">
        <v>2</v>
      </c>
      <c r="AH1" s="25"/>
      <c r="AI1" s="25"/>
      <c r="AJ1" s="25"/>
      <c r="AK1" s="34"/>
      <c r="AL1" s="34"/>
      <c r="AM1" s="34"/>
      <c r="AN1" s="34"/>
      <c r="AO1" s="34"/>
      <c r="AP1" s="34"/>
      <c r="AQ1" s="34"/>
      <c r="AR1" s="34"/>
      <c r="AS1" s="34"/>
      <c r="AT1" s="35"/>
      <c r="AU1" s="35"/>
      <c r="AV1" s="36"/>
      <c r="AW1" s="36"/>
    </row>
    <row r="2" spans="1:49" s="4" customFormat="1" ht="13.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2"/>
      <c r="AF2" s="2"/>
      <c r="AG2" s="1"/>
      <c r="AH2" s="1"/>
      <c r="AI2" s="1"/>
      <c r="AJ2" s="1"/>
      <c r="AK2" s="34"/>
      <c r="AL2" s="34"/>
      <c r="AM2" s="34"/>
      <c r="AN2" s="34"/>
      <c r="AO2" s="34"/>
      <c r="AP2" s="34"/>
      <c r="AQ2" s="34"/>
      <c r="AR2" s="34"/>
      <c r="AS2" s="34"/>
      <c r="AT2" s="33"/>
      <c r="AU2" s="33"/>
      <c r="AV2" s="16"/>
      <c r="AW2" s="16"/>
    </row>
    <row r="3" spans="1:49" s="4" customFormat="1" ht="27" customHeight="1" x14ac:dyDescent="0.4">
      <c r="A3" s="392" t="s">
        <v>3</v>
      </c>
      <c r="B3" s="392"/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2"/>
      <c r="R3" s="392"/>
      <c r="S3" s="392"/>
      <c r="T3" s="392"/>
      <c r="U3" s="392"/>
      <c r="V3" s="392"/>
      <c r="W3" s="392"/>
      <c r="X3" s="392"/>
      <c r="Y3" s="392"/>
      <c r="Z3" s="392"/>
      <c r="AA3" s="392"/>
      <c r="AB3" s="392"/>
      <c r="AC3" s="392"/>
      <c r="AD3" s="392"/>
      <c r="AE3" s="392"/>
      <c r="AF3" s="392"/>
      <c r="AG3" s="392"/>
      <c r="AH3" s="392"/>
      <c r="AI3" s="392"/>
      <c r="AJ3" s="21"/>
      <c r="AK3" s="34"/>
      <c r="AL3" s="34"/>
      <c r="AM3" s="34"/>
      <c r="AN3" s="34"/>
      <c r="AO3" s="34"/>
      <c r="AP3" s="34"/>
      <c r="AQ3" s="34"/>
      <c r="AR3" s="34"/>
      <c r="AS3" s="34"/>
      <c r="AT3" s="32"/>
      <c r="AU3" s="32"/>
      <c r="AV3" s="3"/>
      <c r="AW3" s="3"/>
    </row>
    <row r="4" spans="1:49" s="4" customFormat="1" ht="13.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7"/>
      <c r="AF4" s="7"/>
      <c r="AG4" s="8"/>
      <c r="AH4" s="8"/>
      <c r="AI4" s="8"/>
      <c r="AJ4" s="8"/>
      <c r="AK4" s="31"/>
      <c r="AL4" s="31"/>
      <c r="AM4" s="31"/>
      <c r="AN4" s="31"/>
      <c r="AO4" s="31"/>
      <c r="AP4" s="31"/>
      <c r="AQ4" s="31"/>
      <c r="AR4" s="31"/>
      <c r="AS4" s="31"/>
      <c r="AT4" s="32"/>
      <c r="AU4" s="32"/>
      <c r="AV4" s="3"/>
      <c r="AW4" s="3"/>
    </row>
    <row r="5" spans="1:49" s="4" customFormat="1" ht="13.5" customHeight="1" x14ac:dyDescent="0.25">
      <c r="A5" s="4" t="s">
        <v>110</v>
      </c>
      <c r="H5" s="4" t="s">
        <v>4</v>
      </c>
      <c r="I5" s="393" t="str">
        <f>'solvent 1'!B9</f>
        <v>SY</v>
      </c>
      <c r="J5" s="393"/>
      <c r="K5" s="393"/>
      <c r="L5" s="393"/>
      <c r="M5" s="393"/>
      <c r="N5" s="393"/>
      <c r="O5" s="393"/>
      <c r="P5" s="393"/>
      <c r="Q5" s="393"/>
      <c r="R5" s="393"/>
      <c r="S5" s="393"/>
      <c r="T5" s="393"/>
      <c r="U5" s="393"/>
      <c r="V5" s="393"/>
      <c r="W5" s="393"/>
      <c r="X5" s="393"/>
      <c r="Y5" s="393"/>
      <c r="Z5" s="393"/>
      <c r="AA5" s="393"/>
      <c r="AB5" s="393"/>
      <c r="AC5" s="393"/>
      <c r="AD5" s="393"/>
      <c r="AE5" s="393"/>
      <c r="AF5" s="393"/>
      <c r="AG5" s="393"/>
      <c r="AH5" s="393"/>
      <c r="AI5" s="393"/>
      <c r="AJ5" s="394"/>
      <c r="AK5" s="31"/>
      <c r="AL5" s="31"/>
      <c r="AM5" s="31"/>
      <c r="AN5" s="31"/>
      <c r="AO5" s="31"/>
      <c r="AP5" s="31"/>
      <c r="AQ5" s="31"/>
      <c r="AR5" s="31"/>
      <c r="AS5" s="31"/>
      <c r="AT5" s="32"/>
      <c r="AU5" s="32"/>
      <c r="AV5" s="3"/>
      <c r="AW5" s="3"/>
    </row>
    <row r="6" spans="1:49" s="4" customFormat="1" ht="13.5" customHeight="1" x14ac:dyDescent="0.25">
      <c r="A6" s="4" t="s">
        <v>0</v>
      </c>
      <c r="H6" s="4" t="s">
        <v>4</v>
      </c>
      <c r="I6" s="393">
        <f>'solvent 1'!B10</f>
        <v>0</v>
      </c>
      <c r="J6" s="393"/>
      <c r="K6" s="393"/>
      <c r="L6" s="393"/>
      <c r="M6" s="393"/>
      <c r="N6" s="393"/>
      <c r="O6" s="393"/>
      <c r="P6" s="393"/>
      <c r="Q6" s="393"/>
      <c r="R6" s="393"/>
      <c r="S6" s="393"/>
      <c r="T6" s="393"/>
      <c r="U6" s="393"/>
      <c r="V6" s="393"/>
      <c r="W6" s="393"/>
      <c r="X6" s="393"/>
      <c r="Y6" s="393"/>
      <c r="Z6" s="393"/>
      <c r="AA6" s="393"/>
      <c r="AB6" s="393"/>
      <c r="AC6" s="393"/>
      <c r="AD6" s="393"/>
      <c r="AE6" s="393"/>
      <c r="AF6" s="393"/>
      <c r="AG6" s="393"/>
      <c r="AH6" s="393"/>
      <c r="AI6" s="393"/>
      <c r="AJ6" s="394"/>
      <c r="AK6" s="31"/>
      <c r="AL6" s="31"/>
      <c r="AM6" s="31"/>
      <c r="AN6" s="31"/>
      <c r="AO6" s="31"/>
      <c r="AP6" s="31"/>
      <c r="AQ6" s="31"/>
      <c r="AR6" s="31"/>
      <c r="AS6" s="31"/>
      <c r="AT6" s="37"/>
      <c r="AU6" s="37"/>
      <c r="AV6" s="9"/>
      <c r="AW6" s="9"/>
    </row>
    <row r="7" spans="1:49" s="4" customFormat="1" ht="13.5" customHeight="1" x14ac:dyDescent="0.25">
      <c r="A7" s="4" t="s">
        <v>5</v>
      </c>
      <c r="H7" s="4" t="s">
        <v>4</v>
      </c>
      <c r="I7" s="393" t="str">
        <f>'solvent 1'!B11</f>
        <v>N/A</v>
      </c>
      <c r="J7" s="393"/>
      <c r="K7" s="393"/>
      <c r="L7" s="393"/>
      <c r="M7" s="393"/>
      <c r="N7" s="393"/>
      <c r="O7" s="393"/>
      <c r="P7" s="393"/>
      <c r="Q7" s="393"/>
      <c r="R7" s="393"/>
      <c r="S7" s="393"/>
      <c r="T7" s="393"/>
      <c r="U7" s="393"/>
      <c r="V7" s="393"/>
      <c r="W7" s="393"/>
      <c r="X7" s="393"/>
      <c r="Y7" s="393"/>
      <c r="Z7" s="393"/>
      <c r="AA7" s="393"/>
      <c r="AB7" s="393"/>
      <c r="AC7" s="393"/>
      <c r="AD7" s="393"/>
      <c r="AE7" s="393"/>
      <c r="AF7" s="393"/>
      <c r="AG7" s="393"/>
      <c r="AH7" s="393"/>
      <c r="AI7" s="393"/>
      <c r="AJ7" s="394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ht="13.5" customHeight="1" x14ac:dyDescent="0.25">
      <c r="A8" s="4" t="s">
        <v>6</v>
      </c>
      <c r="B8" s="4"/>
      <c r="C8" s="4"/>
      <c r="D8" s="4"/>
      <c r="E8" s="4"/>
      <c r="F8" s="4"/>
      <c r="G8" s="4"/>
      <c r="H8" s="4" t="s">
        <v>4</v>
      </c>
      <c r="I8" s="393" t="str">
        <f>'solvent 1'!B12</f>
        <v>Residual solvent quantification by GC-Headspace</v>
      </c>
      <c r="J8" s="393"/>
      <c r="K8" s="393"/>
      <c r="L8" s="393"/>
      <c r="M8" s="393"/>
      <c r="N8" s="393"/>
      <c r="O8" s="393"/>
      <c r="P8" s="393"/>
      <c r="Q8" s="393"/>
      <c r="R8" s="393"/>
      <c r="S8" s="393"/>
      <c r="T8" s="393"/>
      <c r="U8" s="393"/>
      <c r="V8" s="393"/>
      <c r="W8" s="393"/>
      <c r="X8" s="393"/>
      <c r="Y8" s="393"/>
      <c r="Z8" s="393"/>
      <c r="AA8" s="393"/>
      <c r="AB8" s="393"/>
      <c r="AC8" s="393"/>
      <c r="AD8" s="393"/>
      <c r="AE8" s="393"/>
      <c r="AF8" s="393"/>
      <c r="AG8" s="393"/>
      <c r="AH8" s="393"/>
      <c r="AI8" s="393"/>
      <c r="AJ8" s="394"/>
      <c r="AK8" s="71"/>
      <c r="AL8" s="16"/>
      <c r="AM8" s="58"/>
      <c r="AN8" s="72"/>
      <c r="AO8" s="38"/>
      <c r="AP8" s="38"/>
      <c r="AQ8" s="38"/>
      <c r="AR8" s="38"/>
      <c r="AS8" s="38"/>
      <c r="AT8" s="38"/>
      <c r="AU8" s="71"/>
      <c r="AV8" s="73"/>
      <c r="AW8" s="16"/>
    </row>
    <row r="9" spans="1:49" ht="13.5" customHeight="1" x14ac:dyDescent="0.25">
      <c r="A9" s="4" t="s">
        <v>7</v>
      </c>
      <c r="B9" s="4"/>
      <c r="C9" s="4"/>
      <c r="D9" s="4"/>
      <c r="E9" s="4"/>
      <c r="F9" s="4"/>
      <c r="G9" s="4"/>
      <c r="H9" s="4" t="s">
        <v>4</v>
      </c>
      <c r="I9" s="393">
        <f>'solvent 1'!B13</f>
        <v>0</v>
      </c>
      <c r="J9" s="393"/>
      <c r="K9" s="393"/>
      <c r="L9" s="393"/>
      <c r="M9" s="393"/>
      <c r="N9" s="393"/>
      <c r="O9" s="393"/>
      <c r="P9" s="393"/>
      <c r="Q9" s="393"/>
      <c r="R9" s="393"/>
      <c r="S9" s="393"/>
      <c r="T9" s="393"/>
      <c r="U9" s="393"/>
      <c r="V9" s="393"/>
      <c r="W9" s="393"/>
      <c r="X9" s="393"/>
      <c r="Y9" s="393"/>
      <c r="Z9" s="393"/>
      <c r="AA9" s="393"/>
      <c r="AB9" s="393"/>
      <c r="AC9" s="393"/>
      <c r="AD9" s="393"/>
      <c r="AE9" s="393"/>
      <c r="AF9" s="393"/>
      <c r="AG9" s="393"/>
      <c r="AH9" s="393"/>
      <c r="AI9" s="393"/>
      <c r="AJ9" s="394"/>
      <c r="AK9" s="39"/>
      <c r="AL9" s="16"/>
      <c r="AM9" s="58"/>
      <c r="AN9" s="72"/>
      <c r="AO9" s="38"/>
      <c r="AP9" s="38"/>
      <c r="AQ9" s="38"/>
      <c r="AR9" s="38"/>
      <c r="AS9" s="38"/>
      <c r="AT9" s="38"/>
      <c r="AU9" s="71"/>
      <c r="AV9" s="16"/>
      <c r="AW9" s="16"/>
    </row>
    <row r="10" spans="1:49" ht="13.5" customHeight="1" x14ac:dyDescent="0.25">
      <c r="A10" s="4" t="s">
        <v>8</v>
      </c>
      <c r="B10" s="4"/>
      <c r="C10" s="4"/>
      <c r="D10" s="4"/>
      <c r="E10" s="4"/>
      <c r="F10" s="4"/>
      <c r="G10" s="4"/>
      <c r="H10" s="4" t="s">
        <v>4</v>
      </c>
      <c r="I10" s="393">
        <f>'solvent 1'!B14</f>
        <v>0</v>
      </c>
      <c r="J10" s="393"/>
      <c r="K10" s="393"/>
      <c r="L10" s="393"/>
      <c r="M10" s="393"/>
      <c r="N10" s="393"/>
      <c r="O10" s="393"/>
      <c r="P10" s="393"/>
      <c r="Q10" s="393"/>
      <c r="R10" s="393"/>
      <c r="S10" s="393"/>
      <c r="T10" s="393"/>
      <c r="U10" s="393"/>
      <c r="V10" s="393"/>
      <c r="W10" s="393"/>
      <c r="X10" s="393"/>
      <c r="Y10" s="393"/>
      <c r="Z10" s="393"/>
      <c r="AA10" s="393"/>
      <c r="AB10" s="393"/>
      <c r="AC10" s="393"/>
      <c r="AD10" s="393"/>
      <c r="AE10" s="393"/>
      <c r="AF10" s="393"/>
      <c r="AG10" s="393"/>
      <c r="AH10" s="393"/>
      <c r="AI10" s="393"/>
      <c r="AJ10" s="394"/>
      <c r="AK10" s="39"/>
      <c r="AL10" s="16"/>
      <c r="AM10" s="58"/>
      <c r="AN10" s="72"/>
      <c r="AO10" s="40"/>
      <c r="AP10" s="40"/>
      <c r="AQ10" s="40"/>
      <c r="AR10" s="40"/>
      <c r="AS10" s="40"/>
      <c r="AT10" s="40"/>
      <c r="AU10" s="71"/>
      <c r="AV10" s="74"/>
      <c r="AW10" s="16"/>
    </row>
    <row r="11" spans="1:49" ht="13.5" customHeight="1" x14ac:dyDescent="0.25">
      <c r="A11" s="4" t="s">
        <v>144</v>
      </c>
      <c r="B11" s="4"/>
      <c r="C11" s="4"/>
      <c r="D11" s="4"/>
      <c r="E11" s="4"/>
      <c r="F11" s="4"/>
      <c r="G11" s="4"/>
      <c r="H11" s="4" t="s">
        <v>4</v>
      </c>
      <c r="I11" s="395">
        <f>'solvent 1'!B15</f>
        <v>0</v>
      </c>
      <c r="J11" s="395"/>
      <c r="K11" s="395"/>
      <c r="L11" s="395"/>
      <c r="M11" s="395"/>
      <c r="N11" s="395"/>
      <c r="O11" s="395"/>
      <c r="P11" s="395"/>
      <c r="Q11" s="395"/>
      <c r="R11" s="395"/>
      <c r="S11" s="395"/>
      <c r="T11" s="395"/>
      <c r="U11" s="395"/>
      <c r="V11" s="395"/>
      <c r="W11" s="395"/>
      <c r="X11" s="395"/>
      <c r="Y11" s="395"/>
      <c r="Z11" s="395"/>
      <c r="AA11" s="395"/>
      <c r="AB11" s="395"/>
      <c r="AC11" s="395"/>
      <c r="AD11" s="395"/>
      <c r="AE11" s="395"/>
      <c r="AF11" s="395"/>
      <c r="AG11" s="395"/>
      <c r="AH11" s="395"/>
      <c r="AI11" s="395"/>
      <c r="AJ11" s="396"/>
      <c r="AK11" s="39"/>
      <c r="AL11" s="16"/>
      <c r="AM11" s="41"/>
      <c r="AN11" s="71"/>
      <c r="AO11" s="42"/>
      <c r="AP11" s="42"/>
      <c r="AQ11" s="42"/>
      <c r="AR11" s="42"/>
      <c r="AS11" s="42"/>
      <c r="AT11" s="42"/>
      <c r="AU11" s="71"/>
      <c r="AV11" s="75"/>
      <c r="AW11" s="16"/>
    </row>
    <row r="12" spans="1:49" ht="13.5" customHeight="1" x14ac:dyDescent="0.25">
      <c r="A12" s="4" t="s">
        <v>9</v>
      </c>
      <c r="B12" s="4"/>
      <c r="C12" s="4"/>
      <c r="D12" s="4"/>
      <c r="E12" s="4"/>
      <c r="F12" s="4"/>
      <c r="G12" s="4"/>
      <c r="H12" s="4" t="s">
        <v>4</v>
      </c>
      <c r="I12" s="393">
        <f>'solvent 1'!B16</f>
        <v>0</v>
      </c>
      <c r="J12" s="393"/>
      <c r="K12" s="393"/>
      <c r="L12" s="393"/>
      <c r="M12" s="393"/>
      <c r="N12" s="393"/>
      <c r="O12" s="393"/>
      <c r="P12" s="393"/>
      <c r="Q12" s="393"/>
      <c r="R12" s="393"/>
      <c r="S12" s="393"/>
      <c r="T12" s="393"/>
      <c r="U12" s="393"/>
      <c r="V12" s="393"/>
      <c r="W12" s="393"/>
      <c r="X12" s="393"/>
      <c r="Y12" s="393"/>
      <c r="Z12" s="393"/>
      <c r="AA12" s="393"/>
      <c r="AB12" s="393"/>
      <c r="AC12" s="393"/>
      <c r="AD12" s="393"/>
      <c r="AE12" s="393"/>
      <c r="AF12" s="393"/>
      <c r="AG12" s="393"/>
      <c r="AH12" s="393"/>
      <c r="AI12" s="393"/>
      <c r="AJ12" s="394"/>
      <c r="AK12" s="39"/>
      <c r="AL12" s="16"/>
      <c r="AM12" s="58"/>
      <c r="AN12" s="72"/>
      <c r="AO12" s="43"/>
      <c r="AP12" s="43"/>
      <c r="AQ12" s="43"/>
      <c r="AR12" s="43"/>
      <c r="AS12" s="43"/>
      <c r="AT12" s="43"/>
      <c r="AU12" s="71"/>
      <c r="AV12" s="71"/>
      <c r="AW12" s="71"/>
    </row>
    <row r="13" spans="1:49" ht="13.5" customHeight="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26"/>
      <c r="AG13" s="27"/>
      <c r="AH13" s="12"/>
      <c r="AI13" s="12"/>
      <c r="AJ13" s="12"/>
      <c r="AK13" s="39"/>
      <c r="AL13" s="16"/>
      <c r="AM13" s="59"/>
      <c r="AN13" s="72"/>
      <c r="AO13" s="43"/>
      <c r="AP13" s="43"/>
      <c r="AQ13" s="43"/>
      <c r="AR13" s="43"/>
      <c r="AS13" s="43"/>
      <c r="AT13" s="43"/>
      <c r="AU13" s="71"/>
      <c r="AV13" s="74"/>
      <c r="AW13" s="16"/>
    </row>
    <row r="14" spans="1:49" ht="13.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5"/>
      <c r="AF14" s="4"/>
      <c r="AG14" s="4"/>
      <c r="AH14" s="4"/>
      <c r="AI14" s="4"/>
      <c r="AJ14" s="4"/>
      <c r="AK14" s="39"/>
      <c r="AL14" s="83" t="s">
        <v>92</v>
      </c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</row>
    <row r="15" spans="1:49" ht="13.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14"/>
      <c r="AG15" s="12"/>
      <c r="AH15" s="12"/>
      <c r="AI15" s="12"/>
      <c r="AJ15" s="12"/>
      <c r="AK15" s="39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</row>
    <row r="16" spans="1:49" ht="13.5" customHeight="1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7"/>
      <c r="AD16" s="7"/>
      <c r="AE16" s="7"/>
      <c r="AF16" s="15"/>
      <c r="AG16" s="12"/>
      <c r="AH16" s="12"/>
      <c r="AI16" s="12"/>
      <c r="AJ16" s="12"/>
      <c r="AK16" s="16"/>
      <c r="AL16" s="85" t="s">
        <v>93</v>
      </c>
      <c r="AM16" s="84"/>
      <c r="AN16" s="84"/>
      <c r="AO16" s="84"/>
      <c r="AP16" s="84"/>
      <c r="AQ16" s="86" t="s">
        <v>94</v>
      </c>
      <c r="AR16" s="84"/>
      <c r="AS16" s="84"/>
      <c r="AT16" s="84"/>
      <c r="AU16" s="84"/>
      <c r="AV16" s="84"/>
      <c r="AW16" s="84"/>
    </row>
    <row r="17" spans="1:49" ht="13.5" customHeight="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15"/>
      <c r="AG17" s="12"/>
      <c r="AH17" s="12"/>
      <c r="AI17" s="12"/>
      <c r="AJ17" s="12"/>
      <c r="AK17" s="76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</row>
    <row r="18" spans="1:49" ht="13.5" customHeight="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15"/>
      <c r="AG18" s="12"/>
      <c r="AH18" s="12"/>
      <c r="AI18" s="12"/>
      <c r="AJ18" s="12"/>
      <c r="AK18" s="77"/>
      <c r="AL18" s="85" t="s">
        <v>107</v>
      </c>
      <c r="AM18" s="84"/>
      <c r="AN18" s="84"/>
      <c r="AO18" s="84"/>
      <c r="AP18" s="84"/>
      <c r="AQ18" s="86" t="s">
        <v>95</v>
      </c>
      <c r="AR18" s="84"/>
      <c r="AS18" s="84"/>
      <c r="AT18" s="84"/>
      <c r="AU18" s="84"/>
      <c r="AV18" s="84"/>
      <c r="AW18" s="84"/>
    </row>
    <row r="19" spans="1:49" ht="13.5" customHeight="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15"/>
      <c r="AG19" s="12"/>
      <c r="AH19" s="12"/>
      <c r="AI19" s="12"/>
      <c r="AJ19" s="12"/>
      <c r="AK19" s="77"/>
      <c r="AL19" s="85"/>
      <c r="AM19" s="84"/>
      <c r="AN19" s="84"/>
      <c r="AO19" s="84"/>
      <c r="AP19" s="84"/>
      <c r="AQ19" s="86"/>
      <c r="AR19" s="84"/>
      <c r="AS19" s="84"/>
      <c r="AT19" s="84"/>
      <c r="AU19" s="84"/>
      <c r="AV19" s="84"/>
      <c r="AW19" s="84"/>
    </row>
    <row r="20" spans="1:49" ht="13.5" customHeight="1" x14ac:dyDescent="0.25">
      <c r="A20" s="397" t="s">
        <v>11</v>
      </c>
      <c r="B20" s="397"/>
      <c r="C20" s="397"/>
      <c r="D20" s="397"/>
      <c r="E20" s="397"/>
      <c r="F20" s="397"/>
      <c r="G20" s="397"/>
      <c r="H20" s="397"/>
      <c r="I20" s="397"/>
      <c r="J20" s="397"/>
      <c r="K20" s="397"/>
      <c r="L20" s="397"/>
      <c r="M20" s="388" t="s">
        <v>91</v>
      </c>
      <c r="N20" s="388"/>
      <c r="O20" s="388"/>
      <c r="P20" s="388"/>
      <c r="Q20" s="388"/>
      <c r="R20" s="388"/>
      <c r="S20" s="388"/>
      <c r="T20" s="388"/>
      <c r="U20" s="388" t="s">
        <v>12</v>
      </c>
      <c r="V20" s="388"/>
      <c r="W20" s="388"/>
      <c r="X20" s="388"/>
      <c r="Y20" s="388"/>
      <c r="Z20" s="388"/>
      <c r="AA20" s="388"/>
      <c r="AB20" s="388"/>
      <c r="AC20" s="7"/>
      <c r="AD20" s="7"/>
      <c r="AE20" s="7"/>
      <c r="AF20" s="15"/>
      <c r="AG20" s="12"/>
      <c r="AH20" s="12"/>
      <c r="AI20" s="12"/>
      <c r="AJ20" s="12"/>
      <c r="AK20" s="45"/>
      <c r="AL20" s="87" t="s">
        <v>96</v>
      </c>
      <c r="AM20" s="87"/>
      <c r="AN20" s="87"/>
      <c r="AO20" s="87"/>
      <c r="AP20" s="84"/>
      <c r="AQ20" s="87"/>
      <c r="AR20" s="87"/>
      <c r="AS20" s="84"/>
      <c r="AT20" s="84"/>
      <c r="AU20" s="84"/>
      <c r="AV20" s="84"/>
      <c r="AW20" s="84"/>
    </row>
    <row r="21" spans="1:49" ht="13.5" customHeight="1" x14ac:dyDescent="0.25">
      <c r="A21" s="391"/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89">
        <f>'solvent 1'!A27</f>
        <v>0</v>
      </c>
      <c r="N21" s="389"/>
      <c r="O21" s="389"/>
      <c r="P21" s="389"/>
      <c r="Q21" s="389"/>
      <c r="R21" s="389"/>
      <c r="S21" s="389"/>
      <c r="T21" s="389"/>
      <c r="U21" s="387" t="s">
        <v>121</v>
      </c>
      <c r="V21" s="387"/>
      <c r="W21" s="387"/>
      <c r="X21" s="387"/>
      <c r="Y21" s="387"/>
      <c r="Z21" s="387"/>
      <c r="AA21" s="387"/>
      <c r="AB21" s="387"/>
      <c r="AC21" s="7"/>
      <c r="AD21" s="7"/>
      <c r="AE21" s="7"/>
      <c r="AF21" s="15"/>
      <c r="AG21" s="12"/>
      <c r="AH21" s="12"/>
      <c r="AI21" s="12"/>
      <c r="AJ21" s="12"/>
      <c r="AK21" s="45"/>
      <c r="AL21" s="87" t="s">
        <v>97</v>
      </c>
      <c r="AM21" s="87"/>
      <c r="AN21" s="87"/>
      <c r="AO21" s="87"/>
      <c r="AP21" s="84"/>
      <c r="AQ21" s="88" t="s">
        <v>98</v>
      </c>
      <c r="AR21" s="87"/>
      <c r="AS21" s="84"/>
      <c r="AT21" s="84"/>
      <c r="AU21" s="84"/>
      <c r="AV21" s="84"/>
      <c r="AW21" s="84"/>
    </row>
    <row r="22" spans="1:49" ht="13.5" customHeight="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15"/>
      <c r="AG22" s="12"/>
      <c r="AH22" s="12"/>
      <c r="AI22" s="12"/>
      <c r="AJ22" s="12"/>
      <c r="AK22" s="45"/>
      <c r="AL22" s="87" t="s">
        <v>99</v>
      </c>
      <c r="AM22" s="84"/>
      <c r="AN22" s="84"/>
      <c r="AO22" s="84"/>
      <c r="AP22" s="84"/>
      <c r="AQ22" s="86" t="s">
        <v>100</v>
      </c>
      <c r="AR22" s="84"/>
      <c r="AS22" s="84"/>
      <c r="AT22" s="84"/>
      <c r="AU22" s="84"/>
      <c r="AV22" s="84"/>
      <c r="AW22" s="84"/>
    </row>
    <row r="23" spans="1:49" ht="13.5" customHeight="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15"/>
      <c r="AG23" s="12"/>
      <c r="AH23" s="12"/>
      <c r="AI23" s="12"/>
      <c r="AJ23" s="12"/>
      <c r="AK23" s="46"/>
      <c r="AL23" s="87" t="s">
        <v>101</v>
      </c>
      <c r="AM23" s="87"/>
      <c r="AN23" s="87"/>
      <c r="AO23" s="87"/>
      <c r="AP23" s="84"/>
      <c r="AQ23" s="88" t="s">
        <v>102</v>
      </c>
      <c r="AR23" s="87"/>
      <c r="AS23" s="84"/>
      <c r="AT23" s="84"/>
      <c r="AU23" s="84"/>
      <c r="AV23" s="84"/>
      <c r="AW23" s="84"/>
    </row>
    <row r="24" spans="1:49" ht="13.5" customHeight="1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15"/>
      <c r="AG24" s="12"/>
      <c r="AH24" s="12"/>
      <c r="AI24" s="12"/>
      <c r="AJ24" s="12"/>
      <c r="AK24" s="46"/>
      <c r="AL24" s="87" t="s">
        <v>103</v>
      </c>
      <c r="AM24" s="87"/>
      <c r="AN24" s="87"/>
      <c r="AO24" s="87"/>
      <c r="AP24" s="84"/>
      <c r="AQ24" s="88" t="s">
        <v>104</v>
      </c>
      <c r="AR24" s="88"/>
      <c r="AS24" s="84"/>
      <c r="AT24" s="84"/>
      <c r="AU24" s="84"/>
      <c r="AV24" s="84"/>
      <c r="AW24" s="84"/>
    </row>
    <row r="25" spans="1:49" ht="13.5" customHeight="1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15"/>
      <c r="AG25" s="12"/>
      <c r="AH25" s="12"/>
      <c r="AI25" s="12"/>
      <c r="AJ25" s="12"/>
      <c r="AK25" s="46"/>
      <c r="AL25" s="87"/>
      <c r="AM25" s="87"/>
      <c r="AN25" s="87"/>
      <c r="AO25" s="87"/>
      <c r="AP25" s="88"/>
      <c r="AQ25" s="88"/>
      <c r="AR25" s="87"/>
      <c r="AS25" s="84"/>
      <c r="AT25" s="84"/>
      <c r="AU25" s="84"/>
      <c r="AV25" s="84"/>
      <c r="AW25" s="84"/>
    </row>
    <row r="26" spans="1:49" ht="13.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15"/>
      <c r="AG26" s="12"/>
      <c r="AH26" s="12"/>
      <c r="AI26" s="12"/>
      <c r="AJ26" s="12"/>
      <c r="AK26" s="46"/>
      <c r="AL26" s="87" t="s">
        <v>105</v>
      </c>
      <c r="AM26" s="87"/>
      <c r="AN26" s="87"/>
      <c r="AO26" s="87"/>
      <c r="AP26" s="88"/>
      <c r="AQ26" s="88"/>
      <c r="AR26" s="87"/>
      <c r="AS26" s="84"/>
      <c r="AT26" s="84"/>
      <c r="AU26" s="84"/>
      <c r="AV26" s="84"/>
      <c r="AW26" s="84"/>
    </row>
    <row r="27" spans="1:49" ht="13.5" customHeight="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15"/>
      <c r="AG27" s="12"/>
      <c r="AH27" s="12"/>
      <c r="AI27" s="12"/>
      <c r="AJ27" s="12"/>
      <c r="AK27" s="46"/>
      <c r="AL27" s="87" t="s">
        <v>106</v>
      </c>
      <c r="AM27" s="87"/>
      <c r="AN27" s="87"/>
      <c r="AO27" s="87"/>
      <c r="AP27" s="87"/>
      <c r="AQ27" s="87"/>
      <c r="AR27" s="87"/>
      <c r="AS27" s="84"/>
      <c r="AT27" s="84"/>
      <c r="AU27" s="84"/>
      <c r="AV27" s="84"/>
      <c r="AW27" s="84"/>
    </row>
    <row r="28" spans="1:49" ht="13.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15"/>
      <c r="AG28" s="12"/>
      <c r="AH28" s="12"/>
      <c r="AI28" s="12"/>
      <c r="AJ28" s="12"/>
      <c r="AK28" s="46"/>
      <c r="AL28" s="46"/>
      <c r="AM28" s="47"/>
      <c r="AN28" s="44"/>
      <c r="AO28" s="48"/>
      <c r="AP28" s="72"/>
      <c r="AQ28" s="16"/>
      <c r="AR28" s="16"/>
      <c r="AS28" s="16"/>
      <c r="AT28" s="16"/>
      <c r="AU28" s="16"/>
      <c r="AV28" s="71"/>
      <c r="AW28" s="71"/>
    </row>
    <row r="29" spans="1:49" ht="13.5" customHeight="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15"/>
      <c r="AG29" s="12"/>
      <c r="AH29" s="12"/>
      <c r="AI29" s="12"/>
      <c r="AJ29" s="12"/>
      <c r="AK29" s="46"/>
      <c r="AL29" s="46"/>
      <c r="AM29" s="47"/>
      <c r="AN29" s="44"/>
      <c r="AO29" s="48"/>
      <c r="AP29" s="16"/>
      <c r="AQ29" s="16"/>
      <c r="AR29" s="16"/>
      <c r="AS29" s="16"/>
      <c r="AT29" s="16"/>
      <c r="AU29" s="16"/>
      <c r="AV29" s="3"/>
      <c r="AW29" s="3"/>
    </row>
    <row r="30" spans="1:49" ht="13.5" customHeight="1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15"/>
      <c r="AG30" s="12"/>
      <c r="AH30" s="12"/>
      <c r="AI30" s="12"/>
      <c r="AJ30" s="12"/>
      <c r="AK30" s="46"/>
      <c r="AL30" s="46"/>
      <c r="AM30" s="49"/>
      <c r="AN30" s="44"/>
      <c r="AO30" s="50"/>
      <c r="AP30" s="16"/>
      <c r="AQ30" s="16"/>
      <c r="AR30" s="16"/>
      <c r="AS30" s="16"/>
      <c r="AT30" s="16"/>
      <c r="AU30" s="16"/>
      <c r="AV30" s="71"/>
      <c r="AW30" s="3"/>
    </row>
    <row r="31" spans="1:49" ht="13.5" customHeight="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12"/>
      <c r="AH31" s="12"/>
      <c r="AI31" s="12"/>
      <c r="AJ31" s="12"/>
      <c r="AK31" s="46"/>
      <c r="AL31" s="46"/>
      <c r="AM31" s="46"/>
      <c r="AN31" s="46"/>
      <c r="AO31" s="46"/>
      <c r="AP31" s="16"/>
      <c r="AQ31" s="16"/>
      <c r="AR31" s="16"/>
      <c r="AS31" s="16"/>
      <c r="AT31" s="16"/>
      <c r="AU31" s="16"/>
      <c r="AV31" s="71"/>
      <c r="AW31" s="71"/>
    </row>
    <row r="32" spans="1:49" ht="13.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7"/>
      <c r="AF32" s="7"/>
      <c r="AG32" s="12"/>
      <c r="AH32" s="12"/>
      <c r="AI32" s="12"/>
      <c r="AJ32" s="12"/>
      <c r="AK32" s="77"/>
      <c r="AL32" s="77"/>
      <c r="AM32" s="46"/>
      <c r="AN32" s="46"/>
      <c r="AO32" s="46"/>
      <c r="AP32" s="16"/>
      <c r="AQ32" s="16"/>
      <c r="AR32" s="16"/>
      <c r="AS32" s="16"/>
      <c r="AT32" s="16"/>
      <c r="AU32" s="78"/>
      <c r="AV32" s="71"/>
      <c r="AW32" s="71"/>
    </row>
    <row r="33" spans="1:49" ht="13.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7"/>
      <c r="AF33" s="6"/>
      <c r="AG33" s="6"/>
      <c r="AH33" s="6"/>
      <c r="AI33" s="6"/>
      <c r="AJ33" s="6"/>
      <c r="AK33" s="77"/>
      <c r="AL33" s="77"/>
      <c r="AM33" s="46"/>
      <c r="AN33" s="46"/>
      <c r="AO33" s="46"/>
      <c r="AP33" s="16"/>
      <c r="AQ33" s="16"/>
      <c r="AR33" s="16"/>
      <c r="AS33" s="16"/>
      <c r="AT33" s="16"/>
      <c r="AU33" s="78"/>
      <c r="AV33" s="71"/>
      <c r="AW33" s="71"/>
    </row>
    <row r="34" spans="1:49" ht="13.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7"/>
      <c r="AF34" s="6"/>
      <c r="AG34" s="6"/>
      <c r="AH34" s="6"/>
      <c r="AI34" s="6"/>
      <c r="AJ34" s="6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2"/>
      <c r="AV34" s="71"/>
      <c r="AW34" s="71"/>
    </row>
    <row r="35" spans="1:49" ht="13.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7"/>
      <c r="AF35" s="7"/>
      <c r="AG35" s="6"/>
      <c r="AH35" s="6"/>
      <c r="AI35" s="6"/>
      <c r="AJ35" s="6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2"/>
      <c r="AV35" s="71"/>
      <c r="AW35" s="71"/>
    </row>
    <row r="36" spans="1:49" ht="13.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7"/>
      <c r="AF36" s="16"/>
      <c r="AG36" s="16"/>
      <c r="AH36" s="16"/>
      <c r="AI36" s="16"/>
      <c r="AJ36" s="16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2"/>
      <c r="AV36" s="71"/>
      <c r="AW36" s="71"/>
    </row>
    <row r="37" spans="1:49" ht="13.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7"/>
      <c r="AF37" s="7"/>
      <c r="AG37" s="6"/>
      <c r="AH37" s="6"/>
      <c r="AI37" s="6"/>
      <c r="AJ37" s="6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2"/>
      <c r="AV37" s="79"/>
      <c r="AW37" s="79"/>
    </row>
    <row r="38" spans="1:49" ht="13.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7"/>
      <c r="AF38" s="7"/>
      <c r="AG38" s="6"/>
      <c r="AH38" s="6"/>
      <c r="AI38" s="6"/>
      <c r="AJ38" s="6"/>
      <c r="AK38" s="46"/>
      <c r="AL38" s="46"/>
      <c r="AM38" s="61"/>
      <c r="AN38" s="61"/>
      <c r="AO38" s="61"/>
      <c r="AP38" s="62"/>
      <c r="AQ38" s="53"/>
      <c r="AR38" s="54"/>
      <c r="AS38" s="43"/>
      <c r="AT38" s="40"/>
      <c r="AU38" s="52"/>
      <c r="AV38" s="78"/>
      <c r="AW38" s="71"/>
    </row>
    <row r="39" spans="1:49" ht="13.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7"/>
      <c r="AF39" s="7"/>
      <c r="AG39" s="6"/>
      <c r="AH39" s="6"/>
      <c r="AI39" s="6"/>
      <c r="AJ39" s="6"/>
      <c r="AK39" s="46"/>
      <c r="AL39" s="46"/>
      <c r="AM39" s="61"/>
      <c r="AN39" s="61"/>
      <c r="AO39" s="61"/>
      <c r="AP39" s="62"/>
      <c r="AQ39" s="53"/>
      <c r="AR39" s="54"/>
      <c r="AS39" s="43"/>
      <c r="AT39" s="40"/>
      <c r="AU39" s="16"/>
      <c r="AV39" s="78"/>
      <c r="AW39" s="71"/>
    </row>
    <row r="40" spans="1:49" ht="13.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7"/>
      <c r="AF40" s="6"/>
      <c r="AG40" s="6"/>
      <c r="AH40" s="6"/>
      <c r="AI40" s="6"/>
      <c r="AJ40" s="6"/>
      <c r="AK40" s="46"/>
      <c r="AL40" s="46"/>
      <c r="AM40" s="61"/>
      <c r="AN40" s="61"/>
      <c r="AO40" s="61"/>
      <c r="AP40" s="62"/>
      <c r="AQ40" s="53"/>
      <c r="AR40" s="54"/>
      <c r="AS40" s="43"/>
      <c r="AT40" s="40"/>
      <c r="AU40" s="16"/>
      <c r="AV40" s="16"/>
      <c r="AW40" s="71"/>
    </row>
    <row r="41" spans="1:49" ht="13.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7"/>
      <c r="AF41" s="28"/>
      <c r="AG41" s="6"/>
      <c r="AH41" s="6"/>
      <c r="AI41" s="6"/>
      <c r="AJ41" s="6"/>
      <c r="AK41" s="46"/>
      <c r="AL41" s="46"/>
      <c r="AM41" s="60"/>
      <c r="AN41" s="60"/>
      <c r="AO41" s="48"/>
      <c r="AP41" s="63"/>
      <c r="AQ41" s="53"/>
      <c r="AR41" s="54"/>
      <c r="AS41" s="43"/>
      <c r="AT41" s="40"/>
      <c r="AU41" s="16"/>
      <c r="AV41" s="16"/>
      <c r="AW41" s="71"/>
    </row>
    <row r="42" spans="1:49" ht="13.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7"/>
      <c r="AF42" s="6"/>
      <c r="AG42" s="6"/>
      <c r="AH42" s="6"/>
      <c r="AI42" s="6"/>
      <c r="AJ42" s="6"/>
      <c r="AK42" s="46"/>
      <c r="AL42" s="46"/>
      <c r="AM42" s="60"/>
      <c r="AN42" s="60"/>
      <c r="AO42" s="48"/>
      <c r="AP42" s="63"/>
      <c r="AQ42" s="53"/>
      <c r="AR42" s="54"/>
      <c r="AS42" s="43"/>
      <c r="AT42" s="40"/>
      <c r="AU42" s="79"/>
      <c r="AV42" s="16"/>
      <c r="AW42" s="71"/>
    </row>
    <row r="43" spans="1:49" ht="13.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7"/>
      <c r="AF43" s="6"/>
      <c r="AG43" s="6"/>
      <c r="AH43" s="6"/>
      <c r="AI43" s="6"/>
      <c r="AJ43" s="6"/>
      <c r="AK43" s="46"/>
      <c r="AL43" s="46"/>
      <c r="AM43" s="16"/>
      <c r="AN43" s="16"/>
      <c r="AO43" s="16"/>
      <c r="AP43" s="16"/>
      <c r="AQ43" s="44"/>
      <c r="AR43" s="55"/>
      <c r="AS43" s="71"/>
      <c r="AT43" s="71"/>
      <c r="AU43" s="79"/>
      <c r="AV43" s="16"/>
      <c r="AW43" s="71"/>
    </row>
    <row r="44" spans="1:49" ht="13.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7"/>
      <c r="AF44" s="6"/>
      <c r="AG44" s="6"/>
      <c r="AH44" s="6"/>
      <c r="AI44" s="6"/>
      <c r="AJ44" s="6"/>
      <c r="AK44" s="46"/>
      <c r="AL44" s="46"/>
      <c r="AM44" s="16"/>
      <c r="AN44" s="16"/>
      <c r="AO44" s="16"/>
      <c r="AP44" s="16"/>
      <c r="AQ44" s="44"/>
      <c r="AR44" s="55"/>
      <c r="AS44" s="72"/>
      <c r="AT44" s="16"/>
      <c r="AU44" s="16"/>
      <c r="AV44" s="16"/>
      <c r="AW44" s="71"/>
    </row>
    <row r="45" spans="1:49" ht="13.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7"/>
      <c r="AF45" s="6"/>
      <c r="AG45" s="6"/>
      <c r="AH45" s="6"/>
      <c r="AI45" s="6"/>
      <c r="AJ45" s="6"/>
      <c r="AK45" s="46"/>
      <c r="AL45" s="46"/>
      <c r="AM45" s="16"/>
      <c r="AN45" s="16"/>
      <c r="AO45" s="16"/>
      <c r="AP45" s="16"/>
      <c r="AQ45" s="44"/>
      <c r="AR45" s="50"/>
      <c r="AS45" s="16"/>
      <c r="AT45" s="16"/>
      <c r="AU45" s="16"/>
      <c r="AV45" s="16"/>
      <c r="AW45" s="71"/>
    </row>
    <row r="46" spans="1:49" ht="13.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7"/>
      <c r="AF46" s="6"/>
      <c r="AG46" s="6"/>
      <c r="AH46" s="6"/>
      <c r="AI46" s="6"/>
      <c r="AJ46" s="6"/>
      <c r="AK46" s="56"/>
      <c r="AL46" s="56"/>
      <c r="AM46" s="80"/>
      <c r="AN46" s="80"/>
      <c r="AO46" s="80"/>
      <c r="AP46" s="80"/>
      <c r="AQ46" s="80"/>
      <c r="AR46" s="80"/>
      <c r="AS46" s="72"/>
      <c r="AT46" s="16"/>
      <c r="AU46" s="16"/>
      <c r="AV46" s="16"/>
      <c r="AW46" s="71"/>
    </row>
    <row r="47" spans="1:49" ht="13.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7"/>
      <c r="AF47" s="6"/>
      <c r="AG47" s="6"/>
      <c r="AH47" s="6"/>
      <c r="AI47" s="6"/>
      <c r="AJ47" s="6"/>
      <c r="AK47" s="77"/>
      <c r="AL47" s="71"/>
      <c r="AM47" s="71"/>
      <c r="AN47" s="71"/>
      <c r="AO47" s="71"/>
      <c r="AP47" s="71"/>
      <c r="AQ47" s="71"/>
      <c r="AR47" s="71"/>
      <c r="AS47" s="80"/>
      <c r="AT47" s="80"/>
      <c r="AU47" s="16"/>
      <c r="AV47" s="16"/>
      <c r="AW47" s="71"/>
    </row>
    <row r="48" spans="1:49" ht="13.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7"/>
      <c r="AF48" s="6"/>
      <c r="AG48" s="6"/>
      <c r="AH48" s="6"/>
      <c r="AI48" s="6"/>
      <c r="AJ48" s="6"/>
      <c r="AK48" s="7"/>
      <c r="AL48" s="7"/>
      <c r="AM48" s="7"/>
      <c r="AN48" s="7"/>
      <c r="AO48" s="7"/>
      <c r="AP48" s="7"/>
      <c r="AQ48" s="7"/>
      <c r="AR48" s="7"/>
      <c r="AS48" s="80"/>
      <c r="AT48" s="80"/>
      <c r="AU48" s="16"/>
      <c r="AV48" s="16"/>
      <c r="AW48" s="71"/>
    </row>
    <row r="49" spans="1:49" ht="13.5" customHeight="1" x14ac:dyDescent="0.2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30"/>
      <c r="AF49" s="29"/>
      <c r="AG49" s="29"/>
      <c r="AH49" s="29"/>
      <c r="AI49" s="29"/>
      <c r="AJ49" s="29"/>
      <c r="AK49" s="16"/>
      <c r="AL49" s="16"/>
      <c r="AM49" s="16"/>
      <c r="AN49" s="16"/>
      <c r="AO49" s="16"/>
      <c r="AP49" s="16"/>
      <c r="AQ49" s="16"/>
      <c r="AR49" s="16"/>
      <c r="AS49" s="7"/>
      <c r="AT49" s="80"/>
      <c r="AU49" s="16"/>
      <c r="AV49" s="16"/>
      <c r="AW49" s="71"/>
    </row>
    <row r="50" spans="1:49" s="22" customFormat="1" ht="12.75" customHeight="1" x14ac:dyDescent="0.25">
      <c r="A50" s="274" t="s">
        <v>1</v>
      </c>
      <c r="B50" s="274"/>
      <c r="C50" s="274"/>
      <c r="D50" s="274"/>
      <c r="E50" s="274"/>
      <c r="F50" s="274"/>
      <c r="G50" s="274"/>
      <c r="H50" s="274"/>
      <c r="I50" s="274"/>
      <c r="J50" s="274"/>
      <c r="K50" s="274"/>
      <c r="L50" s="274"/>
      <c r="M50" s="275" t="s">
        <v>184</v>
      </c>
      <c r="N50" s="274"/>
      <c r="O50" s="274"/>
      <c r="P50" s="274"/>
      <c r="Q50" s="274"/>
      <c r="R50" s="274"/>
      <c r="S50" s="274"/>
      <c r="T50" s="274"/>
      <c r="U50" s="274"/>
      <c r="V50" s="274"/>
      <c r="W50" s="274"/>
      <c r="X50" s="274"/>
      <c r="Y50" s="275" t="s">
        <v>188</v>
      </c>
      <c r="Z50" s="274"/>
      <c r="AA50" s="274"/>
      <c r="AB50" s="274"/>
      <c r="AC50" s="274"/>
      <c r="AD50" s="274"/>
      <c r="AE50" s="274"/>
      <c r="AF50" s="275"/>
      <c r="AG50" s="274"/>
      <c r="AH50" s="17"/>
      <c r="AI50" s="17"/>
      <c r="AJ50" s="17"/>
      <c r="AK50" s="16"/>
      <c r="AL50" s="16"/>
      <c r="AM50" s="16"/>
      <c r="AN50" s="16"/>
      <c r="AO50" s="16"/>
      <c r="AP50" s="16"/>
      <c r="AQ50" s="16"/>
      <c r="AR50" s="16"/>
      <c r="AS50" s="7"/>
      <c r="AT50" s="16"/>
      <c r="AU50" s="16"/>
      <c r="AV50" s="16"/>
      <c r="AW50" s="71"/>
    </row>
    <row r="51" spans="1:49" s="22" customFormat="1" ht="12" customHeight="1" x14ac:dyDescent="0.25">
      <c r="A51" s="274" t="s">
        <v>190</v>
      </c>
      <c r="B51" s="274"/>
      <c r="C51" s="274"/>
      <c r="D51" s="274"/>
      <c r="E51" s="274"/>
      <c r="F51" s="274"/>
      <c r="G51" s="274"/>
      <c r="H51" s="274"/>
      <c r="I51" s="274"/>
      <c r="J51" s="274"/>
      <c r="K51" s="274"/>
      <c r="L51" s="274"/>
      <c r="M51" s="275" t="s">
        <v>185</v>
      </c>
      <c r="N51" s="274"/>
      <c r="O51" s="274"/>
      <c r="P51" s="274"/>
      <c r="Q51" s="274"/>
      <c r="R51" s="274"/>
      <c r="S51" s="274"/>
      <c r="T51" s="274"/>
      <c r="U51" s="274"/>
      <c r="V51" s="274"/>
      <c r="W51" s="274"/>
      <c r="X51" s="274"/>
      <c r="Y51" s="275" t="s">
        <v>189</v>
      </c>
      <c r="Z51" s="274"/>
      <c r="AA51" s="274"/>
      <c r="AB51" s="274"/>
      <c r="AC51" s="274"/>
      <c r="AD51" s="274"/>
      <c r="AE51" s="274"/>
      <c r="AF51" s="275"/>
      <c r="AG51" s="274"/>
      <c r="AH51" s="17"/>
      <c r="AI51" s="17"/>
      <c r="AJ51" s="17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</row>
    <row r="52" spans="1:49" s="22" customFormat="1" ht="12" customHeight="1" x14ac:dyDescent="0.25">
      <c r="A52" s="274"/>
      <c r="B52" s="274"/>
      <c r="C52" s="274"/>
      <c r="D52" s="274"/>
      <c r="E52" s="274"/>
      <c r="F52" s="274"/>
      <c r="G52" s="274"/>
      <c r="H52" s="274"/>
      <c r="I52" s="274"/>
      <c r="J52" s="274"/>
      <c r="K52" s="274"/>
      <c r="L52" s="274"/>
      <c r="M52" s="275" t="s">
        <v>186</v>
      </c>
      <c r="N52" s="274"/>
      <c r="O52" s="274"/>
      <c r="P52" s="274"/>
      <c r="Q52" s="274"/>
      <c r="R52" s="274"/>
      <c r="S52" s="274"/>
      <c r="T52" s="274"/>
      <c r="U52" s="274"/>
      <c r="V52" s="274"/>
      <c r="W52" s="274"/>
      <c r="X52" s="274"/>
      <c r="Y52" s="275" t="s">
        <v>187</v>
      </c>
      <c r="Z52" s="274"/>
      <c r="AA52" s="274"/>
      <c r="AB52" s="274"/>
      <c r="AC52" s="274"/>
      <c r="AD52" s="274"/>
      <c r="AE52" s="274"/>
      <c r="AF52" s="275"/>
      <c r="AG52" s="274"/>
      <c r="AH52" s="17"/>
      <c r="AI52" s="17"/>
      <c r="AJ52" s="17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71"/>
      <c r="AW52" s="71"/>
    </row>
    <row r="53" spans="1:49" s="22" customFormat="1" ht="12" customHeight="1" x14ac:dyDescent="0.25">
      <c r="A53" s="274"/>
      <c r="B53" s="274"/>
      <c r="C53" s="274"/>
      <c r="D53" s="274"/>
      <c r="E53" s="274"/>
      <c r="F53" s="274"/>
      <c r="G53" s="274"/>
      <c r="H53" s="274"/>
      <c r="I53" s="274"/>
      <c r="J53" s="274"/>
      <c r="K53" s="274"/>
      <c r="L53" s="274"/>
      <c r="M53" s="274" t="s">
        <v>187</v>
      </c>
      <c r="N53" s="274"/>
      <c r="O53" s="274"/>
      <c r="P53" s="274"/>
      <c r="Q53" s="274"/>
      <c r="R53" s="274"/>
      <c r="S53" s="274"/>
      <c r="T53" s="274"/>
      <c r="U53" s="274"/>
      <c r="V53" s="274"/>
      <c r="W53" s="274"/>
      <c r="X53" s="274"/>
      <c r="Y53" s="274"/>
      <c r="Z53" s="274"/>
      <c r="AA53" s="274"/>
      <c r="AB53" s="274"/>
      <c r="AC53" s="274"/>
      <c r="AD53" s="274"/>
      <c r="AE53" s="274"/>
      <c r="AF53" s="275"/>
      <c r="AG53" s="274"/>
      <c r="AH53" s="18"/>
      <c r="AI53" s="18"/>
      <c r="AJ53" s="18"/>
      <c r="AK53" s="57"/>
      <c r="AL53" s="57"/>
      <c r="AM53" s="57"/>
      <c r="AN53" s="57"/>
      <c r="AO53" s="57"/>
      <c r="AP53" s="57"/>
      <c r="AQ53" s="57"/>
      <c r="AR53" s="57"/>
      <c r="AS53" s="16"/>
      <c r="AT53" s="16"/>
      <c r="AU53" s="71"/>
      <c r="AV53" s="71"/>
      <c r="AW53" s="71"/>
    </row>
    <row r="54" spans="1:49" s="22" customFormat="1" ht="12" customHeight="1" x14ac:dyDescent="0.25">
      <c r="A54" s="274"/>
      <c r="B54" s="274"/>
      <c r="C54" s="274"/>
      <c r="D54" s="274"/>
      <c r="E54" s="274"/>
      <c r="F54" s="274"/>
      <c r="G54" s="274"/>
      <c r="H54" s="274"/>
      <c r="I54" s="274"/>
      <c r="J54" s="274"/>
      <c r="K54" s="274"/>
      <c r="L54" s="274"/>
      <c r="M54" s="274"/>
      <c r="N54" s="274"/>
      <c r="O54" s="274"/>
      <c r="P54" s="274"/>
      <c r="Q54" s="274"/>
      <c r="R54" s="274"/>
      <c r="S54" s="274"/>
      <c r="T54" s="274"/>
      <c r="U54" s="274"/>
      <c r="V54" s="274"/>
      <c r="W54" s="274"/>
      <c r="X54" s="274"/>
      <c r="Y54" s="274"/>
      <c r="Z54" s="274"/>
      <c r="AA54" s="274"/>
      <c r="AB54" s="274"/>
      <c r="AC54" s="274"/>
      <c r="AD54" s="274"/>
      <c r="AE54" s="275"/>
      <c r="AF54" s="274"/>
      <c r="AG54" s="274"/>
      <c r="AH54" s="17"/>
      <c r="AI54" s="17"/>
      <c r="AJ54" s="17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</row>
    <row r="55" spans="1:49" s="23" customFormat="1" ht="9.75" customHeight="1" x14ac:dyDescent="0.25">
      <c r="A55" s="390" t="s">
        <v>10</v>
      </c>
      <c r="B55" s="390"/>
      <c r="C55" s="390"/>
      <c r="D55" s="390"/>
      <c r="E55" s="390"/>
      <c r="F55" s="390"/>
      <c r="G55" s="390"/>
      <c r="H55" s="390"/>
      <c r="I55" s="390"/>
      <c r="J55" s="390"/>
      <c r="K55" s="390"/>
      <c r="L55" s="390"/>
      <c r="M55" s="390"/>
      <c r="N55" s="276"/>
      <c r="O55" s="276"/>
      <c r="P55" s="276"/>
      <c r="Q55" s="276"/>
      <c r="R55" s="276"/>
      <c r="S55" s="276"/>
      <c r="T55" s="276"/>
      <c r="U55" s="276"/>
      <c r="V55" s="276"/>
      <c r="W55" s="276"/>
      <c r="X55" s="276"/>
      <c r="Y55" s="276"/>
      <c r="Z55" s="276"/>
      <c r="AA55" s="276"/>
      <c r="AB55" s="276"/>
      <c r="AC55" s="276"/>
      <c r="AD55" s="276"/>
      <c r="AE55" s="277"/>
      <c r="AF55" s="276"/>
      <c r="AG55" s="276"/>
      <c r="AH55" s="19"/>
      <c r="AI55" s="19"/>
      <c r="AJ55" s="19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</row>
    <row r="56" spans="1:49" s="23" customFormat="1" ht="15" customHeight="1" x14ac:dyDescent="0.25">
      <c r="A56" s="390" t="s">
        <v>191</v>
      </c>
      <c r="B56" s="390"/>
      <c r="C56" s="390"/>
      <c r="D56" s="390"/>
      <c r="E56" s="390"/>
      <c r="F56" s="390"/>
      <c r="G56" s="390"/>
      <c r="H56" s="390"/>
      <c r="I56" s="390"/>
      <c r="J56" s="390"/>
      <c r="K56" s="390"/>
      <c r="L56" s="390"/>
      <c r="M56" s="390"/>
      <c r="N56" s="276"/>
      <c r="O56" s="276"/>
      <c r="P56" s="276"/>
      <c r="Q56" s="276"/>
      <c r="R56" s="276"/>
      <c r="S56" s="276"/>
      <c r="T56" s="276"/>
      <c r="U56" s="276"/>
      <c r="V56" s="276"/>
      <c r="W56" s="276"/>
      <c r="X56" s="276"/>
      <c r="Y56" s="276"/>
      <c r="Z56" s="276"/>
      <c r="AA56" s="276"/>
      <c r="AB56" s="276"/>
      <c r="AC56" s="276"/>
      <c r="AD56" s="276"/>
      <c r="AE56" s="277"/>
      <c r="AF56" s="276"/>
      <c r="AG56" s="276"/>
      <c r="AH56" s="19"/>
      <c r="AI56" s="19"/>
      <c r="AJ56" s="19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</row>
    <row r="57" spans="1:49" ht="12.75" hidden="1" customHeight="1" x14ac:dyDescent="0.25">
      <c r="AK57" s="81"/>
      <c r="AL57" s="81"/>
      <c r="AM57" s="81"/>
      <c r="AN57" s="81"/>
      <c r="AO57" s="81"/>
      <c r="AP57" s="81"/>
      <c r="AQ57" s="81"/>
      <c r="AR57" s="81"/>
      <c r="AS57" s="81"/>
      <c r="AT57" s="81"/>
    </row>
    <row r="58" spans="1:49" ht="12.75" hidden="1" customHeight="1" x14ac:dyDescent="0.25"/>
    <row r="59" spans="1:49" ht="12.75" hidden="1" customHeight="1" x14ac:dyDescent="0.25"/>
    <row r="60" spans="1:49" ht="12.75" hidden="1" customHeight="1" x14ac:dyDescent="0.25"/>
    <row r="61" spans="1:49" ht="12.75" hidden="1" customHeight="1" x14ac:dyDescent="0.25"/>
    <row r="62" spans="1:49" ht="12.75" hidden="1" customHeight="1" x14ac:dyDescent="0.25"/>
    <row r="63" spans="1:49" ht="12.75" hidden="1" customHeight="1" x14ac:dyDescent="0.25"/>
    <row r="64" spans="1:49" ht="12.75" hidden="1" customHeight="1" x14ac:dyDescent="0.25"/>
    <row r="65" ht="12.75" hidden="1" customHeight="1" x14ac:dyDescent="0.25"/>
    <row r="66" ht="12.75" hidden="1" customHeight="1" x14ac:dyDescent="0.25"/>
    <row r="67" ht="12.75" hidden="1" customHeight="1" x14ac:dyDescent="0.25"/>
  </sheetData>
  <mergeCells count="17">
    <mergeCell ref="I9:AJ9"/>
    <mergeCell ref="I10:AJ10"/>
    <mergeCell ref="I11:AJ11"/>
    <mergeCell ref="I12:AJ12"/>
    <mergeCell ref="A20:L20"/>
    <mergeCell ref="U20:AB20"/>
    <mergeCell ref="A3:AI3"/>
    <mergeCell ref="I5:AJ5"/>
    <mergeCell ref="I6:AJ6"/>
    <mergeCell ref="I7:AJ7"/>
    <mergeCell ref="I8:AJ8"/>
    <mergeCell ref="U21:AB21"/>
    <mergeCell ref="M20:T20"/>
    <mergeCell ref="M21:T21"/>
    <mergeCell ref="A56:M56"/>
    <mergeCell ref="A21:L21"/>
    <mergeCell ref="A55:M55"/>
  </mergeCells>
  <conditionalFormatting sqref="A55">
    <cfRule type="cellIs" dxfId="0" priority="1" operator="equal">
      <formula>""</formula>
    </cfRule>
  </conditionalFormatting>
  <dataValidations count="2">
    <dataValidation sqref="AE15" xr:uid="{6D087CB0-CA76-4A65-838D-47AD6D152D14}"/>
    <dataValidation type="list" allowBlank="1" showInputMessage="1" showErrorMessage="1" sqref="AG36:AJ36" xr:uid="{7E9F4BEA-57CB-45E1-8E9A-09BF95A7AA4B}">
      <formula1>#REF!</formula1>
    </dataValidation>
  </dataValidations>
  <pageMargins left="0.78740157480314965" right="0" top="0.59055118110236227" bottom="0.19685039370078741" header="0.59055118110236227" footer="0"/>
  <pageSetup paperSize="9" orientation="portrait" r:id="rId1"/>
  <headerFooter>
    <oddHeader>&amp;L&amp;G</oddHeader>
    <oddFooter>&amp;L&amp;G&amp;R&amp;G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25007-6462-45D1-B6CC-75FE767F46B3}">
  <dimension ref="A1:E5"/>
  <sheetViews>
    <sheetView zoomScale="70" zoomScaleNormal="70" workbookViewId="0">
      <selection activeCell="C22" sqref="C22"/>
    </sheetView>
  </sheetViews>
  <sheetFormatPr defaultColWidth="9" defaultRowHeight="12.75" x14ac:dyDescent="0.2"/>
  <cols>
    <col min="1" max="1" width="8.375" style="70" bestFit="1" customWidth="1"/>
    <col min="2" max="2" width="17" style="70" customWidth="1"/>
    <col min="3" max="3" width="42.625" style="70" customWidth="1"/>
    <col min="4" max="4" width="57.5" style="70" customWidth="1"/>
    <col min="5" max="5" width="30.625" style="70" customWidth="1"/>
    <col min="6" max="16384" width="9" style="70"/>
  </cols>
  <sheetData>
    <row r="1" spans="1:5" ht="15" x14ac:dyDescent="0.2">
      <c r="A1" s="216" t="s">
        <v>86</v>
      </c>
      <c r="B1" s="216" t="s">
        <v>87</v>
      </c>
      <c r="C1" s="216" t="s">
        <v>88</v>
      </c>
      <c r="D1" s="216" t="s">
        <v>89</v>
      </c>
      <c r="E1" s="217" t="s">
        <v>7</v>
      </c>
    </row>
    <row r="2" spans="1:5" ht="15" x14ac:dyDescent="0.2">
      <c r="A2" s="218">
        <v>0</v>
      </c>
      <c r="B2" s="219"/>
      <c r="C2" s="218" t="s">
        <v>90</v>
      </c>
      <c r="D2" s="218" t="s">
        <v>63</v>
      </c>
      <c r="E2" s="220"/>
    </row>
    <row r="3" spans="1:5" ht="30" x14ac:dyDescent="0.2">
      <c r="A3" s="218">
        <v>1</v>
      </c>
      <c r="B3" s="219">
        <v>44358</v>
      </c>
      <c r="C3" s="218" t="s">
        <v>146</v>
      </c>
      <c r="D3" s="221" t="s">
        <v>175</v>
      </c>
      <c r="E3" s="220" t="s">
        <v>147</v>
      </c>
    </row>
    <row r="4" spans="1:5" ht="42" customHeight="1" x14ac:dyDescent="0.2">
      <c r="A4" s="218">
        <v>2</v>
      </c>
      <c r="B4" s="219">
        <v>44510</v>
      </c>
      <c r="C4" s="221" t="s">
        <v>174</v>
      </c>
      <c r="D4" s="221" t="s">
        <v>176</v>
      </c>
      <c r="E4" s="220" t="s">
        <v>167</v>
      </c>
    </row>
    <row r="5" spans="1:5" ht="15" x14ac:dyDescent="0.2">
      <c r="A5" s="296">
        <v>3</v>
      </c>
      <c r="B5" s="297">
        <v>44564</v>
      </c>
      <c r="C5" s="299" t="s">
        <v>181</v>
      </c>
      <c r="D5" s="299" t="s">
        <v>182</v>
      </c>
      <c r="E5" s="298" t="s">
        <v>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0EB9B-5849-412B-BECE-BF9BB8B8B612}">
  <sheetPr>
    <pageSetUpPr fitToPage="1"/>
  </sheetPr>
  <dimension ref="A1:AK149"/>
  <sheetViews>
    <sheetView showGridLines="0" showRuler="0" zoomScale="70" zoomScaleNormal="70" workbookViewId="0">
      <selection activeCell="A7" sqref="A7"/>
    </sheetView>
  </sheetViews>
  <sheetFormatPr defaultColWidth="0" defaultRowHeight="0" customHeight="1" zeroHeight="1" x14ac:dyDescent="0.25"/>
  <cols>
    <col min="1" max="1" width="19.75" style="94" customWidth="1"/>
    <col min="2" max="2" width="19" style="94" customWidth="1"/>
    <col min="3" max="3" width="14.875" style="94" customWidth="1"/>
    <col min="4" max="4" width="15.75" style="94" customWidth="1"/>
    <col min="5" max="5" width="15.125" style="94" customWidth="1"/>
    <col min="6" max="6" width="17.375" style="94" customWidth="1"/>
    <col min="7" max="7" width="15.375" style="94" customWidth="1"/>
    <col min="8" max="8" width="17.5" style="94" customWidth="1"/>
    <col min="9" max="9" width="14.75" style="94" customWidth="1"/>
    <col min="10" max="10" width="11.375" style="94" customWidth="1"/>
    <col min="11" max="11" width="11.875" style="94" customWidth="1"/>
    <col min="12" max="12" width="11.375" style="94" customWidth="1"/>
    <col min="13" max="13" width="13" style="94" customWidth="1"/>
    <col min="14" max="14" width="13.125" style="94" customWidth="1"/>
    <col min="15" max="15" width="11.25" style="94" customWidth="1"/>
    <col min="16" max="16" width="14.75" style="94" customWidth="1"/>
    <col min="17" max="17" width="10.75" style="94" customWidth="1"/>
    <col min="18" max="18" width="11.25" style="94" customWidth="1"/>
    <col min="19" max="19" width="12.75" style="94" customWidth="1"/>
    <col min="20" max="20" width="12.125" style="94" customWidth="1"/>
    <col min="21" max="21" width="14.125" style="94" customWidth="1"/>
    <col min="22" max="22" width="11.375" style="94" customWidth="1"/>
    <col min="23" max="24" width="9" style="94" customWidth="1"/>
    <col min="25" max="25" width="33.375" style="94" customWidth="1"/>
    <col min="26" max="33" width="0" style="94" hidden="1" customWidth="1"/>
    <col min="34" max="16384" width="9" style="117" hidden="1"/>
  </cols>
  <sheetData>
    <row r="1" spans="1:33" s="161" customFormat="1" ht="14.25" customHeight="1" x14ac:dyDescent="0.2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160"/>
      <c r="AA1" s="160"/>
      <c r="AB1" s="160"/>
      <c r="AC1" s="160"/>
      <c r="AD1" s="160"/>
      <c r="AE1" s="160"/>
      <c r="AF1" s="160"/>
      <c r="AG1" s="160"/>
    </row>
    <row r="2" spans="1:33" s="160" customFormat="1" ht="14.25" customHeight="1" x14ac:dyDescent="0.25">
      <c r="A2" s="89"/>
      <c r="B2" s="90"/>
      <c r="C2" s="90"/>
      <c r="D2" s="90"/>
      <c r="E2" s="90"/>
      <c r="F2" s="90"/>
      <c r="G2" s="91" t="s">
        <v>13</v>
      </c>
      <c r="H2" s="92"/>
      <c r="I2" s="93"/>
      <c r="J2" s="93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33" s="160" customFormat="1" ht="14.25" customHeight="1" x14ac:dyDescent="0.25">
      <c r="A3" s="95"/>
      <c r="B3" s="239"/>
      <c r="C3" s="239"/>
      <c r="D3" s="239"/>
      <c r="E3" s="239"/>
      <c r="F3" s="239"/>
      <c r="G3" s="96">
        <v>0</v>
      </c>
      <c r="H3" s="92"/>
      <c r="I3" s="93"/>
      <c r="J3" s="93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spans="1:33" s="160" customFormat="1" ht="14.25" customHeight="1" x14ac:dyDescent="0.25">
      <c r="A4" s="97"/>
      <c r="B4" s="357" t="s">
        <v>14</v>
      </c>
      <c r="C4" s="357"/>
      <c r="D4" s="357"/>
      <c r="E4" s="357"/>
      <c r="F4" s="239"/>
      <c r="G4" s="98" t="s">
        <v>15</v>
      </c>
      <c r="H4" s="92"/>
      <c r="I4" s="93"/>
      <c r="J4" s="93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</row>
    <row r="5" spans="1:33" s="160" customFormat="1" ht="14.25" customHeight="1" x14ac:dyDescent="0.25">
      <c r="A5" s="97"/>
      <c r="B5" s="357" t="s">
        <v>16</v>
      </c>
      <c r="C5" s="357"/>
      <c r="D5" s="357"/>
      <c r="E5" s="357"/>
      <c r="F5" s="239"/>
      <c r="G5" s="96">
        <v>0</v>
      </c>
      <c r="H5" s="92"/>
      <c r="I5" s="93"/>
      <c r="J5" s="93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</row>
    <row r="6" spans="1:33" s="160" customFormat="1" ht="14.25" customHeight="1" x14ac:dyDescent="0.25">
      <c r="A6" s="97"/>
      <c r="B6" s="99"/>
      <c r="C6" s="99"/>
      <c r="D6" s="99"/>
      <c r="E6" s="99"/>
      <c r="F6" s="99"/>
      <c r="G6" s="98" t="s">
        <v>17</v>
      </c>
      <c r="H6" s="92"/>
      <c r="I6" s="93"/>
      <c r="J6" s="93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</row>
    <row r="7" spans="1:33" s="160" customFormat="1" ht="15.75" customHeight="1" x14ac:dyDescent="0.25">
      <c r="A7" s="321"/>
      <c r="B7" s="100"/>
      <c r="C7" s="100"/>
      <c r="D7" s="100"/>
      <c r="E7" s="100"/>
      <c r="F7" s="100"/>
      <c r="G7" s="96" t="s">
        <v>18</v>
      </c>
      <c r="H7" s="92"/>
      <c r="I7" s="93"/>
      <c r="J7" s="93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</row>
    <row r="8" spans="1:33" s="160" customFormat="1" ht="14.25" customHeight="1" x14ac:dyDescent="0.25">
      <c r="A8" s="93"/>
      <c r="B8" s="93"/>
      <c r="C8" s="93"/>
      <c r="D8" s="93"/>
      <c r="E8" s="93"/>
      <c r="F8" s="93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</row>
    <row r="9" spans="1:33" s="160" customFormat="1" ht="14.25" customHeight="1" x14ac:dyDescent="0.25">
      <c r="A9" s="101" t="s">
        <v>110</v>
      </c>
      <c r="B9" s="267" t="str">
        <f>'solvent 1'!B9</f>
        <v>SY</v>
      </c>
      <c r="C9" s="102" t="s">
        <v>19</v>
      </c>
      <c r="D9" s="94"/>
      <c r="E9" s="94"/>
      <c r="F9" s="93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</row>
    <row r="10" spans="1:33" s="160" customFormat="1" ht="14.25" customHeight="1" x14ac:dyDescent="0.25">
      <c r="A10" s="101" t="s">
        <v>20</v>
      </c>
      <c r="B10" s="267">
        <f>'solvent 1'!B10</f>
        <v>0</v>
      </c>
      <c r="C10" s="102"/>
      <c r="D10" s="94"/>
      <c r="E10" s="94"/>
      <c r="F10" s="93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</row>
    <row r="11" spans="1:33" s="160" customFormat="1" ht="14.25" customHeight="1" x14ac:dyDescent="0.25">
      <c r="A11" s="101" t="s">
        <v>5</v>
      </c>
      <c r="B11" s="267" t="str">
        <f>'solvent 1'!B11</f>
        <v>N/A</v>
      </c>
      <c r="C11" s="102" t="s">
        <v>21</v>
      </c>
      <c r="D11" s="94"/>
      <c r="E11" s="94"/>
      <c r="F11" s="93"/>
      <c r="G11" s="93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 spans="1:33" s="160" customFormat="1" ht="14.25" customHeight="1" x14ac:dyDescent="0.25">
      <c r="A12" s="101" t="s">
        <v>6</v>
      </c>
      <c r="B12" s="267" t="str">
        <f>'solvent 1'!B12</f>
        <v>Residual solvent quantification by GC-Headspace</v>
      </c>
      <c r="C12" s="102"/>
      <c r="D12" s="94"/>
      <c r="E12" s="94"/>
      <c r="F12" s="93"/>
      <c r="G12" s="93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</row>
    <row r="13" spans="1:33" s="160" customFormat="1" ht="14.25" customHeight="1" x14ac:dyDescent="0.25">
      <c r="A13" s="101" t="s">
        <v>7</v>
      </c>
      <c r="B13" s="267">
        <f>'solvent 1'!B13</f>
        <v>0</v>
      </c>
      <c r="C13" s="102" t="s">
        <v>22</v>
      </c>
      <c r="D13" s="94"/>
      <c r="E13" s="94"/>
      <c r="F13" s="93"/>
      <c r="G13" s="93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spans="1:33" s="160" customFormat="1" ht="14.25" customHeight="1" x14ac:dyDescent="0.25">
      <c r="A14" s="101" t="s">
        <v>8</v>
      </c>
      <c r="B14" s="267">
        <f>'solvent 1'!B14</f>
        <v>0</v>
      </c>
      <c r="C14" s="102" t="s">
        <v>23</v>
      </c>
      <c r="D14" s="94"/>
      <c r="E14" s="94"/>
      <c r="F14" s="93"/>
      <c r="G14" s="93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</row>
    <row r="15" spans="1:33" s="160" customFormat="1" ht="15" customHeight="1" x14ac:dyDescent="0.25">
      <c r="A15" s="101" t="s">
        <v>144</v>
      </c>
      <c r="B15" s="268">
        <f>'solvent 1'!B15</f>
        <v>0</v>
      </c>
      <c r="C15" s="102" t="s">
        <v>24</v>
      </c>
      <c r="D15" s="94"/>
      <c r="E15" s="94"/>
      <c r="F15" s="93"/>
      <c r="G15" s="93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</row>
    <row r="16" spans="1:33" s="160" customFormat="1" ht="12.75" customHeight="1" x14ac:dyDescent="0.25">
      <c r="A16" s="101" t="s">
        <v>9</v>
      </c>
      <c r="B16" s="267">
        <f>'solvent 1'!B16</f>
        <v>0</v>
      </c>
      <c r="C16" s="102" t="s">
        <v>22</v>
      </c>
      <c r="D16" s="102"/>
      <c r="E16" s="94"/>
      <c r="F16" s="93"/>
      <c r="G16" s="93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</row>
    <row r="17" spans="1:25" s="160" customFormat="1" ht="14.25" customHeight="1" x14ac:dyDescent="0.25">
      <c r="A17" s="94"/>
      <c r="B17" s="94"/>
      <c r="C17" s="94"/>
      <c r="D17" s="94"/>
      <c r="E17" s="94"/>
      <c r="F17" s="93"/>
      <c r="G17" s="93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</row>
    <row r="18" spans="1:25" s="160" customFormat="1" ht="14.25" customHeight="1" x14ac:dyDescent="0.25">
      <c r="A18" s="94"/>
      <c r="B18" s="94"/>
      <c r="C18" s="94"/>
      <c r="D18" s="94"/>
      <c r="E18" s="94"/>
      <c r="F18" s="94"/>
      <c r="G18" s="94"/>
      <c r="H18" s="104"/>
      <c r="I18" s="104"/>
      <c r="J18" s="10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</row>
    <row r="19" spans="1:25" s="160" customFormat="1" ht="14.25" customHeight="1" x14ac:dyDescent="0.25">
      <c r="A19" s="105" t="s">
        <v>25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 spans="1:25" s="160" customFormat="1" ht="14.25" customHeight="1" x14ac:dyDescent="0.25">
      <c r="A20" s="105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</row>
    <row r="21" spans="1:25" s="160" customFormat="1" ht="14.25" customHeight="1" x14ac:dyDescent="0.25">
      <c r="A21" s="106" t="s">
        <v>26</v>
      </c>
      <c r="B21" s="106" t="s">
        <v>27</v>
      </c>
      <c r="C21" s="106" t="s">
        <v>28</v>
      </c>
      <c r="D21" s="106" t="s">
        <v>29</v>
      </c>
      <c r="E21" s="240"/>
      <c r="F21" s="240"/>
      <c r="G21" s="358"/>
      <c r="H21" s="358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 spans="1:25" s="160" customFormat="1" ht="14.25" customHeight="1" x14ac:dyDescent="0.25">
      <c r="A22" s="243">
        <f>'solvent 1'!A22</f>
        <v>0</v>
      </c>
      <c r="B22" s="243">
        <f>'solvent 1'!B22</f>
        <v>0</v>
      </c>
      <c r="C22" s="243">
        <f>'solvent 1'!C22</f>
        <v>0</v>
      </c>
      <c r="D22" s="243">
        <f>'solvent 1'!D22</f>
        <v>0</v>
      </c>
      <c r="E22" s="242"/>
      <c r="F22" s="242"/>
      <c r="G22" s="359"/>
      <c r="H22" s="359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</row>
    <row r="23" spans="1:25" s="160" customFormat="1" ht="14.25" customHeight="1" x14ac:dyDescent="0.25">
      <c r="A23" s="242"/>
      <c r="B23" s="242"/>
      <c r="C23" s="242"/>
      <c r="D23" s="242"/>
      <c r="E23" s="242"/>
      <c r="F23" s="242"/>
      <c r="G23" s="241"/>
      <c r="H23" s="241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 spans="1:25" s="160" customFormat="1" ht="14.25" customHeight="1" x14ac:dyDescent="0.25">
      <c r="A24" s="105" t="s">
        <v>30</v>
      </c>
      <c r="B24" s="242"/>
      <c r="C24" s="242"/>
      <c r="D24" s="242"/>
      <c r="E24" s="242"/>
      <c r="F24" s="242"/>
      <c r="G24" s="241"/>
      <c r="H24" s="241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</row>
    <row r="25" spans="1:25" s="160" customFormat="1" ht="14.25" customHeight="1" x14ac:dyDescent="0.25">
      <c r="A25" s="242"/>
      <c r="B25" s="242"/>
      <c r="C25" s="242"/>
      <c r="D25" s="242"/>
      <c r="E25" s="242"/>
      <c r="F25" s="242"/>
      <c r="G25" s="241"/>
      <c r="H25" s="241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 spans="1:25" s="160" customFormat="1" ht="14.25" customHeight="1" x14ac:dyDescent="0.25">
      <c r="A26" s="106" t="s">
        <v>26</v>
      </c>
      <c r="B26" s="106" t="s">
        <v>27</v>
      </c>
      <c r="C26" s="106" t="s">
        <v>28</v>
      </c>
      <c r="D26" s="106" t="s">
        <v>29</v>
      </c>
      <c r="E26" s="107" t="s">
        <v>143</v>
      </c>
      <c r="F26" s="106" t="s">
        <v>31</v>
      </c>
      <c r="G26" s="358"/>
      <c r="H26" s="358"/>
      <c r="I26" s="358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</row>
    <row r="27" spans="1:25" s="160" customFormat="1" ht="14.25" customHeight="1" x14ac:dyDescent="0.25">
      <c r="A27" s="234"/>
      <c r="B27" s="234"/>
      <c r="C27" s="180"/>
      <c r="D27" s="180"/>
      <c r="E27" s="174"/>
      <c r="F27" s="234"/>
      <c r="G27" s="372"/>
      <c r="H27" s="372"/>
      <c r="I27" s="372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</row>
    <row r="28" spans="1:25" s="160" customFormat="1" ht="14.25" customHeight="1" x14ac:dyDescent="0.25">
      <c r="A28" s="242"/>
      <c r="B28" s="242"/>
      <c r="C28" s="242"/>
      <c r="D28" s="242"/>
      <c r="E28" s="242"/>
      <c r="F28" s="242"/>
      <c r="G28" s="241"/>
      <c r="H28" s="241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</row>
    <row r="29" spans="1:25" s="160" customFormat="1" ht="14.25" customHeight="1" x14ac:dyDescent="0.25">
      <c r="A29" s="105" t="s">
        <v>32</v>
      </c>
      <c r="B29" s="242"/>
      <c r="C29" s="242"/>
      <c r="D29" s="242"/>
      <c r="E29" s="242"/>
      <c r="F29" s="242"/>
      <c r="G29" s="241"/>
      <c r="H29" s="241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</row>
    <row r="30" spans="1:25" s="160" customFormat="1" ht="14.25" customHeight="1" x14ac:dyDescent="0.25">
      <c r="A30" s="242"/>
      <c r="B30" s="242"/>
      <c r="C30" s="242"/>
      <c r="D30" s="242"/>
      <c r="E30" s="242"/>
      <c r="F30" s="242"/>
      <c r="G30" s="241"/>
      <c r="H30" s="241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</row>
    <row r="31" spans="1:25" s="160" customFormat="1" ht="30" x14ac:dyDescent="0.25">
      <c r="A31" s="108" t="s">
        <v>33</v>
      </c>
      <c r="B31" s="108" t="s">
        <v>34</v>
      </c>
      <c r="C31" s="108" t="s">
        <v>35</v>
      </c>
      <c r="D31" s="108" t="s">
        <v>36</v>
      </c>
      <c r="E31" s="109"/>
      <c r="F31" s="109"/>
      <c r="G31" s="109"/>
      <c r="H31" s="241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</row>
    <row r="32" spans="1:25" s="160" customFormat="1" ht="14.25" customHeight="1" x14ac:dyDescent="0.25">
      <c r="A32" s="110" t="s">
        <v>37</v>
      </c>
      <c r="B32" s="246">
        <v>250</v>
      </c>
      <c r="C32" s="244">
        <v>50</v>
      </c>
      <c r="D32" s="111">
        <f>B32/C32*E27/100</f>
        <v>0</v>
      </c>
      <c r="E32" s="112"/>
      <c r="F32" s="242"/>
      <c r="G32" s="113"/>
      <c r="H32" s="241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</row>
    <row r="33" spans="1:25" s="160" customFormat="1" ht="14.25" customHeight="1" x14ac:dyDescent="0.25">
      <c r="A33" s="114" t="s">
        <v>38</v>
      </c>
      <c r="B33" s="247">
        <v>250</v>
      </c>
      <c r="C33" s="245">
        <v>50</v>
      </c>
      <c r="D33" s="115">
        <f>B33/C33*E27/100</f>
        <v>0</v>
      </c>
      <c r="E33" s="242"/>
      <c r="F33" s="242"/>
      <c r="G33" s="113"/>
      <c r="H33" s="241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</row>
    <row r="34" spans="1:25" s="160" customFormat="1" ht="14.25" customHeight="1" x14ac:dyDescent="0.25">
      <c r="A34" s="105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</row>
    <row r="35" spans="1:25" s="161" customFormat="1" ht="14.25" customHeight="1" x14ac:dyDescent="0.25">
      <c r="A35" s="105" t="s">
        <v>39</v>
      </c>
      <c r="B35" s="116"/>
      <c r="C35" s="116"/>
      <c r="D35" s="116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117"/>
      <c r="U35" s="117"/>
      <c r="V35" s="117"/>
      <c r="W35" s="117"/>
      <c r="X35" s="117"/>
      <c r="Y35" s="117"/>
    </row>
    <row r="36" spans="1:25" s="161" customFormat="1" ht="14.25" customHeight="1" x14ac:dyDescent="0.25">
      <c r="A36" s="116"/>
      <c r="B36" s="116"/>
      <c r="C36" s="116"/>
      <c r="D36" s="116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117"/>
      <c r="U36" s="117"/>
      <c r="V36" s="117"/>
      <c r="W36" s="117"/>
      <c r="X36" s="117"/>
      <c r="Y36" s="117"/>
    </row>
    <row r="37" spans="1:25" s="161" customFormat="1" ht="30" x14ac:dyDescent="0.25">
      <c r="A37" s="108" t="s">
        <v>33</v>
      </c>
      <c r="B37" s="108" t="s">
        <v>40</v>
      </c>
      <c r="C37" s="108" t="s">
        <v>41</v>
      </c>
      <c r="D37" s="108" t="s">
        <v>35</v>
      </c>
      <c r="E37" s="108" t="s">
        <v>43</v>
      </c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117"/>
      <c r="U37" s="117"/>
      <c r="V37" s="117"/>
      <c r="W37" s="117"/>
      <c r="X37" s="117"/>
      <c r="Y37" s="117"/>
    </row>
    <row r="38" spans="1:25" s="161" customFormat="1" ht="14.25" customHeight="1" x14ac:dyDescent="0.25">
      <c r="A38" s="118" t="s">
        <v>44</v>
      </c>
      <c r="B38" s="272">
        <f>'solvent 1'!B38</f>
        <v>25</v>
      </c>
      <c r="C38" s="272" t="str">
        <f>'solvent 1'!C38</f>
        <v>A</v>
      </c>
      <c r="D38" s="273">
        <f>'solvent 1'!D38</f>
        <v>25</v>
      </c>
      <c r="E38" s="119">
        <f>B38*D32/(B38*0.001+D38)</f>
        <v>0</v>
      </c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17"/>
      <c r="U38" s="117"/>
      <c r="V38" s="117"/>
      <c r="W38" s="117"/>
      <c r="X38" s="117"/>
      <c r="Y38" s="117"/>
    </row>
    <row r="39" spans="1:25" s="161" customFormat="1" ht="14.25" customHeight="1" x14ac:dyDescent="0.25">
      <c r="A39" s="116"/>
      <c r="B39" s="116"/>
      <c r="C39" s="116"/>
      <c r="D39" s="116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117"/>
      <c r="U39" s="117"/>
      <c r="V39" s="117"/>
      <c r="W39" s="117"/>
      <c r="X39" s="117"/>
      <c r="Y39" s="117"/>
    </row>
    <row r="40" spans="1:25" s="161" customFormat="1" ht="14.25" customHeight="1" x14ac:dyDescent="0.25">
      <c r="A40" s="105" t="s">
        <v>138</v>
      </c>
      <c r="B40" s="116"/>
      <c r="C40" s="116"/>
      <c r="D40" s="116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117"/>
      <c r="U40" s="117"/>
      <c r="V40" s="117"/>
      <c r="W40" s="117"/>
      <c r="X40" s="117"/>
      <c r="Y40" s="117"/>
    </row>
    <row r="41" spans="1:25" s="161" customFormat="1" ht="14.25" customHeight="1" x14ac:dyDescent="0.25">
      <c r="A41" s="105"/>
      <c r="B41" s="116"/>
      <c r="C41" s="116"/>
      <c r="D41" s="116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117"/>
      <c r="U41" s="117"/>
      <c r="V41" s="117"/>
      <c r="W41" s="117"/>
      <c r="X41" s="117"/>
      <c r="Y41" s="117"/>
    </row>
    <row r="42" spans="1:25" s="161" customFormat="1" ht="29.25" customHeight="1" x14ac:dyDescent="0.25">
      <c r="A42" s="163" t="s">
        <v>122</v>
      </c>
      <c r="B42" s="121" t="s">
        <v>117</v>
      </c>
      <c r="C42" s="116"/>
      <c r="D42" s="116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117"/>
      <c r="U42" s="117"/>
      <c r="V42" s="117"/>
      <c r="W42" s="117"/>
      <c r="X42" s="117"/>
      <c r="Y42" s="117"/>
    </row>
    <row r="43" spans="1:25" s="161" customFormat="1" ht="14.25" customHeight="1" x14ac:dyDescent="0.25">
      <c r="A43" s="170" t="s">
        <v>123</v>
      </c>
      <c r="B43" s="171"/>
      <c r="C43" s="116"/>
      <c r="D43" s="116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117"/>
      <c r="U43" s="117"/>
      <c r="V43" s="117"/>
      <c r="W43" s="117"/>
      <c r="X43" s="117"/>
      <c r="Y43" s="117"/>
    </row>
    <row r="44" spans="1:25" s="161" customFormat="1" ht="14.25" customHeight="1" x14ac:dyDescent="0.25">
      <c r="A44" s="170" t="s">
        <v>124</v>
      </c>
      <c r="B44" s="171"/>
      <c r="C44" s="116"/>
      <c r="D44" s="116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117"/>
      <c r="U44" s="117"/>
      <c r="V44" s="117"/>
      <c r="W44" s="117"/>
      <c r="X44" s="117"/>
      <c r="Y44" s="117"/>
    </row>
    <row r="45" spans="1:25" s="161" customFormat="1" ht="14.25" customHeight="1" x14ac:dyDescent="0.25">
      <c r="A45" s="170" t="s">
        <v>125</v>
      </c>
      <c r="B45" s="171"/>
      <c r="C45" s="116"/>
      <c r="D45" s="116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117"/>
      <c r="U45" s="117"/>
      <c r="V45" s="117"/>
      <c r="W45" s="117"/>
      <c r="X45" s="117"/>
      <c r="Y45" s="117"/>
    </row>
    <row r="46" spans="1:25" s="161" customFormat="1" ht="14.25" customHeight="1" x14ac:dyDescent="0.25">
      <c r="A46" s="170" t="s">
        <v>126</v>
      </c>
      <c r="B46" s="171"/>
      <c r="C46" s="116"/>
      <c r="D46" s="116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117"/>
      <c r="U46" s="117"/>
      <c r="V46" s="117"/>
      <c r="W46" s="117"/>
      <c r="X46" s="117"/>
      <c r="Y46" s="117"/>
    </row>
    <row r="47" spans="1:25" s="161" customFormat="1" ht="14.25" customHeight="1" x14ac:dyDescent="0.25">
      <c r="A47" s="170" t="s">
        <v>127</v>
      </c>
      <c r="B47" s="171"/>
      <c r="C47" s="116"/>
      <c r="D47" s="116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117"/>
      <c r="U47" s="117"/>
      <c r="V47" s="117"/>
      <c r="W47" s="117"/>
      <c r="X47" s="117"/>
      <c r="Y47" s="117"/>
    </row>
    <row r="48" spans="1:25" s="161" customFormat="1" ht="14.25" customHeight="1" x14ac:dyDescent="0.25">
      <c r="A48" s="170" t="s">
        <v>128</v>
      </c>
      <c r="B48" s="171"/>
      <c r="C48" s="116"/>
      <c r="D48" s="116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117"/>
      <c r="U48" s="117"/>
      <c r="V48" s="117"/>
      <c r="W48" s="117"/>
      <c r="X48" s="117"/>
      <c r="Y48" s="117"/>
    </row>
    <row r="49" spans="1:25" s="161" customFormat="1" ht="14.25" customHeight="1" x14ac:dyDescent="0.25">
      <c r="A49" s="170" t="s">
        <v>129</v>
      </c>
      <c r="B49" s="171"/>
      <c r="C49" s="116"/>
      <c r="D49" s="116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117"/>
      <c r="U49" s="117"/>
      <c r="V49" s="117"/>
      <c r="W49" s="117"/>
      <c r="X49" s="117"/>
      <c r="Y49" s="117"/>
    </row>
    <row r="50" spans="1:25" s="161" customFormat="1" ht="14.25" customHeight="1" x14ac:dyDescent="0.25">
      <c r="A50" s="170" t="s">
        <v>130</v>
      </c>
      <c r="B50" s="171"/>
      <c r="C50" s="116"/>
      <c r="D50" s="116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117"/>
      <c r="U50" s="117"/>
      <c r="V50" s="117"/>
      <c r="W50" s="117"/>
      <c r="X50" s="117"/>
      <c r="Y50" s="117"/>
    </row>
    <row r="51" spans="1:25" s="161" customFormat="1" ht="14.25" customHeight="1" x14ac:dyDescent="0.25">
      <c r="A51" s="170"/>
      <c r="B51" s="171"/>
      <c r="C51" s="116"/>
      <c r="D51" s="116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117"/>
      <c r="U51" s="117"/>
      <c r="V51" s="117"/>
      <c r="W51" s="117"/>
      <c r="X51" s="117"/>
      <c r="Y51" s="117"/>
    </row>
    <row r="52" spans="1:25" s="161" customFormat="1" ht="14.25" customHeight="1" x14ac:dyDescent="0.25">
      <c r="A52" s="170"/>
      <c r="B52" s="171"/>
      <c r="C52" s="116"/>
      <c r="D52" s="116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117"/>
      <c r="U52" s="117"/>
      <c r="V52" s="117"/>
      <c r="W52" s="117"/>
      <c r="X52" s="117"/>
      <c r="Y52" s="117"/>
    </row>
    <row r="53" spans="1:25" s="161" customFormat="1" ht="14.25" customHeight="1" x14ac:dyDescent="0.25">
      <c r="A53" s="170"/>
      <c r="B53" s="171"/>
      <c r="C53" s="116"/>
      <c r="D53" s="116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117"/>
      <c r="U53" s="117"/>
      <c r="V53" s="117"/>
      <c r="W53" s="117"/>
      <c r="X53" s="117"/>
      <c r="Y53" s="117"/>
    </row>
    <row r="54" spans="1:25" s="161" customFormat="1" ht="14.25" customHeight="1" thickBot="1" x14ac:dyDescent="0.3">
      <c r="A54" s="172"/>
      <c r="B54" s="173"/>
      <c r="C54" s="116"/>
      <c r="D54" s="116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117"/>
      <c r="U54" s="117"/>
      <c r="V54" s="117"/>
      <c r="W54" s="117"/>
      <c r="X54" s="117"/>
      <c r="Y54" s="117"/>
    </row>
    <row r="55" spans="1:25" s="161" customFormat="1" ht="14.25" customHeight="1" thickTop="1" x14ac:dyDescent="0.25">
      <c r="A55" s="209" t="s">
        <v>131</v>
      </c>
      <c r="B55" s="210">
        <f>IFERROR(AVERAGE(B43:B54), 0)</f>
        <v>0</v>
      </c>
      <c r="C55" s="164" t="s">
        <v>132</v>
      </c>
      <c r="D55" s="116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117"/>
      <c r="U55" s="117"/>
      <c r="V55" s="117"/>
      <c r="W55" s="117"/>
      <c r="X55" s="117"/>
      <c r="Y55" s="117"/>
    </row>
    <row r="56" spans="1:25" s="161" customFormat="1" ht="14.25" customHeight="1" x14ac:dyDescent="0.25">
      <c r="A56" s="211" t="s">
        <v>66</v>
      </c>
      <c r="B56" s="212" t="e">
        <f>STDEV(B43:B54)</f>
        <v>#DIV/0!</v>
      </c>
      <c r="C56" s="164" t="s">
        <v>132</v>
      </c>
      <c r="D56" s="116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117"/>
      <c r="U56" s="117"/>
      <c r="V56" s="117"/>
      <c r="W56" s="117"/>
      <c r="X56" s="117"/>
      <c r="Y56" s="117"/>
    </row>
    <row r="57" spans="1:25" s="161" customFormat="1" ht="14.25" customHeight="1" x14ac:dyDescent="0.25">
      <c r="A57" s="166" t="s">
        <v>136</v>
      </c>
      <c r="B57" s="238" t="e">
        <f>B56/B55*100</f>
        <v>#DIV/0!</v>
      </c>
      <c r="C57" s="164"/>
      <c r="D57" s="116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117"/>
      <c r="U57" s="117"/>
      <c r="V57" s="117"/>
      <c r="W57" s="117"/>
      <c r="X57" s="117"/>
      <c r="Y57" s="117"/>
    </row>
    <row r="58" spans="1:25" s="161" customFormat="1" ht="14.25" customHeight="1" x14ac:dyDescent="0.25">
      <c r="A58" s="93"/>
      <c r="B58" s="116"/>
      <c r="C58" s="116"/>
      <c r="D58" s="116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117"/>
      <c r="U58" s="117"/>
      <c r="V58" s="117"/>
      <c r="W58" s="117"/>
      <c r="X58" s="117"/>
      <c r="Y58" s="117"/>
    </row>
    <row r="59" spans="1:25" s="161" customFormat="1" ht="14.25" customHeight="1" x14ac:dyDescent="0.25">
      <c r="A59" s="105" t="s">
        <v>137</v>
      </c>
      <c r="B59" s="116"/>
      <c r="C59" s="116"/>
      <c r="D59" s="116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117"/>
      <c r="U59" s="117"/>
      <c r="V59" s="117"/>
      <c r="W59" s="117"/>
      <c r="X59" s="117"/>
      <c r="Y59" s="117"/>
    </row>
    <row r="60" spans="1:25" s="161" customFormat="1" ht="14.25" customHeight="1" x14ac:dyDescent="0.25">
      <c r="A60" s="105"/>
      <c r="B60" s="116"/>
      <c r="C60" s="116"/>
      <c r="D60" s="116"/>
      <c r="E60" s="94"/>
      <c r="F60" s="117"/>
      <c r="H60" s="94"/>
      <c r="I60" s="94"/>
      <c r="K60" s="94"/>
      <c r="N60" s="120" t="s">
        <v>45</v>
      </c>
      <c r="O60" s="94"/>
      <c r="P60" s="117"/>
      <c r="Q60" s="117"/>
      <c r="R60" s="117"/>
    </row>
    <row r="61" spans="1:25" s="161" customFormat="1" ht="30" x14ac:dyDescent="0.25">
      <c r="A61" s="108" t="s">
        <v>46</v>
      </c>
      <c r="B61" s="108" t="s">
        <v>40</v>
      </c>
      <c r="C61" s="108" t="s">
        <v>41</v>
      </c>
      <c r="D61" s="108" t="s">
        <v>42</v>
      </c>
      <c r="E61" s="108" t="s">
        <v>43</v>
      </c>
      <c r="F61" s="121" t="s">
        <v>115</v>
      </c>
      <c r="G61" s="121" t="s">
        <v>119</v>
      </c>
      <c r="H61" s="108" t="s">
        <v>47</v>
      </c>
      <c r="I61" s="108" t="s">
        <v>163</v>
      </c>
      <c r="J61" s="108" t="s">
        <v>149</v>
      </c>
      <c r="K61" s="94"/>
      <c r="L61" s="94"/>
      <c r="M61" s="94"/>
      <c r="N61" s="94"/>
      <c r="O61" s="94"/>
      <c r="P61" s="94"/>
      <c r="Q61" s="94"/>
      <c r="R61" s="94"/>
      <c r="S61" s="117"/>
      <c r="T61" s="117"/>
      <c r="U61" s="117"/>
      <c r="V61" s="117"/>
      <c r="W61" s="117"/>
      <c r="X61" s="117"/>
      <c r="Y61" s="117"/>
    </row>
    <row r="62" spans="1:25" s="161" customFormat="1" ht="14.25" customHeight="1" x14ac:dyDescent="0.25">
      <c r="A62" s="208" t="str">
        <f>'solvent 1'!A62</f>
        <v>A8</v>
      </c>
      <c r="B62" s="208">
        <f>'solvent 1'!B62</f>
        <v>80</v>
      </c>
      <c r="C62" s="208" t="str">
        <f>'solvent 1'!C62</f>
        <v>Diluted A</v>
      </c>
      <c r="D62" s="208">
        <f>'solvent 1'!D62</f>
        <v>3.92</v>
      </c>
      <c r="E62" s="150">
        <f>B62*$E$38/1000/(B62*0.001+D62)</f>
        <v>0</v>
      </c>
      <c r="F62" s="250"/>
      <c r="G62" s="123">
        <f>F62-$B$55</f>
        <v>0</v>
      </c>
      <c r="H62" s="123" t="e">
        <f>G62/$B$75/E62*100</f>
        <v>#DIV/0!</v>
      </c>
      <c r="I62" s="278"/>
      <c r="J62" s="183" t="e">
        <f>(2*I62)/$B$78</f>
        <v>#DIV/0!</v>
      </c>
      <c r="K62" s="124" t="s">
        <v>164</v>
      </c>
      <c r="L62" s="94"/>
      <c r="M62" s="94"/>
      <c r="N62" s="94"/>
      <c r="O62" s="94"/>
      <c r="P62" s="94"/>
      <c r="Q62" s="94"/>
      <c r="R62" s="94"/>
      <c r="S62" s="117"/>
      <c r="T62" s="117"/>
      <c r="U62" s="117"/>
      <c r="V62" s="117"/>
      <c r="W62" s="117"/>
      <c r="X62" s="117"/>
      <c r="Y62" s="117"/>
    </row>
    <row r="63" spans="1:25" s="161" customFormat="1" ht="14.25" customHeight="1" x14ac:dyDescent="0.25">
      <c r="A63" s="208" t="str">
        <f>'solvent 1'!A63</f>
        <v>A7</v>
      </c>
      <c r="B63" s="208">
        <f>'solvent 1'!B63</f>
        <v>400</v>
      </c>
      <c r="C63" s="208" t="str">
        <f>'solvent 1'!C63</f>
        <v>Diluted A</v>
      </c>
      <c r="D63" s="208">
        <f>'solvent 1'!D63</f>
        <v>3.6</v>
      </c>
      <c r="E63" s="150">
        <f t="shared" ref="E63:E65" si="0">B63*$E$38/1000/(B63*0.001+D63)</f>
        <v>0</v>
      </c>
      <c r="F63" s="250"/>
      <c r="G63" s="122">
        <f t="shared" ref="G63:G73" si="1">F63-$B$55</f>
        <v>0</v>
      </c>
      <c r="H63" s="123" t="e">
        <f>G63/$B$75/E63*100</f>
        <v>#DIV/0!</v>
      </c>
      <c r="I63" s="278"/>
      <c r="J63" s="183" t="e">
        <f>(2*I63)/$B$78</f>
        <v>#DIV/0!</v>
      </c>
      <c r="K63" s="120" t="s">
        <v>165</v>
      </c>
      <c r="L63" s="94"/>
      <c r="M63" s="94"/>
      <c r="N63" s="94"/>
      <c r="O63" s="94"/>
      <c r="P63" s="94"/>
      <c r="Q63" s="94"/>
      <c r="R63" s="94"/>
      <c r="S63" s="117"/>
      <c r="T63" s="117"/>
      <c r="U63" s="117"/>
      <c r="V63" s="117"/>
      <c r="W63" s="117"/>
      <c r="X63" s="117"/>
      <c r="Y63" s="117"/>
    </row>
    <row r="64" spans="1:25" s="161" customFormat="1" ht="14.25" customHeight="1" x14ac:dyDescent="0.25">
      <c r="A64" s="208" t="str">
        <f>'solvent 1'!A64</f>
        <v>A6</v>
      </c>
      <c r="B64" s="208">
        <f>'solvent 1'!B64</f>
        <v>800</v>
      </c>
      <c r="C64" s="208" t="str">
        <f>'solvent 1'!C64</f>
        <v>Diluted A</v>
      </c>
      <c r="D64" s="208">
        <f>'solvent 1'!D64</f>
        <v>3.2</v>
      </c>
      <c r="E64" s="150">
        <f t="shared" si="0"/>
        <v>0</v>
      </c>
      <c r="F64" s="250"/>
      <c r="G64" s="122">
        <f t="shared" si="1"/>
        <v>0</v>
      </c>
      <c r="H64" s="123" t="e">
        <f>G64/$B$75/E64*100</f>
        <v>#DIV/0!</v>
      </c>
      <c r="I64" s="278"/>
      <c r="J64" s="183" t="e">
        <f>(2*I64)/$B$78</f>
        <v>#DIV/0!</v>
      </c>
      <c r="K64" s="94"/>
      <c r="L64" s="94"/>
      <c r="M64" s="94"/>
      <c r="N64" s="94"/>
      <c r="O64" s="94"/>
      <c r="P64" s="94"/>
      <c r="Q64" s="94"/>
      <c r="R64" s="94"/>
      <c r="S64" s="117"/>
      <c r="T64" s="117"/>
      <c r="U64" s="117"/>
      <c r="V64" s="117"/>
      <c r="W64" s="117"/>
      <c r="X64" s="117"/>
      <c r="Y64" s="117"/>
    </row>
    <row r="65" spans="1:25" s="161" customFormat="1" ht="14.25" customHeight="1" x14ac:dyDescent="0.25">
      <c r="A65" s="208" t="str">
        <f>'solvent 1'!A65</f>
        <v>A5</v>
      </c>
      <c r="B65" s="208">
        <f>'solvent 1'!B65</f>
        <v>4000</v>
      </c>
      <c r="C65" s="208" t="str">
        <f>'solvent 1'!C65</f>
        <v>Diluted A</v>
      </c>
      <c r="D65" s="208">
        <f>'solvent 1'!D65</f>
        <v>0</v>
      </c>
      <c r="E65" s="150">
        <f t="shared" si="0"/>
        <v>0</v>
      </c>
      <c r="F65" s="250"/>
      <c r="G65" s="122">
        <f t="shared" si="1"/>
        <v>0</v>
      </c>
      <c r="H65" s="123" t="e">
        <f t="shared" ref="H65:H73" si="2">G65/$B$75/E65*100</f>
        <v>#DIV/0!</v>
      </c>
      <c r="I65" s="278"/>
      <c r="J65" s="183" t="e">
        <f>(2*I65)/$B$78</f>
        <v>#DIV/0!</v>
      </c>
      <c r="K65" s="120" t="s">
        <v>166</v>
      </c>
      <c r="L65" s="94"/>
      <c r="M65" s="94"/>
      <c r="N65" s="94"/>
      <c r="O65" s="94"/>
      <c r="P65" s="94"/>
      <c r="Q65" s="94"/>
      <c r="R65" s="94"/>
      <c r="S65" s="117"/>
      <c r="T65" s="117"/>
      <c r="U65" s="117"/>
      <c r="V65" s="117"/>
      <c r="W65" s="117"/>
      <c r="X65" s="117"/>
      <c r="Y65" s="117"/>
    </row>
    <row r="66" spans="1:25" s="161" customFormat="1" ht="14.25" customHeight="1" x14ac:dyDescent="0.25">
      <c r="A66" s="208" t="str">
        <f>'solvent 1'!A66</f>
        <v>A4</v>
      </c>
      <c r="B66" s="208">
        <f>'solvent 1'!B66</f>
        <v>20</v>
      </c>
      <c r="C66" s="208" t="str">
        <f>'solvent 1'!C66</f>
        <v>A</v>
      </c>
      <c r="D66" s="208">
        <f>'solvent 1'!D66</f>
        <v>3.98</v>
      </c>
      <c r="E66" s="150">
        <f t="shared" ref="E66:E73" si="3">B66*$D$32/(B66*0.001+D66)</f>
        <v>0</v>
      </c>
      <c r="F66" s="250"/>
      <c r="G66" s="122">
        <f t="shared" si="1"/>
        <v>0</v>
      </c>
      <c r="H66" s="123" t="e">
        <f>G66/$B$75/E66*100</f>
        <v>#DIV/0!</v>
      </c>
      <c r="I66" s="182" t="s">
        <v>63</v>
      </c>
      <c r="J66" s="182" t="s">
        <v>63</v>
      </c>
      <c r="K66" s="120" t="s">
        <v>171</v>
      </c>
      <c r="L66" s="94"/>
      <c r="M66" s="94"/>
      <c r="N66" s="94"/>
      <c r="O66" s="94"/>
      <c r="P66" s="94"/>
      <c r="Q66" s="94"/>
      <c r="R66" s="94"/>
      <c r="S66" s="117"/>
      <c r="T66" s="117"/>
      <c r="U66" s="117"/>
      <c r="V66" s="117"/>
      <c r="W66" s="117"/>
      <c r="X66" s="117"/>
      <c r="Y66" s="117"/>
    </row>
    <row r="67" spans="1:25" s="161" customFormat="1" ht="14.25" customHeight="1" x14ac:dyDescent="0.25">
      <c r="A67" s="208" t="str">
        <f>'solvent 1'!A67</f>
        <v>A3</v>
      </c>
      <c r="B67" s="208">
        <f>'solvent 1'!B67</f>
        <v>40</v>
      </c>
      <c r="C67" s="208" t="str">
        <f>'solvent 1'!C67</f>
        <v>A</v>
      </c>
      <c r="D67" s="208">
        <f>'solvent 1'!D67</f>
        <v>3.96</v>
      </c>
      <c r="E67" s="150">
        <f t="shared" si="3"/>
        <v>0</v>
      </c>
      <c r="F67" s="250"/>
      <c r="G67" s="122">
        <f t="shared" si="1"/>
        <v>0</v>
      </c>
      <c r="H67" s="123" t="e">
        <f t="shared" si="2"/>
        <v>#DIV/0!</v>
      </c>
      <c r="I67" s="182" t="s">
        <v>63</v>
      </c>
      <c r="J67" s="182" t="s">
        <v>63</v>
      </c>
      <c r="K67" s="94"/>
      <c r="L67" s="94"/>
      <c r="M67" s="94"/>
      <c r="N67" s="94"/>
      <c r="O67" s="94"/>
      <c r="P67" s="94"/>
      <c r="Q67" s="94"/>
      <c r="R67" s="94"/>
      <c r="S67" s="117"/>
      <c r="T67" s="117"/>
      <c r="U67" s="117"/>
      <c r="V67" s="117"/>
      <c r="W67" s="117"/>
      <c r="X67" s="117"/>
      <c r="Y67" s="117"/>
    </row>
    <row r="68" spans="1:25" s="161" customFormat="1" ht="14.25" customHeight="1" x14ac:dyDescent="0.25">
      <c r="A68" s="208" t="str">
        <f>'solvent 1'!A68</f>
        <v>A2</v>
      </c>
      <c r="B68" s="208">
        <f>'solvent 1'!B68</f>
        <v>60</v>
      </c>
      <c r="C68" s="208" t="str">
        <f>'solvent 1'!C68</f>
        <v>A</v>
      </c>
      <c r="D68" s="208">
        <f>'solvent 1'!D68</f>
        <v>3.94</v>
      </c>
      <c r="E68" s="150">
        <f t="shared" si="3"/>
        <v>0</v>
      </c>
      <c r="F68" s="250"/>
      <c r="G68" s="122">
        <f t="shared" si="1"/>
        <v>0</v>
      </c>
      <c r="H68" s="123" t="e">
        <f>G68/$B$75/E68*100</f>
        <v>#DIV/0!</v>
      </c>
      <c r="I68" s="182" t="s">
        <v>63</v>
      </c>
      <c r="J68" s="182" t="s">
        <v>63</v>
      </c>
      <c r="K68" s="94"/>
      <c r="L68" s="94"/>
      <c r="M68" s="94"/>
      <c r="N68" s="94"/>
      <c r="O68" s="94"/>
      <c r="P68" s="94"/>
      <c r="Q68" s="94"/>
      <c r="R68" s="94"/>
      <c r="S68" s="117"/>
      <c r="T68" s="117"/>
      <c r="U68" s="117"/>
      <c r="V68" s="117"/>
      <c r="W68" s="117"/>
      <c r="X68" s="117"/>
      <c r="Y68" s="117"/>
    </row>
    <row r="69" spans="1:25" s="161" customFormat="1" ht="14.25" customHeight="1" x14ac:dyDescent="0.25">
      <c r="A69" s="208" t="str">
        <f>'solvent 1'!A69</f>
        <v>A1</v>
      </c>
      <c r="B69" s="208">
        <f>'solvent 1'!B69</f>
        <v>80</v>
      </c>
      <c r="C69" s="208" t="str">
        <f>'solvent 1'!C69</f>
        <v>A</v>
      </c>
      <c r="D69" s="208">
        <f>'solvent 1'!D69</f>
        <v>3.92</v>
      </c>
      <c r="E69" s="150">
        <f t="shared" si="3"/>
        <v>0</v>
      </c>
      <c r="F69" s="250"/>
      <c r="G69" s="122">
        <f t="shared" si="1"/>
        <v>0</v>
      </c>
      <c r="H69" s="123" t="e">
        <f t="shared" si="2"/>
        <v>#DIV/0!</v>
      </c>
      <c r="I69" s="182" t="s">
        <v>63</v>
      </c>
      <c r="J69" s="182" t="s">
        <v>63</v>
      </c>
      <c r="K69" s="94"/>
      <c r="L69" s="94"/>
      <c r="M69" s="94"/>
      <c r="N69" s="94"/>
      <c r="O69" s="94"/>
      <c r="P69" s="94"/>
      <c r="Q69" s="94"/>
      <c r="R69" s="94"/>
      <c r="S69" s="117"/>
      <c r="T69" s="117"/>
      <c r="U69" s="117"/>
      <c r="V69" s="117"/>
      <c r="W69" s="117"/>
      <c r="X69" s="117"/>
      <c r="Y69" s="117"/>
    </row>
    <row r="70" spans="1:25" s="161" customFormat="1" ht="14.25" customHeight="1" x14ac:dyDescent="0.25">
      <c r="A70" s="69"/>
      <c r="B70" s="69"/>
      <c r="C70" s="69"/>
      <c r="D70" s="69"/>
      <c r="E70" s="150" t="e">
        <f t="shared" si="3"/>
        <v>#DIV/0!</v>
      </c>
      <c r="F70" s="177"/>
      <c r="G70" s="122">
        <f t="shared" si="1"/>
        <v>0</v>
      </c>
      <c r="H70" s="123" t="e">
        <f t="shared" si="2"/>
        <v>#DIV/0!</v>
      </c>
      <c r="I70" s="182" t="s">
        <v>63</v>
      </c>
      <c r="J70" s="182" t="s">
        <v>63</v>
      </c>
      <c r="K70" s="94"/>
      <c r="L70" s="94"/>
      <c r="M70" s="94"/>
      <c r="N70" s="94"/>
      <c r="O70" s="94"/>
      <c r="P70" s="94"/>
      <c r="Q70" s="94"/>
      <c r="R70" s="94"/>
      <c r="S70" s="117"/>
      <c r="T70" s="117"/>
      <c r="U70" s="117"/>
      <c r="V70" s="117"/>
      <c r="W70" s="117"/>
      <c r="X70" s="117"/>
      <c r="Y70" s="117"/>
    </row>
    <row r="71" spans="1:25" s="161" customFormat="1" ht="14.25" customHeight="1" x14ac:dyDescent="0.25">
      <c r="A71" s="69"/>
      <c r="B71" s="69"/>
      <c r="C71" s="69"/>
      <c r="D71" s="69"/>
      <c r="E71" s="150" t="e">
        <f t="shared" si="3"/>
        <v>#DIV/0!</v>
      </c>
      <c r="F71" s="177"/>
      <c r="G71" s="122">
        <f t="shared" si="1"/>
        <v>0</v>
      </c>
      <c r="H71" s="123" t="e">
        <f t="shared" si="2"/>
        <v>#DIV/0!</v>
      </c>
      <c r="I71" s="182" t="s">
        <v>63</v>
      </c>
      <c r="J71" s="182" t="s">
        <v>63</v>
      </c>
      <c r="K71" s="94"/>
      <c r="L71" s="94"/>
      <c r="M71" s="94"/>
      <c r="N71" s="94"/>
      <c r="O71" s="94"/>
      <c r="P71" s="94"/>
      <c r="Q71" s="94"/>
      <c r="R71" s="94"/>
      <c r="S71" s="117"/>
      <c r="T71" s="117"/>
      <c r="U71" s="117"/>
      <c r="V71" s="117"/>
      <c r="W71" s="117"/>
      <c r="X71" s="117"/>
      <c r="Y71" s="117"/>
    </row>
    <row r="72" spans="1:25" s="161" customFormat="1" ht="14.25" customHeight="1" x14ac:dyDescent="0.25">
      <c r="A72" s="69"/>
      <c r="B72" s="69"/>
      <c r="C72" s="69"/>
      <c r="D72" s="69"/>
      <c r="E72" s="150" t="e">
        <f t="shared" si="3"/>
        <v>#DIV/0!</v>
      </c>
      <c r="F72" s="177"/>
      <c r="G72" s="122">
        <f t="shared" si="1"/>
        <v>0</v>
      </c>
      <c r="H72" s="123" t="e">
        <f t="shared" si="2"/>
        <v>#DIV/0!</v>
      </c>
      <c r="I72" s="182" t="s">
        <v>63</v>
      </c>
      <c r="J72" s="182" t="s">
        <v>63</v>
      </c>
      <c r="K72" s="94"/>
      <c r="L72" s="94"/>
      <c r="M72" s="94"/>
      <c r="N72" s="94"/>
      <c r="O72" s="94"/>
      <c r="P72" s="94"/>
      <c r="Q72" s="94"/>
      <c r="R72" s="94"/>
      <c r="S72" s="117"/>
      <c r="T72" s="117"/>
      <c r="U72" s="117"/>
      <c r="V72" s="117"/>
      <c r="W72" s="117"/>
      <c r="X72" s="117"/>
      <c r="Y72" s="117"/>
    </row>
    <row r="73" spans="1:25" s="161" customFormat="1" ht="14.25" customHeight="1" x14ac:dyDescent="0.25">
      <c r="A73" s="69"/>
      <c r="B73" s="69"/>
      <c r="C73" s="69"/>
      <c r="D73" s="69"/>
      <c r="E73" s="150" t="e">
        <f t="shared" si="3"/>
        <v>#DIV/0!</v>
      </c>
      <c r="F73" s="177"/>
      <c r="G73" s="122">
        <f t="shared" si="1"/>
        <v>0</v>
      </c>
      <c r="H73" s="123" t="e">
        <f t="shared" si="2"/>
        <v>#DIV/0!</v>
      </c>
      <c r="I73" s="182" t="s">
        <v>63</v>
      </c>
      <c r="J73" s="182" t="s">
        <v>63</v>
      </c>
      <c r="K73" s="94"/>
      <c r="L73" s="94"/>
      <c r="M73" s="94"/>
      <c r="N73" s="94"/>
      <c r="O73" s="94"/>
      <c r="P73" s="94"/>
      <c r="Q73" s="94"/>
      <c r="R73" s="94"/>
      <c r="S73" s="117"/>
      <c r="T73" s="117"/>
      <c r="U73" s="117"/>
      <c r="V73" s="117"/>
      <c r="W73" s="117"/>
      <c r="X73" s="117"/>
      <c r="Y73" s="117"/>
    </row>
    <row r="74" spans="1:25" s="161" customFormat="1" ht="14.25" customHeight="1" x14ac:dyDescent="0.25">
      <c r="A74" s="105"/>
      <c r="B74" s="116"/>
      <c r="C74" s="116"/>
      <c r="D74" s="167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117"/>
      <c r="T74" s="117"/>
      <c r="U74" s="117"/>
      <c r="V74" s="117"/>
      <c r="W74" s="117"/>
      <c r="X74" s="117"/>
      <c r="Y74" s="117"/>
    </row>
    <row r="75" spans="1:25" s="161" customFormat="1" ht="14.25" customHeight="1" x14ac:dyDescent="0.25">
      <c r="A75" s="99" t="s">
        <v>173</v>
      </c>
      <c r="B75" s="213" t="e">
        <f>AVERAGE(B76,K87)</f>
        <v>#DIV/0!</v>
      </c>
      <c r="C75" s="101" t="s">
        <v>116</v>
      </c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117"/>
      <c r="T75" s="117"/>
      <c r="U75" s="117"/>
      <c r="V75" s="117"/>
      <c r="W75" s="117"/>
      <c r="X75" s="117"/>
      <c r="Y75" s="117"/>
    </row>
    <row r="76" spans="1:25" s="161" customFormat="1" ht="14.25" customHeight="1" x14ac:dyDescent="0.25">
      <c r="A76" s="99" t="s">
        <v>169</v>
      </c>
      <c r="B76" s="229">
        <f>LINEST(G62:G69,E62:E69)</f>
        <v>0</v>
      </c>
      <c r="C76" s="101" t="s">
        <v>116</v>
      </c>
      <c r="D76" s="124" t="s">
        <v>45</v>
      </c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117"/>
      <c r="T76" s="117"/>
      <c r="U76" s="117"/>
      <c r="V76" s="117"/>
      <c r="W76" s="117"/>
      <c r="X76" s="117"/>
      <c r="Y76" s="117"/>
    </row>
    <row r="77" spans="1:25" s="161" customFormat="1" ht="14.25" customHeight="1" x14ac:dyDescent="0.25">
      <c r="A77" s="99" t="s">
        <v>55</v>
      </c>
      <c r="B77" s="152" t="e">
        <f>RSQ(G62:G69,E62:E69)</f>
        <v>#DIV/0!</v>
      </c>
      <c r="C77" s="116"/>
      <c r="D77" s="124" t="s">
        <v>45</v>
      </c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117"/>
      <c r="T77" s="117"/>
      <c r="U77" s="117"/>
      <c r="V77" s="117"/>
      <c r="W77" s="117"/>
      <c r="X77" s="117"/>
      <c r="Y77" s="117"/>
    </row>
    <row r="78" spans="1:25" s="161" customFormat="1" ht="14.25" customHeight="1" x14ac:dyDescent="0.25">
      <c r="A78" s="99" t="s">
        <v>56</v>
      </c>
      <c r="B78" s="153">
        <f>'solvent 1'!B78</f>
        <v>0</v>
      </c>
      <c r="C78" s="101" t="s">
        <v>57</v>
      </c>
      <c r="D78" s="124" t="s">
        <v>58</v>
      </c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117"/>
      <c r="T78" s="117"/>
      <c r="U78" s="117"/>
      <c r="V78" s="117"/>
      <c r="W78" s="117"/>
      <c r="X78" s="117"/>
      <c r="Y78" s="117"/>
    </row>
    <row r="79" spans="1:25" s="161" customFormat="1" ht="14.25" customHeight="1" x14ac:dyDescent="0.25">
      <c r="A79" s="99" t="s">
        <v>59</v>
      </c>
      <c r="B79" s="154"/>
      <c r="C79" s="101" t="s">
        <v>109</v>
      </c>
      <c r="D79" s="155"/>
      <c r="E79" s="101" t="s">
        <v>168</v>
      </c>
      <c r="F79" s="12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117"/>
      <c r="S79" s="117"/>
      <c r="T79" s="117"/>
      <c r="U79" s="117"/>
      <c r="V79" s="117"/>
      <c r="W79" s="117"/>
      <c r="X79" s="117"/>
      <c r="Y79" s="117"/>
    </row>
    <row r="80" spans="1:25" s="161" customFormat="1" ht="14.25" customHeight="1" x14ac:dyDescent="0.25">
      <c r="A80" s="105"/>
      <c r="B80" s="116"/>
      <c r="C80" s="116"/>
      <c r="D80" s="116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117"/>
      <c r="T80" s="117"/>
      <c r="U80" s="117"/>
      <c r="V80" s="117"/>
      <c r="W80" s="117"/>
      <c r="X80" s="117"/>
      <c r="Y80" s="117"/>
    </row>
    <row r="81" spans="1:33" s="161" customFormat="1" ht="14.25" customHeight="1" x14ac:dyDescent="0.25">
      <c r="A81" s="105" t="s">
        <v>139</v>
      </c>
      <c r="B81" s="116"/>
      <c r="C81" s="116"/>
      <c r="D81" s="116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117"/>
      <c r="T81" s="117"/>
      <c r="U81" s="117"/>
      <c r="V81" s="117"/>
      <c r="W81" s="117"/>
      <c r="X81" s="117"/>
      <c r="Y81" s="117"/>
    </row>
    <row r="82" spans="1:33" s="161" customFormat="1" ht="14.25" customHeight="1" x14ac:dyDescent="0.25">
      <c r="A82" s="105"/>
      <c r="B82" s="116"/>
      <c r="C82" s="116"/>
      <c r="D82" s="116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117"/>
      <c r="T82" s="117"/>
      <c r="U82" s="117"/>
      <c r="V82" s="117"/>
      <c r="W82" s="117"/>
      <c r="X82" s="117"/>
      <c r="Y82" s="117"/>
    </row>
    <row r="83" spans="1:33" s="161" customFormat="1" ht="45" x14ac:dyDescent="0.25">
      <c r="A83" s="125" t="s">
        <v>60</v>
      </c>
      <c r="B83" s="125" t="s">
        <v>40</v>
      </c>
      <c r="C83" s="125" t="s">
        <v>41</v>
      </c>
      <c r="D83" s="125" t="s">
        <v>42</v>
      </c>
      <c r="E83" s="125" t="s">
        <v>43</v>
      </c>
      <c r="F83" s="126" t="s">
        <v>61</v>
      </c>
      <c r="G83" s="121" t="s">
        <v>62</v>
      </c>
      <c r="H83" s="121" t="s">
        <v>118</v>
      </c>
      <c r="I83" s="108" t="s">
        <v>120</v>
      </c>
      <c r="J83" s="108" t="s">
        <v>47</v>
      </c>
      <c r="K83" s="108" t="s">
        <v>170</v>
      </c>
      <c r="L83" s="94"/>
      <c r="M83" s="94"/>
      <c r="N83" s="94"/>
      <c r="O83" s="94"/>
      <c r="P83" s="94"/>
      <c r="Q83" s="94"/>
      <c r="R83" s="94"/>
      <c r="S83" s="117"/>
      <c r="T83" s="117"/>
      <c r="U83" s="117"/>
      <c r="V83" s="117"/>
      <c r="W83" s="117"/>
      <c r="X83" s="117"/>
      <c r="Y83" s="117"/>
    </row>
    <row r="84" spans="1:33" s="161" customFormat="1" ht="14.25" customHeight="1" x14ac:dyDescent="0.25">
      <c r="A84" s="383" t="str">
        <f>'solvent 1'!A84</f>
        <v>B3</v>
      </c>
      <c r="B84" s="383">
        <f>'solvent 1'!B84</f>
        <v>40</v>
      </c>
      <c r="C84" s="383" t="str">
        <f>'solvent 1'!C84</f>
        <v>B</v>
      </c>
      <c r="D84" s="386">
        <f>'solvent 1'!D84</f>
        <v>3.96</v>
      </c>
      <c r="E84" s="369">
        <f>B84*$D$33/(B84*0.001+D84)</f>
        <v>0</v>
      </c>
      <c r="F84" s="127">
        <v>1</v>
      </c>
      <c r="G84" s="251"/>
      <c r="H84" s="250"/>
      <c r="I84" s="123">
        <f>H84-$B$55</f>
        <v>0</v>
      </c>
      <c r="J84" s="127" t="s">
        <v>63</v>
      </c>
      <c r="K84" s="127" t="s">
        <v>63</v>
      </c>
      <c r="L84" s="94"/>
      <c r="M84" s="94"/>
      <c r="N84" s="94"/>
      <c r="O84" s="94"/>
      <c r="P84" s="94"/>
      <c r="Q84" s="94"/>
      <c r="R84" s="94"/>
      <c r="S84" s="117"/>
      <c r="T84" s="117"/>
      <c r="U84" s="117"/>
      <c r="V84" s="117"/>
      <c r="W84" s="117"/>
      <c r="X84" s="117"/>
      <c r="Y84" s="117"/>
    </row>
    <row r="85" spans="1:33" s="161" customFormat="1" ht="14.25" customHeight="1" x14ac:dyDescent="0.25">
      <c r="A85" s="384"/>
      <c r="B85" s="384"/>
      <c r="C85" s="384"/>
      <c r="D85" s="384"/>
      <c r="E85" s="370"/>
      <c r="F85" s="128">
        <v>2</v>
      </c>
      <c r="G85" s="251"/>
      <c r="H85" s="250"/>
      <c r="I85" s="123">
        <f t="shared" ref="I85:I86" si="4">H85-$B$55</f>
        <v>0</v>
      </c>
      <c r="J85" s="127" t="s">
        <v>63</v>
      </c>
      <c r="K85" s="127" t="s">
        <v>63</v>
      </c>
      <c r="L85" s="94"/>
      <c r="M85" s="94"/>
      <c r="N85" s="94"/>
      <c r="O85" s="94"/>
      <c r="P85" s="94"/>
      <c r="Q85" s="94"/>
      <c r="R85" s="94"/>
      <c r="S85" s="117"/>
      <c r="T85" s="117"/>
      <c r="U85" s="117"/>
      <c r="V85" s="117"/>
      <c r="W85" s="117"/>
      <c r="X85" s="117"/>
      <c r="Y85" s="117"/>
    </row>
    <row r="86" spans="1:33" s="161" customFormat="1" ht="14.25" customHeight="1" x14ac:dyDescent="0.25">
      <c r="A86" s="385"/>
      <c r="B86" s="385"/>
      <c r="C86" s="385"/>
      <c r="D86" s="385"/>
      <c r="E86" s="371"/>
      <c r="F86" s="128">
        <v>3</v>
      </c>
      <c r="G86" s="252"/>
      <c r="H86" s="253"/>
      <c r="I86" s="123">
        <f t="shared" si="4"/>
        <v>0</v>
      </c>
      <c r="J86" s="127" t="s">
        <v>63</v>
      </c>
      <c r="K86" s="127" t="s">
        <v>63</v>
      </c>
      <c r="L86" s="94"/>
      <c r="M86" s="94"/>
      <c r="N86" s="94"/>
      <c r="O86" s="94"/>
      <c r="P86" s="94"/>
      <c r="Q86" s="94"/>
      <c r="R86" s="94"/>
      <c r="S86" s="117"/>
      <c r="T86" s="117"/>
      <c r="U86" s="117"/>
      <c r="V86" s="117"/>
      <c r="W86" s="117"/>
      <c r="X86" s="117"/>
      <c r="Y86" s="117"/>
    </row>
    <row r="87" spans="1:33" s="161" customFormat="1" ht="14.25" customHeight="1" x14ac:dyDescent="0.25">
      <c r="A87" s="105"/>
      <c r="B87" s="116"/>
      <c r="C87" s="116"/>
      <c r="D87" s="116"/>
      <c r="E87" s="94"/>
      <c r="F87" s="129" t="s">
        <v>65</v>
      </c>
      <c r="G87" s="130" t="e">
        <f>AVERAGE(G84:G86)</f>
        <v>#DIV/0!</v>
      </c>
      <c r="H87" s="131" t="e">
        <f>AVERAGE(H84:H86)</f>
        <v>#DIV/0!</v>
      </c>
      <c r="I87" s="131">
        <f>AVERAGE(I84:I86)</f>
        <v>0</v>
      </c>
      <c r="J87" s="132" t="e">
        <f>I87/$B$75/E84*100</f>
        <v>#DIV/0!</v>
      </c>
      <c r="K87" s="215" t="e">
        <f>I87/E84</f>
        <v>#DIV/0!</v>
      </c>
      <c r="L87" s="101"/>
      <c r="M87" s="94"/>
      <c r="N87" s="94"/>
      <c r="O87" s="94"/>
      <c r="P87" s="94"/>
      <c r="Q87" s="94"/>
      <c r="R87" s="94"/>
      <c r="S87" s="117"/>
      <c r="T87" s="117"/>
      <c r="U87" s="117"/>
      <c r="V87" s="117"/>
      <c r="W87" s="117"/>
      <c r="X87" s="117"/>
      <c r="Y87" s="117"/>
    </row>
    <row r="88" spans="1:33" s="161" customFormat="1" ht="14.25" customHeight="1" x14ac:dyDescent="0.25">
      <c r="A88" s="105"/>
      <c r="B88" s="116"/>
      <c r="C88" s="116"/>
      <c r="D88" s="116"/>
      <c r="E88" s="94"/>
      <c r="F88" s="133" t="s">
        <v>66</v>
      </c>
      <c r="G88" s="134" t="e">
        <f>STDEV(G84:G86)</f>
        <v>#DIV/0!</v>
      </c>
      <c r="H88" s="135" t="e">
        <f>STDEV(H84:H86)</f>
        <v>#DIV/0!</v>
      </c>
      <c r="I88" s="135">
        <f>STDEV(I84:I86)</f>
        <v>0</v>
      </c>
      <c r="J88" s="128" t="s">
        <v>63</v>
      </c>
      <c r="K88" s="214"/>
      <c r="L88" s="94"/>
      <c r="M88" s="94"/>
      <c r="N88" s="94"/>
      <c r="O88" s="94"/>
      <c r="P88" s="94"/>
      <c r="Q88" s="94"/>
      <c r="R88" s="94"/>
      <c r="S88" s="117"/>
      <c r="T88" s="117"/>
      <c r="U88" s="117"/>
      <c r="V88" s="117"/>
      <c r="W88" s="117"/>
      <c r="X88" s="117"/>
      <c r="Y88" s="117"/>
    </row>
    <row r="89" spans="1:33" s="161" customFormat="1" ht="14.25" customHeight="1" x14ac:dyDescent="0.25">
      <c r="A89" s="94"/>
      <c r="B89" s="94"/>
      <c r="C89" s="94"/>
      <c r="D89" s="94"/>
      <c r="E89" s="94"/>
      <c r="F89" s="136" t="s">
        <v>67</v>
      </c>
      <c r="G89" s="137" t="e">
        <f>G88/G87*100</f>
        <v>#DIV/0!</v>
      </c>
      <c r="H89" s="137" t="e">
        <f>H88/H87*100</f>
        <v>#DIV/0!</v>
      </c>
      <c r="I89" s="137" t="e">
        <f>I88/I87*100</f>
        <v>#DIV/0!</v>
      </c>
      <c r="J89" s="138" t="s">
        <v>63</v>
      </c>
      <c r="K89" s="214"/>
      <c r="L89" s="94"/>
      <c r="M89" s="117"/>
      <c r="N89" s="94"/>
      <c r="O89" s="94"/>
      <c r="P89" s="94"/>
      <c r="Q89" s="94"/>
      <c r="R89" s="94"/>
      <c r="S89" s="117"/>
      <c r="T89" s="117"/>
      <c r="U89" s="117"/>
      <c r="V89" s="117"/>
      <c r="W89" s="117"/>
      <c r="X89" s="117"/>
      <c r="Y89" s="117"/>
    </row>
    <row r="90" spans="1:33" s="161" customFormat="1" ht="14.25" customHeight="1" x14ac:dyDescent="0.25">
      <c r="A90" s="94"/>
      <c r="B90" s="94"/>
      <c r="C90" s="94"/>
      <c r="D90" s="94"/>
      <c r="E90" s="94"/>
      <c r="F90" s="139" t="s">
        <v>68</v>
      </c>
      <c r="G90" s="140" t="s">
        <v>69</v>
      </c>
      <c r="H90" s="162" t="s">
        <v>68</v>
      </c>
      <c r="I90" s="139" t="s">
        <v>70</v>
      </c>
      <c r="J90" s="140" t="s">
        <v>172</v>
      </c>
      <c r="L90" s="94"/>
      <c r="M90" s="94"/>
      <c r="N90" s="94"/>
      <c r="O90" s="94"/>
      <c r="P90" s="94"/>
      <c r="Q90" s="94"/>
      <c r="R90" s="94"/>
      <c r="S90" s="117"/>
      <c r="T90" s="117"/>
      <c r="U90" s="117"/>
      <c r="V90" s="117"/>
      <c r="W90" s="117"/>
      <c r="X90" s="117"/>
      <c r="Y90" s="117"/>
    </row>
    <row r="91" spans="1:33" s="161" customFormat="1" ht="14.25" customHeight="1" x14ac:dyDescent="0.25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117"/>
      <c r="T91" s="117"/>
      <c r="U91" s="117"/>
      <c r="V91" s="117"/>
      <c r="W91" s="117"/>
      <c r="X91" s="117"/>
      <c r="Y91" s="117"/>
    </row>
    <row r="92" spans="1:33" s="161" customFormat="1" ht="14.25" customHeight="1" x14ac:dyDescent="0.25">
      <c r="A92" s="105" t="s">
        <v>140</v>
      </c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94"/>
      <c r="R92" s="117"/>
      <c r="S92" s="117"/>
      <c r="T92" s="117"/>
      <c r="U92" s="117"/>
      <c r="V92" s="117"/>
      <c r="W92" s="117"/>
      <c r="X92" s="117"/>
      <c r="Y92" s="117"/>
    </row>
    <row r="93" spans="1:33" s="161" customFormat="1" ht="14.25" customHeight="1" x14ac:dyDescent="0.25">
      <c r="A93" s="105"/>
      <c r="B93" s="94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94"/>
      <c r="N93" s="94"/>
      <c r="O93" s="94"/>
      <c r="P93" s="94"/>
      <c r="Q93" s="94"/>
      <c r="R93" s="117"/>
      <c r="S93" s="94"/>
      <c r="T93" s="94"/>
      <c r="U93" s="94"/>
      <c r="V93" s="94"/>
      <c r="W93" s="94"/>
      <c r="X93" s="94"/>
      <c r="Y93" s="94"/>
      <c r="Z93" s="160"/>
      <c r="AA93" s="160"/>
      <c r="AB93" s="160"/>
    </row>
    <row r="94" spans="1:33" s="161" customFormat="1" ht="30" x14ac:dyDescent="0.25">
      <c r="A94" s="108" t="s">
        <v>60</v>
      </c>
      <c r="B94" s="108" t="s">
        <v>71</v>
      </c>
      <c r="C94" s="108" t="s">
        <v>40</v>
      </c>
      <c r="D94" s="108" t="s">
        <v>41</v>
      </c>
      <c r="E94" s="108" t="s">
        <v>42</v>
      </c>
      <c r="F94" s="108" t="s">
        <v>43</v>
      </c>
      <c r="G94" s="121" t="s">
        <v>115</v>
      </c>
      <c r="H94" s="121" t="s">
        <v>119</v>
      </c>
      <c r="I94" s="108" t="s">
        <v>47</v>
      </c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160"/>
      <c r="Z94" s="160"/>
      <c r="AA94" s="160"/>
      <c r="AC94" s="160"/>
    </row>
    <row r="95" spans="1:33" s="161" customFormat="1" ht="14.25" customHeight="1" x14ac:dyDescent="0.25">
      <c r="A95" s="208" t="str">
        <f>'solvent 1'!A95</f>
        <v>B3.4</v>
      </c>
      <c r="B95" s="208">
        <f>'solvent 1'!B95</f>
        <v>1</v>
      </c>
      <c r="C95" s="208">
        <f>'solvent 1'!C95</f>
        <v>40</v>
      </c>
      <c r="D95" s="208" t="str">
        <f>'solvent 1'!D95</f>
        <v>B</v>
      </c>
      <c r="E95" s="208">
        <f>'solvent 1'!E95</f>
        <v>3.96</v>
      </c>
      <c r="F95" s="119">
        <f>C95*$D$33/(C95*0.001+E95)</f>
        <v>0</v>
      </c>
      <c r="G95" s="250"/>
      <c r="H95" s="122">
        <f>G95-$B$55</f>
        <v>0</v>
      </c>
      <c r="I95" s="132" t="e">
        <f>H95/$B$75/F95*100</f>
        <v>#DIV/0!</v>
      </c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160"/>
      <c r="Z95" s="160"/>
      <c r="AA95" s="160"/>
      <c r="AB95" s="160"/>
    </row>
    <row r="96" spans="1:33" ht="14.25" customHeight="1" x14ac:dyDescent="0.25">
      <c r="A96" s="208" t="str">
        <f>'solvent 1'!A96</f>
        <v>B3.5</v>
      </c>
      <c r="B96" s="208">
        <f>'solvent 1'!B96</f>
        <v>2</v>
      </c>
      <c r="C96" s="208">
        <f>'solvent 1'!C96</f>
        <v>40</v>
      </c>
      <c r="D96" s="208" t="str">
        <f>'solvent 1'!D96</f>
        <v>B</v>
      </c>
      <c r="E96" s="208">
        <f>'solvent 1'!E96</f>
        <v>3.96</v>
      </c>
      <c r="F96" s="119">
        <f t="shared" ref="F96:F99" si="5">C96*$D$33/(C96*0.001+E96)</f>
        <v>0</v>
      </c>
      <c r="G96" s="250"/>
      <c r="H96" s="122">
        <f t="shared" ref="H96:H99" si="6">G96-$B$55</f>
        <v>0</v>
      </c>
      <c r="I96" s="132" t="e">
        <f t="shared" ref="I96:I99" si="7">H96/$B$75/F96*100</f>
        <v>#DIV/0!</v>
      </c>
      <c r="AC96" s="117"/>
      <c r="AD96" s="117"/>
      <c r="AE96" s="117"/>
      <c r="AF96" s="117"/>
      <c r="AG96" s="117"/>
    </row>
    <row r="97" spans="1:37" ht="14.25" customHeight="1" x14ac:dyDescent="0.25">
      <c r="A97" s="208" t="str">
        <f>'solvent 1'!A97</f>
        <v>B3.6</v>
      </c>
      <c r="B97" s="208">
        <f>'solvent 1'!B97</f>
        <v>3</v>
      </c>
      <c r="C97" s="208">
        <f>'solvent 1'!C97</f>
        <v>40</v>
      </c>
      <c r="D97" s="208" t="str">
        <f>'solvent 1'!D97</f>
        <v>B</v>
      </c>
      <c r="E97" s="208">
        <f>'solvent 1'!E97</f>
        <v>3.96</v>
      </c>
      <c r="F97" s="119">
        <f t="shared" si="5"/>
        <v>0</v>
      </c>
      <c r="G97" s="250"/>
      <c r="H97" s="122">
        <f t="shared" si="6"/>
        <v>0</v>
      </c>
      <c r="I97" s="132" t="e">
        <f t="shared" si="7"/>
        <v>#DIV/0!</v>
      </c>
      <c r="AC97" s="117"/>
      <c r="AD97" s="117"/>
      <c r="AE97" s="117"/>
      <c r="AF97" s="117"/>
      <c r="AG97" s="117"/>
    </row>
    <row r="98" spans="1:37" ht="14.25" customHeight="1" x14ac:dyDescent="0.25">
      <c r="A98" s="208" t="str">
        <f>'solvent 1'!A98</f>
        <v>B3.7</v>
      </c>
      <c r="B98" s="208">
        <f>'solvent 1'!B98</f>
        <v>4</v>
      </c>
      <c r="C98" s="208">
        <f>'solvent 1'!C98</f>
        <v>40</v>
      </c>
      <c r="D98" s="208" t="str">
        <f>'solvent 1'!D98</f>
        <v>B</v>
      </c>
      <c r="E98" s="208">
        <f>'solvent 1'!E98</f>
        <v>3.96</v>
      </c>
      <c r="F98" s="119">
        <f t="shared" si="5"/>
        <v>0</v>
      </c>
      <c r="G98" s="250"/>
      <c r="H98" s="122">
        <f t="shared" si="6"/>
        <v>0</v>
      </c>
      <c r="I98" s="132" t="e">
        <f>H98/$B$75/F98*100</f>
        <v>#DIV/0!</v>
      </c>
      <c r="AC98" s="117"/>
      <c r="AD98" s="117"/>
      <c r="AE98" s="117"/>
      <c r="AF98" s="117"/>
      <c r="AG98" s="117"/>
    </row>
    <row r="99" spans="1:37" ht="14.25" customHeight="1" x14ac:dyDescent="0.25">
      <c r="A99" s="208" t="str">
        <f>'solvent 1'!A99</f>
        <v>B3.8</v>
      </c>
      <c r="B99" s="208">
        <f>'solvent 1'!B99</f>
        <v>5</v>
      </c>
      <c r="C99" s="208">
        <f>'solvent 1'!C99</f>
        <v>40</v>
      </c>
      <c r="D99" s="208" t="str">
        <f>'solvent 1'!D99</f>
        <v>B</v>
      </c>
      <c r="E99" s="208">
        <f>'solvent 1'!E99</f>
        <v>3.96</v>
      </c>
      <c r="F99" s="119">
        <f t="shared" si="5"/>
        <v>0</v>
      </c>
      <c r="G99" s="250"/>
      <c r="H99" s="122">
        <f t="shared" si="6"/>
        <v>0</v>
      </c>
      <c r="I99" s="132" t="e">
        <f t="shared" si="7"/>
        <v>#DIV/0!</v>
      </c>
      <c r="AC99" s="117"/>
      <c r="AD99" s="117"/>
      <c r="AE99" s="117"/>
      <c r="AF99" s="117"/>
      <c r="AG99" s="117"/>
    </row>
    <row r="100" spans="1:37" ht="14.25" customHeight="1" x14ac:dyDescent="0.25">
      <c r="H100" s="165" t="s">
        <v>68</v>
      </c>
      <c r="I100" s="140" t="s">
        <v>172</v>
      </c>
      <c r="J100" s="117"/>
      <c r="AD100" s="117"/>
    </row>
    <row r="101" spans="1:37" ht="14.25" customHeight="1" x14ac:dyDescent="0.25">
      <c r="H101" s="117"/>
      <c r="I101" s="117"/>
    </row>
    <row r="102" spans="1:37" ht="14.25" customHeight="1" thickBot="1" x14ac:dyDescent="0.3">
      <c r="A102" s="105" t="s">
        <v>141</v>
      </c>
    </row>
    <row r="103" spans="1:37" ht="14.25" customHeight="1" x14ac:dyDescent="0.25">
      <c r="G103" s="141"/>
      <c r="O103" s="117"/>
      <c r="U103" s="142" t="s">
        <v>73</v>
      </c>
      <c r="AG103" s="117"/>
    </row>
    <row r="104" spans="1:37" ht="51" customHeight="1" thickBot="1" x14ac:dyDescent="0.3">
      <c r="A104" s="191" t="s">
        <v>74</v>
      </c>
      <c r="B104" s="190" t="s">
        <v>71</v>
      </c>
      <c r="C104" s="190" t="s">
        <v>150</v>
      </c>
      <c r="D104" s="125" t="s">
        <v>34</v>
      </c>
      <c r="E104" s="189" t="s">
        <v>162</v>
      </c>
      <c r="F104" s="189" t="s">
        <v>154</v>
      </c>
      <c r="G104" s="192" t="s">
        <v>155</v>
      </c>
      <c r="H104" s="188" t="s">
        <v>75</v>
      </c>
      <c r="I104" s="187" t="s">
        <v>118</v>
      </c>
      <c r="J104" s="187" t="s">
        <v>142</v>
      </c>
      <c r="K104" s="187" t="s">
        <v>159</v>
      </c>
      <c r="L104" s="187" t="s">
        <v>158</v>
      </c>
      <c r="M104" s="187" t="s">
        <v>161</v>
      </c>
      <c r="N104" s="187" t="s">
        <v>160</v>
      </c>
      <c r="O104" s="187" t="s">
        <v>47</v>
      </c>
      <c r="P104" s="187" t="s">
        <v>76</v>
      </c>
      <c r="Q104" s="186" t="s">
        <v>77</v>
      </c>
      <c r="R104" s="186" t="s">
        <v>78</v>
      </c>
      <c r="S104" s="186" t="s">
        <v>79</v>
      </c>
      <c r="T104" s="188" t="s">
        <v>180</v>
      </c>
      <c r="U104" s="143" t="s">
        <v>108</v>
      </c>
      <c r="V104" s="144" t="s">
        <v>80</v>
      </c>
      <c r="W104" s="117"/>
      <c r="AD104" s="117"/>
      <c r="AE104" s="117"/>
      <c r="AH104" s="94"/>
      <c r="AI104" s="94"/>
      <c r="AJ104" s="94"/>
      <c r="AK104" s="94"/>
    </row>
    <row r="105" spans="1:37" s="94" customFormat="1" ht="14.25" customHeight="1" x14ac:dyDescent="0.25">
      <c r="A105" s="377">
        <f>'solvent 1'!A105</f>
        <v>0</v>
      </c>
      <c r="B105" s="380">
        <f>'solvent 1'!B105</f>
        <v>0</v>
      </c>
      <c r="C105" s="195">
        <v>1</v>
      </c>
      <c r="D105" s="269">
        <f>'solvent 1'!D105</f>
        <v>0</v>
      </c>
      <c r="E105" s="337" t="str">
        <f>'solvent 1'!E105</f>
        <v>N/A</v>
      </c>
      <c r="F105" s="337" t="str">
        <f>'solvent 1'!F105</f>
        <v>N/A</v>
      </c>
      <c r="G105" s="254">
        <f>'solvent 1'!G105</f>
        <v>4</v>
      </c>
      <c r="H105" s="232">
        <f>D105/G105</f>
        <v>0</v>
      </c>
      <c r="I105" s="279"/>
      <c r="J105" s="230">
        <f>I105-$B$55</f>
        <v>0</v>
      </c>
      <c r="K105" s="337" t="str">
        <f>'solvent 1'!K105</f>
        <v>N/A</v>
      </c>
      <c r="L105" s="337" t="str">
        <f>'solvent 1'!L105</f>
        <v>N/A</v>
      </c>
      <c r="M105" s="337" t="str">
        <f>'solvent 1'!M105</f>
        <v>N/A</v>
      </c>
      <c r="N105" s="337" t="str">
        <f>'solvent 1'!N105</f>
        <v>N/A</v>
      </c>
      <c r="O105" s="337" t="str">
        <f>'solvent 1'!O105</f>
        <v>N/A</v>
      </c>
      <c r="P105" s="206" t="e">
        <f>J105/$B$75</f>
        <v>#DIV/0!</v>
      </c>
      <c r="Q105" s="230" t="e">
        <f>P105*0.001/H105*100*10000</f>
        <v>#DIV/0!</v>
      </c>
      <c r="R105" s="351" t="e">
        <f>AVERAGE(Q105:Q107)</f>
        <v>#DIV/0!</v>
      </c>
      <c r="S105" s="354" t="e">
        <f>AVERAGE(R105:R107)/10000</f>
        <v>#DIV/0!</v>
      </c>
      <c r="T105" s="227" t="e">
        <f>IF(P105&lt;$B$79, $B$79*0.001/H105*100*10000,"N/A")</f>
        <v>#DIV/0!</v>
      </c>
      <c r="U105" s="322"/>
      <c r="V105" s="146" t="s">
        <v>81</v>
      </c>
      <c r="W105" s="124" t="s">
        <v>82</v>
      </c>
      <c r="X105" s="117"/>
    </row>
    <row r="106" spans="1:37" s="94" customFormat="1" ht="14.25" customHeight="1" x14ac:dyDescent="0.25">
      <c r="A106" s="378"/>
      <c r="B106" s="381"/>
      <c r="C106" s="182">
        <v>2</v>
      </c>
      <c r="D106" s="270">
        <f>'solvent 1'!D106</f>
        <v>0</v>
      </c>
      <c r="E106" s="338"/>
      <c r="F106" s="338"/>
      <c r="G106" s="255">
        <f>'solvent 1'!G106</f>
        <v>4</v>
      </c>
      <c r="H106" s="202">
        <f>D106/G106</f>
        <v>0</v>
      </c>
      <c r="I106" s="280"/>
      <c r="J106" s="201">
        <f t="shared" ref="J106:J110" si="8">I106-$B$55</f>
        <v>0</v>
      </c>
      <c r="K106" s="338"/>
      <c r="L106" s="338"/>
      <c r="M106" s="338"/>
      <c r="N106" s="338"/>
      <c r="O106" s="338"/>
      <c r="P106" s="178" t="e">
        <f>J106/$B$75</f>
        <v>#DIV/0!</v>
      </c>
      <c r="Q106" s="201" t="e">
        <f>P106*0.001/H106*100*10000</f>
        <v>#DIV/0!</v>
      </c>
      <c r="R106" s="352"/>
      <c r="S106" s="355"/>
      <c r="T106" s="228" t="e">
        <f>IF(P106&lt;$B$79, $B$79*0.001/H106*100*10000,"N/A")</f>
        <v>#DIV/0!</v>
      </c>
      <c r="U106" s="323"/>
      <c r="V106" s="146" t="s">
        <v>134</v>
      </c>
      <c r="W106" s="124" t="s">
        <v>83</v>
      </c>
    </row>
    <row r="107" spans="1:37" s="94" customFormat="1" ht="14.25" customHeight="1" x14ac:dyDescent="0.25">
      <c r="A107" s="378"/>
      <c r="B107" s="381"/>
      <c r="C107" s="147">
        <v>3</v>
      </c>
      <c r="D107" s="271">
        <f>'solvent 1'!D107</f>
        <v>0</v>
      </c>
      <c r="E107" s="339"/>
      <c r="F107" s="339"/>
      <c r="G107" s="256">
        <f>'solvent 1'!G107</f>
        <v>4</v>
      </c>
      <c r="H107" s="233">
        <f>D107/G107</f>
        <v>0</v>
      </c>
      <c r="I107" s="280"/>
      <c r="J107" s="231">
        <f t="shared" si="8"/>
        <v>0</v>
      </c>
      <c r="K107" s="339"/>
      <c r="L107" s="339"/>
      <c r="M107" s="339"/>
      <c r="N107" s="339"/>
      <c r="O107" s="339"/>
      <c r="P107" s="237" t="e">
        <f>J107/$B$75</f>
        <v>#DIV/0!</v>
      </c>
      <c r="Q107" s="231" t="e">
        <f>P107*0.001/H107*100*10000</f>
        <v>#DIV/0!</v>
      </c>
      <c r="R107" s="353"/>
      <c r="S107" s="356"/>
      <c r="T107" s="228" t="e">
        <f>IF(P107&lt;$B$79, $B$79*0.001/H107*100*10000,"N/A")</f>
        <v>#DIV/0!</v>
      </c>
      <c r="U107" s="324"/>
      <c r="V107" s="146" t="s">
        <v>133</v>
      </c>
      <c r="W107" s="124" t="s">
        <v>135</v>
      </c>
      <c r="X107" s="117"/>
    </row>
    <row r="108" spans="1:37" s="94" customFormat="1" ht="14.25" customHeight="1" x14ac:dyDescent="0.25">
      <c r="A108" s="378"/>
      <c r="B108" s="381"/>
      <c r="C108" s="145" t="s">
        <v>151</v>
      </c>
      <c r="D108" s="257">
        <f>'solvent 1'!D108</f>
        <v>0</v>
      </c>
      <c r="E108" s="207">
        <f>'solvent 1'!E108</f>
        <v>800</v>
      </c>
      <c r="F108" s="207" t="str">
        <f>'solvent 1'!F108</f>
        <v>Diluted stock A</v>
      </c>
      <c r="G108" s="257">
        <f>'solvent 1'!G108</f>
        <v>3.2</v>
      </c>
      <c r="H108" s="193">
        <f>D108/(E108*0.001+G108)</f>
        <v>0</v>
      </c>
      <c r="I108" s="280"/>
      <c r="J108" s="201">
        <f t="shared" si="8"/>
        <v>0</v>
      </c>
      <c r="K108" s="225" t="e">
        <f>$B$75*S105/100*H108/0.001</f>
        <v>#DIV/0!</v>
      </c>
      <c r="L108" s="201" t="e">
        <f>J108-K108</f>
        <v>#DIV/0!</v>
      </c>
      <c r="M108" s="194">
        <f>$E$64</f>
        <v>0</v>
      </c>
      <c r="N108" s="178" t="e">
        <f>L108/B$75</f>
        <v>#DIV/0!</v>
      </c>
      <c r="O108" s="201" t="e">
        <f>IF(M108&gt;=$B$79, N108/M108*100, "N/A")</f>
        <v>#DIV/0!</v>
      </c>
      <c r="P108" s="343" t="str">
        <f>'solvent 1'!P108</f>
        <v>N/A</v>
      </c>
      <c r="Q108" s="343" t="str">
        <f>'solvent 1'!Q108</f>
        <v>N/A</v>
      </c>
      <c r="R108" s="343" t="str">
        <f>'solvent 1'!R108</f>
        <v>N/A</v>
      </c>
      <c r="S108" s="343" t="str">
        <f>'solvent 1'!S108</f>
        <v>N/A</v>
      </c>
      <c r="T108" s="345" t="str">
        <f>IF(P108&lt;$B$79, $B$79*0.001/H108*100*10000,"N/A")</f>
        <v>N/A</v>
      </c>
      <c r="U108" s="334" t="str">
        <f>'solvent 1'!U108</f>
        <v>N/A</v>
      </c>
      <c r="V108" s="146" t="s">
        <v>84</v>
      </c>
      <c r="W108" s="124" t="s">
        <v>85</v>
      </c>
      <c r="X108" s="117"/>
    </row>
    <row r="109" spans="1:37" s="94" customFormat="1" ht="14.25" customHeight="1" x14ac:dyDescent="0.25">
      <c r="A109" s="378"/>
      <c r="B109" s="381"/>
      <c r="C109" s="182" t="s">
        <v>152</v>
      </c>
      <c r="D109" s="257">
        <f>'solvent 1'!D109</f>
        <v>0</v>
      </c>
      <c r="E109" s="207">
        <f>'solvent 1'!E109</f>
        <v>4000</v>
      </c>
      <c r="F109" s="207" t="str">
        <f>'solvent 1'!F109</f>
        <v>Diluted stock A</v>
      </c>
      <c r="G109" s="257">
        <f>'solvent 1'!G109</f>
        <v>0</v>
      </c>
      <c r="H109" s="193">
        <f>D109/(E109*0.001+G109)</f>
        <v>0</v>
      </c>
      <c r="I109" s="280"/>
      <c r="J109" s="201">
        <f t="shared" si="8"/>
        <v>0</v>
      </c>
      <c r="K109" s="225" t="e">
        <f>$B$75*S105/100*H109/0.001</f>
        <v>#DIV/0!</v>
      </c>
      <c r="L109" s="201" t="e">
        <f>J109-K109</f>
        <v>#DIV/0!</v>
      </c>
      <c r="M109" s="194">
        <f>$E$65</f>
        <v>0</v>
      </c>
      <c r="N109" s="178" t="e">
        <f>L109/B$75</f>
        <v>#DIV/0!</v>
      </c>
      <c r="O109" s="201" t="e">
        <f>IF(M109&gt;=$B$79, N109/M109*100, "N/A")</f>
        <v>#DIV/0!</v>
      </c>
      <c r="P109" s="338"/>
      <c r="Q109" s="338"/>
      <c r="R109" s="338"/>
      <c r="S109" s="338"/>
      <c r="T109" s="346"/>
      <c r="U109" s="335"/>
      <c r="V109" s="146"/>
      <c r="W109" s="124"/>
      <c r="X109" s="117"/>
    </row>
    <row r="110" spans="1:37" s="94" customFormat="1" ht="14.25" customHeight="1" thickBot="1" x14ac:dyDescent="0.3">
      <c r="A110" s="379"/>
      <c r="B110" s="382"/>
      <c r="C110" s="198" t="s">
        <v>153</v>
      </c>
      <c r="D110" s="258">
        <f>'solvent 1'!D110</f>
        <v>0</v>
      </c>
      <c r="E110" s="207">
        <f>'solvent 1'!E110</f>
        <v>20</v>
      </c>
      <c r="F110" s="207" t="str">
        <f>'solvent 1'!F110</f>
        <v>Stock A</v>
      </c>
      <c r="G110" s="257">
        <f>'solvent 1'!G110</f>
        <v>3.98</v>
      </c>
      <c r="H110" s="199">
        <f>D110/(E110*0.001+G110)</f>
        <v>0</v>
      </c>
      <c r="I110" s="281"/>
      <c r="J110" s="204">
        <f t="shared" si="8"/>
        <v>0</v>
      </c>
      <c r="K110" s="225" t="e">
        <f>$B$75*S105/100*H110/0.001</f>
        <v>#DIV/0!</v>
      </c>
      <c r="L110" s="201" t="e">
        <f>J110-K110</f>
        <v>#DIV/0!</v>
      </c>
      <c r="M110" s="194">
        <f>$E$66</f>
        <v>0</v>
      </c>
      <c r="N110" s="178" t="e">
        <f>L110/B$75</f>
        <v>#DIV/0!</v>
      </c>
      <c r="O110" s="201" t="e">
        <f>IF(M110&gt;=$B$79, N110/M110*100, "N/A")</f>
        <v>#DIV/0!</v>
      </c>
      <c r="P110" s="344"/>
      <c r="Q110" s="344"/>
      <c r="R110" s="344"/>
      <c r="S110" s="344"/>
      <c r="T110" s="347"/>
      <c r="U110" s="336"/>
      <c r="V110" s="146"/>
      <c r="W110" s="124"/>
    </row>
    <row r="111" spans="1:37" s="94" customFormat="1" ht="14.25" customHeight="1" x14ac:dyDescent="0.25">
      <c r="A111" s="377">
        <f>'solvent 1'!A111</f>
        <v>0</v>
      </c>
      <c r="B111" s="380">
        <f>'solvent 1'!B111</f>
        <v>0</v>
      </c>
      <c r="C111" s="195">
        <v>1</v>
      </c>
      <c r="D111" s="269">
        <f>'solvent 1'!D111</f>
        <v>0</v>
      </c>
      <c r="E111" s="337" t="str">
        <f>'solvent 1'!E111</f>
        <v>N/A</v>
      </c>
      <c r="F111" s="337" t="str">
        <f>'solvent 1'!F111</f>
        <v>N/A</v>
      </c>
      <c r="G111" s="254">
        <f>'solvent 1'!G111</f>
        <v>4</v>
      </c>
      <c r="H111" s="232">
        <f>D111/G111</f>
        <v>0</v>
      </c>
      <c r="I111" s="262"/>
      <c r="J111" s="230">
        <f>I111-$B$55</f>
        <v>0</v>
      </c>
      <c r="K111" s="337" t="str">
        <f>'solvent 1'!K111</f>
        <v>N/A</v>
      </c>
      <c r="L111" s="337" t="str">
        <f>'solvent 1'!L111</f>
        <v>N/A</v>
      </c>
      <c r="M111" s="337" t="str">
        <f>'solvent 1'!M111</f>
        <v>N/A</v>
      </c>
      <c r="N111" s="337" t="str">
        <f>'solvent 1'!N111</f>
        <v>N/A</v>
      </c>
      <c r="O111" s="337" t="str">
        <f>'solvent 1'!O111</f>
        <v>N/A</v>
      </c>
      <c r="P111" s="206" t="e">
        <f>J111/$B$75</f>
        <v>#DIV/0!</v>
      </c>
      <c r="Q111" s="230" t="e">
        <f>P111*0.001/H111*100*10000</f>
        <v>#DIV/0!</v>
      </c>
      <c r="R111" s="351" t="e">
        <f>AVERAGE(Q111:Q113)</f>
        <v>#DIV/0!</v>
      </c>
      <c r="S111" s="354" t="e">
        <f>AVERAGE(R111:R113)/10000</f>
        <v>#DIV/0!</v>
      </c>
      <c r="T111" s="227" t="e">
        <f>IF(P111&lt;$B$79, $B$79*0.001/H111*100*10000,"N/A")</f>
        <v>#DIV/0!</v>
      </c>
      <c r="U111" s="322"/>
      <c r="V111" s="146"/>
      <c r="W111" s="124"/>
      <c r="X111" s="117"/>
    </row>
    <row r="112" spans="1:37" s="94" customFormat="1" ht="14.25" customHeight="1" x14ac:dyDescent="0.25">
      <c r="A112" s="378"/>
      <c r="B112" s="381"/>
      <c r="C112" s="182">
        <v>2</v>
      </c>
      <c r="D112" s="270">
        <f>'solvent 1'!D112</f>
        <v>0</v>
      </c>
      <c r="E112" s="338"/>
      <c r="F112" s="338"/>
      <c r="G112" s="255">
        <f>'solvent 1'!G112</f>
        <v>4</v>
      </c>
      <c r="H112" s="202">
        <f>D112/G112</f>
        <v>0</v>
      </c>
      <c r="I112" s="263"/>
      <c r="J112" s="201">
        <f t="shared" ref="J112:J116" si="9">I112-$B$55</f>
        <v>0</v>
      </c>
      <c r="K112" s="338"/>
      <c r="L112" s="338"/>
      <c r="M112" s="338"/>
      <c r="N112" s="338"/>
      <c r="O112" s="338"/>
      <c r="P112" s="178" t="e">
        <f>J112/$B$75</f>
        <v>#DIV/0!</v>
      </c>
      <c r="Q112" s="201" t="e">
        <f>P112*0.001/H112*100*10000</f>
        <v>#DIV/0!</v>
      </c>
      <c r="R112" s="352"/>
      <c r="S112" s="355"/>
      <c r="T112" s="228" t="e">
        <f>IF(P112&lt;$B$79, $B$79*0.001/H112*100*10000,"N/A")</f>
        <v>#DIV/0!</v>
      </c>
      <c r="U112" s="323"/>
      <c r="V112" s="146"/>
      <c r="W112" s="124"/>
      <c r="X112" s="117"/>
    </row>
    <row r="113" spans="1:24" s="94" customFormat="1" ht="14.25" customHeight="1" x14ac:dyDescent="0.25">
      <c r="A113" s="378"/>
      <c r="B113" s="381"/>
      <c r="C113" s="147">
        <v>3</v>
      </c>
      <c r="D113" s="271">
        <f>'solvent 1'!D113</f>
        <v>0</v>
      </c>
      <c r="E113" s="339"/>
      <c r="F113" s="339"/>
      <c r="G113" s="256">
        <f>'solvent 1'!G113</f>
        <v>4</v>
      </c>
      <c r="H113" s="233">
        <f>D113/G113</f>
        <v>0</v>
      </c>
      <c r="I113" s="264"/>
      <c r="J113" s="231">
        <f t="shared" si="9"/>
        <v>0</v>
      </c>
      <c r="K113" s="339"/>
      <c r="L113" s="339"/>
      <c r="M113" s="339"/>
      <c r="N113" s="339"/>
      <c r="O113" s="339"/>
      <c r="P113" s="237" t="e">
        <f>J113/$B$75</f>
        <v>#DIV/0!</v>
      </c>
      <c r="Q113" s="231" t="e">
        <f>P113*0.001/H113*100*10000</f>
        <v>#DIV/0!</v>
      </c>
      <c r="R113" s="353"/>
      <c r="S113" s="356"/>
      <c r="T113" s="228" t="e">
        <f>IF(P113&lt;$B$79, $B$79*0.001/H113*100*10000,"N/A")</f>
        <v>#DIV/0!</v>
      </c>
      <c r="U113" s="324"/>
      <c r="V113"/>
      <c r="W113" s="124"/>
    </row>
    <row r="114" spans="1:24" s="94" customFormat="1" ht="14.25" customHeight="1" x14ac:dyDescent="0.25">
      <c r="A114" s="378"/>
      <c r="B114" s="381"/>
      <c r="C114" s="145" t="s">
        <v>151</v>
      </c>
      <c r="D114" s="257">
        <f>'solvent 1'!D114</f>
        <v>0</v>
      </c>
      <c r="E114" s="207">
        <f>'solvent 1'!E114</f>
        <v>800</v>
      </c>
      <c r="F114" s="207" t="str">
        <f>'solvent 1'!F114</f>
        <v>Diluted stock A</v>
      </c>
      <c r="G114" s="257">
        <f>'solvent 1'!G114</f>
        <v>3.2</v>
      </c>
      <c r="H114" s="193">
        <f>D114/(E114*0.001+G114)</f>
        <v>0</v>
      </c>
      <c r="I114" s="263"/>
      <c r="J114" s="201">
        <f t="shared" si="9"/>
        <v>0</v>
      </c>
      <c r="K114" s="225" t="e">
        <f>$B$75*S111/100*H114/0.001</f>
        <v>#DIV/0!</v>
      </c>
      <c r="L114" s="201" t="e">
        <f>J114-K114</f>
        <v>#DIV/0!</v>
      </c>
      <c r="M114" s="194">
        <f>$E$64</f>
        <v>0</v>
      </c>
      <c r="N114" s="178" t="e">
        <f>L114/B$75</f>
        <v>#DIV/0!</v>
      </c>
      <c r="O114" s="201" t="e">
        <f>IF(M114&gt;=$B$79, N114/M114*100, "N/A")</f>
        <v>#DIV/0!</v>
      </c>
      <c r="P114" s="343" t="str">
        <f>'solvent 1'!P114</f>
        <v>N/A</v>
      </c>
      <c r="Q114" s="343" t="str">
        <f>'solvent 1'!Q114</f>
        <v>N/A</v>
      </c>
      <c r="R114" s="343" t="str">
        <f>'solvent 1'!R114</f>
        <v>N/A</v>
      </c>
      <c r="S114" s="343" t="str">
        <f>'solvent 1'!S114</f>
        <v>N/A</v>
      </c>
      <c r="T114" s="345" t="str">
        <f>IF(P114&lt;$B$79, $B$79*0.001/H114*100*10000,"N/A")</f>
        <v>N/A</v>
      </c>
      <c r="U114" s="334" t="str">
        <f>'solvent 1'!U114</f>
        <v>N/A</v>
      </c>
      <c r="V114"/>
      <c r="W114" s="124"/>
      <c r="X114" s="117"/>
    </row>
    <row r="115" spans="1:24" s="94" customFormat="1" ht="14.25" customHeight="1" x14ac:dyDescent="0.25">
      <c r="A115" s="378"/>
      <c r="B115" s="381"/>
      <c r="C115" s="182" t="s">
        <v>152</v>
      </c>
      <c r="D115" s="257">
        <f>'solvent 1'!D115</f>
        <v>0</v>
      </c>
      <c r="E115" s="207">
        <f>'solvent 1'!E115</f>
        <v>4000</v>
      </c>
      <c r="F115" s="207" t="str">
        <f>'solvent 1'!F115</f>
        <v>Diluted stock A</v>
      </c>
      <c r="G115" s="257">
        <f>'solvent 1'!G115</f>
        <v>0</v>
      </c>
      <c r="H115" s="193">
        <f>D115/(E115*0.001+G115)</f>
        <v>0</v>
      </c>
      <c r="I115" s="263"/>
      <c r="J115" s="201">
        <f t="shared" si="9"/>
        <v>0</v>
      </c>
      <c r="K115" s="225" t="e">
        <f>$B$75*S111/100*H115/0.001</f>
        <v>#DIV/0!</v>
      </c>
      <c r="L115" s="201" t="e">
        <f t="shared" ref="L115:L116" si="10">J115-K115</f>
        <v>#DIV/0!</v>
      </c>
      <c r="M115" s="194">
        <f>$E$65</f>
        <v>0</v>
      </c>
      <c r="N115" s="178" t="e">
        <f>L115/B$75</f>
        <v>#DIV/0!</v>
      </c>
      <c r="O115" s="201" t="e">
        <f>IF(M115&gt;=$B$79, N115/M115*100, "N/A")</f>
        <v>#DIV/0!</v>
      </c>
      <c r="P115" s="338"/>
      <c r="Q115" s="338"/>
      <c r="R115" s="338"/>
      <c r="S115" s="338"/>
      <c r="T115" s="346"/>
      <c r="U115" s="335"/>
      <c r="V115"/>
      <c r="W115" s="124"/>
      <c r="X115" s="117"/>
    </row>
    <row r="116" spans="1:24" s="94" customFormat="1" ht="15.75" thickBot="1" x14ac:dyDescent="0.3">
      <c r="A116" s="379"/>
      <c r="B116" s="382"/>
      <c r="C116" s="198" t="s">
        <v>153</v>
      </c>
      <c r="D116" s="258">
        <f>'solvent 1'!D116</f>
        <v>0</v>
      </c>
      <c r="E116" s="207">
        <f>'solvent 1'!E116</f>
        <v>20</v>
      </c>
      <c r="F116" s="207" t="str">
        <f>'solvent 1'!F116</f>
        <v>Stock A</v>
      </c>
      <c r="G116" s="258">
        <f>'solvent 1'!G116</f>
        <v>3.98</v>
      </c>
      <c r="H116" s="199">
        <f>D116/(E116*0.001+G116)</f>
        <v>0</v>
      </c>
      <c r="I116" s="265"/>
      <c r="J116" s="204">
        <f t="shared" si="9"/>
        <v>0</v>
      </c>
      <c r="K116" s="225" t="e">
        <f>$B$75*S111/100*H116/0.001</f>
        <v>#DIV/0!</v>
      </c>
      <c r="L116" s="201" t="e">
        <f t="shared" si="10"/>
        <v>#DIV/0!</v>
      </c>
      <c r="M116" s="194">
        <f>$E$66</f>
        <v>0</v>
      </c>
      <c r="N116" s="178" t="e">
        <f>L116/B$75</f>
        <v>#DIV/0!</v>
      </c>
      <c r="O116" s="201" t="e">
        <f>IF(M116&gt;=$B$79, N116/M116*100, "N/A")</f>
        <v>#DIV/0!</v>
      </c>
      <c r="P116" s="344"/>
      <c r="Q116" s="344"/>
      <c r="R116" s="344"/>
      <c r="S116" s="344"/>
      <c r="T116" s="347"/>
      <c r="U116" s="336"/>
      <c r="V116" s="146"/>
      <c r="W116" s="124"/>
    </row>
    <row r="117" spans="1:24" s="94" customFormat="1" ht="15" x14ac:dyDescent="0.25">
      <c r="A117" s="377">
        <f>'solvent 1'!A117</f>
        <v>0</v>
      </c>
      <c r="B117" s="380">
        <f>'solvent 1'!B117</f>
        <v>0</v>
      </c>
      <c r="C117" s="195">
        <v>1</v>
      </c>
      <c r="D117" s="269">
        <f>'solvent 1'!D117</f>
        <v>0</v>
      </c>
      <c r="E117" s="337" t="str">
        <f>'solvent 1'!E117</f>
        <v>N/A</v>
      </c>
      <c r="F117" s="337" t="str">
        <f>'solvent 1'!F117</f>
        <v>N/A</v>
      </c>
      <c r="G117" s="254">
        <f>'solvent 1'!G117</f>
        <v>4</v>
      </c>
      <c r="H117" s="232">
        <f>D117/G117</f>
        <v>0</v>
      </c>
      <c r="I117" s="262"/>
      <c r="J117" s="230">
        <f>I117-$B$55</f>
        <v>0</v>
      </c>
      <c r="K117" s="337" t="str">
        <f>'solvent 1'!K117</f>
        <v>N/A</v>
      </c>
      <c r="L117" s="337" t="str">
        <f>'solvent 1'!L117</f>
        <v>N/A</v>
      </c>
      <c r="M117" s="337" t="str">
        <f>'solvent 1'!M117</f>
        <v>N/A</v>
      </c>
      <c r="N117" s="337" t="str">
        <f>'solvent 1'!N117</f>
        <v>N/A</v>
      </c>
      <c r="O117" s="337" t="str">
        <f>'solvent 1'!O117</f>
        <v>N/A</v>
      </c>
      <c r="P117" s="206" t="e">
        <f>J117/$B$75</f>
        <v>#DIV/0!</v>
      </c>
      <c r="Q117" s="230" t="e">
        <f>P117*0.001/H117*100*10000</f>
        <v>#DIV/0!</v>
      </c>
      <c r="R117" s="351" t="e">
        <f>AVERAGE(Q117:Q119)</f>
        <v>#DIV/0!</v>
      </c>
      <c r="S117" s="354" t="e">
        <f>AVERAGE(R117:R119)/10000</f>
        <v>#DIV/0!</v>
      </c>
      <c r="T117" s="227" t="e">
        <f>IF(P117&lt;$B$79, $B$79*0.001/H117*100*10000,"N/A")</f>
        <v>#DIV/0!</v>
      </c>
      <c r="U117" s="322"/>
      <c r="V117" s="146"/>
      <c r="W117" s="124"/>
    </row>
    <row r="118" spans="1:24" s="94" customFormat="1" ht="15" x14ac:dyDescent="0.25">
      <c r="A118" s="378"/>
      <c r="B118" s="381"/>
      <c r="C118" s="182">
        <v>2</v>
      </c>
      <c r="D118" s="270">
        <f>'solvent 1'!D118</f>
        <v>0</v>
      </c>
      <c r="E118" s="338"/>
      <c r="F118" s="338"/>
      <c r="G118" s="255">
        <f>'solvent 1'!G118</f>
        <v>4</v>
      </c>
      <c r="H118" s="202">
        <f>D118/G118</f>
        <v>0</v>
      </c>
      <c r="I118" s="263"/>
      <c r="J118" s="201">
        <f t="shared" ref="J118:J122" si="11">I118-$B$55</f>
        <v>0</v>
      </c>
      <c r="K118" s="338"/>
      <c r="L118" s="338"/>
      <c r="M118" s="338"/>
      <c r="N118" s="338"/>
      <c r="O118" s="338"/>
      <c r="P118" s="178" t="e">
        <f>J118/$B$75</f>
        <v>#DIV/0!</v>
      </c>
      <c r="Q118" s="201" t="e">
        <f>P118*0.001/H118*100*10000</f>
        <v>#DIV/0!</v>
      </c>
      <c r="R118" s="352"/>
      <c r="S118" s="355"/>
      <c r="T118" s="228" t="e">
        <f>IF(P118&lt;$B$79, $B$79*0.001/H118*100*10000,"N/A")</f>
        <v>#DIV/0!</v>
      </c>
      <c r="U118" s="323"/>
      <c r="X118" s="117"/>
    </row>
    <row r="119" spans="1:24" s="94" customFormat="1" ht="15" x14ac:dyDescent="0.25">
      <c r="A119" s="378"/>
      <c r="B119" s="381"/>
      <c r="C119" s="147">
        <v>3</v>
      </c>
      <c r="D119" s="271">
        <f>'solvent 1'!D119</f>
        <v>0</v>
      </c>
      <c r="E119" s="339"/>
      <c r="F119" s="339"/>
      <c r="G119" s="256">
        <f>'solvent 1'!G119</f>
        <v>4</v>
      </c>
      <c r="H119" s="233">
        <f>D119/G119</f>
        <v>0</v>
      </c>
      <c r="I119" s="264"/>
      <c r="J119" s="231">
        <f t="shared" si="11"/>
        <v>0</v>
      </c>
      <c r="K119" s="339"/>
      <c r="L119" s="339"/>
      <c r="M119" s="339"/>
      <c r="N119" s="339"/>
      <c r="O119" s="339"/>
      <c r="P119" s="237" t="e">
        <f>J119/$B$75</f>
        <v>#DIV/0!</v>
      </c>
      <c r="Q119" s="231" t="e">
        <f>P119*0.001/H119*100*10000</f>
        <v>#DIV/0!</v>
      </c>
      <c r="R119" s="353"/>
      <c r="S119" s="356"/>
      <c r="T119" s="228" t="e">
        <f>IF(P119&lt;$B$79, $B$79*0.001/H119*100*10000,"N/A")</f>
        <v>#DIV/0!</v>
      </c>
      <c r="U119" s="324"/>
      <c r="X119" s="117"/>
    </row>
    <row r="120" spans="1:24" s="94" customFormat="1" ht="15" x14ac:dyDescent="0.25">
      <c r="A120" s="378"/>
      <c r="B120" s="381"/>
      <c r="C120" s="145" t="s">
        <v>151</v>
      </c>
      <c r="D120" s="257">
        <f>'solvent 1'!D120</f>
        <v>0</v>
      </c>
      <c r="E120" s="207">
        <f>'solvent 1'!E120</f>
        <v>800</v>
      </c>
      <c r="F120" s="207" t="str">
        <f>'solvent 1'!F120</f>
        <v>Diluted stock A</v>
      </c>
      <c r="G120" s="257">
        <f>'solvent 1'!G120</f>
        <v>3.2</v>
      </c>
      <c r="H120" s="193">
        <f>D120/(E120*0.001+G120)</f>
        <v>0</v>
      </c>
      <c r="I120" s="263"/>
      <c r="J120" s="201">
        <f t="shared" si="11"/>
        <v>0</v>
      </c>
      <c r="K120" s="225" t="e">
        <f>$B$75*S117/100*H120/0.001</f>
        <v>#DIV/0!</v>
      </c>
      <c r="L120" s="201" t="e">
        <f>J120-K120</f>
        <v>#DIV/0!</v>
      </c>
      <c r="M120" s="194">
        <f>$E$64</f>
        <v>0</v>
      </c>
      <c r="N120" s="178" t="e">
        <f>L120/B$75</f>
        <v>#DIV/0!</v>
      </c>
      <c r="O120" s="201" t="e">
        <f>IF(M120&gt;=$B$79, N120/M120*100, "N/A")</f>
        <v>#DIV/0!</v>
      </c>
      <c r="P120" s="343" t="str">
        <f>'solvent 1'!P120</f>
        <v>N/A</v>
      </c>
      <c r="Q120" s="343" t="str">
        <f>'solvent 1'!Q120</f>
        <v>N/A</v>
      </c>
      <c r="R120" s="343" t="str">
        <f>'solvent 1'!R120</f>
        <v>N/A</v>
      </c>
      <c r="S120" s="343" t="str">
        <f>'solvent 1'!S120</f>
        <v>N/A</v>
      </c>
      <c r="T120" s="345" t="str">
        <f>IF(P120&lt;$B$79, $B$79*0.001/H120*100*10000,"N/A")</f>
        <v>N/A</v>
      </c>
      <c r="U120" s="334" t="str">
        <f>'solvent 1'!U120</f>
        <v>N/A</v>
      </c>
      <c r="X120" s="117"/>
    </row>
    <row r="121" spans="1:24" s="94" customFormat="1" ht="15" x14ac:dyDescent="0.25">
      <c r="A121" s="378"/>
      <c r="B121" s="381"/>
      <c r="C121" s="182" t="s">
        <v>152</v>
      </c>
      <c r="D121" s="257">
        <f>'solvent 1'!D121</f>
        <v>0</v>
      </c>
      <c r="E121" s="207">
        <f>'solvent 1'!E121</f>
        <v>4000</v>
      </c>
      <c r="F121" s="207" t="str">
        <f>'solvent 1'!F121</f>
        <v>Diluted stock A</v>
      </c>
      <c r="G121" s="257">
        <f>'solvent 1'!G121</f>
        <v>0</v>
      </c>
      <c r="H121" s="193">
        <f>D121/(E121*0.001+G121)</f>
        <v>0</v>
      </c>
      <c r="I121" s="263"/>
      <c r="J121" s="201">
        <f t="shared" si="11"/>
        <v>0</v>
      </c>
      <c r="K121" s="225" t="e">
        <f>$B$75*S117/100*H121/0.001</f>
        <v>#DIV/0!</v>
      </c>
      <c r="L121" s="201" t="e">
        <f t="shared" ref="L121:L122" si="12">J121-K121</f>
        <v>#DIV/0!</v>
      </c>
      <c r="M121" s="194">
        <f>$E$65</f>
        <v>0</v>
      </c>
      <c r="N121" s="178" t="e">
        <f>L121/B$75</f>
        <v>#DIV/0!</v>
      </c>
      <c r="O121" s="201" t="e">
        <f>IF(M121&gt;=$B$79, N121/M121*100, "N/A")</f>
        <v>#DIV/0!</v>
      </c>
      <c r="P121" s="338"/>
      <c r="Q121" s="338"/>
      <c r="R121" s="338"/>
      <c r="S121" s="338"/>
      <c r="T121" s="346"/>
      <c r="U121" s="335"/>
      <c r="X121" s="117"/>
    </row>
    <row r="122" spans="1:24" s="94" customFormat="1" ht="15.75" thickBot="1" x14ac:dyDescent="0.3">
      <c r="A122" s="379"/>
      <c r="B122" s="382"/>
      <c r="C122" s="198" t="s">
        <v>153</v>
      </c>
      <c r="D122" s="258">
        <f>'solvent 1'!D122</f>
        <v>0</v>
      </c>
      <c r="E122" s="207">
        <f>'solvent 1'!E122</f>
        <v>20</v>
      </c>
      <c r="F122" s="207" t="str">
        <f>'solvent 1'!F122</f>
        <v>Stock A</v>
      </c>
      <c r="G122" s="258">
        <f>'solvent 1'!G122</f>
        <v>3.98</v>
      </c>
      <c r="H122" s="199">
        <f>D122/(E122*0.001+G122)</f>
        <v>0</v>
      </c>
      <c r="I122" s="265"/>
      <c r="J122" s="204">
        <f t="shared" si="11"/>
        <v>0</v>
      </c>
      <c r="K122" s="226" t="e">
        <f>$B$75*S117/100*H122/0.001</f>
        <v>#DIV/0!</v>
      </c>
      <c r="L122" s="204" t="e">
        <f t="shared" si="12"/>
        <v>#DIV/0!</v>
      </c>
      <c r="M122" s="203">
        <f>$E$66</f>
        <v>0</v>
      </c>
      <c r="N122" s="266" t="e">
        <f>L122/B$75</f>
        <v>#DIV/0!</v>
      </c>
      <c r="O122" s="201" t="e">
        <f>IF(M122&gt;=$B$79, N122/M122*100, "N/A")</f>
        <v>#DIV/0!</v>
      </c>
      <c r="P122" s="344"/>
      <c r="Q122" s="344"/>
      <c r="R122" s="344"/>
      <c r="S122" s="344"/>
      <c r="T122" s="347"/>
      <c r="U122" s="336"/>
      <c r="X122" s="117"/>
    </row>
    <row r="123" spans="1:24" s="94" customFormat="1" ht="15" x14ac:dyDescent="0.25">
      <c r="A123" s="377">
        <f>'solvent 1'!A123</f>
        <v>0</v>
      </c>
      <c r="B123" s="380">
        <f>'solvent 1'!B123</f>
        <v>0</v>
      </c>
      <c r="C123" s="195">
        <v>1</v>
      </c>
      <c r="D123" s="269">
        <f>'solvent 1'!D123</f>
        <v>0</v>
      </c>
      <c r="E123" s="337" t="str">
        <f>'solvent 1'!E123</f>
        <v>N/A</v>
      </c>
      <c r="F123" s="337" t="str">
        <f>'solvent 1'!F123</f>
        <v>N/A</v>
      </c>
      <c r="G123" s="254">
        <f>'solvent 1'!G123</f>
        <v>4</v>
      </c>
      <c r="H123" s="287">
        <f>D123/G123</f>
        <v>0</v>
      </c>
      <c r="I123" s="300"/>
      <c r="J123" s="289">
        <f>I123-$B$55</f>
        <v>0</v>
      </c>
      <c r="K123" s="337" t="str">
        <f>'solvent 1'!K123</f>
        <v>N/A</v>
      </c>
      <c r="L123" s="337" t="str">
        <f>'solvent 1'!L123</f>
        <v>N/A</v>
      </c>
      <c r="M123" s="337" t="str">
        <f>'solvent 1'!M123</f>
        <v>N/A</v>
      </c>
      <c r="N123" s="337" t="str">
        <f>'solvent 1'!N123</f>
        <v>N/A</v>
      </c>
      <c r="O123" s="337" t="str">
        <f>'solvent 1'!O123</f>
        <v>N/A</v>
      </c>
      <c r="P123" s="206" t="e">
        <f>J123/$B$75</f>
        <v>#DIV/0!</v>
      </c>
      <c r="Q123" s="289" t="e">
        <f>P123*0.001/H123*100*10000</f>
        <v>#DIV/0!</v>
      </c>
      <c r="R123" s="351" t="e">
        <f>AVERAGE(Q123:Q125)</f>
        <v>#DIV/0!</v>
      </c>
      <c r="S123" s="354" t="e">
        <f>AVERAGE(R123:R125)/10000</f>
        <v>#DIV/0!</v>
      </c>
      <c r="T123" s="227" t="e">
        <f>IF(P123&lt;$B$79, $B$79*0.001/H123*100*10000,"N/A")</f>
        <v>#DIV/0!</v>
      </c>
      <c r="U123" s="322"/>
    </row>
    <row r="124" spans="1:24" s="94" customFormat="1" ht="15" x14ac:dyDescent="0.25">
      <c r="A124" s="378"/>
      <c r="B124" s="381"/>
      <c r="C124" s="182">
        <v>2</v>
      </c>
      <c r="D124" s="270">
        <f>'solvent 1'!D124</f>
        <v>0</v>
      </c>
      <c r="E124" s="338"/>
      <c r="F124" s="338"/>
      <c r="G124" s="255">
        <f>'solvent 1'!G124</f>
        <v>4</v>
      </c>
      <c r="H124" s="202">
        <f>D124/G124</f>
        <v>0</v>
      </c>
      <c r="I124" s="301"/>
      <c r="J124" s="201">
        <f t="shared" ref="J124:J128" si="13">I124-$B$55</f>
        <v>0</v>
      </c>
      <c r="K124" s="338"/>
      <c r="L124" s="338"/>
      <c r="M124" s="338"/>
      <c r="N124" s="338"/>
      <c r="O124" s="338"/>
      <c r="P124" s="178" t="e">
        <f>J124/$B$75</f>
        <v>#DIV/0!</v>
      </c>
      <c r="Q124" s="201" t="e">
        <f>P124*0.001/H124*100*10000</f>
        <v>#DIV/0!</v>
      </c>
      <c r="R124" s="352"/>
      <c r="S124" s="355"/>
      <c r="T124" s="228" t="e">
        <f>IF(P124&lt;$B$79, $B$79*0.001/H124*100*10000,"N/A")</f>
        <v>#DIV/0!</v>
      </c>
      <c r="U124" s="323"/>
    </row>
    <row r="125" spans="1:24" s="94" customFormat="1" ht="15" x14ac:dyDescent="0.25">
      <c r="A125" s="378"/>
      <c r="B125" s="381"/>
      <c r="C125" s="147">
        <v>3</v>
      </c>
      <c r="D125" s="271">
        <f>'solvent 1'!D125</f>
        <v>0</v>
      </c>
      <c r="E125" s="339"/>
      <c r="F125" s="339"/>
      <c r="G125" s="256">
        <f>'solvent 1'!G125</f>
        <v>4</v>
      </c>
      <c r="H125" s="288">
        <f>D125/G125</f>
        <v>0</v>
      </c>
      <c r="I125" s="302"/>
      <c r="J125" s="290">
        <f t="shared" si="13"/>
        <v>0</v>
      </c>
      <c r="K125" s="339"/>
      <c r="L125" s="339"/>
      <c r="M125" s="339"/>
      <c r="N125" s="339"/>
      <c r="O125" s="339"/>
      <c r="P125" s="291" t="e">
        <f>J125/$B$75</f>
        <v>#DIV/0!</v>
      </c>
      <c r="Q125" s="290" t="e">
        <f>P125*0.001/H125*100*10000</f>
        <v>#DIV/0!</v>
      </c>
      <c r="R125" s="353"/>
      <c r="S125" s="356"/>
      <c r="T125" s="228" t="e">
        <f>IF(P125&lt;$B$79, $B$79*0.001/H125*100*10000,"N/A")</f>
        <v>#DIV/0!</v>
      </c>
      <c r="U125" s="324"/>
    </row>
    <row r="126" spans="1:24" s="94" customFormat="1" ht="15" x14ac:dyDescent="0.25">
      <c r="A126" s="378"/>
      <c r="B126" s="381"/>
      <c r="C126" s="145" t="s">
        <v>151</v>
      </c>
      <c r="D126" s="257">
        <f>'solvent 1'!D126</f>
        <v>0</v>
      </c>
      <c r="E126" s="207">
        <f>'solvent 1'!E126</f>
        <v>800</v>
      </c>
      <c r="F126" s="207" t="str">
        <f>'solvent 1'!F126</f>
        <v>Diluted stock A</v>
      </c>
      <c r="G126" s="257">
        <f>'solvent 1'!G126</f>
        <v>3.2</v>
      </c>
      <c r="H126" s="193">
        <f>D126/(E126*0.001+G126)</f>
        <v>0</v>
      </c>
      <c r="I126" s="301"/>
      <c r="J126" s="201">
        <f t="shared" si="13"/>
        <v>0</v>
      </c>
      <c r="K126" s="225" t="e">
        <f>$B$75*S123/100*H126/0.001</f>
        <v>#DIV/0!</v>
      </c>
      <c r="L126" s="201" t="e">
        <f>J126-K126</f>
        <v>#DIV/0!</v>
      </c>
      <c r="M126" s="194">
        <f>$E$64</f>
        <v>0</v>
      </c>
      <c r="N126" s="178" t="e">
        <f>L126/B$75</f>
        <v>#DIV/0!</v>
      </c>
      <c r="O126" s="201" t="e">
        <f>IF(M126&gt;=$B$79, N126/M126*100, "N/A")</f>
        <v>#DIV/0!</v>
      </c>
      <c r="P126" s="343" t="str">
        <f>'solvent 1'!P126</f>
        <v>N/A</v>
      </c>
      <c r="Q126" s="343" t="str">
        <f>'solvent 1'!Q126</f>
        <v>N/A</v>
      </c>
      <c r="R126" s="343" t="str">
        <f>'solvent 1'!R126</f>
        <v>N/A</v>
      </c>
      <c r="S126" s="343" t="str">
        <f>'solvent 1'!S126</f>
        <v>N/A</v>
      </c>
      <c r="T126" s="345" t="str">
        <f>IF(P126&lt;$B$79, $B$79*0.001/H126*100*10000,"N/A")</f>
        <v>N/A</v>
      </c>
      <c r="U126" s="334" t="str">
        <f>'solvent 1'!U126</f>
        <v>N/A</v>
      </c>
    </row>
    <row r="127" spans="1:24" s="94" customFormat="1" ht="15" x14ac:dyDescent="0.25">
      <c r="A127" s="378"/>
      <c r="B127" s="381"/>
      <c r="C127" s="182" t="s">
        <v>152</v>
      </c>
      <c r="D127" s="257">
        <f>'solvent 1'!D127</f>
        <v>0</v>
      </c>
      <c r="E127" s="207">
        <f>'solvent 1'!E127</f>
        <v>4000</v>
      </c>
      <c r="F127" s="207" t="str">
        <f>'solvent 1'!F127</f>
        <v>Diluted stock A</v>
      </c>
      <c r="G127" s="257">
        <f>'solvent 1'!G127</f>
        <v>0</v>
      </c>
      <c r="H127" s="193">
        <f>D127/(E127*0.001+G127)</f>
        <v>0</v>
      </c>
      <c r="I127" s="301"/>
      <c r="J127" s="201">
        <f t="shared" si="13"/>
        <v>0</v>
      </c>
      <c r="K127" s="225" t="e">
        <f>$B$75*S123/100*H127/0.001</f>
        <v>#DIV/0!</v>
      </c>
      <c r="L127" s="201" t="e">
        <f t="shared" ref="L127:L128" si="14">J127-K127</f>
        <v>#DIV/0!</v>
      </c>
      <c r="M127" s="194">
        <f>$E$65</f>
        <v>0</v>
      </c>
      <c r="N127" s="178" t="e">
        <f>L127/B$75</f>
        <v>#DIV/0!</v>
      </c>
      <c r="O127" s="201" t="e">
        <f>IF(M127&gt;=$B$79, N127/M127*100, "N/A")</f>
        <v>#DIV/0!</v>
      </c>
      <c r="P127" s="338"/>
      <c r="Q127" s="338"/>
      <c r="R127" s="338"/>
      <c r="S127" s="338"/>
      <c r="T127" s="346"/>
      <c r="U127" s="335"/>
    </row>
    <row r="128" spans="1:24" s="94" customFormat="1" ht="15.75" thickBot="1" x14ac:dyDescent="0.3">
      <c r="A128" s="379"/>
      <c r="B128" s="382"/>
      <c r="C128" s="198" t="s">
        <v>153</v>
      </c>
      <c r="D128" s="258">
        <f>'solvent 1'!D128</f>
        <v>0</v>
      </c>
      <c r="E128" s="207">
        <f>'solvent 1'!E128</f>
        <v>20</v>
      </c>
      <c r="F128" s="207" t="str">
        <f>'solvent 1'!F128</f>
        <v>Stock A</v>
      </c>
      <c r="G128" s="258">
        <f>'solvent 1'!G128</f>
        <v>3.98</v>
      </c>
      <c r="H128" s="199">
        <f>D128/(E128*0.001+G128)</f>
        <v>0</v>
      </c>
      <c r="I128" s="303"/>
      <c r="J128" s="204">
        <f t="shared" si="13"/>
        <v>0</v>
      </c>
      <c r="K128" s="226" t="e">
        <f>$B$75*S123/100*H128/0.001</f>
        <v>#DIV/0!</v>
      </c>
      <c r="L128" s="204" t="e">
        <f t="shared" si="14"/>
        <v>#DIV/0!</v>
      </c>
      <c r="M128" s="203">
        <f>$E$66</f>
        <v>0</v>
      </c>
      <c r="N128" s="266" t="e">
        <f>L128/B$75</f>
        <v>#DIV/0!</v>
      </c>
      <c r="O128" s="201" t="e">
        <f>IF(M128&gt;=$B$79, N128/M128*100, "N/A")</f>
        <v>#DIV/0!</v>
      </c>
      <c r="P128" s="344"/>
      <c r="Q128" s="344"/>
      <c r="R128" s="344"/>
      <c r="S128" s="344"/>
      <c r="T128" s="347"/>
      <c r="U128" s="336"/>
    </row>
    <row r="129" spans="1:21" s="94" customFormat="1" ht="15" x14ac:dyDescent="0.25">
      <c r="A129" s="377">
        <f>'solvent 1'!A129</f>
        <v>0</v>
      </c>
      <c r="B129" s="380">
        <f>'solvent 1'!B129</f>
        <v>0</v>
      </c>
      <c r="C129" s="195">
        <v>1</v>
      </c>
      <c r="D129" s="269">
        <f>'solvent 1'!D129</f>
        <v>0</v>
      </c>
      <c r="E129" s="337" t="str">
        <f>'solvent 1'!E129</f>
        <v>N/A</v>
      </c>
      <c r="F129" s="337" t="str">
        <f>'solvent 1'!F129</f>
        <v>N/A</v>
      </c>
      <c r="G129" s="254">
        <f>'solvent 1'!G129</f>
        <v>4</v>
      </c>
      <c r="H129" s="287">
        <f>D129/G129</f>
        <v>0</v>
      </c>
      <c r="I129" s="300"/>
      <c r="J129" s="289">
        <f>I129-$B$55</f>
        <v>0</v>
      </c>
      <c r="K129" s="337" t="str">
        <f>'solvent 1'!K129</f>
        <v>N/A</v>
      </c>
      <c r="L129" s="337" t="str">
        <f>'solvent 1'!L129</f>
        <v>N/A</v>
      </c>
      <c r="M129" s="337" t="str">
        <f>'solvent 1'!M129</f>
        <v>N/A</v>
      </c>
      <c r="N129" s="337" t="str">
        <f>'solvent 1'!N129</f>
        <v>N/A</v>
      </c>
      <c r="O129" s="337" t="str">
        <f>'solvent 1'!O129</f>
        <v>N/A</v>
      </c>
      <c r="P129" s="206" t="e">
        <f>J129/$B$75</f>
        <v>#DIV/0!</v>
      </c>
      <c r="Q129" s="289" t="e">
        <f>P129*0.001/H129*100*10000</f>
        <v>#DIV/0!</v>
      </c>
      <c r="R129" s="351" t="e">
        <f>AVERAGE(Q129:Q131)</f>
        <v>#DIV/0!</v>
      </c>
      <c r="S129" s="354" t="e">
        <f>AVERAGE(R129:R131)/10000</f>
        <v>#DIV/0!</v>
      </c>
      <c r="T129" s="227" t="e">
        <f>IF(P129&lt;$B$79, $B$79*0.001/H129*100*10000,"N/A")</f>
        <v>#DIV/0!</v>
      </c>
      <c r="U129" s="322"/>
    </row>
    <row r="130" spans="1:21" s="94" customFormat="1" ht="15" x14ac:dyDescent="0.25">
      <c r="A130" s="378"/>
      <c r="B130" s="381"/>
      <c r="C130" s="182">
        <v>2</v>
      </c>
      <c r="D130" s="270">
        <f>'solvent 1'!D130</f>
        <v>0</v>
      </c>
      <c r="E130" s="338"/>
      <c r="F130" s="338"/>
      <c r="G130" s="255">
        <f>'solvent 1'!G130</f>
        <v>4</v>
      </c>
      <c r="H130" s="202">
        <f>D130/G130</f>
        <v>0</v>
      </c>
      <c r="I130" s="301"/>
      <c r="J130" s="201">
        <f t="shared" ref="J130:J134" si="15">I130-$B$55</f>
        <v>0</v>
      </c>
      <c r="K130" s="338"/>
      <c r="L130" s="338"/>
      <c r="M130" s="338"/>
      <c r="N130" s="338"/>
      <c r="O130" s="338"/>
      <c r="P130" s="178" t="e">
        <f>J130/$B$75</f>
        <v>#DIV/0!</v>
      </c>
      <c r="Q130" s="201" t="e">
        <f>P130*0.001/H130*100*10000</f>
        <v>#DIV/0!</v>
      </c>
      <c r="R130" s="352"/>
      <c r="S130" s="355"/>
      <c r="T130" s="228" t="e">
        <f>IF(P130&lt;$B$79, $B$79*0.001/H130*100*10000,"N/A")</f>
        <v>#DIV/0!</v>
      </c>
      <c r="U130" s="323"/>
    </row>
    <row r="131" spans="1:21" s="94" customFormat="1" ht="15" x14ac:dyDescent="0.25">
      <c r="A131" s="378"/>
      <c r="B131" s="381"/>
      <c r="C131" s="147">
        <v>3</v>
      </c>
      <c r="D131" s="271">
        <f>'solvent 1'!D131</f>
        <v>0</v>
      </c>
      <c r="E131" s="339"/>
      <c r="F131" s="339"/>
      <c r="G131" s="256">
        <f>'solvent 1'!G131</f>
        <v>4</v>
      </c>
      <c r="H131" s="288">
        <f>D131/G131</f>
        <v>0</v>
      </c>
      <c r="I131" s="302"/>
      <c r="J131" s="290">
        <f t="shared" si="15"/>
        <v>0</v>
      </c>
      <c r="K131" s="339"/>
      <c r="L131" s="339"/>
      <c r="M131" s="339"/>
      <c r="N131" s="339"/>
      <c r="O131" s="339"/>
      <c r="P131" s="291" t="e">
        <f>J131/$B$75</f>
        <v>#DIV/0!</v>
      </c>
      <c r="Q131" s="290" t="e">
        <f>P131*0.001/H131*100*10000</f>
        <v>#DIV/0!</v>
      </c>
      <c r="R131" s="353"/>
      <c r="S131" s="356"/>
      <c r="T131" s="228" t="e">
        <f>IF(P131&lt;$B$79, $B$79*0.001/H131*100*10000,"N/A")</f>
        <v>#DIV/0!</v>
      </c>
      <c r="U131" s="324"/>
    </row>
    <row r="132" spans="1:21" s="94" customFormat="1" ht="15" x14ac:dyDescent="0.25">
      <c r="A132" s="378"/>
      <c r="B132" s="381"/>
      <c r="C132" s="145" t="s">
        <v>151</v>
      </c>
      <c r="D132" s="257">
        <f>'solvent 1'!D132</f>
        <v>0</v>
      </c>
      <c r="E132" s="207">
        <f>'solvent 1'!E132</f>
        <v>800</v>
      </c>
      <c r="F132" s="207" t="str">
        <f>'solvent 1'!F132</f>
        <v>Diluted stock A</v>
      </c>
      <c r="G132" s="257">
        <f>'solvent 1'!G132</f>
        <v>3.2</v>
      </c>
      <c r="H132" s="193">
        <f>D132/(E132*0.001+G132)</f>
        <v>0</v>
      </c>
      <c r="I132" s="301"/>
      <c r="J132" s="201">
        <f t="shared" si="15"/>
        <v>0</v>
      </c>
      <c r="K132" s="225" t="e">
        <f>$B$75*S129/100*H132/0.001</f>
        <v>#DIV/0!</v>
      </c>
      <c r="L132" s="201" t="e">
        <f>J132-K132</f>
        <v>#DIV/0!</v>
      </c>
      <c r="M132" s="194">
        <f>$E$64</f>
        <v>0</v>
      </c>
      <c r="N132" s="178" t="e">
        <f>L132/B$75</f>
        <v>#DIV/0!</v>
      </c>
      <c r="O132" s="201" t="e">
        <f>IF(M132&gt;=$B$79, N132/M132*100, "N/A")</f>
        <v>#DIV/0!</v>
      </c>
      <c r="P132" s="343" t="str">
        <f>'solvent 1'!P132</f>
        <v>N/A</v>
      </c>
      <c r="Q132" s="343" t="str">
        <f>'solvent 1'!Q132</f>
        <v>N/A</v>
      </c>
      <c r="R132" s="343" t="str">
        <f>'solvent 1'!R132</f>
        <v>N/A</v>
      </c>
      <c r="S132" s="343" t="str">
        <f>'solvent 1'!S132</f>
        <v>N/A</v>
      </c>
      <c r="T132" s="345" t="str">
        <f>IF(P132&lt;$B$79, $B$79*0.001/H132*100*10000,"N/A")</f>
        <v>N/A</v>
      </c>
      <c r="U132" s="334" t="str">
        <f>'solvent 1'!U132</f>
        <v>N/A</v>
      </c>
    </row>
    <row r="133" spans="1:21" s="94" customFormat="1" ht="15" x14ac:dyDescent="0.25">
      <c r="A133" s="378"/>
      <c r="B133" s="381"/>
      <c r="C133" s="182" t="s">
        <v>152</v>
      </c>
      <c r="D133" s="257">
        <f>'solvent 1'!D133</f>
        <v>0</v>
      </c>
      <c r="E133" s="207">
        <f>'solvent 1'!E133</f>
        <v>4000</v>
      </c>
      <c r="F133" s="207" t="str">
        <f>'solvent 1'!F133</f>
        <v>Diluted stock A</v>
      </c>
      <c r="G133" s="257">
        <f>'solvent 1'!G133</f>
        <v>0</v>
      </c>
      <c r="H133" s="193">
        <f>D133/(E133*0.001+G133)</f>
        <v>0</v>
      </c>
      <c r="I133" s="301"/>
      <c r="J133" s="201">
        <f t="shared" si="15"/>
        <v>0</v>
      </c>
      <c r="K133" s="225" t="e">
        <f>$B$75*S129/100*H133/0.001</f>
        <v>#DIV/0!</v>
      </c>
      <c r="L133" s="201" t="e">
        <f t="shared" ref="L133:L134" si="16">J133-K133</f>
        <v>#DIV/0!</v>
      </c>
      <c r="M133" s="194">
        <f>$E$65</f>
        <v>0</v>
      </c>
      <c r="N133" s="178" t="e">
        <f>L133/B$75</f>
        <v>#DIV/0!</v>
      </c>
      <c r="O133" s="201" t="e">
        <f>IF(M133&gt;=$B$79, N133/M133*100, "N/A")</f>
        <v>#DIV/0!</v>
      </c>
      <c r="P133" s="338"/>
      <c r="Q133" s="338"/>
      <c r="R133" s="338"/>
      <c r="S133" s="338"/>
      <c r="T133" s="346"/>
      <c r="U133" s="335"/>
    </row>
    <row r="134" spans="1:21" s="94" customFormat="1" ht="15.75" thickBot="1" x14ac:dyDescent="0.3">
      <c r="A134" s="379"/>
      <c r="B134" s="382"/>
      <c r="C134" s="198" t="s">
        <v>153</v>
      </c>
      <c r="D134" s="258">
        <f>'solvent 1'!D134</f>
        <v>0</v>
      </c>
      <c r="E134" s="304">
        <f>'solvent 1'!E134</f>
        <v>20</v>
      </c>
      <c r="F134" s="304" t="str">
        <f>'solvent 1'!F134</f>
        <v>Stock A</v>
      </c>
      <c r="G134" s="258">
        <f>'solvent 1'!G134</f>
        <v>3.98</v>
      </c>
      <c r="H134" s="199">
        <f>D134/(E134*0.001+G134)</f>
        <v>0</v>
      </c>
      <c r="I134" s="303"/>
      <c r="J134" s="204">
        <f t="shared" si="15"/>
        <v>0</v>
      </c>
      <c r="K134" s="226" t="e">
        <f>$B$75*S129/100*H134/0.001</f>
        <v>#DIV/0!</v>
      </c>
      <c r="L134" s="204" t="e">
        <f t="shared" si="16"/>
        <v>#DIV/0!</v>
      </c>
      <c r="M134" s="203">
        <f>$E$66</f>
        <v>0</v>
      </c>
      <c r="N134" s="266" t="e">
        <f>L134/B$75</f>
        <v>#DIV/0!</v>
      </c>
      <c r="O134" s="201" t="e">
        <f>IF(M134&gt;=$B$79, N134/M134*100, "N/A")</f>
        <v>#DIV/0!</v>
      </c>
      <c r="P134" s="344"/>
      <c r="Q134" s="344"/>
      <c r="R134" s="344"/>
      <c r="S134" s="344"/>
      <c r="T134" s="347"/>
      <c r="U134" s="336"/>
    </row>
    <row r="135" spans="1:21" s="94" customFormat="1" ht="15" x14ac:dyDescent="0.25">
      <c r="Q135" s="117"/>
    </row>
    <row r="136" spans="1:21" s="94" customFormat="1" ht="15" x14ac:dyDescent="0.25">
      <c r="Q136" s="117"/>
    </row>
    <row r="137" spans="1:21" s="94" customFormat="1" ht="15" x14ac:dyDescent="0.25">
      <c r="A137" s="181" t="s">
        <v>148</v>
      </c>
      <c r="Q137" s="117"/>
    </row>
    <row r="138" spans="1:21" s="94" customFormat="1" ht="15" x14ac:dyDescent="0.25">
      <c r="A138" s="325"/>
      <c r="B138" s="326"/>
      <c r="C138" s="326"/>
      <c r="D138" s="326"/>
      <c r="E138" s="326"/>
      <c r="F138" s="326"/>
      <c r="G138" s="326"/>
      <c r="H138" s="326"/>
      <c r="I138" s="326"/>
      <c r="J138" s="326"/>
      <c r="K138" s="326"/>
      <c r="L138" s="326"/>
      <c r="M138" s="326"/>
      <c r="N138" s="326"/>
      <c r="O138" s="326"/>
      <c r="P138" s="326"/>
      <c r="Q138" s="326"/>
      <c r="R138" s="326"/>
      <c r="S138" s="326"/>
      <c r="T138" s="326"/>
      <c r="U138" s="327"/>
    </row>
    <row r="139" spans="1:21" s="94" customFormat="1" ht="15" x14ac:dyDescent="0.25">
      <c r="A139" s="328"/>
      <c r="B139" s="329"/>
      <c r="C139" s="329"/>
      <c r="D139" s="329"/>
      <c r="E139" s="329"/>
      <c r="F139" s="329"/>
      <c r="G139" s="329"/>
      <c r="H139" s="329"/>
      <c r="I139" s="329"/>
      <c r="J139" s="329"/>
      <c r="K139" s="329"/>
      <c r="L139" s="329"/>
      <c r="M139" s="329"/>
      <c r="N139" s="329"/>
      <c r="O139" s="329"/>
      <c r="P139" s="329"/>
      <c r="Q139" s="329"/>
      <c r="R139" s="329"/>
      <c r="S139" s="329"/>
      <c r="T139" s="329"/>
      <c r="U139" s="330"/>
    </row>
    <row r="140" spans="1:21" s="94" customFormat="1" ht="15" x14ac:dyDescent="0.25">
      <c r="A140" s="328"/>
      <c r="B140" s="329"/>
      <c r="C140" s="329"/>
      <c r="D140" s="329"/>
      <c r="E140" s="329"/>
      <c r="F140" s="329"/>
      <c r="G140" s="329"/>
      <c r="H140" s="329"/>
      <c r="I140" s="329"/>
      <c r="J140" s="329"/>
      <c r="K140" s="329"/>
      <c r="L140" s="329"/>
      <c r="M140" s="329"/>
      <c r="N140" s="329"/>
      <c r="O140" s="329"/>
      <c r="P140" s="329"/>
      <c r="Q140" s="329"/>
      <c r="R140" s="329"/>
      <c r="S140" s="329"/>
      <c r="T140" s="329"/>
      <c r="U140" s="330"/>
    </row>
    <row r="141" spans="1:21" s="94" customFormat="1" ht="15" x14ac:dyDescent="0.25">
      <c r="A141" s="328"/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29"/>
      <c r="N141" s="329"/>
      <c r="O141" s="329"/>
      <c r="P141" s="329"/>
      <c r="Q141" s="329"/>
      <c r="R141" s="329"/>
      <c r="S141" s="329"/>
      <c r="T141" s="329"/>
      <c r="U141" s="330"/>
    </row>
    <row r="142" spans="1:21" s="94" customFormat="1" ht="15" x14ac:dyDescent="0.25">
      <c r="A142" s="328"/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29"/>
      <c r="N142" s="329"/>
      <c r="O142" s="329"/>
      <c r="P142" s="329"/>
      <c r="Q142" s="329"/>
      <c r="R142" s="329"/>
      <c r="S142" s="329"/>
      <c r="T142" s="329"/>
      <c r="U142" s="330"/>
    </row>
    <row r="143" spans="1:21" s="94" customFormat="1" ht="15" x14ac:dyDescent="0.25">
      <c r="A143" s="328"/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29"/>
      <c r="P143" s="329"/>
      <c r="Q143" s="329"/>
      <c r="R143" s="329"/>
      <c r="S143" s="329"/>
      <c r="T143" s="329"/>
      <c r="U143" s="330"/>
    </row>
    <row r="144" spans="1:21" ht="15" x14ac:dyDescent="0.25">
      <c r="A144" s="328"/>
      <c r="B144" s="329"/>
      <c r="C144" s="329"/>
      <c r="D144" s="329"/>
      <c r="E144" s="329"/>
      <c r="F144" s="329"/>
      <c r="G144" s="329"/>
      <c r="H144" s="329"/>
      <c r="I144" s="329"/>
      <c r="J144" s="329"/>
      <c r="K144" s="329"/>
      <c r="L144" s="329"/>
      <c r="M144" s="329"/>
      <c r="N144" s="329"/>
      <c r="O144" s="329"/>
      <c r="P144" s="329"/>
      <c r="Q144" s="329"/>
      <c r="R144" s="329"/>
      <c r="S144" s="329"/>
      <c r="T144" s="329"/>
      <c r="U144" s="330"/>
    </row>
    <row r="145" spans="1:21" ht="15" x14ac:dyDescent="0.25">
      <c r="A145" s="328"/>
      <c r="B145" s="329"/>
      <c r="C145" s="329"/>
      <c r="D145" s="329"/>
      <c r="E145" s="329"/>
      <c r="F145" s="329"/>
      <c r="G145" s="329"/>
      <c r="H145" s="329"/>
      <c r="I145" s="329"/>
      <c r="J145" s="329"/>
      <c r="K145" s="329"/>
      <c r="L145" s="329"/>
      <c r="M145" s="329"/>
      <c r="N145" s="329"/>
      <c r="O145" s="329"/>
      <c r="P145" s="329"/>
      <c r="Q145" s="329"/>
      <c r="R145" s="329"/>
      <c r="S145" s="329"/>
      <c r="T145" s="329"/>
      <c r="U145" s="330"/>
    </row>
    <row r="146" spans="1:21" s="94" customFormat="1" ht="15" x14ac:dyDescent="0.25">
      <c r="A146" s="328"/>
      <c r="B146" s="329"/>
      <c r="C146" s="329"/>
      <c r="D146" s="329"/>
      <c r="E146" s="329"/>
      <c r="F146" s="329"/>
      <c r="G146" s="329"/>
      <c r="H146" s="329"/>
      <c r="I146" s="329"/>
      <c r="J146" s="329"/>
      <c r="K146" s="329"/>
      <c r="L146" s="329"/>
      <c r="M146" s="329"/>
      <c r="N146" s="329"/>
      <c r="O146" s="329"/>
      <c r="P146" s="329"/>
      <c r="Q146" s="329"/>
      <c r="R146" s="329"/>
      <c r="S146" s="329"/>
      <c r="T146" s="329"/>
      <c r="U146" s="330"/>
    </row>
    <row r="147" spans="1:21" s="94" customFormat="1" ht="15" x14ac:dyDescent="0.25">
      <c r="A147" s="328"/>
      <c r="B147" s="329"/>
      <c r="C147" s="329"/>
      <c r="D147" s="329"/>
      <c r="E147" s="329"/>
      <c r="F147" s="329"/>
      <c r="G147" s="329"/>
      <c r="H147" s="329"/>
      <c r="I147" s="329"/>
      <c r="J147" s="329"/>
      <c r="K147" s="329"/>
      <c r="L147" s="329"/>
      <c r="M147" s="329"/>
      <c r="N147" s="329"/>
      <c r="O147" s="329"/>
      <c r="P147" s="329"/>
      <c r="Q147" s="329"/>
      <c r="R147" s="329"/>
      <c r="S147" s="329"/>
      <c r="T147" s="329"/>
      <c r="U147" s="330"/>
    </row>
    <row r="148" spans="1:21" s="94" customFormat="1" ht="15" x14ac:dyDescent="0.25">
      <c r="A148" s="331"/>
      <c r="B148" s="332"/>
      <c r="C148" s="332"/>
      <c r="D148" s="332"/>
      <c r="E148" s="332"/>
      <c r="F148" s="332"/>
      <c r="G148" s="332"/>
      <c r="H148" s="332"/>
      <c r="I148" s="332"/>
      <c r="J148" s="332"/>
      <c r="K148" s="332"/>
      <c r="L148" s="332"/>
      <c r="M148" s="332"/>
      <c r="N148" s="332"/>
      <c r="O148" s="332"/>
      <c r="P148" s="332"/>
      <c r="Q148" s="332"/>
      <c r="R148" s="332"/>
      <c r="S148" s="332"/>
      <c r="T148" s="332"/>
      <c r="U148" s="333"/>
    </row>
    <row r="149" spans="1:21" ht="14.25" customHeight="1" x14ac:dyDescent="0.25"/>
  </sheetData>
  <mergeCells count="102">
    <mergeCell ref="L129:L131"/>
    <mergeCell ref="M129:M131"/>
    <mergeCell ref="N129:N131"/>
    <mergeCell ref="O129:O131"/>
    <mergeCell ref="R129:R131"/>
    <mergeCell ref="P126:P128"/>
    <mergeCell ref="Q126:Q128"/>
    <mergeCell ref="R126:R128"/>
    <mergeCell ref="S126:S128"/>
    <mergeCell ref="T126:T128"/>
    <mergeCell ref="U126:U128"/>
    <mergeCell ref="S129:S131"/>
    <mergeCell ref="U129:U131"/>
    <mergeCell ref="P132:P134"/>
    <mergeCell ref="Q132:Q134"/>
    <mergeCell ref="R132:R134"/>
    <mergeCell ref="S132:S134"/>
    <mergeCell ref="T132:T134"/>
    <mergeCell ref="U132:U134"/>
    <mergeCell ref="G21:H21"/>
    <mergeCell ref="G22:H22"/>
    <mergeCell ref="G26:I26"/>
    <mergeCell ref="G27:I27"/>
    <mergeCell ref="A105:A110"/>
    <mergeCell ref="B105:B110"/>
    <mergeCell ref="E105:E107"/>
    <mergeCell ref="F105:F107"/>
    <mergeCell ref="B4:E4"/>
    <mergeCell ref="B5:E5"/>
    <mergeCell ref="A84:A86"/>
    <mergeCell ref="B84:B86"/>
    <mergeCell ref="C84:C86"/>
    <mergeCell ref="D84:D86"/>
    <mergeCell ref="E84:E86"/>
    <mergeCell ref="R105:R107"/>
    <mergeCell ref="S105:S107"/>
    <mergeCell ref="U105:U107"/>
    <mergeCell ref="P108:P110"/>
    <mergeCell ref="Q108:Q110"/>
    <mergeCell ref="R108:R110"/>
    <mergeCell ref="S108:S110"/>
    <mergeCell ref="T108:T110"/>
    <mergeCell ref="U108:U110"/>
    <mergeCell ref="O105:O107"/>
    <mergeCell ref="A111:A116"/>
    <mergeCell ref="B111:B116"/>
    <mergeCell ref="E111:E113"/>
    <mergeCell ref="F111:F113"/>
    <mergeCell ref="K111:K113"/>
    <mergeCell ref="K105:K107"/>
    <mergeCell ref="L105:L107"/>
    <mergeCell ref="M105:M107"/>
    <mergeCell ref="N105:N107"/>
    <mergeCell ref="L111:L113"/>
    <mergeCell ref="U114:U116"/>
    <mergeCell ref="M111:M113"/>
    <mergeCell ref="N111:N113"/>
    <mergeCell ref="O111:O113"/>
    <mergeCell ref="R111:R113"/>
    <mergeCell ref="S111:S113"/>
    <mergeCell ref="U111:U113"/>
    <mergeCell ref="P114:P116"/>
    <mergeCell ref="Q114:Q116"/>
    <mergeCell ref="R114:R116"/>
    <mergeCell ref="S114:S116"/>
    <mergeCell ref="T114:T116"/>
    <mergeCell ref="U117:U119"/>
    <mergeCell ref="A117:A122"/>
    <mergeCell ref="B117:B122"/>
    <mergeCell ref="E117:E119"/>
    <mergeCell ref="F117:F119"/>
    <mergeCell ref="K117:K119"/>
    <mergeCell ref="L117:L119"/>
    <mergeCell ref="M117:M119"/>
    <mergeCell ref="N117:N119"/>
    <mergeCell ref="O117:O119"/>
    <mergeCell ref="R117:R119"/>
    <mergeCell ref="S117:S119"/>
    <mergeCell ref="A138:U148"/>
    <mergeCell ref="P120:P122"/>
    <mergeCell ref="Q120:Q122"/>
    <mergeCell ref="R120:R122"/>
    <mergeCell ref="S120:S122"/>
    <mergeCell ref="T120:T122"/>
    <mergeCell ref="U120:U122"/>
    <mergeCell ref="A123:A128"/>
    <mergeCell ref="B123:B128"/>
    <mergeCell ref="E123:E125"/>
    <mergeCell ref="F123:F125"/>
    <mergeCell ref="K123:K125"/>
    <mergeCell ref="L123:L125"/>
    <mergeCell ref="M123:M125"/>
    <mergeCell ref="N123:N125"/>
    <mergeCell ref="O123:O125"/>
    <mergeCell ref="A129:A134"/>
    <mergeCell ref="B129:B134"/>
    <mergeCell ref="E129:E131"/>
    <mergeCell ref="F129:F131"/>
    <mergeCell ref="K129:K131"/>
    <mergeCell ref="R123:R125"/>
    <mergeCell ref="S123:S125"/>
    <mergeCell ref="U123:U125"/>
  </mergeCells>
  <conditionalFormatting sqref="J105:J110 L108:L110 N108:N110">
    <cfRule type="containsText" dxfId="876" priority="135" operator="containsText" text="#VALUE!">
      <formula>NOT(ISERROR(SEARCH("#VALUE!",J105)))</formula>
    </cfRule>
  </conditionalFormatting>
  <conditionalFormatting sqref="G89">
    <cfRule type="cellIs" dxfId="875" priority="133" operator="greaterThan">
      <formula>1</formula>
    </cfRule>
    <cfRule type="cellIs" dxfId="874" priority="134" operator="lessThanOrEqual">
      <formula>1</formula>
    </cfRule>
  </conditionalFormatting>
  <conditionalFormatting sqref="I89">
    <cfRule type="cellIs" dxfId="873" priority="131" operator="greaterThan">
      <formula>5</formula>
    </cfRule>
    <cfRule type="cellIs" dxfId="872" priority="132" operator="lessThanOrEqual">
      <formula>5</formula>
    </cfRule>
  </conditionalFormatting>
  <conditionalFormatting sqref="J87">
    <cfRule type="cellIs" dxfId="871" priority="128" operator="lessThan">
      <formula>90</formula>
    </cfRule>
    <cfRule type="cellIs" dxfId="870" priority="129" operator="greaterThan">
      <formula>110</formula>
    </cfRule>
    <cfRule type="cellIs" dxfId="869" priority="130" operator="between">
      <formula>90</formula>
      <formula>110</formula>
    </cfRule>
  </conditionalFormatting>
  <conditionalFormatting sqref="P105:P107">
    <cfRule type="cellIs" dxfId="868" priority="136" operator="greaterThan">
      <formula>$D$79</formula>
    </cfRule>
    <cfRule type="cellIs" dxfId="867" priority="137" operator="lessThan">
      <formula>$B$79</formula>
    </cfRule>
    <cfRule type="cellIs" dxfId="866" priority="138" operator="between">
      <formula>$B$79</formula>
      <formula>$D$79</formula>
    </cfRule>
  </conditionalFormatting>
  <conditionalFormatting sqref="J111:J116 N114:N116">
    <cfRule type="containsText" dxfId="865" priority="124" operator="containsText" text="#VALUE!">
      <formula>NOT(ISERROR(SEARCH("#VALUE!",J111)))</formula>
    </cfRule>
  </conditionalFormatting>
  <conditionalFormatting sqref="N120:N122 N126:N128 N132:N134 J117:J134">
    <cfRule type="containsText" dxfId="864" priority="123" operator="containsText" text="#VALUE!">
      <formula>NOT(ISERROR(SEARCH("#VALUE!",J117)))</formula>
    </cfRule>
  </conditionalFormatting>
  <conditionalFormatting sqref="L114:L116">
    <cfRule type="containsText" dxfId="863" priority="122" operator="containsText" text="#VALUE!">
      <formula>NOT(ISERROR(SEARCH("#VALUE!",L114)))</formula>
    </cfRule>
  </conditionalFormatting>
  <conditionalFormatting sqref="L120:L122">
    <cfRule type="containsText" dxfId="862" priority="121" operator="containsText" text="#VALUE!">
      <formula>NOT(ISERROR(SEARCH("#VALUE!",L120)))</formula>
    </cfRule>
  </conditionalFormatting>
  <conditionalFormatting sqref="I95:I99">
    <cfRule type="cellIs" dxfId="861" priority="118" operator="lessThan">
      <formula>90</formula>
    </cfRule>
    <cfRule type="cellIs" dxfId="860" priority="119" operator="greaterThan">
      <formula>110</formula>
    </cfRule>
    <cfRule type="cellIs" dxfId="859" priority="120" operator="between">
      <formula>90</formula>
      <formula>110</formula>
    </cfRule>
  </conditionalFormatting>
  <conditionalFormatting sqref="P111:P113">
    <cfRule type="cellIs" dxfId="858" priority="115" operator="greaterThan">
      <formula>$D$79</formula>
    </cfRule>
    <cfRule type="cellIs" dxfId="857" priority="116" operator="lessThan">
      <formula>$B$79</formula>
    </cfRule>
    <cfRule type="cellIs" dxfId="856" priority="117" operator="between">
      <formula>$B$79</formula>
      <formula>$D$79</formula>
    </cfRule>
  </conditionalFormatting>
  <conditionalFormatting sqref="P117:P119">
    <cfRule type="cellIs" dxfId="855" priority="112" operator="greaterThan">
      <formula>$D$79</formula>
    </cfRule>
    <cfRule type="cellIs" dxfId="854" priority="113" operator="lessThan">
      <formula>$B$79</formula>
    </cfRule>
    <cfRule type="cellIs" dxfId="853" priority="114" operator="between">
      <formula>$B$79</formula>
      <formula>$D$79</formula>
    </cfRule>
  </conditionalFormatting>
  <conditionalFormatting sqref="H62:H65">
    <cfRule type="cellIs" dxfId="852" priority="109" operator="between">
      <formula>70</formula>
      <formula>130</formula>
    </cfRule>
    <cfRule type="cellIs" dxfId="851" priority="110" operator="lessThan">
      <formula>70</formula>
    </cfRule>
    <cfRule type="cellIs" dxfId="850" priority="111" operator="greaterThan">
      <formula>130</formula>
    </cfRule>
  </conditionalFormatting>
  <conditionalFormatting sqref="H66:H69">
    <cfRule type="cellIs" dxfId="849" priority="106" operator="between">
      <formula>90</formula>
      <formula>110</formula>
    </cfRule>
    <cfRule type="cellIs" dxfId="848" priority="107" operator="lessThan">
      <formula>90</formula>
    </cfRule>
    <cfRule type="cellIs" dxfId="847" priority="108" operator="greaterThan">
      <formula>110</formula>
    </cfRule>
  </conditionalFormatting>
  <conditionalFormatting sqref="J62:J65">
    <cfRule type="cellIs" dxfId="846" priority="83" operator="equal">
      <formula>10</formula>
    </cfRule>
    <cfRule type="cellIs" dxfId="845" priority="84" operator="greaterThan">
      <formula>10</formula>
    </cfRule>
    <cfRule type="cellIs" dxfId="844" priority="85" operator="lessThan">
      <formula>10</formula>
    </cfRule>
  </conditionalFormatting>
  <conditionalFormatting sqref="H89">
    <cfRule type="cellIs" dxfId="843" priority="57" operator="greaterThan">
      <formula>5</formula>
    </cfRule>
    <cfRule type="cellIs" dxfId="842" priority="58" operator="lessThanOrEqual">
      <formula>5</formula>
    </cfRule>
  </conditionalFormatting>
  <conditionalFormatting sqref="L126:L128">
    <cfRule type="containsText" dxfId="841" priority="50" operator="containsText" text="#VALUE!">
      <formula>NOT(ISERROR(SEARCH("#VALUE!",L126)))</formula>
    </cfRule>
  </conditionalFormatting>
  <conditionalFormatting sqref="P123:P125">
    <cfRule type="cellIs" dxfId="840" priority="47" operator="greaterThan">
      <formula>$D$79</formula>
    </cfRule>
    <cfRule type="cellIs" dxfId="839" priority="48" operator="lessThan">
      <formula>$B$79</formula>
    </cfRule>
    <cfRule type="cellIs" dxfId="838" priority="49" operator="between">
      <formula>$B$79</formula>
      <formula>$D$79</formula>
    </cfRule>
  </conditionalFormatting>
  <conditionalFormatting sqref="L132:L134">
    <cfRule type="containsText" dxfId="837" priority="40" operator="containsText" text="#VALUE!">
      <formula>NOT(ISERROR(SEARCH("#VALUE!",L132)))</formula>
    </cfRule>
  </conditionalFormatting>
  <conditionalFormatting sqref="P129:P131">
    <cfRule type="cellIs" dxfId="836" priority="37" operator="greaterThan">
      <formula>$D$79</formula>
    </cfRule>
    <cfRule type="cellIs" dxfId="835" priority="38" operator="lessThan">
      <formula>$B$79</formula>
    </cfRule>
    <cfRule type="cellIs" dxfId="834" priority="39" operator="between">
      <formula>$B$79</formula>
      <formula>$D$79</formula>
    </cfRule>
  </conditionalFormatting>
  <conditionalFormatting sqref="O108:O109">
    <cfRule type="cellIs" dxfId="833" priority="28" operator="between">
      <formula>70</formula>
      <formula>130</formula>
    </cfRule>
    <cfRule type="cellIs" dxfId="832" priority="29" operator="lessThan">
      <formula>70</formula>
    </cfRule>
    <cfRule type="cellIs" dxfId="831" priority="30" operator="greaterThan">
      <formula>130</formula>
    </cfRule>
  </conditionalFormatting>
  <conditionalFormatting sqref="O110">
    <cfRule type="cellIs" dxfId="830" priority="25" operator="between">
      <formula>90</formula>
      <formula>110</formula>
    </cfRule>
    <cfRule type="cellIs" dxfId="829" priority="26" operator="lessThan">
      <formula>90</formula>
    </cfRule>
    <cfRule type="cellIs" dxfId="828" priority="27" operator="greaterThan">
      <formula>110</formula>
    </cfRule>
  </conditionalFormatting>
  <conditionalFormatting sqref="O114:O115">
    <cfRule type="cellIs" dxfId="827" priority="22" operator="between">
      <formula>70</formula>
      <formula>130</formula>
    </cfRule>
    <cfRule type="cellIs" dxfId="826" priority="23" operator="lessThan">
      <formula>70</formula>
    </cfRule>
    <cfRule type="cellIs" dxfId="825" priority="24" operator="greaterThan">
      <formula>130</formula>
    </cfRule>
  </conditionalFormatting>
  <conditionalFormatting sqref="O116">
    <cfRule type="cellIs" dxfId="824" priority="19" operator="between">
      <formula>90</formula>
      <formula>110</formula>
    </cfRule>
    <cfRule type="cellIs" dxfId="823" priority="20" operator="lessThan">
      <formula>90</formula>
    </cfRule>
    <cfRule type="cellIs" dxfId="822" priority="21" operator="greaterThan">
      <formula>110</formula>
    </cfRule>
  </conditionalFormatting>
  <conditionalFormatting sqref="O120:O121">
    <cfRule type="cellIs" dxfId="821" priority="16" operator="between">
      <formula>70</formula>
      <formula>130</formula>
    </cfRule>
    <cfRule type="cellIs" dxfId="820" priority="17" operator="lessThan">
      <formula>70</formula>
    </cfRule>
    <cfRule type="cellIs" dxfId="819" priority="18" operator="greaterThan">
      <formula>130</formula>
    </cfRule>
  </conditionalFormatting>
  <conditionalFormatting sqref="O122">
    <cfRule type="cellIs" dxfId="818" priority="13" operator="between">
      <formula>90</formula>
      <formula>110</formula>
    </cfRule>
    <cfRule type="cellIs" dxfId="817" priority="14" operator="lessThan">
      <formula>90</formula>
    </cfRule>
    <cfRule type="cellIs" dxfId="816" priority="15" operator="greaterThan">
      <formula>110</formula>
    </cfRule>
  </conditionalFormatting>
  <conditionalFormatting sqref="O126:O127">
    <cfRule type="cellIs" dxfId="815" priority="10" operator="between">
      <formula>70</formula>
      <formula>130</formula>
    </cfRule>
    <cfRule type="cellIs" dxfId="814" priority="11" operator="lessThan">
      <formula>70</formula>
    </cfRule>
    <cfRule type="cellIs" dxfId="813" priority="12" operator="greaterThan">
      <formula>130</formula>
    </cfRule>
  </conditionalFormatting>
  <conditionalFormatting sqref="O128">
    <cfRule type="cellIs" dxfId="812" priority="7" operator="between">
      <formula>90</formula>
      <formula>110</formula>
    </cfRule>
    <cfRule type="cellIs" dxfId="811" priority="8" operator="lessThan">
      <formula>90</formula>
    </cfRule>
    <cfRule type="cellIs" dxfId="810" priority="9" operator="greaterThan">
      <formula>110</formula>
    </cfRule>
  </conditionalFormatting>
  <conditionalFormatting sqref="O132:O133">
    <cfRule type="cellIs" dxfId="809" priority="4" operator="between">
      <formula>70</formula>
      <formula>130</formula>
    </cfRule>
    <cfRule type="cellIs" dxfId="808" priority="5" operator="lessThan">
      <formula>70</formula>
    </cfRule>
    <cfRule type="cellIs" dxfId="807" priority="6" operator="greaterThan">
      <formula>130</formula>
    </cfRule>
  </conditionalFormatting>
  <conditionalFormatting sqref="O134">
    <cfRule type="cellIs" dxfId="806" priority="1" operator="between">
      <formula>90</formula>
      <formula>110</formula>
    </cfRule>
    <cfRule type="cellIs" dxfId="805" priority="2" operator="lessThan">
      <formula>90</formula>
    </cfRule>
    <cfRule type="cellIs" dxfId="804" priority="3" operator="greaterThan">
      <formula>110</formula>
    </cfRule>
  </conditionalFormatting>
  <pageMargins left="0.74803149606299213" right="0.51181102362204722" top="0.51041666666666663" bottom="0.98425196850393704" header="0.51181102362204722" footer="0.51181102362204722"/>
  <pageSetup paperSize="9" scale="9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DD0B4-E860-494F-A108-1E7356727162}">
  <sheetPr>
    <pageSetUpPr fitToPage="1"/>
  </sheetPr>
  <dimension ref="A1:AK149"/>
  <sheetViews>
    <sheetView showGridLines="0" showRuler="0" zoomScale="70" zoomScaleNormal="70" workbookViewId="0">
      <selection activeCell="A7" sqref="A7"/>
    </sheetView>
  </sheetViews>
  <sheetFormatPr defaultColWidth="0" defaultRowHeight="0" customHeight="1" zeroHeight="1" x14ac:dyDescent="0.25"/>
  <cols>
    <col min="1" max="1" width="19.75" style="94" customWidth="1"/>
    <col min="2" max="2" width="19" style="94" customWidth="1"/>
    <col min="3" max="3" width="14.875" style="94" customWidth="1"/>
    <col min="4" max="4" width="15.75" style="94" customWidth="1"/>
    <col min="5" max="5" width="15.125" style="94" customWidth="1"/>
    <col min="6" max="6" width="17.375" style="94" customWidth="1"/>
    <col min="7" max="7" width="15.375" style="94" customWidth="1"/>
    <col min="8" max="8" width="17.5" style="94" customWidth="1"/>
    <col min="9" max="9" width="14.75" style="94" customWidth="1"/>
    <col min="10" max="10" width="11.375" style="94" customWidth="1"/>
    <col min="11" max="11" width="11.875" style="94" customWidth="1"/>
    <col min="12" max="12" width="11.375" style="94" customWidth="1"/>
    <col min="13" max="13" width="13" style="94" customWidth="1"/>
    <col min="14" max="14" width="13.125" style="94" customWidth="1"/>
    <col min="15" max="15" width="11.25" style="94" customWidth="1"/>
    <col min="16" max="16" width="14.75" style="94" customWidth="1"/>
    <col min="17" max="17" width="10.75" style="94" customWidth="1"/>
    <col min="18" max="18" width="11.25" style="94" customWidth="1"/>
    <col min="19" max="19" width="12.75" style="94" customWidth="1"/>
    <col min="20" max="20" width="12.125" style="94" customWidth="1"/>
    <col min="21" max="21" width="14.125" style="94" customWidth="1"/>
    <col min="22" max="22" width="11.375" style="94" customWidth="1"/>
    <col min="23" max="24" width="9" style="94" customWidth="1"/>
    <col min="25" max="25" width="33.375" style="94" customWidth="1"/>
    <col min="26" max="33" width="0" style="94" hidden="1" customWidth="1"/>
    <col min="34" max="16384" width="9" style="117" hidden="1"/>
  </cols>
  <sheetData>
    <row r="1" spans="1:33" s="161" customFormat="1" ht="14.25" customHeight="1" x14ac:dyDescent="0.2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160"/>
      <c r="AA1" s="160"/>
      <c r="AB1" s="160"/>
      <c r="AC1" s="160"/>
      <c r="AD1" s="160"/>
      <c r="AE1" s="160"/>
      <c r="AF1" s="160"/>
      <c r="AG1" s="160"/>
    </row>
    <row r="2" spans="1:33" s="160" customFormat="1" ht="14.25" customHeight="1" x14ac:dyDescent="0.25">
      <c r="A2" s="89"/>
      <c r="B2" s="90"/>
      <c r="C2" s="90"/>
      <c r="D2" s="90"/>
      <c r="E2" s="90"/>
      <c r="F2" s="90"/>
      <c r="G2" s="91" t="s">
        <v>13</v>
      </c>
      <c r="H2" s="92"/>
      <c r="I2" s="93"/>
      <c r="J2" s="93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33" s="160" customFormat="1" ht="14.25" customHeight="1" x14ac:dyDescent="0.25">
      <c r="A3" s="95"/>
      <c r="B3" s="309"/>
      <c r="C3" s="309"/>
      <c r="D3" s="309"/>
      <c r="E3" s="309"/>
      <c r="F3" s="309"/>
      <c r="G3" s="96">
        <v>0</v>
      </c>
      <c r="H3" s="92"/>
      <c r="I3" s="93"/>
      <c r="J3" s="93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spans="1:33" s="160" customFormat="1" ht="14.25" customHeight="1" x14ac:dyDescent="0.25">
      <c r="A4" s="97"/>
      <c r="B4" s="357" t="s">
        <v>14</v>
      </c>
      <c r="C4" s="357"/>
      <c r="D4" s="357"/>
      <c r="E4" s="357"/>
      <c r="F4" s="309"/>
      <c r="G4" s="98" t="s">
        <v>15</v>
      </c>
      <c r="H4" s="92"/>
      <c r="I4" s="93"/>
      <c r="J4" s="93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</row>
    <row r="5" spans="1:33" s="160" customFormat="1" ht="14.25" customHeight="1" x14ac:dyDescent="0.25">
      <c r="A5" s="97"/>
      <c r="B5" s="357" t="s">
        <v>16</v>
      </c>
      <c r="C5" s="357"/>
      <c r="D5" s="357"/>
      <c r="E5" s="357"/>
      <c r="F5" s="309"/>
      <c r="G5" s="96">
        <v>0</v>
      </c>
      <c r="H5" s="92"/>
      <c r="I5" s="93"/>
      <c r="J5" s="93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</row>
    <row r="6" spans="1:33" s="160" customFormat="1" ht="14.25" customHeight="1" x14ac:dyDescent="0.25">
      <c r="A6" s="97"/>
      <c r="B6" s="99"/>
      <c r="C6" s="99"/>
      <c r="D6" s="99"/>
      <c r="E6" s="99"/>
      <c r="F6" s="99"/>
      <c r="G6" s="98" t="s">
        <v>17</v>
      </c>
      <c r="H6" s="92"/>
      <c r="I6" s="93"/>
      <c r="J6" s="93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</row>
    <row r="7" spans="1:33" s="160" customFormat="1" ht="15.75" customHeight="1" x14ac:dyDescent="0.25">
      <c r="A7" s="321"/>
      <c r="B7" s="100"/>
      <c r="C7" s="100"/>
      <c r="D7" s="100"/>
      <c r="E7" s="100"/>
      <c r="F7" s="100"/>
      <c r="G7" s="96" t="s">
        <v>18</v>
      </c>
      <c r="H7" s="92"/>
      <c r="I7" s="93"/>
      <c r="J7" s="93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</row>
    <row r="8" spans="1:33" s="160" customFormat="1" ht="14.25" customHeight="1" x14ac:dyDescent="0.25">
      <c r="A8" s="93"/>
      <c r="B8" s="93"/>
      <c r="C8" s="93"/>
      <c r="D8" s="93"/>
      <c r="E8" s="93"/>
      <c r="F8" s="93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</row>
    <row r="9" spans="1:33" s="160" customFormat="1" ht="14.25" customHeight="1" x14ac:dyDescent="0.25">
      <c r="A9" s="101" t="s">
        <v>110</v>
      </c>
      <c r="B9" s="267" t="str">
        <f>'solvent 1'!B9</f>
        <v>SY</v>
      </c>
      <c r="C9" s="102" t="s">
        <v>19</v>
      </c>
      <c r="D9" s="94"/>
      <c r="E9" s="94"/>
      <c r="F9" s="93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</row>
    <row r="10" spans="1:33" s="160" customFormat="1" ht="14.25" customHeight="1" x14ac:dyDescent="0.25">
      <c r="A10" s="101" t="s">
        <v>20</v>
      </c>
      <c r="B10" s="267">
        <f>'solvent 1'!B10</f>
        <v>0</v>
      </c>
      <c r="C10" s="102"/>
      <c r="D10" s="94"/>
      <c r="E10" s="94"/>
      <c r="F10" s="93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</row>
    <row r="11" spans="1:33" s="160" customFormat="1" ht="14.25" customHeight="1" x14ac:dyDescent="0.25">
      <c r="A11" s="101" t="s">
        <v>5</v>
      </c>
      <c r="B11" s="267" t="str">
        <f>'solvent 1'!B11</f>
        <v>N/A</v>
      </c>
      <c r="C11" s="102" t="s">
        <v>21</v>
      </c>
      <c r="D11" s="94"/>
      <c r="E11" s="94"/>
      <c r="F11" s="93"/>
      <c r="G11" s="93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 spans="1:33" s="160" customFormat="1" ht="14.25" customHeight="1" x14ac:dyDescent="0.25">
      <c r="A12" s="101" t="s">
        <v>6</v>
      </c>
      <c r="B12" s="267" t="str">
        <f>'solvent 1'!B12</f>
        <v>Residual solvent quantification by GC-Headspace</v>
      </c>
      <c r="C12" s="102"/>
      <c r="D12" s="94"/>
      <c r="E12" s="94"/>
      <c r="F12" s="93"/>
      <c r="G12" s="93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</row>
    <row r="13" spans="1:33" s="160" customFormat="1" ht="14.25" customHeight="1" x14ac:dyDescent="0.25">
      <c r="A13" s="101" t="s">
        <v>7</v>
      </c>
      <c r="B13" s="267">
        <f>'solvent 1'!B13</f>
        <v>0</v>
      </c>
      <c r="C13" s="102" t="s">
        <v>22</v>
      </c>
      <c r="D13" s="94"/>
      <c r="E13" s="94"/>
      <c r="F13" s="93"/>
      <c r="G13" s="93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spans="1:33" s="160" customFormat="1" ht="14.25" customHeight="1" x14ac:dyDescent="0.25">
      <c r="A14" s="101" t="s">
        <v>8</v>
      </c>
      <c r="B14" s="267">
        <f>'solvent 1'!B14</f>
        <v>0</v>
      </c>
      <c r="C14" s="102" t="s">
        <v>23</v>
      </c>
      <c r="D14" s="94"/>
      <c r="E14" s="94"/>
      <c r="F14" s="93"/>
      <c r="G14" s="93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</row>
    <row r="15" spans="1:33" s="160" customFormat="1" ht="15" customHeight="1" x14ac:dyDescent="0.25">
      <c r="A15" s="101" t="s">
        <v>144</v>
      </c>
      <c r="B15" s="268">
        <f>'solvent 1'!B15</f>
        <v>0</v>
      </c>
      <c r="C15" s="102" t="s">
        <v>24</v>
      </c>
      <c r="D15" s="94"/>
      <c r="E15" s="94"/>
      <c r="F15" s="93"/>
      <c r="G15" s="93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</row>
    <row r="16" spans="1:33" s="160" customFormat="1" ht="12.75" customHeight="1" x14ac:dyDescent="0.25">
      <c r="A16" s="101" t="s">
        <v>9</v>
      </c>
      <c r="B16" s="267">
        <f>'solvent 1'!B16</f>
        <v>0</v>
      </c>
      <c r="C16" s="102" t="s">
        <v>22</v>
      </c>
      <c r="D16" s="102"/>
      <c r="E16" s="94"/>
      <c r="F16" s="93"/>
      <c r="G16" s="93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</row>
    <row r="17" spans="1:25" s="160" customFormat="1" ht="14.25" customHeight="1" x14ac:dyDescent="0.25">
      <c r="A17" s="94"/>
      <c r="B17" s="94"/>
      <c r="C17" s="94"/>
      <c r="D17" s="94"/>
      <c r="E17" s="94"/>
      <c r="F17" s="93"/>
      <c r="G17" s="93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</row>
    <row r="18" spans="1:25" s="160" customFormat="1" ht="14.25" customHeight="1" x14ac:dyDescent="0.25">
      <c r="A18" s="94"/>
      <c r="B18" s="94"/>
      <c r="C18" s="94"/>
      <c r="D18" s="94"/>
      <c r="E18" s="94"/>
      <c r="F18" s="94"/>
      <c r="G18" s="94"/>
      <c r="H18" s="104"/>
      <c r="I18" s="104"/>
      <c r="J18" s="10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</row>
    <row r="19" spans="1:25" s="160" customFormat="1" ht="14.25" customHeight="1" x14ac:dyDescent="0.25">
      <c r="A19" s="105" t="s">
        <v>25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 spans="1:25" s="160" customFormat="1" ht="14.25" customHeight="1" x14ac:dyDescent="0.25">
      <c r="A20" s="105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</row>
    <row r="21" spans="1:25" s="160" customFormat="1" ht="14.25" customHeight="1" x14ac:dyDescent="0.25">
      <c r="A21" s="106" t="s">
        <v>26</v>
      </c>
      <c r="B21" s="106" t="s">
        <v>27</v>
      </c>
      <c r="C21" s="106" t="s">
        <v>28</v>
      </c>
      <c r="D21" s="106" t="s">
        <v>29</v>
      </c>
      <c r="E21" s="310"/>
      <c r="F21" s="310"/>
      <c r="G21" s="358"/>
      <c r="H21" s="358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 spans="1:25" s="160" customFormat="1" ht="14.25" customHeight="1" x14ac:dyDescent="0.25">
      <c r="A22" s="320">
        <f>'solvent 1'!A22</f>
        <v>0</v>
      </c>
      <c r="B22" s="320">
        <f>'solvent 1'!B22</f>
        <v>0</v>
      </c>
      <c r="C22" s="320">
        <f>'solvent 1'!C22</f>
        <v>0</v>
      </c>
      <c r="D22" s="320">
        <f>'solvent 1'!D22</f>
        <v>0</v>
      </c>
      <c r="E22" s="319"/>
      <c r="F22" s="319"/>
      <c r="G22" s="359"/>
      <c r="H22" s="359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</row>
    <row r="23" spans="1:25" s="160" customFormat="1" ht="14.25" customHeight="1" x14ac:dyDescent="0.25">
      <c r="A23" s="319"/>
      <c r="B23" s="319"/>
      <c r="C23" s="319"/>
      <c r="D23" s="319"/>
      <c r="E23" s="319"/>
      <c r="F23" s="319"/>
      <c r="G23" s="311"/>
      <c r="H23" s="311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 spans="1:25" s="160" customFormat="1" ht="14.25" customHeight="1" x14ac:dyDescent="0.25">
      <c r="A24" s="105" t="s">
        <v>30</v>
      </c>
      <c r="B24" s="319"/>
      <c r="C24" s="319"/>
      <c r="D24" s="319"/>
      <c r="E24" s="319"/>
      <c r="F24" s="319"/>
      <c r="G24" s="311"/>
      <c r="H24" s="311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</row>
    <row r="25" spans="1:25" s="160" customFormat="1" ht="14.25" customHeight="1" x14ac:dyDescent="0.25">
      <c r="A25" s="319"/>
      <c r="B25" s="319"/>
      <c r="C25" s="319"/>
      <c r="D25" s="319"/>
      <c r="E25" s="319"/>
      <c r="F25" s="319"/>
      <c r="G25" s="311"/>
      <c r="H25" s="311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 spans="1:25" s="160" customFormat="1" ht="14.25" customHeight="1" x14ac:dyDescent="0.25">
      <c r="A26" s="106" t="s">
        <v>26</v>
      </c>
      <c r="B26" s="106" t="s">
        <v>27</v>
      </c>
      <c r="C26" s="106" t="s">
        <v>28</v>
      </c>
      <c r="D26" s="106" t="s">
        <v>29</v>
      </c>
      <c r="E26" s="107" t="s">
        <v>143</v>
      </c>
      <c r="F26" s="106" t="s">
        <v>31</v>
      </c>
      <c r="G26" s="358"/>
      <c r="H26" s="358"/>
      <c r="I26" s="358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</row>
    <row r="27" spans="1:25" s="160" customFormat="1" ht="14.25" customHeight="1" x14ac:dyDescent="0.25">
      <c r="A27" s="312"/>
      <c r="B27" s="312"/>
      <c r="C27" s="180"/>
      <c r="D27" s="180"/>
      <c r="E27" s="174"/>
      <c r="F27" s="312"/>
      <c r="G27" s="372"/>
      <c r="H27" s="372"/>
      <c r="I27" s="372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</row>
    <row r="28" spans="1:25" s="160" customFormat="1" ht="14.25" customHeight="1" x14ac:dyDescent="0.25">
      <c r="A28" s="319"/>
      <c r="B28" s="319"/>
      <c r="C28" s="319"/>
      <c r="D28" s="319"/>
      <c r="E28" s="319"/>
      <c r="F28" s="319"/>
      <c r="G28" s="311"/>
      <c r="H28" s="311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</row>
    <row r="29" spans="1:25" s="160" customFormat="1" ht="14.25" customHeight="1" x14ac:dyDescent="0.25">
      <c r="A29" s="105" t="s">
        <v>32</v>
      </c>
      <c r="B29" s="319"/>
      <c r="C29" s="319"/>
      <c r="D29" s="319"/>
      <c r="E29" s="319"/>
      <c r="F29" s="319"/>
      <c r="G29" s="311"/>
      <c r="H29" s="311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</row>
    <row r="30" spans="1:25" s="160" customFormat="1" ht="14.25" customHeight="1" x14ac:dyDescent="0.25">
      <c r="A30" s="319"/>
      <c r="B30" s="319"/>
      <c r="C30" s="319"/>
      <c r="D30" s="319"/>
      <c r="E30" s="319"/>
      <c r="F30" s="319"/>
      <c r="G30" s="311"/>
      <c r="H30" s="311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</row>
    <row r="31" spans="1:25" s="160" customFormat="1" ht="30" x14ac:dyDescent="0.25">
      <c r="A31" s="108" t="s">
        <v>33</v>
      </c>
      <c r="B31" s="108" t="s">
        <v>34</v>
      </c>
      <c r="C31" s="108" t="s">
        <v>35</v>
      </c>
      <c r="D31" s="108" t="s">
        <v>36</v>
      </c>
      <c r="E31" s="109"/>
      <c r="F31" s="109"/>
      <c r="G31" s="109"/>
      <c r="H31" s="311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</row>
    <row r="32" spans="1:25" s="160" customFormat="1" ht="14.25" customHeight="1" x14ac:dyDescent="0.25">
      <c r="A32" s="110" t="s">
        <v>37</v>
      </c>
      <c r="B32" s="315">
        <v>250</v>
      </c>
      <c r="C32" s="313">
        <v>50</v>
      </c>
      <c r="D32" s="111">
        <f>B32/C32*E27/100</f>
        <v>0</v>
      </c>
      <c r="E32" s="112"/>
      <c r="F32" s="319"/>
      <c r="G32" s="113"/>
      <c r="H32" s="311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</row>
    <row r="33" spans="1:25" s="160" customFormat="1" ht="14.25" customHeight="1" x14ac:dyDescent="0.25">
      <c r="A33" s="114" t="s">
        <v>38</v>
      </c>
      <c r="B33" s="316">
        <v>250</v>
      </c>
      <c r="C33" s="314">
        <v>50</v>
      </c>
      <c r="D33" s="115">
        <f>B33/C33*E27/100</f>
        <v>0</v>
      </c>
      <c r="E33" s="319"/>
      <c r="F33" s="319"/>
      <c r="G33" s="113"/>
      <c r="H33" s="311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</row>
    <row r="34" spans="1:25" s="160" customFormat="1" ht="14.25" customHeight="1" x14ac:dyDescent="0.25">
      <c r="A34" s="105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</row>
    <row r="35" spans="1:25" s="161" customFormat="1" ht="14.25" customHeight="1" x14ac:dyDescent="0.25">
      <c r="A35" s="105" t="s">
        <v>39</v>
      </c>
      <c r="B35" s="116"/>
      <c r="C35" s="116"/>
      <c r="D35" s="116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117"/>
      <c r="U35" s="117"/>
      <c r="V35" s="117"/>
      <c r="W35" s="117"/>
      <c r="X35" s="117"/>
      <c r="Y35" s="117"/>
    </row>
    <row r="36" spans="1:25" s="161" customFormat="1" ht="14.25" customHeight="1" x14ac:dyDescent="0.25">
      <c r="A36" s="116"/>
      <c r="B36" s="116"/>
      <c r="C36" s="116"/>
      <c r="D36" s="116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117"/>
      <c r="U36" s="117"/>
      <c r="V36" s="117"/>
      <c r="W36" s="117"/>
      <c r="X36" s="117"/>
      <c r="Y36" s="117"/>
    </row>
    <row r="37" spans="1:25" s="161" customFormat="1" ht="30" x14ac:dyDescent="0.25">
      <c r="A37" s="108" t="s">
        <v>33</v>
      </c>
      <c r="B37" s="108" t="s">
        <v>40</v>
      </c>
      <c r="C37" s="108" t="s">
        <v>41</v>
      </c>
      <c r="D37" s="108" t="s">
        <v>35</v>
      </c>
      <c r="E37" s="108" t="s">
        <v>43</v>
      </c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117"/>
      <c r="U37" s="117"/>
      <c r="V37" s="117"/>
      <c r="W37" s="117"/>
      <c r="X37" s="117"/>
      <c r="Y37" s="117"/>
    </row>
    <row r="38" spans="1:25" s="161" customFormat="1" ht="14.25" customHeight="1" x14ac:dyDescent="0.25">
      <c r="A38" s="118" t="s">
        <v>44</v>
      </c>
      <c r="B38" s="272">
        <f>'solvent 1'!B38</f>
        <v>25</v>
      </c>
      <c r="C38" s="272" t="str">
        <f>'solvent 1'!C38</f>
        <v>A</v>
      </c>
      <c r="D38" s="273">
        <f>'solvent 1'!D38</f>
        <v>25</v>
      </c>
      <c r="E38" s="119">
        <f>B38*D32/(B38*0.001+D38)</f>
        <v>0</v>
      </c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17"/>
      <c r="U38" s="117"/>
      <c r="V38" s="117"/>
      <c r="W38" s="117"/>
      <c r="X38" s="117"/>
      <c r="Y38" s="117"/>
    </row>
    <row r="39" spans="1:25" s="161" customFormat="1" ht="14.25" customHeight="1" x14ac:dyDescent="0.25">
      <c r="A39" s="116"/>
      <c r="B39" s="116"/>
      <c r="C39" s="116"/>
      <c r="D39" s="116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117"/>
      <c r="U39" s="117"/>
      <c r="V39" s="117"/>
      <c r="W39" s="117"/>
      <c r="X39" s="117"/>
      <c r="Y39" s="117"/>
    </row>
    <row r="40" spans="1:25" s="161" customFormat="1" ht="14.25" customHeight="1" x14ac:dyDescent="0.25">
      <c r="A40" s="105" t="s">
        <v>138</v>
      </c>
      <c r="B40" s="116"/>
      <c r="C40" s="116"/>
      <c r="D40" s="116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117"/>
      <c r="U40" s="117"/>
      <c r="V40" s="117"/>
      <c r="W40" s="117"/>
      <c r="X40" s="117"/>
      <c r="Y40" s="117"/>
    </row>
    <row r="41" spans="1:25" s="161" customFormat="1" ht="14.25" customHeight="1" x14ac:dyDescent="0.25">
      <c r="A41" s="105"/>
      <c r="B41" s="116"/>
      <c r="C41" s="116"/>
      <c r="D41" s="116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117"/>
      <c r="U41" s="117"/>
      <c r="V41" s="117"/>
      <c r="W41" s="117"/>
      <c r="X41" s="117"/>
      <c r="Y41" s="117"/>
    </row>
    <row r="42" spans="1:25" s="161" customFormat="1" ht="29.25" customHeight="1" x14ac:dyDescent="0.25">
      <c r="A42" s="163" t="s">
        <v>122</v>
      </c>
      <c r="B42" s="121" t="s">
        <v>117</v>
      </c>
      <c r="C42" s="116"/>
      <c r="D42" s="116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117"/>
      <c r="U42" s="117"/>
      <c r="V42" s="117"/>
      <c r="W42" s="117"/>
      <c r="X42" s="117"/>
      <c r="Y42" s="117"/>
    </row>
    <row r="43" spans="1:25" s="161" customFormat="1" ht="14.25" customHeight="1" x14ac:dyDescent="0.25">
      <c r="A43" s="170" t="s">
        <v>123</v>
      </c>
      <c r="B43" s="171"/>
      <c r="C43" s="116"/>
      <c r="D43" s="116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117"/>
      <c r="U43" s="117"/>
      <c r="V43" s="117"/>
      <c r="W43" s="117"/>
      <c r="X43" s="117"/>
      <c r="Y43" s="117"/>
    </row>
    <row r="44" spans="1:25" s="161" customFormat="1" ht="14.25" customHeight="1" x14ac:dyDescent="0.25">
      <c r="A44" s="170" t="s">
        <v>124</v>
      </c>
      <c r="B44" s="171"/>
      <c r="C44" s="116"/>
      <c r="D44" s="116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117"/>
      <c r="U44" s="117"/>
      <c r="V44" s="117"/>
      <c r="W44" s="117"/>
      <c r="X44" s="117"/>
      <c r="Y44" s="117"/>
    </row>
    <row r="45" spans="1:25" s="161" customFormat="1" ht="14.25" customHeight="1" x14ac:dyDescent="0.25">
      <c r="A45" s="170" t="s">
        <v>125</v>
      </c>
      <c r="B45" s="171"/>
      <c r="C45" s="116"/>
      <c r="D45" s="116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117"/>
      <c r="U45" s="117"/>
      <c r="V45" s="117"/>
      <c r="W45" s="117"/>
      <c r="X45" s="117"/>
      <c r="Y45" s="117"/>
    </row>
    <row r="46" spans="1:25" s="161" customFormat="1" ht="14.25" customHeight="1" x14ac:dyDescent="0.25">
      <c r="A46" s="170" t="s">
        <v>126</v>
      </c>
      <c r="B46" s="171"/>
      <c r="C46" s="116"/>
      <c r="D46" s="116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117"/>
      <c r="U46" s="117"/>
      <c r="V46" s="117"/>
      <c r="W46" s="117"/>
      <c r="X46" s="117"/>
      <c r="Y46" s="117"/>
    </row>
    <row r="47" spans="1:25" s="161" customFormat="1" ht="14.25" customHeight="1" x14ac:dyDescent="0.25">
      <c r="A47" s="170" t="s">
        <v>127</v>
      </c>
      <c r="B47" s="171"/>
      <c r="C47" s="116"/>
      <c r="D47" s="116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117"/>
      <c r="U47" s="117"/>
      <c r="V47" s="117"/>
      <c r="W47" s="117"/>
      <c r="X47" s="117"/>
      <c r="Y47" s="117"/>
    </row>
    <row r="48" spans="1:25" s="161" customFormat="1" ht="14.25" customHeight="1" x14ac:dyDescent="0.25">
      <c r="A48" s="170" t="s">
        <v>128</v>
      </c>
      <c r="B48" s="171"/>
      <c r="C48" s="116"/>
      <c r="D48" s="116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117"/>
      <c r="U48" s="117"/>
      <c r="V48" s="117"/>
      <c r="W48" s="117"/>
      <c r="X48" s="117"/>
      <c r="Y48" s="117"/>
    </row>
    <row r="49" spans="1:25" s="161" customFormat="1" ht="14.25" customHeight="1" x14ac:dyDescent="0.25">
      <c r="A49" s="170" t="s">
        <v>129</v>
      </c>
      <c r="B49" s="171"/>
      <c r="C49" s="116"/>
      <c r="D49" s="116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117"/>
      <c r="U49" s="117"/>
      <c r="V49" s="117"/>
      <c r="W49" s="117"/>
      <c r="X49" s="117"/>
      <c r="Y49" s="117"/>
    </row>
    <row r="50" spans="1:25" s="161" customFormat="1" ht="14.25" customHeight="1" x14ac:dyDescent="0.25">
      <c r="A50" s="170" t="s">
        <v>130</v>
      </c>
      <c r="B50" s="171"/>
      <c r="C50" s="116"/>
      <c r="D50" s="116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117"/>
      <c r="U50" s="117"/>
      <c r="V50" s="117"/>
      <c r="W50" s="117"/>
      <c r="X50" s="117"/>
      <c r="Y50" s="117"/>
    </row>
    <row r="51" spans="1:25" s="161" customFormat="1" ht="14.25" customHeight="1" x14ac:dyDescent="0.25">
      <c r="A51" s="170"/>
      <c r="B51" s="171"/>
      <c r="C51" s="116"/>
      <c r="D51" s="116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117"/>
      <c r="U51" s="117"/>
      <c r="V51" s="117"/>
      <c r="W51" s="117"/>
      <c r="X51" s="117"/>
      <c r="Y51" s="117"/>
    </row>
    <row r="52" spans="1:25" s="161" customFormat="1" ht="14.25" customHeight="1" x14ac:dyDescent="0.25">
      <c r="A52" s="170"/>
      <c r="B52" s="171"/>
      <c r="C52" s="116"/>
      <c r="D52" s="116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117"/>
      <c r="U52" s="117"/>
      <c r="V52" s="117"/>
      <c r="W52" s="117"/>
      <c r="X52" s="117"/>
      <c r="Y52" s="117"/>
    </row>
    <row r="53" spans="1:25" s="161" customFormat="1" ht="14.25" customHeight="1" x14ac:dyDescent="0.25">
      <c r="A53" s="170"/>
      <c r="B53" s="171"/>
      <c r="C53" s="116"/>
      <c r="D53" s="116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117"/>
      <c r="U53" s="117"/>
      <c r="V53" s="117"/>
      <c r="W53" s="117"/>
      <c r="X53" s="117"/>
      <c r="Y53" s="117"/>
    </row>
    <row r="54" spans="1:25" s="161" customFormat="1" ht="14.25" customHeight="1" thickBot="1" x14ac:dyDescent="0.3">
      <c r="A54" s="172"/>
      <c r="B54" s="173"/>
      <c r="C54" s="116"/>
      <c r="D54" s="116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117"/>
      <c r="U54" s="117"/>
      <c r="V54" s="117"/>
      <c r="W54" s="117"/>
      <c r="X54" s="117"/>
      <c r="Y54" s="117"/>
    </row>
    <row r="55" spans="1:25" s="161" customFormat="1" ht="14.25" customHeight="1" thickTop="1" x14ac:dyDescent="0.25">
      <c r="A55" s="209" t="s">
        <v>131</v>
      </c>
      <c r="B55" s="210">
        <f>IFERROR(AVERAGE(B43:B54), 0)</f>
        <v>0</v>
      </c>
      <c r="C55" s="164" t="s">
        <v>132</v>
      </c>
      <c r="D55" s="116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117"/>
      <c r="U55" s="117"/>
      <c r="V55" s="117"/>
      <c r="W55" s="117"/>
      <c r="X55" s="117"/>
      <c r="Y55" s="117"/>
    </row>
    <row r="56" spans="1:25" s="161" customFormat="1" ht="14.25" customHeight="1" x14ac:dyDescent="0.25">
      <c r="A56" s="211" t="s">
        <v>66</v>
      </c>
      <c r="B56" s="212" t="e">
        <f>STDEV(B43:B54)</f>
        <v>#DIV/0!</v>
      </c>
      <c r="C56" s="164" t="s">
        <v>132</v>
      </c>
      <c r="D56" s="116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117"/>
      <c r="U56" s="117"/>
      <c r="V56" s="117"/>
      <c r="W56" s="117"/>
      <c r="X56" s="117"/>
      <c r="Y56" s="117"/>
    </row>
    <row r="57" spans="1:25" s="161" customFormat="1" ht="14.25" customHeight="1" x14ac:dyDescent="0.25">
      <c r="A57" s="166" t="s">
        <v>136</v>
      </c>
      <c r="B57" s="318" t="e">
        <f>B56/B55*100</f>
        <v>#DIV/0!</v>
      </c>
      <c r="C57" s="164"/>
      <c r="D57" s="116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117"/>
      <c r="U57" s="117"/>
      <c r="V57" s="117"/>
      <c r="W57" s="117"/>
      <c r="X57" s="117"/>
      <c r="Y57" s="117"/>
    </row>
    <row r="58" spans="1:25" s="161" customFormat="1" ht="14.25" customHeight="1" x14ac:dyDescent="0.25">
      <c r="A58" s="93"/>
      <c r="B58" s="116"/>
      <c r="C58" s="116"/>
      <c r="D58" s="116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117"/>
      <c r="U58" s="117"/>
      <c r="V58" s="117"/>
      <c r="W58" s="117"/>
      <c r="X58" s="117"/>
      <c r="Y58" s="117"/>
    </row>
    <row r="59" spans="1:25" s="161" customFormat="1" ht="14.25" customHeight="1" x14ac:dyDescent="0.25">
      <c r="A59" s="105" t="s">
        <v>137</v>
      </c>
      <c r="B59" s="116"/>
      <c r="C59" s="116"/>
      <c r="D59" s="116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117"/>
      <c r="U59" s="117"/>
      <c r="V59" s="117"/>
      <c r="W59" s="117"/>
      <c r="X59" s="117"/>
      <c r="Y59" s="117"/>
    </row>
    <row r="60" spans="1:25" s="161" customFormat="1" ht="14.25" customHeight="1" x14ac:dyDescent="0.25">
      <c r="A60" s="105"/>
      <c r="B60" s="116"/>
      <c r="C60" s="116"/>
      <c r="D60" s="116"/>
      <c r="E60" s="94"/>
      <c r="F60" s="117"/>
      <c r="H60" s="94"/>
      <c r="I60" s="94"/>
      <c r="K60" s="94"/>
      <c r="N60" s="120" t="s">
        <v>45</v>
      </c>
      <c r="O60" s="94"/>
      <c r="P60" s="117"/>
      <c r="Q60" s="117"/>
      <c r="R60" s="117"/>
    </row>
    <row r="61" spans="1:25" s="161" customFormat="1" ht="30" x14ac:dyDescent="0.25">
      <c r="A61" s="108" t="s">
        <v>46</v>
      </c>
      <c r="B61" s="108" t="s">
        <v>40</v>
      </c>
      <c r="C61" s="108" t="s">
        <v>41</v>
      </c>
      <c r="D61" s="108" t="s">
        <v>42</v>
      </c>
      <c r="E61" s="108" t="s">
        <v>43</v>
      </c>
      <c r="F61" s="121" t="s">
        <v>115</v>
      </c>
      <c r="G61" s="121" t="s">
        <v>119</v>
      </c>
      <c r="H61" s="108" t="s">
        <v>47</v>
      </c>
      <c r="I61" s="108" t="s">
        <v>163</v>
      </c>
      <c r="J61" s="108" t="s">
        <v>149</v>
      </c>
      <c r="K61" s="94"/>
      <c r="L61" s="94"/>
      <c r="M61" s="94"/>
      <c r="N61" s="94"/>
      <c r="O61" s="94"/>
      <c r="P61" s="94"/>
      <c r="Q61" s="94"/>
      <c r="R61" s="94"/>
      <c r="S61" s="117"/>
      <c r="T61" s="117"/>
      <c r="U61" s="117"/>
      <c r="V61" s="117"/>
      <c r="W61" s="117"/>
      <c r="X61" s="117"/>
      <c r="Y61" s="117"/>
    </row>
    <row r="62" spans="1:25" s="161" customFormat="1" ht="14.25" customHeight="1" x14ac:dyDescent="0.25">
      <c r="A62" s="208" t="str">
        <f>'solvent 1'!A62</f>
        <v>A8</v>
      </c>
      <c r="B62" s="208">
        <f>'solvent 1'!B62</f>
        <v>80</v>
      </c>
      <c r="C62" s="208" t="str">
        <f>'solvent 1'!C62</f>
        <v>Diluted A</v>
      </c>
      <c r="D62" s="208">
        <f>'solvent 1'!D62</f>
        <v>3.92</v>
      </c>
      <c r="E62" s="150">
        <f>B62*$E$38/1000/(B62*0.001+D62)</f>
        <v>0</v>
      </c>
      <c r="F62" s="294"/>
      <c r="G62" s="123">
        <f>F62-$B$55</f>
        <v>0</v>
      </c>
      <c r="H62" s="123" t="e">
        <f>G62/$B$75/E62*100</f>
        <v>#DIV/0!</v>
      </c>
      <c r="I62" s="278"/>
      <c r="J62" s="183" t="e">
        <f>(2*I62)/$B$78</f>
        <v>#DIV/0!</v>
      </c>
      <c r="K62" s="124" t="s">
        <v>164</v>
      </c>
      <c r="L62" s="94"/>
      <c r="M62" s="94"/>
      <c r="N62" s="94"/>
      <c r="O62" s="94"/>
      <c r="P62" s="94"/>
      <c r="Q62" s="94"/>
      <c r="R62" s="94"/>
      <c r="S62" s="117"/>
      <c r="T62" s="117"/>
      <c r="U62" s="117"/>
      <c r="V62" s="117"/>
      <c r="W62" s="117"/>
      <c r="X62" s="117"/>
      <c r="Y62" s="117"/>
    </row>
    <row r="63" spans="1:25" s="161" customFormat="1" ht="14.25" customHeight="1" x14ac:dyDescent="0.25">
      <c r="A63" s="208" t="str">
        <f>'solvent 1'!A63</f>
        <v>A7</v>
      </c>
      <c r="B63" s="208">
        <f>'solvent 1'!B63</f>
        <v>400</v>
      </c>
      <c r="C63" s="208" t="str">
        <f>'solvent 1'!C63</f>
        <v>Diluted A</v>
      </c>
      <c r="D63" s="208">
        <f>'solvent 1'!D63</f>
        <v>3.6</v>
      </c>
      <c r="E63" s="150">
        <f t="shared" ref="E63:E65" si="0">B63*$E$38/1000/(B63*0.001+D63)</f>
        <v>0</v>
      </c>
      <c r="F63" s="294"/>
      <c r="G63" s="122">
        <f t="shared" ref="G63:G73" si="1">F63-$B$55</f>
        <v>0</v>
      </c>
      <c r="H63" s="123" t="e">
        <f>G63/$B$75/E63*100</f>
        <v>#DIV/0!</v>
      </c>
      <c r="I63" s="278"/>
      <c r="J63" s="183" t="e">
        <f>(2*I63)/$B$78</f>
        <v>#DIV/0!</v>
      </c>
      <c r="K63" s="120" t="s">
        <v>165</v>
      </c>
      <c r="L63" s="94"/>
      <c r="M63" s="94"/>
      <c r="N63" s="94"/>
      <c r="O63" s="94"/>
      <c r="P63" s="94"/>
      <c r="Q63" s="94"/>
      <c r="R63" s="94"/>
      <c r="S63" s="117"/>
      <c r="T63" s="117"/>
      <c r="U63" s="117"/>
      <c r="V63" s="117"/>
      <c r="W63" s="117"/>
      <c r="X63" s="117"/>
      <c r="Y63" s="117"/>
    </row>
    <row r="64" spans="1:25" s="161" customFormat="1" ht="14.25" customHeight="1" x14ac:dyDescent="0.25">
      <c r="A64" s="208" t="str">
        <f>'solvent 1'!A64</f>
        <v>A6</v>
      </c>
      <c r="B64" s="208">
        <f>'solvent 1'!B64</f>
        <v>800</v>
      </c>
      <c r="C64" s="208" t="str">
        <f>'solvent 1'!C64</f>
        <v>Diluted A</v>
      </c>
      <c r="D64" s="208">
        <f>'solvent 1'!D64</f>
        <v>3.2</v>
      </c>
      <c r="E64" s="150">
        <f t="shared" si="0"/>
        <v>0</v>
      </c>
      <c r="F64" s="294"/>
      <c r="G64" s="122">
        <f t="shared" si="1"/>
        <v>0</v>
      </c>
      <c r="H64" s="123" t="e">
        <f>G64/$B$75/E64*100</f>
        <v>#DIV/0!</v>
      </c>
      <c r="I64" s="278"/>
      <c r="J64" s="183" t="e">
        <f>(2*I64)/$B$78</f>
        <v>#DIV/0!</v>
      </c>
      <c r="K64" s="94"/>
      <c r="L64" s="94"/>
      <c r="M64" s="94"/>
      <c r="N64" s="94"/>
      <c r="O64" s="94"/>
      <c r="P64" s="94"/>
      <c r="Q64" s="94"/>
      <c r="R64" s="94"/>
      <c r="S64" s="117"/>
      <c r="T64" s="117"/>
      <c r="U64" s="117"/>
      <c r="V64" s="117"/>
      <c r="W64" s="117"/>
      <c r="X64" s="117"/>
      <c r="Y64" s="117"/>
    </row>
    <row r="65" spans="1:25" s="161" customFormat="1" ht="14.25" customHeight="1" x14ac:dyDescent="0.25">
      <c r="A65" s="208" t="str">
        <f>'solvent 1'!A65</f>
        <v>A5</v>
      </c>
      <c r="B65" s="208">
        <f>'solvent 1'!B65</f>
        <v>4000</v>
      </c>
      <c r="C65" s="208" t="str">
        <f>'solvent 1'!C65</f>
        <v>Diluted A</v>
      </c>
      <c r="D65" s="208">
        <f>'solvent 1'!D65</f>
        <v>0</v>
      </c>
      <c r="E65" s="150">
        <f t="shared" si="0"/>
        <v>0</v>
      </c>
      <c r="F65" s="294"/>
      <c r="G65" s="122">
        <f t="shared" si="1"/>
        <v>0</v>
      </c>
      <c r="H65" s="123" t="e">
        <f t="shared" ref="H65:H73" si="2">G65/$B$75/E65*100</f>
        <v>#DIV/0!</v>
      </c>
      <c r="I65" s="278"/>
      <c r="J65" s="183" t="e">
        <f>(2*I65)/$B$78</f>
        <v>#DIV/0!</v>
      </c>
      <c r="K65" s="120" t="s">
        <v>166</v>
      </c>
      <c r="L65" s="94"/>
      <c r="M65" s="94"/>
      <c r="N65" s="94"/>
      <c r="O65" s="94"/>
      <c r="P65" s="94"/>
      <c r="Q65" s="94"/>
      <c r="R65" s="94"/>
      <c r="S65" s="117"/>
      <c r="T65" s="117"/>
      <c r="U65" s="117"/>
      <c r="V65" s="117"/>
      <c r="W65" s="117"/>
      <c r="X65" s="117"/>
      <c r="Y65" s="117"/>
    </row>
    <row r="66" spans="1:25" s="161" customFormat="1" ht="14.25" customHeight="1" x14ac:dyDescent="0.25">
      <c r="A66" s="208" t="str">
        <f>'solvent 1'!A66</f>
        <v>A4</v>
      </c>
      <c r="B66" s="208">
        <f>'solvent 1'!B66</f>
        <v>20</v>
      </c>
      <c r="C66" s="208" t="str">
        <f>'solvent 1'!C66</f>
        <v>A</v>
      </c>
      <c r="D66" s="208">
        <f>'solvent 1'!D66</f>
        <v>3.98</v>
      </c>
      <c r="E66" s="150">
        <f t="shared" ref="E66:E73" si="3">B66*$D$32/(B66*0.001+D66)</f>
        <v>0</v>
      </c>
      <c r="F66" s="294"/>
      <c r="G66" s="122">
        <f t="shared" si="1"/>
        <v>0</v>
      </c>
      <c r="H66" s="123" t="e">
        <f>G66/$B$75/E66*100</f>
        <v>#DIV/0!</v>
      </c>
      <c r="I66" s="182" t="s">
        <v>63</v>
      </c>
      <c r="J66" s="182" t="s">
        <v>63</v>
      </c>
      <c r="K66" s="120" t="s">
        <v>171</v>
      </c>
      <c r="L66" s="94"/>
      <c r="M66" s="94"/>
      <c r="N66" s="94"/>
      <c r="O66" s="94"/>
      <c r="P66" s="94"/>
      <c r="Q66" s="94"/>
      <c r="R66" s="94"/>
      <c r="S66" s="117"/>
      <c r="T66" s="117"/>
      <c r="U66" s="117"/>
      <c r="V66" s="117"/>
      <c r="W66" s="117"/>
      <c r="X66" s="117"/>
      <c r="Y66" s="117"/>
    </row>
    <row r="67" spans="1:25" s="161" customFormat="1" ht="14.25" customHeight="1" x14ac:dyDescent="0.25">
      <c r="A67" s="208" t="str">
        <f>'solvent 1'!A67</f>
        <v>A3</v>
      </c>
      <c r="B67" s="208">
        <f>'solvent 1'!B67</f>
        <v>40</v>
      </c>
      <c r="C67" s="208" t="str">
        <f>'solvent 1'!C67</f>
        <v>A</v>
      </c>
      <c r="D67" s="208">
        <f>'solvent 1'!D67</f>
        <v>3.96</v>
      </c>
      <c r="E67" s="150">
        <f t="shared" si="3"/>
        <v>0</v>
      </c>
      <c r="F67" s="294"/>
      <c r="G67" s="122">
        <f t="shared" si="1"/>
        <v>0</v>
      </c>
      <c r="H67" s="123" t="e">
        <f t="shared" si="2"/>
        <v>#DIV/0!</v>
      </c>
      <c r="I67" s="182" t="s">
        <v>63</v>
      </c>
      <c r="J67" s="182" t="s">
        <v>63</v>
      </c>
      <c r="K67" s="94"/>
      <c r="L67" s="94"/>
      <c r="M67" s="94"/>
      <c r="N67" s="94"/>
      <c r="O67" s="94"/>
      <c r="P67" s="94"/>
      <c r="Q67" s="94"/>
      <c r="R67" s="94"/>
      <c r="S67" s="117"/>
      <c r="T67" s="117"/>
      <c r="U67" s="117"/>
      <c r="V67" s="117"/>
      <c r="W67" s="117"/>
      <c r="X67" s="117"/>
      <c r="Y67" s="117"/>
    </row>
    <row r="68" spans="1:25" s="161" customFormat="1" ht="14.25" customHeight="1" x14ac:dyDescent="0.25">
      <c r="A68" s="208" t="str">
        <f>'solvent 1'!A68</f>
        <v>A2</v>
      </c>
      <c r="B68" s="208">
        <f>'solvent 1'!B68</f>
        <v>60</v>
      </c>
      <c r="C68" s="208" t="str">
        <f>'solvent 1'!C68</f>
        <v>A</v>
      </c>
      <c r="D68" s="208">
        <f>'solvent 1'!D68</f>
        <v>3.94</v>
      </c>
      <c r="E68" s="150">
        <f t="shared" si="3"/>
        <v>0</v>
      </c>
      <c r="F68" s="294"/>
      <c r="G68" s="122">
        <f t="shared" si="1"/>
        <v>0</v>
      </c>
      <c r="H68" s="123" t="e">
        <f>G68/$B$75/E68*100</f>
        <v>#DIV/0!</v>
      </c>
      <c r="I68" s="182" t="s">
        <v>63</v>
      </c>
      <c r="J68" s="182" t="s">
        <v>63</v>
      </c>
      <c r="K68" s="94"/>
      <c r="L68" s="94"/>
      <c r="M68" s="94"/>
      <c r="N68" s="94"/>
      <c r="O68" s="94"/>
      <c r="P68" s="94"/>
      <c r="Q68" s="94"/>
      <c r="R68" s="94"/>
      <c r="S68" s="117"/>
      <c r="T68" s="117"/>
      <c r="U68" s="117"/>
      <c r="V68" s="117"/>
      <c r="W68" s="117"/>
      <c r="X68" s="117"/>
      <c r="Y68" s="117"/>
    </row>
    <row r="69" spans="1:25" s="161" customFormat="1" ht="14.25" customHeight="1" x14ac:dyDescent="0.25">
      <c r="A69" s="208" t="str">
        <f>'solvent 1'!A69</f>
        <v>A1</v>
      </c>
      <c r="B69" s="208">
        <f>'solvent 1'!B69</f>
        <v>80</v>
      </c>
      <c r="C69" s="208" t="str">
        <f>'solvent 1'!C69</f>
        <v>A</v>
      </c>
      <c r="D69" s="208">
        <f>'solvent 1'!D69</f>
        <v>3.92</v>
      </c>
      <c r="E69" s="150">
        <f t="shared" si="3"/>
        <v>0</v>
      </c>
      <c r="F69" s="294"/>
      <c r="G69" s="122">
        <f t="shared" si="1"/>
        <v>0</v>
      </c>
      <c r="H69" s="123" t="e">
        <f t="shared" si="2"/>
        <v>#DIV/0!</v>
      </c>
      <c r="I69" s="182" t="s">
        <v>63</v>
      </c>
      <c r="J69" s="182" t="s">
        <v>63</v>
      </c>
      <c r="K69" s="94"/>
      <c r="L69" s="94"/>
      <c r="M69" s="94"/>
      <c r="N69" s="94"/>
      <c r="O69" s="94"/>
      <c r="P69" s="94"/>
      <c r="Q69" s="94"/>
      <c r="R69" s="94"/>
      <c r="S69" s="117"/>
      <c r="T69" s="117"/>
      <c r="U69" s="117"/>
      <c r="V69" s="117"/>
      <c r="W69" s="117"/>
      <c r="X69" s="117"/>
      <c r="Y69" s="117"/>
    </row>
    <row r="70" spans="1:25" s="161" customFormat="1" ht="14.25" customHeight="1" x14ac:dyDescent="0.25">
      <c r="A70" s="69"/>
      <c r="B70" s="69"/>
      <c r="C70" s="69"/>
      <c r="D70" s="69"/>
      <c r="E70" s="150" t="e">
        <f t="shared" si="3"/>
        <v>#DIV/0!</v>
      </c>
      <c r="F70" s="177"/>
      <c r="G70" s="122">
        <f t="shared" si="1"/>
        <v>0</v>
      </c>
      <c r="H70" s="123" t="e">
        <f t="shared" si="2"/>
        <v>#DIV/0!</v>
      </c>
      <c r="I70" s="182" t="s">
        <v>63</v>
      </c>
      <c r="J70" s="182" t="s">
        <v>63</v>
      </c>
      <c r="K70" s="94"/>
      <c r="L70" s="94"/>
      <c r="M70" s="94"/>
      <c r="N70" s="94"/>
      <c r="O70" s="94"/>
      <c r="P70" s="94"/>
      <c r="Q70" s="94"/>
      <c r="R70" s="94"/>
      <c r="S70" s="117"/>
      <c r="T70" s="117"/>
      <c r="U70" s="117"/>
      <c r="V70" s="117"/>
      <c r="W70" s="117"/>
      <c r="X70" s="117"/>
      <c r="Y70" s="117"/>
    </row>
    <row r="71" spans="1:25" s="161" customFormat="1" ht="14.25" customHeight="1" x14ac:dyDescent="0.25">
      <c r="A71" s="69"/>
      <c r="B71" s="69"/>
      <c r="C71" s="69"/>
      <c r="D71" s="69"/>
      <c r="E71" s="150" t="e">
        <f t="shared" si="3"/>
        <v>#DIV/0!</v>
      </c>
      <c r="F71" s="177"/>
      <c r="G71" s="122">
        <f t="shared" si="1"/>
        <v>0</v>
      </c>
      <c r="H71" s="123" t="e">
        <f t="shared" si="2"/>
        <v>#DIV/0!</v>
      </c>
      <c r="I71" s="182" t="s">
        <v>63</v>
      </c>
      <c r="J71" s="182" t="s">
        <v>63</v>
      </c>
      <c r="K71" s="94"/>
      <c r="L71" s="94"/>
      <c r="M71" s="94"/>
      <c r="N71" s="94"/>
      <c r="O71" s="94"/>
      <c r="P71" s="94"/>
      <c r="Q71" s="94"/>
      <c r="R71" s="94"/>
      <c r="S71" s="117"/>
      <c r="T71" s="117"/>
      <c r="U71" s="117"/>
      <c r="V71" s="117"/>
      <c r="W71" s="117"/>
      <c r="X71" s="117"/>
      <c r="Y71" s="117"/>
    </row>
    <row r="72" spans="1:25" s="161" customFormat="1" ht="14.25" customHeight="1" x14ac:dyDescent="0.25">
      <c r="A72" s="69"/>
      <c r="B72" s="69"/>
      <c r="C72" s="69"/>
      <c r="D72" s="69"/>
      <c r="E72" s="150" t="e">
        <f t="shared" si="3"/>
        <v>#DIV/0!</v>
      </c>
      <c r="F72" s="177"/>
      <c r="G72" s="122">
        <f t="shared" si="1"/>
        <v>0</v>
      </c>
      <c r="H72" s="123" t="e">
        <f t="shared" si="2"/>
        <v>#DIV/0!</v>
      </c>
      <c r="I72" s="182" t="s">
        <v>63</v>
      </c>
      <c r="J72" s="182" t="s">
        <v>63</v>
      </c>
      <c r="K72" s="94"/>
      <c r="L72" s="94"/>
      <c r="M72" s="94"/>
      <c r="N72" s="94"/>
      <c r="O72" s="94"/>
      <c r="P72" s="94"/>
      <c r="Q72" s="94"/>
      <c r="R72" s="94"/>
      <c r="S72" s="117"/>
      <c r="T72" s="117"/>
      <c r="U72" s="117"/>
      <c r="V72" s="117"/>
      <c r="W72" s="117"/>
      <c r="X72" s="117"/>
      <c r="Y72" s="117"/>
    </row>
    <row r="73" spans="1:25" s="161" customFormat="1" ht="14.25" customHeight="1" x14ac:dyDescent="0.25">
      <c r="A73" s="69"/>
      <c r="B73" s="69"/>
      <c r="C73" s="69"/>
      <c r="D73" s="69"/>
      <c r="E73" s="150" t="e">
        <f t="shared" si="3"/>
        <v>#DIV/0!</v>
      </c>
      <c r="F73" s="177"/>
      <c r="G73" s="122">
        <f t="shared" si="1"/>
        <v>0</v>
      </c>
      <c r="H73" s="123" t="e">
        <f t="shared" si="2"/>
        <v>#DIV/0!</v>
      </c>
      <c r="I73" s="182" t="s">
        <v>63</v>
      </c>
      <c r="J73" s="182" t="s">
        <v>63</v>
      </c>
      <c r="K73" s="94"/>
      <c r="L73" s="94"/>
      <c r="M73" s="94"/>
      <c r="N73" s="94"/>
      <c r="O73" s="94"/>
      <c r="P73" s="94"/>
      <c r="Q73" s="94"/>
      <c r="R73" s="94"/>
      <c r="S73" s="117"/>
      <c r="T73" s="117"/>
      <c r="U73" s="117"/>
      <c r="V73" s="117"/>
      <c r="W73" s="117"/>
      <c r="X73" s="117"/>
      <c r="Y73" s="117"/>
    </row>
    <row r="74" spans="1:25" s="161" customFormat="1" ht="14.25" customHeight="1" x14ac:dyDescent="0.25">
      <c r="A74" s="105"/>
      <c r="B74" s="116"/>
      <c r="C74" s="116"/>
      <c r="D74" s="167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117"/>
      <c r="T74" s="117"/>
      <c r="U74" s="117"/>
      <c r="V74" s="117"/>
      <c r="W74" s="117"/>
      <c r="X74" s="117"/>
      <c r="Y74" s="117"/>
    </row>
    <row r="75" spans="1:25" s="161" customFormat="1" ht="14.25" customHeight="1" x14ac:dyDescent="0.25">
      <c r="A75" s="99" t="s">
        <v>173</v>
      </c>
      <c r="B75" s="213" t="e">
        <f>AVERAGE(B76,K87)</f>
        <v>#DIV/0!</v>
      </c>
      <c r="C75" s="101" t="s">
        <v>116</v>
      </c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117"/>
      <c r="T75" s="117"/>
      <c r="U75" s="117"/>
      <c r="V75" s="117"/>
      <c r="W75" s="117"/>
      <c r="X75" s="117"/>
      <c r="Y75" s="117"/>
    </row>
    <row r="76" spans="1:25" s="161" customFormat="1" ht="14.25" customHeight="1" x14ac:dyDescent="0.25">
      <c r="A76" s="99" t="s">
        <v>169</v>
      </c>
      <c r="B76" s="229">
        <f>LINEST(G62:G69,E62:E69)</f>
        <v>0</v>
      </c>
      <c r="C76" s="101" t="s">
        <v>116</v>
      </c>
      <c r="D76" s="124" t="s">
        <v>45</v>
      </c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117"/>
      <c r="T76" s="117"/>
      <c r="U76" s="117"/>
      <c r="V76" s="117"/>
      <c r="W76" s="117"/>
      <c r="X76" s="117"/>
      <c r="Y76" s="117"/>
    </row>
    <row r="77" spans="1:25" s="161" customFormat="1" ht="14.25" customHeight="1" x14ac:dyDescent="0.25">
      <c r="A77" s="99" t="s">
        <v>55</v>
      </c>
      <c r="B77" s="152" t="e">
        <f>RSQ(G62:G69,E62:E69)</f>
        <v>#DIV/0!</v>
      </c>
      <c r="C77" s="116"/>
      <c r="D77" s="124" t="s">
        <v>45</v>
      </c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117"/>
      <c r="T77" s="117"/>
      <c r="U77" s="117"/>
      <c r="V77" s="117"/>
      <c r="W77" s="117"/>
      <c r="X77" s="117"/>
      <c r="Y77" s="117"/>
    </row>
    <row r="78" spans="1:25" s="161" customFormat="1" ht="14.25" customHeight="1" x14ac:dyDescent="0.25">
      <c r="A78" s="99" t="s">
        <v>56</v>
      </c>
      <c r="B78" s="153">
        <f>'solvent 1'!B78</f>
        <v>0</v>
      </c>
      <c r="C78" s="101" t="s">
        <v>57</v>
      </c>
      <c r="D78" s="124" t="s">
        <v>58</v>
      </c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117"/>
      <c r="T78" s="117"/>
      <c r="U78" s="117"/>
      <c r="V78" s="117"/>
      <c r="W78" s="117"/>
      <c r="X78" s="117"/>
      <c r="Y78" s="117"/>
    </row>
    <row r="79" spans="1:25" s="161" customFormat="1" ht="14.25" customHeight="1" x14ac:dyDescent="0.25">
      <c r="A79" s="99" t="s">
        <v>59</v>
      </c>
      <c r="B79" s="154"/>
      <c r="C79" s="101" t="s">
        <v>109</v>
      </c>
      <c r="D79" s="155"/>
      <c r="E79" s="101" t="s">
        <v>168</v>
      </c>
      <c r="F79" s="12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117"/>
      <c r="S79" s="117"/>
      <c r="T79" s="117"/>
      <c r="U79" s="117"/>
      <c r="V79" s="117"/>
      <c r="W79" s="117"/>
      <c r="X79" s="117"/>
      <c r="Y79" s="117"/>
    </row>
    <row r="80" spans="1:25" s="161" customFormat="1" ht="14.25" customHeight="1" x14ac:dyDescent="0.25">
      <c r="A80" s="105"/>
      <c r="B80" s="116"/>
      <c r="C80" s="116"/>
      <c r="D80" s="116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117"/>
      <c r="T80" s="117"/>
      <c r="U80" s="117"/>
      <c r="V80" s="117"/>
      <c r="W80" s="117"/>
      <c r="X80" s="117"/>
      <c r="Y80" s="117"/>
    </row>
    <row r="81" spans="1:33" s="161" customFormat="1" ht="14.25" customHeight="1" x14ac:dyDescent="0.25">
      <c r="A81" s="105" t="s">
        <v>139</v>
      </c>
      <c r="B81" s="116"/>
      <c r="C81" s="116"/>
      <c r="D81" s="116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117"/>
      <c r="T81" s="117"/>
      <c r="U81" s="117"/>
      <c r="V81" s="117"/>
      <c r="W81" s="117"/>
      <c r="X81" s="117"/>
      <c r="Y81" s="117"/>
    </row>
    <row r="82" spans="1:33" s="161" customFormat="1" ht="14.25" customHeight="1" x14ac:dyDescent="0.25">
      <c r="A82" s="105"/>
      <c r="B82" s="116"/>
      <c r="C82" s="116"/>
      <c r="D82" s="116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117"/>
      <c r="T82" s="117"/>
      <c r="U82" s="117"/>
      <c r="V82" s="117"/>
      <c r="W82" s="117"/>
      <c r="X82" s="117"/>
      <c r="Y82" s="117"/>
    </row>
    <row r="83" spans="1:33" s="161" customFormat="1" ht="45" x14ac:dyDescent="0.25">
      <c r="A83" s="125" t="s">
        <v>60</v>
      </c>
      <c r="B83" s="125" t="s">
        <v>40</v>
      </c>
      <c r="C83" s="125" t="s">
        <v>41</v>
      </c>
      <c r="D83" s="125" t="s">
        <v>42</v>
      </c>
      <c r="E83" s="125" t="s">
        <v>43</v>
      </c>
      <c r="F83" s="126" t="s">
        <v>61</v>
      </c>
      <c r="G83" s="121" t="s">
        <v>62</v>
      </c>
      <c r="H83" s="121" t="s">
        <v>118</v>
      </c>
      <c r="I83" s="108" t="s">
        <v>120</v>
      </c>
      <c r="J83" s="108" t="s">
        <v>47</v>
      </c>
      <c r="K83" s="108" t="s">
        <v>170</v>
      </c>
      <c r="L83" s="94"/>
      <c r="M83" s="94"/>
      <c r="N83" s="94"/>
      <c r="O83" s="94"/>
      <c r="P83" s="94"/>
      <c r="Q83" s="94"/>
      <c r="R83" s="94"/>
      <c r="S83" s="117"/>
      <c r="T83" s="117"/>
      <c r="U83" s="117"/>
      <c r="V83" s="117"/>
      <c r="W83" s="117"/>
      <c r="X83" s="117"/>
      <c r="Y83" s="117"/>
    </row>
    <row r="84" spans="1:33" s="161" customFormat="1" ht="14.25" customHeight="1" x14ac:dyDescent="0.25">
      <c r="A84" s="383" t="str">
        <f>'solvent 1'!A84</f>
        <v>B3</v>
      </c>
      <c r="B84" s="383">
        <f>'solvent 1'!B84</f>
        <v>40</v>
      </c>
      <c r="C84" s="383" t="str">
        <f>'solvent 1'!C84</f>
        <v>B</v>
      </c>
      <c r="D84" s="386">
        <f>'solvent 1'!D84</f>
        <v>3.96</v>
      </c>
      <c r="E84" s="369">
        <f>B84*$D$33/(B84*0.001+D84)</f>
        <v>0</v>
      </c>
      <c r="F84" s="127">
        <v>1</v>
      </c>
      <c r="G84" s="251"/>
      <c r="H84" s="294"/>
      <c r="I84" s="123">
        <f>H84-$B$55</f>
        <v>0</v>
      </c>
      <c r="J84" s="127" t="s">
        <v>63</v>
      </c>
      <c r="K84" s="127" t="s">
        <v>63</v>
      </c>
      <c r="L84" s="94"/>
      <c r="M84" s="94"/>
      <c r="N84" s="94"/>
      <c r="O84" s="94"/>
      <c r="P84" s="94"/>
      <c r="Q84" s="94"/>
      <c r="R84" s="94"/>
      <c r="S84" s="117"/>
      <c r="T84" s="117"/>
      <c r="U84" s="117"/>
      <c r="V84" s="117"/>
      <c r="W84" s="117"/>
      <c r="X84" s="117"/>
      <c r="Y84" s="117"/>
    </row>
    <row r="85" spans="1:33" s="161" customFormat="1" ht="14.25" customHeight="1" x14ac:dyDescent="0.25">
      <c r="A85" s="384"/>
      <c r="B85" s="384"/>
      <c r="C85" s="384"/>
      <c r="D85" s="384"/>
      <c r="E85" s="370"/>
      <c r="F85" s="128">
        <v>2</v>
      </c>
      <c r="G85" s="251"/>
      <c r="H85" s="294"/>
      <c r="I85" s="123">
        <f t="shared" ref="I85:I86" si="4">H85-$B$55</f>
        <v>0</v>
      </c>
      <c r="J85" s="127" t="s">
        <v>63</v>
      </c>
      <c r="K85" s="127" t="s">
        <v>63</v>
      </c>
      <c r="L85" s="94"/>
      <c r="M85" s="94"/>
      <c r="N85" s="94"/>
      <c r="O85" s="94"/>
      <c r="P85" s="94"/>
      <c r="Q85" s="94"/>
      <c r="R85" s="94"/>
      <c r="S85" s="117"/>
      <c r="T85" s="117"/>
      <c r="U85" s="117"/>
      <c r="V85" s="117"/>
      <c r="W85" s="117"/>
      <c r="X85" s="117"/>
      <c r="Y85" s="117"/>
    </row>
    <row r="86" spans="1:33" s="161" customFormat="1" ht="14.25" customHeight="1" x14ac:dyDescent="0.25">
      <c r="A86" s="385"/>
      <c r="B86" s="385"/>
      <c r="C86" s="385"/>
      <c r="D86" s="385"/>
      <c r="E86" s="371"/>
      <c r="F86" s="128">
        <v>3</v>
      </c>
      <c r="G86" s="252"/>
      <c r="H86" s="295"/>
      <c r="I86" s="123">
        <f t="shared" si="4"/>
        <v>0</v>
      </c>
      <c r="J86" s="127" t="s">
        <v>63</v>
      </c>
      <c r="K86" s="127" t="s">
        <v>63</v>
      </c>
      <c r="L86" s="94"/>
      <c r="M86" s="94"/>
      <c r="N86" s="94"/>
      <c r="O86" s="94"/>
      <c r="P86" s="94"/>
      <c r="Q86" s="94"/>
      <c r="R86" s="94"/>
      <c r="S86" s="117"/>
      <c r="T86" s="117"/>
      <c r="U86" s="117"/>
      <c r="V86" s="117"/>
      <c r="W86" s="117"/>
      <c r="X86" s="117"/>
      <c r="Y86" s="117"/>
    </row>
    <row r="87" spans="1:33" s="161" customFormat="1" ht="14.25" customHeight="1" x14ac:dyDescent="0.25">
      <c r="A87" s="105"/>
      <c r="B87" s="116"/>
      <c r="C87" s="116"/>
      <c r="D87" s="116"/>
      <c r="E87" s="94"/>
      <c r="F87" s="129" t="s">
        <v>65</v>
      </c>
      <c r="G87" s="130" t="e">
        <f>AVERAGE(G84:G86)</f>
        <v>#DIV/0!</v>
      </c>
      <c r="H87" s="131" t="e">
        <f>AVERAGE(H84:H86)</f>
        <v>#DIV/0!</v>
      </c>
      <c r="I87" s="131">
        <f>AVERAGE(I84:I86)</f>
        <v>0</v>
      </c>
      <c r="J87" s="132" t="e">
        <f>I87/$B$75/E84*100</f>
        <v>#DIV/0!</v>
      </c>
      <c r="K87" s="215" t="e">
        <f>I87/E84</f>
        <v>#DIV/0!</v>
      </c>
      <c r="L87" s="101"/>
      <c r="M87" s="94"/>
      <c r="N87" s="94"/>
      <c r="O87" s="94"/>
      <c r="P87" s="94"/>
      <c r="Q87" s="94"/>
      <c r="R87" s="94"/>
      <c r="S87" s="117"/>
      <c r="T87" s="117"/>
      <c r="U87" s="117"/>
      <c r="V87" s="117"/>
      <c r="W87" s="117"/>
      <c r="X87" s="117"/>
      <c r="Y87" s="117"/>
    </row>
    <row r="88" spans="1:33" s="161" customFormat="1" ht="14.25" customHeight="1" x14ac:dyDescent="0.25">
      <c r="A88" s="105"/>
      <c r="B88" s="116"/>
      <c r="C88" s="116"/>
      <c r="D88" s="116"/>
      <c r="E88" s="94"/>
      <c r="F88" s="133" t="s">
        <v>66</v>
      </c>
      <c r="G88" s="134" t="e">
        <f>STDEV(G84:G86)</f>
        <v>#DIV/0!</v>
      </c>
      <c r="H88" s="135" t="e">
        <f>STDEV(H84:H86)</f>
        <v>#DIV/0!</v>
      </c>
      <c r="I88" s="135">
        <f>STDEV(I84:I86)</f>
        <v>0</v>
      </c>
      <c r="J88" s="128" t="s">
        <v>63</v>
      </c>
      <c r="K88" s="214"/>
      <c r="L88" s="94"/>
      <c r="M88" s="94"/>
      <c r="N88" s="94"/>
      <c r="O88" s="94"/>
      <c r="P88" s="94"/>
      <c r="Q88" s="94"/>
      <c r="R88" s="94"/>
      <c r="S88" s="117"/>
      <c r="T88" s="117"/>
      <c r="U88" s="117"/>
      <c r="V88" s="117"/>
      <c r="W88" s="117"/>
      <c r="X88" s="117"/>
      <c r="Y88" s="117"/>
    </row>
    <row r="89" spans="1:33" s="161" customFormat="1" ht="14.25" customHeight="1" x14ac:dyDescent="0.25">
      <c r="A89" s="94"/>
      <c r="B89" s="94"/>
      <c r="C89" s="94"/>
      <c r="D89" s="94"/>
      <c r="E89" s="94"/>
      <c r="F89" s="136" t="s">
        <v>67</v>
      </c>
      <c r="G89" s="137" t="e">
        <f>G88/G87*100</f>
        <v>#DIV/0!</v>
      </c>
      <c r="H89" s="137" t="e">
        <f>H88/H87*100</f>
        <v>#DIV/0!</v>
      </c>
      <c r="I89" s="137" t="e">
        <f>I88/I87*100</f>
        <v>#DIV/0!</v>
      </c>
      <c r="J89" s="138" t="s">
        <v>63</v>
      </c>
      <c r="K89" s="214"/>
      <c r="L89" s="94"/>
      <c r="M89" s="117"/>
      <c r="N89" s="94"/>
      <c r="O89" s="94"/>
      <c r="P89" s="94"/>
      <c r="Q89" s="94"/>
      <c r="R89" s="94"/>
      <c r="S89" s="117"/>
      <c r="T89" s="117"/>
      <c r="U89" s="117"/>
      <c r="V89" s="117"/>
      <c r="W89" s="117"/>
      <c r="X89" s="117"/>
      <c r="Y89" s="117"/>
    </row>
    <row r="90" spans="1:33" s="161" customFormat="1" ht="14.25" customHeight="1" x14ac:dyDescent="0.25">
      <c r="A90" s="94"/>
      <c r="B90" s="94"/>
      <c r="C90" s="94"/>
      <c r="D90" s="94"/>
      <c r="E90" s="94"/>
      <c r="F90" s="139" t="s">
        <v>68</v>
      </c>
      <c r="G90" s="140" t="s">
        <v>69</v>
      </c>
      <c r="H90" s="162" t="s">
        <v>68</v>
      </c>
      <c r="I90" s="139" t="s">
        <v>70</v>
      </c>
      <c r="J90" s="140" t="s">
        <v>172</v>
      </c>
      <c r="L90" s="94"/>
      <c r="M90" s="94"/>
      <c r="N90" s="94"/>
      <c r="O90" s="94"/>
      <c r="P90" s="94"/>
      <c r="Q90" s="94"/>
      <c r="R90" s="94"/>
      <c r="S90" s="117"/>
      <c r="T90" s="117"/>
      <c r="U90" s="117"/>
      <c r="V90" s="117"/>
      <c r="W90" s="117"/>
      <c r="X90" s="117"/>
      <c r="Y90" s="117"/>
    </row>
    <row r="91" spans="1:33" s="161" customFormat="1" ht="14.25" customHeight="1" x14ac:dyDescent="0.25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117"/>
      <c r="T91" s="117"/>
      <c r="U91" s="117"/>
      <c r="V91" s="117"/>
      <c r="W91" s="117"/>
      <c r="X91" s="117"/>
      <c r="Y91" s="117"/>
    </row>
    <row r="92" spans="1:33" s="161" customFormat="1" ht="14.25" customHeight="1" x14ac:dyDescent="0.25">
      <c r="A92" s="105" t="s">
        <v>140</v>
      </c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94"/>
      <c r="R92" s="117"/>
      <c r="S92" s="117"/>
      <c r="T92" s="117"/>
      <c r="U92" s="117"/>
      <c r="V92" s="117"/>
      <c r="W92" s="117"/>
      <c r="X92" s="117"/>
      <c r="Y92" s="117"/>
    </row>
    <row r="93" spans="1:33" s="161" customFormat="1" ht="14.25" customHeight="1" x14ac:dyDescent="0.25">
      <c r="A93" s="105"/>
      <c r="B93" s="94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94"/>
      <c r="N93" s="94"/>
      <c r="O93" s="94"/>
      <c r="P93" s="94"/>
      <c r="Q93" s="94"/>
      <c r="R93" s="117"/>
      <c r="S93" s="94"/>
      <c r="T93" s="94"/>
      <c r="U93" s="94"/>
      <c r="V93" s="94"/>
      <c r="W93" s="94"/>
      <c r="X93" s="94"/>
      <c r="Y93" s="94"/>
      <c r="Z93" s="160"/>
      <c r="AA93" s="160"/>
      <c r="AB93" s="160"/>
    </row>
    <row r="94" spans="1:33" s="161" customFormat="1" ht="30" x14ac:dyDescent="0.25">
      <c r="A94" s="108" t="s">
        <v>60</v>
      </c>
      <c r="B94" s="108" t="s">
        <v>71</v>
      </c>
      <c r="C94" s="108" t="s">
        <v>40</v>
      </c>
      <c r="D94" s="108" t="s">
        <v>41</v>
      </c>
      <c r="E94" s="108" t="s">
        <v>42</v>
      </c>
      <c r="F94" s="108" t="s">
        <v>43</v>
      </c>
      <c r="G94" s="121" t="s">
        <v>115</v>
      </c>
      <c r="H94" s="121" t="s">
        <v>119</v>
      </c>
      <c r="I94" s="108" t="s">
        <v>47</v>
      </c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160"/>
      <c r="Z94" s="160"/>
      <c r="AA94" s="160"/>
      <c r="AC94" s="160"/>
    </row>
    <row r="95" spans="1:33" s="161" customFormat="1" ht="14.25" customHeight="1" x14ac:dyDescent="0.25">
      <c r="A95" s="208" t="str">
        <f>'solvent 1'!A95</f>
        <v>B3.4</v>
      </c>
      <c r="B95" s="208">
        <f>'solvent 1'!B95</f>
        <v>1</v>
      </c>
      <c r="C95" s="208">
        <f>'solvent 1'!C95</f>
        <v>40</v>
      </c>
      <c r="D95" s="208" t="str">
        <f>'solvent 1'!D95</f>
        <v>B</v>
      </c>
      <c r="E95" s="208">
        <f>'solvent 1'!E95</f>
        <v>3.96</v>
      </c>
      <c r="F95" s="119">
        <f>C95*$D$33/(C95*0.001+E95)</f>
        <v>0</v>
      </c>
      <c r="G95" s="294"/>
      <c r="H95" s="122">
        <f>G95-$B$55</f>
        <v>0</v>
      </c>
      <c r="I95" s="132" t="e">
        <f>H95/$B$75/F95*100</f>
        <v>#DIV/0!</v>
      </c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160"/>
      <c r="Z95" s="160"/>
      <c r="AA95" s="160"/>
      <c r="AB95" s="160"/>
    </row>
    <row r="96" spans="1:33" ht="14.25" customHeight="1" x14ac:dyDescent="0.25">
      <c r="A96" s="208" t="str">
        <f>'solvent 1'!A96</f>
        <v>B3.5</v>
      </c>
      <c r="B96" s="208">
        <f>'solvent 1'!B96</f>
        <v>2</v>
      </c>
      <c r="C96" s="208">
        <f>'solvent 1'!C96</f>
        <v>40</v>
      </c>
      <c r="D96" s="208" t="str">
        <f>'solvent 1'!D96</f>
        <v>B</v>
      </c>
      <c r="E96" s="208">
        <f>'solvent 1'!E96</f>
        <v>3.96</v>
      </c>
      <c r="F96" s="119">
        <f t="shared" ref="F96:F99" si="5">C96*$D$33/(C96*0.001+E96)</f>
        <v>0</v>
      </c>
      <c r="G96" s="294"/>
      <c r="H96" s="122">
        <f t="shared" ref="H96:H99" si="6">G96-$B$55</f>
        <v>0</v>
      </c>
      <c r="I96" s="132" t="e">
        <f t="shared" ref="I96:I99" si="7">H96/$B$75/F96*100</f>
        <v>#DIV/0!</v>
      </c>
      <c r="AC96" s="117"/>
      <c r="AD96" s="117"/>
      <c r="AE96" s="117"/>
      <c r="AF96" s="117"/>
      <c r="AG96" s="117"/>
    </row>
    <row r="97" spans="1:37" ht="14.25" customHeight="1" x14ac:dyDescent="0.25">
      <c r="A97" s="208" t="str">
        <f>'solvent 1'!A97</f>
        <v>B3.6</v>
      </c>
      <c r="B97" s="208">
        <f>'solvent 1'!B97</f>
        <v>3</v>
      </c>
      <c r="C97" s="208">
        <f>'solvent 1'!C97</f>
        <v>40</v>
      </c>
      <c r="D97" s="208" t="str">
        <f>'solvent 1'!D97</f>
        <v>B</v>
      </c>
      <c r="E97" s="208">
        <f>'solvent 1'!E97</f>
        <v>3.96</v>
      </c>
      <c r="F97" s="119">
        <f t="shared" si="5"/>
        <v>0</v>
      </c>
      <c r="G97" s="294"/>
      <c r="H97" s="122">
        <f t="shared" si="6"/>
        <v>0</v>
      </c>
      <c r="I97" s="132" t="e">
        <f t="shared" si="7"/>
        <v>#DIV/0!</v>
      </c>
      <c r="AC97" s="117"/>
      <c r="AD97" s="117"/>
      <c r="AE97" s="117"/>
      <c r="AF97" s="117"/>
      <c r="AG97" s="117"/>
    </row>
    <row r="98" spans="1:37" ht="14.25" customHeight="1" x14ac:dyDescent="0.25">
      <c r="A98" s="208" t="str">
        <f>'solvent 1'!A98</f>
        <v>B3.7</v>
      </c>
      <c r="B98" s="208">
        <f>'solvent 1'!B98</f>
        <v>4</v>
      </c>
      <c r="C98" s="208">
        <f>'solvent 1'!C98</f>
        <v>40</v>
      </c>
      <c r="D98" s="208" t="str">
        <f>'solvent 1'!D98</f>
        <v>B</v>
      </c>
      <c r="E98" s="208">
        <f>'solvent 1'!E98</f>
        <v>3.96</v>
      </c>
      <c r="F98" s="119">
        <f t="shared" si="5"/>
        <v>0</v>
      </c>
      <c r="G98" s="294"/>
      <c r="H98" s="122">
        <f t="shared" si="6"/>
        <v>0</v>
      </c>
      <c r="I98" s="132" t="e">
        <f>H98/$B$75/F98*100</f>
        <v>#DIV/0!</v>
      </c>
      <c r="AC98" s="117"/>
      <c r="AD98" s="117"/>
      <c r="AE98" s="117"/>
      <c r="AF98" s="117"/>
      <c r="AG98" s="117"/>
    </row>
    <row r="99" spans="1:37" ht="14.25" customHeight="1" x14ac:dyDescent="0.25">
      <c r="A99" s="208" t="str">
        <f>'solvent 1'!A99</f>
        <v>B3.8</v>
      </c>
      <c r="B99" s="208">
        <f>'solvent 1'!B99</f>
        <v>5</v>
      </c>
      <c r="C99" s="208">
        <f>'solvent 1'!C99</f>
        <v>40</v>
      </c>
      <c r="D99" s="208" t="str">
        <f>'solvent 1'!D99</f>
        <v>B</v>
      </c>
      <c r="E99" s="208">
        <f>'solvent 1'!E99</f>
        <v>3.96</v>
      </c>
      <c r="F99" s="119">
        <f t="shared" si="5"/>
        <v>0</v>
      </c>
      <c r="G99" s="294"/>
      <c r="H99" s="122">
        <f t="shared" si="6"/>
        <v>0</v>
      </c>
      <c r="I99" s="132" t="e">
        <f t="shared" si="7"/>
        <v>#DIV/0!</v>
      </c>
      <c r="AC99" s="117"/>
      <c r="AD99" s="117"/>
      <c r="AE99" s="117"/>
      <c r="AF99" s="117"/>
      <c r="AG99" s="117"/>
    </row>
    <row r="100" spans="1:37" ht="14.25" customHeight="1" x14ac:dyDescent="0.25">
      <c r="H100" s="165" t="s">
        <v>68</v>
      </c>
      <c r="I100" s="140" t="s">
        <v>172</v>
      </c>
      <c r="J100" s="117"/>
      <c r="AD100" s="117"/>
    </row>
    <row r="101" spans="1:37" ht="14.25" customHeight="1" x14ac:dyDescent="0.25">
      <c r="H101" s="117"/>
      <c r="I101" s="117"/>
    </row>
    <row r="102" spans="1:37" ht="14.25" customHeight="1" thickBot="1" x14ac:dyDescent="0.3">
      <c r="A102" s="105" t="s">
        <v>141</v>
      </c>
    </row>
    <row r="103" spans="1:37" ht="14.25" customHeight="1" x14ac:dyDescent="0.25">
      <c r="G103" s="141"/>
      <c r="O103" s="117"/>
      <c r="U103" s="142" t="s">
        <v>73</v>
      </c>
      <c r="AG103" s="117"/>
    </row>
    <row r="104" spans="1:37" ht="51" customHeight="1" thickBot="1" x14ac:dyDescent="0.3">
      <c r="A104" s="191" t="s">
        <v>74</v>
      </c>
      <c r="B104" s="190" t="s">
        <v>71</v>
      </c>
      <c r="C104" s="190" t="s">
        <v>150</v>
      </c>
      <c r="D104" s="125" t="s">
        <v>34</v>
      </c>
      <c r="E104" s="189" t="s">
        <v>162</v>
      </c>
      <c r="F104" s="189" t="s">
        <v>154</v>
      </c>
      <c r="G104" s="192" t="s">
        <v>155</v>
      </c>
      <c r="H104" s="188" t="s">
        <v>75</v>
      </c>
      <c r="I104" s="187" t="s">
        <v>118</v>
      </c>
      <c r="J104" s="187" t="s">
        <v>142</v>
      </c>
      <c r="K104" s="187" t="s">
        <v>159</v>
      </c>
      <c r="L104" s="187" t="s">
        <v>158</v>
      </c>
      <c r="M104" s="187" t="s">
        <v>161</v>
      </c>
      <c r="N104" s="187" t="s">
        <v>160</v>
      </c>
      <c r="O104" s="187" t="s">
        <v>47</v>
      </c>
      <c r="P104" s="187" t="s">
        <v>76</v>
      </c>
      <c r="Q104" s="186" t="s">
        <v>77</v>
      </c>
      <c r="R104" s="186" t="s">
        <v>78</v>
      </c>
      <c r="S104" s="186" t="s">
        <v>79</v>
      </c>
      <c r="T104" s="188" t="s">
        <v>180</v>
      </c>
      <c r="U104" s="143" t="s">
        <v>108</v>
      </c>
      <c r="V104" s="144" t="s">
        <v>80</v>
      </c>
      <c r="W104" s="117"/>
      <c r="AD104" s="117"/>
      <c r="AE104" s="117"/>
      <c r="AH104" s="94"/>
      <c r="AI104" s="94"/>
      <c r="AJ104" s="94"/>
      <c r="AK104" s="94"/>
    </row>
    <row r="105" spans="1:37" s="94" customFormat="1" ht="14.25" customHeight="1" x14ac:dyDescent="0.25">
      <c r="A105" s="377">
        <f>'solvent 1'!A105</f>
        <v>0</v>
      </c>
      <c r="B105" s="380">
        <f>'solvent 1'!B105</f>
        <v>0</v>
      </c>
      <c r="C105" s="195">
        <v>1</v>
      </c>
      <c r="D105" s="269">
        <f>'solvent 1'!D105</f>
        <v>0</v>
      </c>
      <c r="E105" s="337" t="str">
        <f>'solvent 1'!E105</f>
        <v>N/A</v>
      </c>
      <c r="F105" s="337" t="str">
        <f>'solvent 1'!F105</f>
        <v>N/A</v>
      </c>
      <c r="G105" s="254">
        <f>'solvent 1'!G105</f>
        <v>4</v>
      </c>
      <c r="H105" s="307">
        <f>D105/G105</f>
        <v>0</v>
      </c>
      <c r="I105" s="279"/>
      <c r="J105" s="305">
        <f>I105-$B$55</f>
        <v>0</v>
      </c>
      <c r="K105" s="337" t="str">
        <f>'solvent 1'!K105</f>
        <v>N/A</v>
      </c>
      <c r="L105" s="337" t="str">
        <f>'solvent 1'!L105</f>
        <v>N/A</v>
      </c>
      <c r="M105" s="337" t="str">
        <f>'solvent 1'!M105</f>
        <v>N/A</v>
      </c>
      <c r="N105" s="337" t="str">
        <f>'solvent 1'!N105</f>
        <v>N/A</v>
      </c>
      <c r="O105" s="337" t="str">
        <f>'solvent 1'!O105</f>
        <v>N/A</v>
      </c>
      <c r="P105" s="206" t="e">
        <f>J105/$B$75</f>
        <v>#DIV/0!</v>
      </c>
      <c r="Q105" s="305" t="e">
        <f>P105*0.001/H105*100*10000</f>
        <v>#DIV/0!</v>
      </c>
      <c r="R105" s="351" t="e">
        <f>AVERAGE(Q105:Q107)</f>
        <v>#DIV/0!</v>
      </c>
      <c r="S105" s="354" t="e">
        <f>AVERAGE(R105:R107)/10000</f>
        <v>#DIV/0!</v>
      </c>
      <c r="T105" s="227" t="e">
        <f>IF(P105&lt;$B$79, $B$79*0.001/H105*100*10000,"N/A")</f>
        <v>#DIV/0!</v>
      </c>
      <c r="U105" s="322"/>
      <c r="V105" s="146" t="s">
        <v>81</v>
      </c>
      <c r="W105" s="124" t="s">
        <v>82</v>
      </c>
      <c r="X105" s="117"/>
    </row>
    <row r="106" spans="1:37" s="94" customFormat="1" ht="14.25" customHeight="1" x14ac:dyDescent="0.25">
      <c r="A106" s="378"/>
      <c r="B106" s="381"/>
      <c r="C106" s="182">
        <v>2</v>
      </c>
      <c r="D106" s="270">
        <f>'solvent 1'!D106</f>
        <v>0</v>
      </c>
      <c r="E106" s="338"/>
      <c r="F106" s="338"/>
      <c r="G106" s="255">
        <f>'solvent 1'!G106</f>
        <v>4</v>
      </c>
      <c r="H106" s="202">
        <f>D106/G106</f>
        <v>0</v>
      </c>
      <c r="I106" s="280"/>
      <c r="J106" s="201">
        <f t="shared" ref="J106:J110" si="8">I106-$B$55</f>
        <v>0</v>
      </c>
      <c r="K106" s="338"/>
      <c r="L106" s="338"/>
      <c r="M106" s="338"/>
      <c r="N106" s="338"/>
      <c r="O106" s="338"/>
      <c r="P106" s="178" t="e">
        <f>J106/$B$75</f>
        <v>#DIV/0!</v>
      </c>
      <c r="Q106" s="201" t="e">
        <f>P106*0.001/H106*100*10000</f>
        <v>#DIV/0!</v>
      </c>
      <c r="R106" s="352"/>
      <c r="S106" s="355"/>
      <c r="T106" s="228" t="e">
        <f>IF(P106&lt;$B$79, $B$79*0.001/H106*100*10000,"N/A")</f>
        <v>#DIV/0!</v>
      </c>
      <c r="U106" s="323"/>
      <c r="V106" s="146" t="s">
        <v>134</v>
      </c>
      <c r="W106" s="124" t="s">
        <v>83</v>
      </c>
    </row>
    <row r="107" spans="1:37" s="94" customFormat="1" ht="14.25" customHeight="1" x14ac:dyDescent="0.25">
      <c r="A107" s="378"/>
      <c r="B107" s="381"/>
      <c r="C107" s="147">
        <v>3</v>
      </c>
      <c r="D107" s="271">
        <f>'solvent 1'!D107</f>
        <v>0</v>
      </c>
      <c r="E107" s="339"/>
      <c r="F107" s="339"/>
      <c r="G107" s="256">
        <f>'solvent 1'!G107</f>
        <v>4</v>
      </c>
      <c r="H107" s="308">
        <f>D107/G107</f>
        <v>0</v>
      </c>
      <c r="I107" s="280"/>
      <c r="J107" s="306">
        <f t="shared" si="8"/>
        <v>0</v>
      </c>
      <c r="K107" s="339"/>
      <c r="L107" s="339"/>
      <c r="M107" s="339"/>
      <c r="N107" s="339"/>
      <c r="O107" s="339"/>
      <c r="P107" s="317" t="e">
        <f>J107/$B$75</f>
        <v>#DIV/0!</v>
      </c>
      <c r="Q107" s="306" t="e">
        <f>P107*0.001/H107*100*10000</f>
        <v>#DIV/0!</v>
      </c>
      <c r="R107" s="353"/>
      <c r="S107" s="356"/>
      <c r="T107" s="228" t="e">
        <f>IF(P107&lt;$B$79, $B$79*0.001/H107*100*10000,"N/A")</f>
        <v>#DIV/0!</v>
      </c>
      <c r="U107" s="324"/>
      <c r="V107" s="146" t="s">
        <v>133</v>
      </c>
      <c r="W107" s="124" t="s">
        <v>135</v>
      </c>
      <c r="X107" s="117"/>
    </row>
    <row r="108" spans="1:37" s="94" customFormat="1" ht="14.25" customHeight="1" x14ac:dyDescent="0.25">
      <c r="A108" s="378"/>
      <c r="B108" s="381"/>
      <c r="C108" s="145" t="s">
        <v>151</v>
      </c>
      <c r="D108" s="257">
        <f>'solvent 1'!D108</f>
        <v>0</v>
      </c>
      <c r="E108" s="207">
        <f>'solvent 1'!E108</f>
        <v>800</v>
      </c>
      <c r="F108" s="207" t="str">
        <f>'solvent 1'!F108</f>
        <v>Diluted stock A</v>
      </c>
      <c r="G108" s="257">
        <f>'solvent 1'!G108</f>
        <v>3.2</v>
      </c>
      <c r="H108" s="193">
        <f>D108/(E108*0.001+G108)</f>
        <v>0</v>
      </c>
      <c r="I108" s="280"/>
      <c r="J108" s="201">
        <f t="shared" si="8"/>
        <v>0</v>
      </c>
      <c r="K108" s="225" t="e">
        <f>$B$75*S105/100*H108/0.001</f>
        <v>#DIV/0!</v>
      </c>
      <c r="L108" s="201" t="e">
        <f>J108-K108</f>
        <v>#DIV/0!</v>
      </c>
      <c r="M108" s="194">
        <f>$E$64</f>
        <v>0</v>
      </c>
      <c r="N108" s="178" t="e">
        <f>L108/B$75</f>
        <v>#DIV/0!</v>
      </c>
      <c r="O108" s="201" t="e">
        <f>IF(M108&gt;=$B$79, N108/M108*100, "N/A")</f>
        <v>#DIV/0!</v>
      </c>
      <c r="P108" s="343" t="str">
        <f>'solvent 1'!P108</f>
        <v>N/A</v>
      </c>
      <c r="Q108" s="343" t="str">
        <f>'solvent 1'!Q108</f>
        <v>N/A</v>
      </c>
      <c r="R108" s="343" t="str">
        <f>'solvent 1'!R108</f>
        <v>N/A</v>
      </c>
      <c r="S108" s="343" t="str">
        <f>'solvent 1'!S108</f>
        <v>N/A</v>
      </c>
      <c r="T108" s="345" t="str">
        <f>IF(P108&lt;$B$79, $B$79*0.001/H108*100*10000,"N/A")</f>
        <v>N/A</v>
      </c>
      <c r="U108" s="334" t="str">
        <f>'solvent 1'!U108</f>
        <v>N/A</v>
      </c>
      <c r="V108" s="146" t="s">
        <v>84</v>
      </c>
      <c r="W108" s="124" t="s">
        <v>85</v>
      </c>
      <c r="X108" s="117"/>
    </row>
    <row r="109" spans="1:37" s="94" customFormat="1" ht="14.25" customHeight="1" x14ac:dyDescent="0.25">
      <c r="A109" s="378"/>
      <c r="B109" s="381"/>
      <c r="C109" s="182" t="s">
        <v>152</v>
      </c>
      <c r="D109" s="257">
        <f>'solvent 1'!D109</f>
        <v>0</v>
      </c>
      <c r="E109" s="207">
        <f>'solvent 1'!E109</f>
        <v>4000</v>
      </c>
      <c r="F109" s="207" t="str">
        <f>'solvent 1'!F109</f>
        <v>Diluted stock A</v>
      </c>
      <c r="G109" s="257">
        <f>'solvent 1'!G109</f>
        <v>0</v>
      </c>
      <c r="H109" s="193">
        <f>D109/(E109*0.001+G109)</f>
        <v>0</v>
      </c>
      <c r="I109" s="280"/>
      <c r="J109" s="201">
        <f t="shared" si="8"/>
        <v>0</v>
      </c>
      <c r="K109" s="225" t="e">
        <f>$B$75*S105/100*H109/0.001</f>
        <v>#DIV/0!</v>
      </c>
      <c r="L109" s="201" t="e">
        <f>J109-K109</f>
        <v>#DIV/0!</v>
      </c>
      <c r="M109" s="194">
        <f>$E$65</f>
        <v>0</v>
      </c>
      <c r="N109" s="178" t="e">
        <f>L109/B$75</f>
        <v>#DIV/0!</v>
      </c>
      <c r="O109" s="201" t="e">
        <f>IF(M109&gt;=$B$79, N109/M109*100, "N/A")</f>
        <v>#DIV/0!</v>
      </c>
      <c r="P109" s="338"/>
      <c r="Q109" s="338"/>
      <c r="R109" s="338"/>
      <c r="S109" s="338"/>
      <c r="T109" s="346"/>
      <c r="U109" s="335"/>
      <c r="V109" s="146"/>
      <c r="W109" s="124"/>
      <c r="X109" s="117"/>
    </row>
    <row r="110" spans="1:37" s="94" customFormat="1" ht="14.25" customHeight="1" thickBot="1" x14ac:dyDescent="0.3">
      <c r="A110" s="379"/>
      <c r="B110" s="382"/>
      <c r="C110" s="198" t="s">
        <v>153</v>
      </c>
      <c r="D110" s="258">
        <f>'solvent 1'!D110</f>
        <v>0</v>
      </c>
      <c r="E110" s="207">
        <f>'solvent 1'!E110</f>
        <v>20</v>
      </c>
      <c r="F110" s="207" t="str">
        <f>'solvent 1'!F110</f>
        <v>Stock A</v>
      </c>
      <c r="G110" s="257">
        <f>'solvent 1'!G110</f>
        <v>3.98</v>
      </c>
      <c r="H110" s="199">
        <f>D110/(E110*0.001+G110)</f>
        <v>0</v>
      </c>
      <c r="I110" s="281"/>
      <c r="J110" s="204">
        <f t="shared" si="8"/>
        <v>0</v>
      </c>
      <c r="K110" s="225" t="e">
        <f>$B$75*S105/100*H110/0.001</f>
        <v>#DIV/0!</v>
      </c>
      <c r="L110" s="201" t="e">
        <f>J110-K110</f>
        <v>#DIV/0!</v>
      </c>
      <c r="M110" s="194">
        <f>$E$66</f>
        <v>0</v>
      </c>
      <c r="N110" s="178" t="e">
        <f>L110/B$75</f>
        <v>#DIV/0!</v>
      </c>
      <c r="O110" s="201" t="e">
        <f>IF(M110&gt;=$B$79, N110/M110*100, "N/A")</f>
        <v>#DIV/0!</v>
      </c>
      <c r="P110" s="344"/>
      <c r="Q110" s="344"/>
      <c r="R110" s="344"/>
      <c r="S110" s="344"/>
      <c r="T110" s="347"/>
      <c r="U110" s="336"/>
      <c r="V110" s="146"/>
      <c r="W110" s="124"/>
    </row>
    <row r="111" spans="1:37" s="94" customFormat="1" ht="14.25" customHeight="1" x14ac:dyDescent="0.25">
      <c r="A111" s="377">
        <f>'solvent 1'!A111</f>
        <v>0</v>
      </c>
      <c r="B111" s="380">
        <f>'solvent 1'!B111</f>
        <v>0</v>
      </c>
      <c r="C111" s="195">
        <v>1</v>
      </c>
      <c r="D111" s="269">
        <f>'solvent 1'!D111</f>
        <v>0</v>
      </c>
      <c r="E111" s="337" t="str">
        <f>'solvent 1'!E111</f>
        <v>N/A</v>
      </c>
      <c r="F111" s="337" t="str">
        <f>'solvent 1'!F111</f>
        <v>N/A</v>
      </c>
      <c r="G111" s="254">
        <f>'solvent 1'!G111</f>
        <v>4</v>
      </c>
      <c r="H111" s="307">
        <f>D111/G111</f>
        <v>0</v>
      </c>
      <c r="I111" s="300"/>
      <c r="J111" s="305">
        <f>I111-$B$55</f>
        <v>0</v>
      </c>
      <c r="K111" s="337" t="str">
        <f>'solvent 1'!K111</f>
        <v>N/A</v>
      </c>
      <c r="L111" s="337" t="str">
        <f>'solvent 1'!L111</f>
        <v>N/A</v>
      </c>
      <c r="M111" s="337" t="str">
        <f>'solvent 1'!M111</f>
        <v>N/A</v>
      </c>
      <c r="N111" s="337" t="str">
        <f>'solvent 1'!N111</f>
        <v>N/A</v>
      </c>
      <c r="O111" s="337" t="str">
        <f>'solvent 1'!O111</f>
        <v>N/A</v>
      </c>
      <c r="P111" s="206" t="e">
        <f>J111/$B$75</f>
        <v>#DIV/0!</v>
      </c>
      <c r="Q111" s="305" t="e">
        <f>P111*0.001/H111*100*10000</f>
        <v>#DIV/0!</v>
      </c>
      <c r="R111" s="351" t="e">
        <f>AVERAGE(Q111:Q113)</f>
        <v>#DIV/0!</v>
      </c>
      <c r="S111" s="354" t="e">
        <f>AVERAGE(R111:R113)/10000</f>
        <v>#DIV/0!</v>
      </c>
      <c r="T111" s="227" t="e">
        <f>IF(P111&lt;$B$79, $B$79*0.001/H111*100*10000,"N/A")</f>
        <v>#DIV/0!</v>
      </c>
      <c r="U111" s="322"/>
      <c r="V111" s="146"/>
      <c r="W111" s="124"/>
      <c r="X111" s="117"/>
    </row>
    <row r="112" spans="1:37" s="94" customFormat="1" ht="14.25" customHeight="1" x14ac:dyDescent="0.25">
      <c r="A112" s="378"/>
      <c r="B112" s="381"/>
      <c r="C112" s="182">
        <v>2</v>
      </c>
      <c r="D112" s="270">
        <f>'solvent 1'!D112</f>
        <v>0</v>
      </c>
      <c r="E112" s="338"/>
      <c r="F112" s="338"/>
      <c r="G112" s="255">
        <f>'solvent 1'!G112</f>
        <v>4</v>
      </c>
      <c r="H112" s="202">
        <f>D112/G112</f>
        <v>0</v>
      </c>
      <c r="I112" s="301"/>
      <c r="J112" s="201">
        <f t="shared" ref="J112:J116" si="9">I112-$B$55</f>
        <v>0</v>
      </c>
      <c r="K112" s="338"/>
      <c r="L112" s="338"/>
      <c r="M112" s="338"/>
      <c r="N112" s="338"/>
      <c r="O112" s="338"/>
      <c r="P112" s="178" t="e">
        <f>J112/$B$75</f>
        <v>#DIV/0!</v>
      </c>
      <c r="Q112" s="201" t="e">
        <f>P112*0.001/H112*100*10000</f>
        <v>#DIV/0!</v>
      </c>
      <c r="R112" s="352"/>
      <c r="S112" s="355"/>
      <c r="T112" s="228" t="e">
        <f>IF(P112&lt;$B$79, $B$79*0.001/H112*100*10000,"N/A")</f>
        <v>#DIV/0!</v>
      </c>
      <c r="U112" s="323"/>
      <c r="V112" s="146"/>
      <c r="W112" s="124"/>
      <c r="X112" s="117"/>
    </row>
    <row r="113" spans="1:24" s="94" customFormat="1" ht="14.25" customHeight="1" x14ac:dyDescent="0.25">
      <c r="A113" s="378"/>
      <c r="B113" s="381"/>
      <c r="C113" s="147">
        <v>3</v>
      </c>
      <c r="D113" s="271">
        <f>'solvent 1'!D113</f>
        <v>0</v>
      </c>
      <c r="E113" s="339"/>
      <c r="F113" s="339"/>
      <c r="G113" s="256">
        <f>'solvent 1'!G113</f>
        <v>4</v>
      </c>
      <c r="H113" s="308">
        <f>D113/G113</f>
        <v>0</v>
      </c>
      <c r="I113" s="302"/>
      <c r="J113" s="306">
        <f t="shared" si="9"/>
        <v>0</v>
      </c>
      <c r="K113" s="339"/>
      <c r="L113" s="339"/>
      <c r="M113" s="339"/>
      <c r="N113" s="339"/>
      <c r="O113" s="339"/>
      <c r="P113" s="317" t="e">
        <f>J113/$B$75</f>
        <v>#DIV/0!</v>
      </c>
      <c r="Q113" s="306" t="e">
        <f>P113*0.001/H113*100*10000</f>
        <v>#DIV/0!</v>
      </c>
      <c r="R113" s="353"/>
      <c r="S113" s="356"/>
      <c r="T113" s="228" t="e">
        <f>IF(P113&lt;$B$79, $B$79*0.001/H113*100*10000,"N/A")</f>
        <v>#DIV/0!</v>
      </c>
      <c r="U113" s="324"/>
      <c r="V113"/>
      <c r="W113" s="124"/>
    </row>
    <row r="114" spans="1:24" s="94" customFormat="1" ht="14.25" customHeight="1" x14ac:dyDescent="0.25">
      <c r="A114" s="378"/>
      <c r="B114" s="381"/>
      <c r="C114" s="145" t="s">
        <v>151</v>
      </c>
      <c r="D114" s="257">
        <f>'solvent 1'!D114</f>
        <v>0</v>
      </c>
      <c r="E114" s="207">
        <f>'solvent 1'!E114</f>
        <v>800</v>
      </c>
      <c r="F114" s="207" t="str">
        <f>'solvent 1'!F114</f>
        <v>Diluted stock A</v>
      </c>
      <c r="G114" s="257">
        <f>'solvent 1'!G114</f>
        <v>3.2</v>
      </c>
      <c r="H114" s="193">
        <f>D114/(E114*0.001+G114)</f>
        <v>0</v>
      </c>
      <c r="I114" s="301"/>
      <c r="J114" s="201">
        <f t="shared" si="9"/>
        <v>0</v>
      </c>
      <c r="K114" s="225" t="e">
        <f>$B$75*S111/100*H114/0.001</f>
        <v>#DIV/0!</v>
      </c>
      <c r="L114" s="201" t="e">
        <f>J114-K114</f>
        <v>#DIV/0!</v>
      </c>
      <c r="M114" s="194">
        <f>$E$64</f>
        <v>0</v>
      </c>
      <c r="N114" s="178" t="e">
        <f>L114/B$75</f>
        <v>#DIV/0!</v>
      </c>
      <c r="O114" s="201" t="e">
        <f>IF(M114&gt;=$B$79, N114/M114*100, "N/A")</f>
        <v>#DIV/0!</v>
      </c>
      <c r="P114" s="343" t="str">
        <f>'solvent 1'!P114</f>
        <v>N/A</v>
      </c>
      <c r="Q114" s="343" t="str">
        <f>'solvent 1'!Q114</f>
        <v>N/A</v>
      </c>
      <c r="R114" s="343" t="str">
        <f>'solvent 1'!R114</f>
        <v>N/A</v>
      </c>
      <c r="S114" s="343" t="str">
        <f>'solvent 1'!S114</f>
        <v>N/A</v>
      </c>
      <c r="T114" s="345" t="str">
        <f>IF(P114&lt;$B$79, $B$79*0.001/H114*100*10000,"N/A")</f>
        <v>N/A</v>
      </c>
      <c r="U114" s="334" t="str">
        <f>'solvent 1'!U114</f>
        <v>N/A</v>
      </c>
      <c r="V114"/>
      <c r="W114" s="124"/>
      <c r="X114" s="117"/>
    </row>
    <row r="115" spans="1:24" s="94" customFormat="1" ht="14.25" customHeight="1" x14ac:dyDescent="0.25">
      <c r="A115" s="378"/>
      <c r="B115" s="381"/>
      <c r="C115" s="182" t="s">
        <v>152</v>
      </c>
      <c r="D115" s="257">
        <f>'solvent 1'!D115</f>
        <v>0</v>
      </c>
      <c r="E115" s="207">
        <f>'solvent 1'!E115</f>
        <v>4000</v>
      </c>
      <c r="F115" s="207" t="str">
        <f>'solvent 1'!F115</f>
        <v>Diluted stock A</v>
      </c>
      <c r="G115" s="257">
        <f>'solvent 1'!G115</f>
        <v>0</v>
      </c>
      <c r="H115" s="193">
        <f>D115/(E115*0.001+G115)</f>
        <v>0</v>
      </c>
      <c r="I115" s="301"/>
      <c r="J115" s="201">
        <f t="shared" si="9"/>
        <v>0</v>
      </c>
      <c r="K115" s="225" t="e">
        <f>$B$75*S111/100*H115/0.001</f>
        <v>#DIV/0!</v>
      </c>
      <c r="L115" s="201" t="e">
        <f t="shared" ref="L115:L116" si="10">J115-K115</f>
        <v>#DIV/0!</v>
      </c>
      <c r="M115" s="194">
        <f>$E$65</f>
        <v>0</v>
      </c>
      <c r="N115" s="178" t="e">
        <f>L115/B$75</f>
        <v>#DIV/0!</v>
      </c>
      <c r="O115" s="201" t="e">
        <f>IF(M115&gt;=$B$79, N115/M115*100, "N/A")</f>
        <v>#DIV/0!</v>
      </c>
      <c r="P115" s="338"/>
      <c r="Q115" s="338"/>
      <c r="R115" s="338"/>
      <c r="S115" s="338"/>
      <c r="T115" s="346"/>
      <c r="U115" s="335"/>
      <c r="V115"/>
      <c r="W115" s="124"/>
      <c r="X115" s="117"/>
    </row>
    <row r="116" spans="1:24" s="94" customFormat="1" ht="15.75" thickBot="1" x14ac:dyDescent="0.3">
      <c r="A116" s="379"/>
      <c r="B116" s="382"/>
      <c r="C116" s="198" t="s">
        <v>153</v>
      </c>
      <c r="D116" s="258">
        <f>'solvent 1'!D116</f>
        <v>0</v>
      </c>
      <c r="E116" s="207">
        <f>'solvent 1'!E116</f>
        <v>20</v>
      </c>
      <c r="F116" s="207" t="str">
        <f>'solvent 1'!F116</f>
        <v>Stock A</v>
      </c>
      <c r="G116" s="258">
        <f>'solvent 1'!G116</f>
        <v>3.98</v>
      </c>
      <c r="H116" s="199">
        <f>D116/(E116*0.001+G116)</f>
        <v>0</v>
      </c>
      <c r="I116" s="303"/>
      <c r="J116" s="204">
        <f t="shared" si="9"/>
        <v>0</v>
      </c>
      <c r="K116" s="225" t="e">
        <f>$B$75*S111/100*H116/0.001</f>
        <v>#DIV/0!</v>
      </c>
      <c r="L116" s="201" t="e">
        <f t="shared" si="10"/>
        <v>#DIV/0!</v>
      </c>
      <c r="M116" s="194">
        <f>$E$66</f>
        <v>0</v>
      </c>
      <c r="N116" s="178" t="e">
        <f>L116/B$75</f>
        <v>#DIV/0!</v>
      </c>
      <c r="O116" s="201" t="e">
        <f>IF(M116&gt;=$B$79, N116/M116*100, "N/A")</f>
        <v>#DIV/0!</v>
      </c>
      <c r="P116" s="344"/>
      <c r="Q116" s="344"/>
      <c r="R116" s="344"/>
      <c r="S116" s="344"/>
      <c r="T116" s="347"/>
      <c r="U116" s="336"/>
      <c r="V116" s="146"/>
      <c r="W116" s="124"/>
    </row>
    <row r="117" spans="1:24" s="94" customFormat="1" ht="15" x14ac:dyDescent="0.25">
      <c r="A117" s="377">
        <f>'solvent 1'!A117</f>
        <v>0</v>
      </c>
      <c r="B117" s="380">
        <f>'solvent 1'!B117</f>
        <v>0</v>
      </c>
      <c r="C117" s="195">
        <v>1</v>
      </c>
      <c r="D117" s="269">
        <f>'solvent 1'!D117</f>
        <v>0</v>
      </c>
      <c r="E117" s="337" t="str">
        <f>'solvent 1'!E117</f>
        <v>N/A</v>
      </c>
      <c r="F117" s="337" t="str">
        <f>'solvent 1'!F117</f>
        <v>N/A</v>
      </c>
      <c r="G117" s="254">
        <f>'solvent 1'!G117</f>
        <v>4</v>
      </c>
      <c r="H117" s="307">
        <f>D117/G117</f>
        <v>0</v>
      </c>
      <c r="I117" s="300"/>
      <c r="J117" s="305">
        <f>I117-$B$55</f>
        <v>0</v>
      </c>
      <c r="K117" s="337" t="str">
        <f>'solvent 1'!K117</f>
        <v>N/A</v>
      </c>
      <c r="L117" s="337" t="str">
        <f>'solvent 1'!L117</f>
        <v>N/A</v>
      </c>
      <c r="M117" s="337" t="str">
        <f>'solvent 1'!M117</f>
        <v>N/A</v>
      </c>
      <c r="N117" s="337" t="str">
        <f>'solvent 1'!N117</f>
        <v>N/A</v>
      </c>
      <c r="O117" s="337" t="str">
        <f>'solvent 1'!O117</f>
        <v>N/A</v>
      </c>
      <c r="P117" s="206" t="e">
        <f>J117/$B$75</f>
        <v>#DIV/0!</v>
      </c>
      <c r="Q117" s="305" t="e">
        <f>P117*0.001/H117*100*10000</f>
        <v>#DIV/0!</v>
      </c>
      <c r="R117" s="351" t="e">
        <f>AVERAGE(Q117:Q119)</f>
        <v>#DIV/0!</v>
      </c>
      <c r="S117" s="354" t="e">
        <f>AVERAGE(R117:R119)/10000</f>
        <v>#DIV/0!</v>
      </c>
      <c r="T117" s="227" t="e">
        <f>IF(P117&lt;$B$79, $B$79*0.001/H117*100*10000,"N/A")</f>
        <v>#DIV/0!</v>
      </c>
      <c r="U117" s="322"/>
      <c r="V117" s="146"/>
      <c r="W117" s="124"/>
    </row>
    <row r="118" spans="1:24" s="94" customFormat="1" ht="15" x14ac:dyDescent="0.25">
      <c r="A118" s="378"/>
      <c r="B118" s="381"/>
      <c r="C118" s="182">
        <v>2</v>
      </c>
      <c r="D118" s="270">
        <f>'solvent 1'!D118</f>
        <v>0</v>
      </c>
      <c r="E118" s="338"/>
      <c r="F118" s="338"/>
      <c r="G118" s="255">
        <f>'solvent 1'!G118</f>
        <v>4</v>
      </c>
      <c r="H118" s="202">
        <f>D118/G118</f>
        <v>0</v>
      </c>
      <c r="I118" s="301"/>
      <c r="J118" s="201">
        <f t="shared" ref="J118:J122" si="11">I118-$B$55</f>
        <v>0</v>
      </c>
      <c r="K118" s="338"/>
      <c r="L118" s="338"/>
      <c r="M118" s="338"/>
      <c r="N118" s="338"/>
      <c r="O118" s="338"/>
      <c r="P118" s="178" t="e">
        <f>J118/$B$75</f>
        <v>#DIV/0!</v>
      </c>
      <c r="Q118" s="201" t="e">
        <f>P118*0.001/H118*100*10000</f>
        <v>#DIV/0!</v>
      </c>
      <c r="R118" s="352"/>
      <c r="S118" s="355"/>
      <c r="T118" s="228" t="e">
        <f>IF(P118&lt;$B$79, $B$79*0.001/H118*100*10000,"N/A")</f>
        <v>#DIV/0!</v>
      </c>
      <c r="U118" s="323"/>
      <c r="X118" s="117"/>
    </row>
    <row r="119" spans="1:24" s="94" customFormat="1" ht="15" x14ac:dyDescent="0.25">
      <c r="A119" s="378"/>
      <c r="B119" s="381"/>
      <c r="C119" s="147">
        <v>3</v>
      </c>
      <c r="D119" s="271">
        <f>'solvent 1'!D119</f>
        <v>0</v>
      </c>
      <c r="E119" s="339"/>
      <c r="F119" s="339"/>
      <c r="G119" s="256">
        <f>'solvent 1'!G119</f>
        <v>4</v>
      </c>
      <c r="H119" s="308">
        <f>D119/G119</f>
        <v>0</v>
      </c>
      <c r="I119" s="302"/>
      <c r="J119" s="306">
        <f t="shared" si="11"/>
        <v>0</v>
      </c>
      <c r="K119" s="339"/>
      <c r="L119" s="339"/>
      <c r="M119" s="339"/>
      <c r="N119" s="339"/>
      <c r="O119" s="339"/>
      <c r="P119" s="317" t="e">
        <f>J119/$B$75</f>
        <v>#DIV/0!</v>
      </c>
      <c r="Q119" s="306" t="e">
        <f>P119*0.001/H119*100*10000</f>
        <v>#DIV/0!</v>
      </c>
      <c r="R119" s="353"/>
      <c r="S119" s="356"/>
      <c r="T119" s="228" t="e">
        <f>IF(P119&lt;$B$79, $B$79*0.001/H119*100*10000,"N/A")</f>
        <v>#DIV/0!</v>
      </c>
      <c r="U119" s="324"/>
      <c r="X119" s="117"/>
    </row>
    <row r="120" spans="1:24" s="94" customFormat="1" ht="15" x14ac:dyDescent="0.25">
      <c r="A120" s="378"/>
      <c r="B120" s="381"/>
      <c r="C120" s="145" t="s">
        <v>151</v>
      </c>
      <c r="D120" s="257">
        <f>'solvent 1'!D120</f>
        <v>0</v>
      </c>
      <c r="E120" s="207">
        <f>'solvent 1'!E120</f>
        <v>800</v>
      </c>
      <c r="F120" s="207" t="str">
        <f>'solvent 1'!F120</f>
        <v>Diluted stock A</v>
      </c>
      <c r="G120" s="257">
        <f>'solvent 1'!G120</f>
        <v>3.2</v>
      </c>
      <c r="H120" s="193">
        <f>D120/(E120*0.001+G120)</f>
        <v>0</v>
      </c>
      <c r="I120" s="301"/>
      <c r="J120" s="201">
        <f t="shared" si="11"/>
        <v>0</v>
      </c>
      <c r="K120" s="225" t="e">
        <f>$B$75*S117/100*H120/0.001</f>
        <v>#DIV/0!</v>
      </c>
      <c r="L120" s="201" t="e">
        <f>J120-K120</f>
        <v>#DIV/0!</v>
      </c>
      <c r="M120" s="194">
        <f>$E$64</f>
        <v>0</v>
      </c>
      <c r="N120" s="178" t="e">
        <f>L120/B$75</f>
        <v>#DIV/0!</v>
      </c>
      <c r="O120" s="201" t="e">
        <f>IF(M120&gt;=$B$79, N120/M120*100, "N/A")</f>
        <v>#DIV/0!</v>
      </c>
      <c r="P120" s="343" t="str">
        <f>'solvent 1'!P120</f>
        <v>N/A</v>
      </c>
      <c r="Q120" s="343" t="str">
        <f>'solvent 1'!Q120</f>
        <v>N/A</v>
      </c>
      <c r="R120" s="343" t="str">
        <f>'solvent 1'!R120</f>
        <v>N/A</v>
      </c>
      <c r="S120" s="343" t="str">
        <f>'solvent 1'!S120</f>
        <v>N/A</v>
      </c>
      <c r="T120" s="345" t="str">
        <f>IF(P120&lt;$B$79, $B$79*0.001/H120*100*10000,"N/A")</f>
        <v>N/A</v>
      </c>
      <c r="U120" s="334" t="str">
        <f>'solvent 1'!U120</f>
        <v>N/A</v>
      </c>
      <c r="X120" s="117"/>
    </row>
    <row r="121" spans="1:24" s="94" customFormat="1" ht="15" x14ac:dyDescent="0.25">
      <c r="A121" s="378"/>
      <c r="B121" s="381"/>
      <c r="C121" s="182" t="s">
        <v>152</v>
      </c>
      <c r="D121" s="257">
        <f>'solvent 1'!D121</f>
        <v>0</v>
      </c>
      <c r="E121" s="207">
        <f>'solvent 1'!E121</f>
        <v>4000</v>
      </c>
      <c r="F121" s="207" t="str">
        <f>'solvent 1'!F121</f>
        <v>Diluted stock A</v>
      </c>
      <c r="G121" s="257">
        <f>'solvent 1'!G121</f>
        <v>0</v>
      </c>
      <c r="H121" s="193">
        <f>D121/(E121*0.001+G121)</f>
        <v>0</v>
      </c>
      <c r="I121" s="301"/>
      <c r="J121" s="201">
        <f t="shared" si="11"/>
        <v>0</v>
      </c>
      <c r="K121" s="225" t="e">
        <f>$B$75*S117/100*H121/0.001</f>
        <v>#DIV/0!</v>
      </c>
      <c r="L121" s="201" t="e">
        <f t="shared" ref="L121:L122" si="12">J121-K121</f>
        <v>#DIV/0!</v>
      </c>
      <c r="M121" s="194">
        <f>$E$65</f>
        <v>0</v>
      </c>
      <c r="N121" s="178" t="e">
        <f>L121/B$75</f>
        <v>#DIV/0!</v>
      </c>
      <c r="O121" s="201" t="e">
        <f>IF(M121&gt;=$B$79, N121/M121*100, "N/A")</f>
        <v>#DIV/0!</v>
      </c>
      <c r="P121" s="338"/>
      <c r="Q121" s="338"/>
      <c r="R121" s="338"/>
      <c r="S121" s="338"/>
      <c r="T121" s="346"/>
      <c r="U121" s="335"/>
      <c r="X121" s="117"/>
    </row>
    <row r="122" spans="1:24" s="94" customFormat="1" ht="15.75" thickBot="1" x14ac:dyDescent="0.3">
      <c r="A122" s="379"/>
      <c r="B122" s="382"/>
      <c r="C122" s="198" t="s">
        <v>153</v>
      </c>
      <c r="D122" s="258">
        <f>'solvent 1'!D122</f>
        <v>0</v>
      </c>
      <c r="E122" s="207">
        <f>'solvent 1'!E122</f>
        <v>20</v>
      </c>
      <c r="F122" s="207" t="str">
        <f>'solvent 1'!F122</f>
        <v>Stock A</v>
      </c>
      <c r="G122" s="258">
        <f>'solvent 1'!G122</f>
        <v>3.98</v>
      </c>
      <c r="H122" s="199">
        <f>D122/(E122*0.001+G122)</f>
        <v>0</v>
      </c>
      <c r="I122" s="303"/>
      <c r="J122" s="204">
        <f t="shared" si="11"/>
        <v>0</v>
      </c>
      <c r="K122" s="226" t="e">
        <f>$B$75*S117/100*H122/0.001</f>
        <v>#DIV/0!</v>
      </c>
      <c r="L122" s="204" t="e">
        <f t="shared" si="12"/>
        <v>#DIV/0!</v>
      </c>
      <c r="M122" s="203">
        <f>$E$66</f>
        <v>0</v>
      </c>
      <c r="N122" s="266" t="e">
        <f>L122/B$75</f>
        <v>#DIV/0!</v>
      </c>
      <c r="O122" s="201" t="e">
        <f>IF(M122&gt;=$B$79, N122/M122*100, "N/A")</f>
        <v>#DIV/0!</v>
      </c>
      <c r="P122" s="344"/>
      <c r="Q122" s="344"/>
      <c r="R122" s="344"/>
      <c r="S122" s="344"/>
      <c r="T122" s="347"/>
      <c r="U122" s="336"/>
      <c r="X122" s="117"/>
    </row>
    <row r="123" spans="1:24" s="94" customFormat="1" ht="15" x14ac:dyDescent="0.25">
      <c r="A123" s="377">
        <f>'solvent 1'!A123</f>
        <v>0</v>
      </c>
      <c r="B123" s="380">
        <f>'solvent 1'!B123</f>
        <v>0</v>
      </c>
      <c r="C123" s="195">
        <v>1</v>
      </c>
      <c r="D123" s="269">
        <f>'solvent 1'!D123</f>
        <v>0</v>
      </c>
      <c r="E123" s="337" t="str">
        <f>'solvent 1'!E123</f>
        <v>N/A</v>
      </c>
      <c r="F123" s="337" t="str">
        <f>'solvent 1'!F123</f>
        <v>N/A</v>
      </c>
      <c r="G123" s="254">
        <f>'solvent 1'!G123</f>
        <v>4</v>
      </c>
      <c r="H123" s="307">
        <f>D123/G123</f>
        <v>0</v>
      </c>
      <c r="I123" s="300"/>
      <c r="J123" s="305">
        <f>I123-$B$55</f>
        <v>0</v>
      </c>
      <c r="K123" s="337" t="str">
        <f>'solvent 1'!K123</f>
        <v>N/A</v>
      </c>
      <c r="L123" s="337" t="str">
        <f>'solvent 1'!L123</f>
        <v>N/A</v>
      </c>
      <c r="M123" s="337" t="str">
        <f>'solvent 1'!M123</f>
        <v>N/A</v>
      </c>
      <c r="N123" s="337" t="str">
        <f>'solvent 1'!N123</f>
        <v>N/A</v>
      </c>
      <c r="O123" s="337" t="str">
        <f>'solvent 1'!O123</f>
        <v>N/A</v>
      </c>
      <c r="P123" s="206" t="e">
        <f>J123/$B$75</f>
        <v>#DIV/0!</v>
      </c>
      <c r="Q123" s="305" t="e">
        <f>P123*0.001/H123*100*10000</f>
        <v>#DIV/0!</v>
      </c>
      <c r="R123" s="351" t="e">
        <f>AVERAGE(Q123:Q125)</f>
        <v>#DIV/0!</v>
      </c>
      <c r="S123" s="354" t="e">
        <f>AVERAGE(R123:R125)/10000</f>
        <v>#DIV/0!</v>
      </c>
      <c r="T123" s="227" t="e">
        <f>IF(P123&lt;$B$79, $B$79*0.001/H123*100*10000,"N/A")</f>
        <v>#DIV/0!</v>
      </c>
      <c r="U123" s="322"/>
    </row>
    <row r="124" spans="1:24" s="94" customFormat="1" ht="15" x14ac:dyDescent="0.25">
      <c r="A124" s="378"/>
      <c r="B124" s="381"/>
      <c r="C124" s="182">
        <v>2</v>
      </c>
      <c r="D124" s="270">
        <f>'solvent 1'!D124</f>
        <v>0</v>
      </c>
      <c r="E124" s="338"/>
      <c r="F124" s="338"/>
      <c r="G124" s="255">
        <f>'solvent 1'!G124</f>
        <v>4</v>
      </c>
      <c r="H124" s="202">
        <f>D124/G124</f>
        <v>0</v>
      </c>
      <c r="I124" s="301"/>
      <c r="J124" s="201">
        <f t="shared" ref="J124:J128" si="13">I124-$B$55</f>
        <v>0</v>
      </c>
      <c r="K124" s="338"/>
      <c r="L124" s="338"/>
      <c r="M124" s="338"/>
      <c r="N124" s="338"/>
      <c r="O124" s="338"/>
      <c r="P124" s="178" t="e">
        <f>J124/$B$75</f>
        <v>#DIV/0!</v>
      </c>
      <c r="Q124" s="201" t="e">
        <f>P124*0.001/H124*100*10000</f>
        <v>#DIV/0!</v>
      </c>
      <c r="R124" s="352"/>
      <c r="S124" s="355"/>
      <c r="T124" s="228" t="e">
        <f>IF(P124&lt;$B$79, $B$79*0.001/H124*100*10000,"N/A")</f>
        <v>#DIV/0!</v>
      </c>
      <c r="U124" s="323"/>
    </row>
    <row r="125" spans="1:24" s="94" customFormat="1" ht="15" x14ac:dyDescent="0.25">
      <c r="A125" s="378"/>
      <c r="B125" s="381"/>
      <c r="C125" s="147">
        <v>3</v>
      </c>
      <c r="D125" s="271">
        <f>'solvent 1'!D125</f>
        <v>0</v>
      </c>
      <c r="E125" s="339"/>
      <c r="F125" s="339"/>
      <c r="G125" s="256">
        <f>'solvent 1'!G125</f>
        <v>4</v>
      </c>
      <c r="H125" s="308">
        <f>D125/G125</f>
        <v>0</v>
      </c>
      <c r="I125" s="302"/>
      <c r="J125" s="306">
        <f t="shared" si="13"/>
        <v>0</v>
      </c>
      <c r="K125" s="339"/>
      <c r="L125" s="339"/>
      <c r="M125" s="339"/>
      <c r="N125" s="339"/>
      <c r="O125" s="339"/>
      <c r="P125" s="317" t="e">
        <f>J125/$B$75</f>
        <v>#DIV/0!</v>
      </c>
      <c r="Q125" s="306" t="e">
        <f>P125*0.001/H125*100*10000</f>
        <v>#DIV/0!</v>
      </c>
      <c r="R125" s="353"/>
      <c r="S125" s="356"/>
      <c r="T125" s="228" t="e">
        <f>IF(P125&lt;$B$79, $B$79*0.001/H125*100*10000,"N/A")</f>
        <v>#DIV/0!</v>
      </c>
      <c r="U125" s="324"/>
    </row>
    <row r="126" spans="1:24" s="94" customFormat="1" ht="15" x14ac:dyDescent="0.25">
      <c r="A126" s="378"/>
      <c r="B126" s="381"/>
      <c r="C126" s="145" t="s">
        <v>151</v>
      </c>
      <c r="D126" s="257">
        <f>'solvent 1'!D126</f>
        <v>0</v>
      </c>
      <c r="E126" s="207">
        <f>'solvent 1'!E126</f>
        <v>800</v>
      </c>
      <c r="F126" s="207" t="str">
        <f>'solvent 1'!F126</f>
        <v>Diluted stock A</v>
      </c>
      <c r="G126" s="257">
        <f>'solvent 1'!G126</f>
        <v>3.2</v>
      </c>
      <c r="H126" s="193">
        <f>D126/(E126*0.001+G126)</f>
        <v>0</v>
      </c>
      <c r="I126" s="301"/>
      <c r="J126" s="201">
        <f t="shared" si="13"/>
        <v>0</v>
      </c>
      <c r="K126" s="225" t="e">
        <f>$B$75*S123/100*H126/0.001</f>
        <v>#DIV/0!</v>
      </c>
      <c r="L126" s="201" t="e">
        <f>J126-K126</f>
        <v>#DIV/0!</v>
      </c>
      <c r="M126" s="194">
        <f>$E$64</f>
        <v>0</v>
      </c>
      <c r="N126" s="178" t="e">
        <f>L126/B$75</f>
        <v>#DIV/0!</v>
      </c>
      <c r="O126" s="201" t="e">
        <f>IF(M126&gt;=$B$79, N126/M126*100, "N/A")</f>
        <v>#DIV/0!</v>
      </c>
      <c r="P126" s="343" t="str">
        <f>'solvent 1'!P126</f>
        <v>N/A</v>
      </c>
      <c r="Q126" s="343" t="str">
        <f>'solvent 1'!Q126</f>
        <v>N/A</v>
      </c>
      <c r="R126" s="343" t="str">
        <f>'solvent 1'!R126</f>
        <v>N/A</v>
      </c>
      <c r="S126" s="343" t="str">
        <f>'solvent 1'!S126</f>
        <v>N/A</v>
      </c>
      <c r="T126" s="345" t="str">
        <f>IF(P126&lt;$B$79, $B$79*0.001/H126*100*10000,"N/A")</f>
        <v>N/A</v>
      </c>
      <c r="U126" s="334" t="str">
        <f>'solvent 1'!U126</f>
        <v>N/A</v>
      </c>
    </row>
    <row r="127" spans="1:24" s="94" customFormat="1" ht="15" x14ac:dyDescent="0.25">
      <c r="A127" s="378"/>
      <c r="B127" s="381"/>
      <c r="C127" s="182" t="s">
        <v>152</v>
      </c>
      <c r="D127" s="257">
        <f>'solvent 1'!D127</f>
        <v>0</v>
      </c>
      <c r="E127" s="207">
        <f>'solvent 1'!E127</f>
        <v>4000</v>
      </c>
      <c r="F127" s="207" t="str">
        <f>'solvent 1'!F127</f>
        <v>Diluted stock A</v>
      </c>
      <c r="G127" s="257">
        <f>'solvent 1'!G127</f>
        <v>0</v>
      </c>
      <c r="H127" s="193">
        <f>D127/(E127*0.001+G127)</f>
        <v>0</v>
      </c>
      <c r="I127" s="301"/>
      <c r="J127" s="201">
        <f t="shared" si="13"/>
        <v>0</v>
      </c>
      <c r="K127" s="225" t="e">
        <f>$B$75*S123/100*H127/0.001</f>
        <v>#DIV/0!</v>
      </c>
      <c r="L127" s="201" t="e">
        <f t="shared" ref="L127:L128" si="14">J127-K127</f>
        <v>#DIV/0!</v>
      </c>
      <c r="M127" s="194">
        <f>$E$65</f>
        <v>0</v>
      </c>
      <c r="N127" s="178" t="e">
        <f>L127/B$75</f>
        <v>#DIV/0!</v>
      </c>
      <c r="O127" s="201" t="e">
        <f>IF(M127&gt;=$B$79, N127/M127*100, "N/A")</f>
        <v>#DIV/0!</v>
      </c>
      <c r="P127" s="338"/>
      <c r="Q127" s="338"/>
      <c r="R127" s="338"/>
      <c r="S127" s="338"/>
      <c r="T127" s="346"/>
      <c r="U127" s="335"/>
    </row>
    <row r="128" spans="1:24" s="94" customFormat="1" ht="15.75" thickBot="1" x14ac:dyDescent="0.3">
      <c r="A128" s="379"/>
      <c r="B128" s="382"/>
      <c r="C128" s="198" t="s">
        <v>153</v>
      </c>
      <c r="D128" s="258">
        <f>'solvent 1'!D128</f>
        <v>0</v>
      </c>
      <c r="E128" s="207">
        <f>'solvent 1'!E128</f>
        <v>20</v>
      </c>
      <c r="F128" s="207" t="str">
        <f>'solvent 1'!F128</f>
        <v>Stock A</v>
      </c>
      <c r="G128" s="258">
        <f>'solvent 1'!G128</f>
        <v>3.98</v>
      </c>
      <c r="H128" s="199">
        <f>D128/(E128*0.001+G128)</f>
        <v>0</v>
      </c>
      <c r="I128" s="303"/>
      <c r="J128" s="204">
        <f t="shared" si="13"/>
        <v>0</v>
      </c>
      <c r="K128" s="226" t="e">
        <f>$B$75*S123/100*H128/0.001</f>
        <v>#DIV/0!</v>
      </c>
      <c r="L128" s="204" t="e">
        <f t="shared" si="14"/>
        <v>#DIV/0!</v>
      </c>
      <c r="M128" s="203">
        <f>$E$66</f>
        <v>0</v>
      </c>
      <c r="N128" s="266" t="e">
        <f>L128/B$75</f>
        <v>#DIV/0!</v>
      </c>
      <c r="O128" s="201" t="e">
        <f>IF(M128&gt;=$B$79, N128/M128*100, "N/A")</f>
        <v>#DIV/0!</v>
      </c>
      <c r="P128" s="344"/>
      <c r="Q128" s="344"/>
      <c r="R128" s="344"/>
      <c r="S128" s="344"/>
      <c r="T128" s="347"/>
      <c r="U128" s="336"/>
    </row>
    <row r="129" spans="1:21" s="94" customFormat="1" ht="15" x14ac:dyDescent="0.25">
      <c r="A129" s="377">
        <f>'solvent 1'!A129</f>
        <v>0</v>
      </c>
      <c r="B129" s="380">
        <f>'solvent 1'!B129</f>
        <v>0</v>
      </c>
      <c r="C129" s="195">
        <v>1</v>
      </c>
      <c r="D129" s="269">
        <f>'solvent 1'!D129</f>
        <v>0</v>
      </c>
      <c r="E129" s="337" t="str">
        <f>'solvent 1'!E129</f>
        <v>N/A</v>
      </c>
      <c r="F129" s="337" t="str">
        <f>'solvent 1'!F129</f>
        <v>N/A</v>
      </c>
      <c r="G129" s="254">
        <f>'solvent 1'!G129</f>
        <v>4</v>
      </c>
      <c r="H129" s="307">
        <f>D129/G129</f>
        <v>0</v>
      </c>
      <c r="I129" s="300"/>
      <c r="J129" s="305">
        <f>I129-$B$55</f>
        <v>0</v>
      </c>
      <c r="K129" s="337" t="str">
        <f>'solvent 1'!K129</f>
        <v>N/A</v>
      </c>
      <c r="L129" s="337" t="str">
        <f>'solvent 1'!L129</f>
        <v>N/A</v>
      </c>
      <c r="M129" s="337" t="str">
        <f>'solvent 1'!M129</f>
        <v>N/A</v>
      </c>
      <c r="N129" s="337" t="str">
        <f>'solvent 1'!N129</f>
        <v>N/A</v>
      </c>
      <c r="O129" s="337" t="str">
        <f>'solvent 1'!O129</f>
        <v>N/A</v>
      </c>
      <c r="P129" s="206" t="e">
        <f>J129/$B$75</f>
        <v>#DIV/0!</v>
      </c>
      <c r="Q129" s="305" t="e">
        <f>P129*0.001/H129*100*10000</f>
        <v>#DIV/0!</v>
      </c>
      <c r="R129" s="351" t="e">
        <f>AVERAGE(Q129:Q131)</f>
        <v>#DIV/0!</v>
      </c>
      <c r="S129" s="354" t="e">
        <f>AVERAGE(R129:R131)/10000</f>
        <v>#DIV/0!</v>
      </c>
      <c r="T129" s="227" t="e">
        <f>IF(P129&lt;$B$79, $B$79*0.001/H129*100*10000,"N/A")</f>
        <v>#DIV/0!</v>
      </c>
      <c r="U129" s="322"/>
    </row>
    <row r="130" spans="1:21" s="94" customFormat="1" ht="15" x14ac:dyDescent="0.25">
      <c r="A130" s="378"/>
      <c r="B130" s="381"/>
      <c r="C130" s="182">
        <v>2</v>
      </c>
      <c r="D130" s="270">
        <f>'solvent 1'!D130</f>
        <v>0</v>
      </c>
      <c r="E130" s="338"/>
      <c r="F130" s="338"/>
      <c r="G130" s="255">
        <f>'solvent 1'!G130</f>
        <v>4</v>
      </c>
      <c r="H130" s="202">
        <f>D130/G130</f>
        <v>0</v>
      </c>
      <c r="I130" s="301"/>
      <c r="J130" s="201">
        <f t="shared" ref="J130:J134" si="15">I130-$B$55</f>
        <v>0</v>
      </c>
      <c r="K130" s="338"/>
      <c r="L130" s="338"/>
      <c r="M130" s="338"/>
      <c r="N130" s="338"/>
      <c r="O130" s="338"/>
      <c r="P130" s="178" t="e">
        <f>J130/$B$75</f>
        <v>#DIV/0!</v>
      </c>
      <c r="Q130" s="201" t="e">
        <f>P130*0.001/H130*100*10000</f>
        <v>#DIV/0!</v>
      </c>
      <c r="R130" s="352"/>
      <c r="S130" s="355"/>
      <c r="T130" s="228" t="e">
        <f>IF(P130&lt;$B$79, $B$79*0.001/H130*100*10000,"N/A")</f>
        <v>#DIV/0!</v>
      </c>
      <c r="U130" s="323"/>
    </row>
    <row r="131" spans="1:21" s="94" customFormat="1" ht="15" x14ac:dyDescent="0.25">
      <c r="A131" s="378"/>
      <c r="B131" s="381"/>
      <c r="C131" s="147">
        <v>3</v>
      </c>
      <c r="D131" s="271">
        <f>'solvent 1'!D131</f>
        <v>0</v>
      </c>
      <c r="E131" s="339"/>
      <c r="F131" s="339"/>
      <c r="G131" s="256">
        <f>'solvent 1'!G131</f>
        <v>4</v>
      </c>
      <c r="H131" s="308">
        <f>D131/G131</f>
        <v>0</v>
      </c>
      <c r="I131" s="302"/>
      <c r="J131" s="306">
        <f t="shared" si="15"/>
        <v>0</v>
      </c>
      <c r="K131" s="339"/>
      <c r="L131" s="339"/>
      <c r="M131" s="339"/>
      <c r="N131" s="339"/>
      <c r="O131" s="339"/>
      <c r="P131" s="317" t="e">
        <f>J131/$B$75</f>
        <v>#DIV/0!</v>
      </c>
      <c r="Q131" s="306" t="e">
        <f>P131*0.001/H131*100*10000</f>
        <v>#DIV/0!</v>
      </c>
      <c r="R131" s="353"/>
      <c r="S131" s="356"/>
      <c r="T131" s="228" t="e">
        <f>IF(P131&lt;$B$79, $B$79*0.001/H131*100*10000,"N/A")</f>
        <v>#DIV/0!</v>
      </c>
      <c r="U131" s="324"/>
    </row>
    <row r="132" spans="1:21" s="94" customFormat="1" ht="15" x14ac:dyDescent="0.25">
      <c r="A132" s="378"/>
      <c r="B132" s="381"/>
      <c r="C132" s="145" t="s">
        <v>151</v>
      </c>
      <c r="D132" s="257">
        <f>'solvent 1'!D132</f>
        <v>0</v>
      </c>
      <c r="E132" s="207">
        <f>'solvent 1'!E132</f>
        <v>800</v>
      </c>
      <c r="F132" s="207" t="str">
        <f>'solvent 1'!F132</f>
        <v>Diluted stock A</v>
      </c>
      <c r="G132" s="257">
        <f>'solvent 1'!G132</f>
        <v>3.2</v>
      </c>
      <c r="H132" s="193">
        <f>D132/(E132*0.001+G132)</f>
        <v>0</v>
      </c>
      <c r="I132" s="301"/>
      <c r="J132" s="201">
        <f t="shared" si="15"/>
        <v>0</v>
      </c>
      <c r="K132" s="225" t="e">
        <f>$B$75*S129/100*H132/0.001</f>
        <v>#DIV/0!</v>
      </c>
      <c r="L132" s="201" t="e">
        <f>J132-K132</f>
        <v>#DIV/0!</v>
      </c>
      <c r="M132" s="194">
        <f>$E$64</f>
        <v>0</v>
      </c>
      <c r="N132" s="178" t="e">
        <f>L132/B$75</f>
        <v>#DIV/0!</v>
      </c>
      <c r="O132" s="201" t="e">
        <f>IF(M132&gt;=$B$79, N132/M132*100, "N/A")</f>
        <v>#DIV/0!</v>
      </c>
      <c r="P132" s="343" t="str">
        <f>'solvent 1'!P132</f>
        <v>N/A</v>
      </c>
      <c r="Q132" s="343" t="str">
        <f>'solvent 1'!Q132</f>
        <v>N/A</v>
      </c>
      <c r="R132" s="343" t="str">
        <f>'solvent 1'!R132</f>
        <v>N/A</v>
      </c>
      <c r="S132" s="343" t="str">
        <f>'solvent 1'!S132</f>
        <v>N/A</v>
      </c>
      <c r="T132" s="345" t="str">
        <f>IF(P132&lt;$B$79, $B$79*0.001/H132*100*10000,"N/A")</f>
        <v>N/A</v>
      </c>
      <c r="U132" s="334" t="str">
        <f>'solvent 1'!U132</f>
        <v>N/A</v>
      </c>
    </row>
    <row r="133" spans="1:21" s="94" customFormat="1" ht="15" x14ac:dyDescent="0.25">
      <c r="A133" s="378"/>
      <c r="B133" s="381"/>
      <c r="C133" s="182" t="s">
        <v>152</v>
      </c>
      <c r="D133" s="257">
        <f>'solvent 1'!D133</f>
        <v>0</v>
      </c>
      <c r="E133" s="207">
        <f>'solvent 1'!E133</f>
        <v>4000</v>
      </c>
      <c r="F133" s="207" t="str">
        <f>'solvent 1'!F133</f>
        <v>Diluted stock A</v>
      </c>
      <c r="G133" s="257">
        <f>'solvent 1'!G133</f>
        <v>0</v>
      </c>
      <c r="H133" s="193">
        <f>D133/(E133*0.001+G133)</f>
        <v>0</v>
      </c>
      <c r="I133" s="301"/>
      <c r="J133" s="201">
        <f t="shared" si="15"/>
        <v>0</v>
      </c>
      <c r="K133" s="225" t="e">
        <f>$B$75*S129/100*H133/0.001</f>
        <v>#DIV/0!</v>
      </c>
      <c r="L133" s="201" t="e">
        <f t="shared" ref="L133:L134" si="16">J133-K133</f>
        <v>#DIV/0!</v>
      </c>
      <c r="M133" s="194">
        <f>$E$65</f>
        <v>0</v>
      </c>
      <c r="N133" s="178" t="e">
        <f>L133/B$75</f>
        <v>#DIV/0!</v>
      </c>
      <c r="O133" s="201" t="e">
        <f>IF(M133&gt;=$B$79, N133/M133*100, "N/A")</f>
        <v>#DIV/0!</v>
      </c>
      <c r="P133" s="338"/>
      <c r="Q133" s="338"/>
      <c r="R133" s="338"/>
      <c r="S133" s="338"/>
      <c r="T133" s="346"/>
      <c r="U133" s="335"/>
    </row>
    <row r="134" spans="1:21" s="94" customFormat="1" ht="15.75" thickBot="1" x14ac:dyDescent="0.3">
      <c r="A134" s="379"/>
      <c r="B134" s="382"/>
      <c r="C134" s="198" t="s">
        <v>153</v>
      </c>
      <c r="D134" s="258">
        <f>'solvent 1'!D134</f>
        <v>0</v>
      </c>
      <c r="E134" s="304">
        <f>'solvent 1'!E134</f>
        <v>20</v>
      </c>
      <c r="F134" s="304" t="str">
        <f>'solvent 1'!F134</f>
        <v>Stock A</v>
      </c>
      <c r="G134" s="258">
        <f>'solvent 1'!G134</f>
        <v>3.98</v>
      </c>
      <c r="H134" s="199">
        <f>D134/(E134*0.001+G134)</f>
        <v>0</v>
      </c>
      <c r="I134" s="303"/>
      <c r="J134" s="204">
        <f t="shared" si="15"/>
        <v>0</v>
      </c>
      <c r="K134" s="226" t="e">
        <f>$B$75*S129/100*H134/0.001</f>
        <v>#DIV/0!</v>
      </c>
      <c r="L134" s="204" t="e">
        <f t="shared" si="16"/>
        <v>#DIV/0!</v>
      </c>
      <c r="M134" s="203">
        <f>$E$66</f>
        <v>0</v>
      </c>
      <c r="N134" s="266" t="e">
        <f>L134/B$75</f>
        <v>#DIV/0!</v>
      </c>
      <c r="O134" s="201" t="e">
        <f>IF(M134&gt;=$B$79, N134/M134*100, "N/A")</f>
        <v>#DIV/0!</v>
      </c>
      <c r="P134" s="344"/>
      <c r="Q134" s="344"/>
      <c r="R134" s="344"/>
      <c r="S134" s="344"/>
      <c r="T134" s="347"/>
      <c r="U134" s="336"/>
    </row>
    <row r="135" spans="1:21" s="94" customFormat="1" ht="15" x14ac:dyDescent="0.25">
      <c r="Q135" s="117"/>
    </row>
    <row r="136" spans="1:21" s="94" customFormat="1" ht="15" x14ac:dyDescent="0.25">
      <c r="Q136" s="117"/>
    </row>
    <row r="137" spans="1:21" s="94" customFormat="1" ht="15" x14ac:dyDescent="0.25">
      <c r="A137" s="181" t="s">
        <v>148</v>
      </c>
      <c r="Q137" s="117"/>
    </row>
    <row r="138" spans="1:21" s="94" customFormat="1" ht="15" x14ac:dyDescent="0.25">
      <c r="A138" s="325"/>
      <c r="B138" s="326"/>
      <c r="C138" s="326"/>
      <c r="D138" s="326"/>
      <c r="E138" s="326"/>
      <c r="F138" s="326"/>
      <c r="G138" s="326"/>
      <c r="H138" s="326"/>
      <c r="I138" s="326"/>
      <c r="J138" s="326"/>
      <c r="K138" s="326"/>
      <c r="L138" s="326"/>
      <c r="M138" s="326"/>
      <c r="N138" s="326"/>
      <c r="O138" s="326"/>
      <c r="P138" s="326"/>
      <c r="Q138" s="326"/>
      <c r="R138" s="326"/>
      <c r="S138" s="326"/>
      <c r="T138" s="326"/>
      <c r="U138" s="327"/>
    </row>
    <row r="139" spans="1:21" s="94" customFormat="1" ht="15" x14ac:dyDescent="0.25">
      <c r="A139" s="328"/>
      <c r="B139" s="329"/>
      <c r="C139" s="329"/>
      <c r="D139" s="329"/>
      <c r="E139" s="329"/>
      <c r="F139" s="329"/>
      <c r="G139" s="329"/>
      <c r="H139" s="329"/>
      <c r="I139" s="329"/>
      <c r="J139" s="329"/>
      <c r="K139" s="329"/>
      <c r="L139" s="329"/>
      <c r="M139" s="329"/>
      <c r="N139" s="329"/>
      <c r="O139" s="329"/>
      <c r="P139" s="329"/>
      <c r="Q139" s="329"/>
      <c r="R139" s="329"/>
      <c r="S139" s="329"/>
      <c r="T139" s="329"/>
      <c r="U139" s="330"/>
    </row>
    <row r="140" spans="1:21" s="94" customFormat="1" ht="15" x14ac:dyDescent="0.25">
      <c r="A140" s="328"/>
      <c r="B140" s="329"/>
      <c r="C140" s="329"/>
      <c r="D140" s="329"/>
      <c r="E140" s="329"/>
      <c r="F140" s="329"/>
      <c r="G140" s="329"/>
      <c r="H140" s="329"/>
      <c r="I140" s="329"/>
      <c r="J140" s="329"/>
      <c r="K140" s="329"/>
      <c r="L140" s="329"/>
      <c r="M140" s="329"/>
      <c r="N140" s="329"/>
      <c r="O140" s="329"/>
      <c r="P140" s="329"/>
      <c r="Q140" s="329"/>
      <c r="R140" s="329"/>
      <c r="S140" s="329"/>
      <c r="T140" s="329"/>
      <c r="U140" s="330"/>
    </row>
    <row r="141" spans="1:21" s="94" customFormat="1" ht="15" x14ac:dyDescent="0.25">
      <c r="A141" s="328"/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29"/>
      <c r="N141" s="329"/>
      <c r="O141" s="329"/>
      <c r="P141" s="329"/>
      <c r="Q141" s="329"/>
      <c r="R141" s="329"/>
      <c r="S141" s="329"/>
      <c r="T141" s="329"/>
      <c r="U141" s="330"/>
    </row>
    <row r="142" spans="1:21" s="94" customFormat="1" ht="15" x14ac:dyDescent="0.25">
      <c r="A142" s="328"/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29"/>
      <c r="N142" s="329"/>
      <c r="O142" s="329"/>
      <c r="P142" s="329"/>
      <c r="Q142" s="329"/>
      <c r="R142" s="329"/>
      <c r="S142" s="329"/>
      <c r="T142" s="329"/>
      <c r="U142" s="330"/>
    </row>
    <row r="143" spans="1:21" s="94" customFormat="1" ht="15" x14ac:dyDescent="0.25">
      <c r="A143" s="328"/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29"/>
      <c r="P143" s="329"/>
      <c r="Q143" s="329"/>
      <c r="R143" s="329"/>
      <c r="S143" s="329"/>
      <c r="T143" s="329"/>
      <c r="U143" s="330"/>
    </row>
    <row r="144" spans="1:21" ht="15" x14ac:dyDescent="0.25">
      <c r="A144" s="328"/>
      <c r="B144" s="329"/>
      <c r="C144" s="329"/>
      <c r="D144" s="329"/>
      <c r="E144" s="329"/>
      <c r="F144" s="329"/>
      <c r="G144" s="329"/>
      <c r="H144" s="329"/>
      <c r="I144" s="329"/>
      <c r="J144" s="329"/>
      <c r="K144" s="329"/>
      <c r="L144" s="329"/>
      <c r="M144" s="329"/>
      <c r="N144" s="329"/>
      <c r="O144" s="329"/>
      <c r="P144" s="329"/>
      <c r="Q144" s="329"/>
      <c r="R144" s="329"/>
      <c r="S144" s="329"/>
      <c r="T144" s="329"/>
      <c r="U144" s="330"/>
    </row>
    <row r="145" spans="1:21" ht="15" x14ac:dyDescent="0.25">
      <c r="A145" s="328"/>
      <c r="B145" s="329"/>
      <c r="C145" s="329"/>
      <c r="D145" s="329"/>
      <c r="E145" s="329"/>
      <c r="F145" s="329"/>
      <c r="G145" s="329"/>
      <c r="H145" s="329"/>
      <c r="I145" s="329"/>
      <c r="J145" s="329"/>
      <c r="K145" s="329"/>
      <c r="L145" s="329"/>
      <c r="M145" s="329"/>
      <c r="N145" s="329"/>
      <c r="O145" s="329"/>
      <c r="P145" s="329"/>
      <c r="Q145" s="329"/>
      <c r="R145" s="329"/>
      <c r="S145" s="329"/>
      <c r="T145" s="329"/>
      <c r="U145" s="330"/>
    </row>
    <row r="146" spans="1:21" s="94" customFormat="1" ht="15" x14ac:dyDescent="0.25">
      <c r="A146" s="328"/>
      <c r="B146" s="329"/>
      <c r="C146" s="329"/>
      <c r="D146" s="329"/>
      <c r="E146" s="329"/>
      <c r="F146" s="329"/>
      <c r="G146" s="329"/>
      <c r="H146" s="329"/>
      <c r="I146" s="329"/>
      <c r="J146" s="329"/>
      <c r="K146" s="329"/>
      <c r="L146" s="329"/>
      <c r="M146" s="329"/>
      <c r="N146" s="329"/>
      <c r="O146" s="329"/>
      <c r="P146" s="329"/>
      <c r="Q146" s="329"/>
      <c r="R146" s="329"/>
      <c r="S146" s="329"/>
      <c r="T146" s="329"/>
      <c r="U146" s="330"/>
    </row>
    <row r="147" spans="1:21" s="94" customFormat="1" ht="15" x14ac:dyDescent="0.25">
      <c r="A147" s="328"/>
      <c r="B147" s="329"/>
      <c r="C147" s="329"/>
      <c r="D147" s="329"/>
      <c r="E147" s="329"/>
      <c r="F147" s="329"/>
      <c r="G147" s="329"/>
      <c r="H147" s="329"/>
      <c r="I147" s="329"/>
      <c r="J147" s="329"/>
      <c r="K147" s="329"/>
      <c r="L147" s="329"/>
      <c r="M147" s="329"/>
      <c r="N147" s="329"/>
      <c r="O147" s="329"/>
      <c r="P147" s="329"/>
      <c r="Q147" s="329"/>
      <c r="R147" s="329"/>
      <c r="S147" s="329"/>
      <c r="T147" s="329"/>
      <c r="U147" s="330"/>
    </row>
    <row r="148" spans="1:21" s="94" customFormat="1" ht="15" x14ac:dyDescent="0.25">
      <c r="A148" s="331"/>
      <c r="B148" s="332"/>
      <c r="C148" s="332"/>
      <c r="D148" s="332"/>
      <c r="E148" s="332"/>
      <c r="F148" s="332"/>
      <c r="G148" s="332"/>
      <c r="H148" s="332"/>
      <c r="I148" s="332"/>
      <c r="J148" s="332"/>
      <c r="K148" s="332"/>
      <c r="L148" s="332"/>
      <c r="M148" s="332"/>
      <c r="N148" s="332"/>
      <c r="O148" s="332"/>
      <c r="P148" s="332"/>
      <c r="Q148" s="332"/>
      <c r="R148" s="332"/>
      <c r="S148" s="332"/>
      <c r="T148" s="332"/>
      <c r="U148" s="333"/>
    </row>
    <row r="149" spans="1:21" ht="14.25" customHeight="1" x14ac:dyDescent="0.25"/>
  </sheetData>
  <mergeCells count="102">
    <mergeCell ref="G21:H21"/>
    <mergeCell ref="G22:H22"/>
    <mergeCell ref="G26:I26"/>
    <mergeCell ref="G27:I27"/>
    <mergeCell ref="A84:A86"/>
    <mergeCell ref="B84:B86"/>
    <mergeCell ref="C84:C86"/>
    <mergeCell ref="D84:D86"/>
    <mergeCell ref="E84:E86"/>
    <mergeCell ref="A105:A110"/>
    <mergeCell ref="B105:B110"/>
    <mergeCell ref="E105:E107"/>
    <mergeCell ref="B4:E4"/>
    <mergeCell ref="B5:E5"/>
    <mergeCell ref="A111:A116"/>
    <mergeCell ref="B111:B116"/>
    <mergeCell ref="E111:E113"/>
    <mergeCell ref="F111:F113"/>
    <mergeCell ref="F105:F107"/>
    <mergeCell ref="K111:K113"/>
    <mergeCell ref="L111:L113"/>
    <mergeCell ref="R105:R107"/>
    <mergeCell ref="S105:S107"/>
    <mergeCell ref="U105:U107"/>
    <mergeCell ref="P108:P110"/>
    <mergeCell ref="Q108:Q110"/>
    <mergeCell ref="R108:R110"/>
    <mergeCell ref="S108:S110"/>
    <mergeCell ref="T108:T110"/>
    <mergeCell ref="U108:U110"/>
    <mergeCell ref="K105:K107"/>
    <mergeCell ref="L105:L107"/>
    <mergeCell ref="M105:M107"/>
    <mergeCell ref="N105:N107"/>
    <mergeCell ref="O105:O107"/>
    <mergeCell ref="P114:P116"/>
    <mergeCell ref="Q114:Q116"/>
    <mergeCell ref="R114:R116"/>
    <mergeCell ref="S114:S116"/>
    <mergeCell ref="T114:T116"/>
    <mergeCell ref="U114:U116"/>
    <mergeCell ref="M111:M113"/>
    <mergeCell ref="N111:N113"/>
    <mergeCell ref="O111:O113"/>
    <mergeCell ref="R111:R113"/>
    <mergeCell ref="S111:S113"/>
    <mergeCell ref="U111:U113"/>
    <mergeCell ref="S120:S122"/>
    <mergeCell ref="T120:T122"/>
    <mergeCell ref="U120:U122"/>
    <mergeCell ref="M117:M119"/>
    <mergeCell ref="N117:N119"/>
    <mergeCell ref="O117:O119"/>
    <mergeCell ref="R117:R119"/>
    <mergeCell ref="S117:S119"/>
    <mergeCell ref="U117:U119"/>
    <mergeCell ref="A123:A128"/>
    <mergeCell ref="B123:B128"/>
    <mergeCell ref="E123:E125"/>
    <mergeCell ref="F123:F125"/>
    <mergeCell ref="K123:K125"/>
    <mergeCell ref="L123:L125"/>
    <mergeCell ref="P120:P122"/>
    <mergeCell ref="Q120:Q122"/>
    <mergeCell ref="R120:R122"/>
    <mergeCell ref="A117:A122"/>
    <mergeCell ref="B117:B122"/>
    <mergeCell ref="E117:E119"/>
    <mergeCell ref="F117:F119"/>
    <mergeCell ref="K117:K119"/>
    <mergeCell ref="L117:L119"/>
    <mergeCell ref="P126:P128"/>
    <mergeCell ref="Q126:Q128"/>
    <mergeCell ref="R126:R128"/>
    <mergeCell ref="S126:S128"/>
    <mergeCell ref="T126:T128"/>
    <mergeCell ref="U126:U128"/>
    <mergeCell ref="M123:M125"/>
    <mergeCell ref="N123:N125"/>
    <mergeCell ref="O123:O125"/>
    <mergeCell ref="R123:R125"/>
    <mergeCell ref="S123:S125"/>
    <mergeCell ref="U123:U125"/>
    <mergeCell ref="A138:U148"/>
    <mergeCell ref="P132:P134"/>
    <mergeCell ref="Q132:Q134"/>
    <mergeCell ref="R132:R134"/>
    <mergeCell ref="S132:S134"/>
    <mergeCell ref="T132:T134"/>
    <mergeCell ref="U132:U134"/>
    <mergeCell ref="M129:M131"/>
    <mergeCell ref="N129:N131"/>
    <mergeCell ref="O129:O131"/>
    <mergeCell ref="R129:R131"/>
    <mergeCell ref="S129:S131"/>
    <mergeCell ref="U129:U131"/>
    <mergeCell ref="A129:A134"/>
    <mergeCell ref="B129:B134"/>
    <mergeCell ref="E129:E131"/>
    <mergeCell ref="F129:F131"/>
    <mergeCell ref="K129:K131"/>
    <mergeCell ref="L129:L131"/>
  </mergeCells>
  <conditionalFormatting sqref="J105:J110 L108:L110 N108:N110">
    <cfRule type="containsText" dxfId="803" priority="70" operator="containsText" text="#VALUE!">
      <formula>NOT(ISERROR(SEARCH("#VALUE!",J105)))</formula>
    </cfRule>
  </conditionalFormatting>
  <conditionalFormatting sqref="G89">
    <cfRule type="cellIs" dxfId="802" priority="68" operator="greaterThan">
      <formula>1</formula>
    </cfRule>
    <cfRule type="cellIs" dxfId="801" priority="69" operator="lessThanOrEqual">
      <formula>1</formula>
    </cfRule>
  </conditionalFormatting>
  <conditionalFormatting sqref="I89">
    <cfRule type="cellIs" dxfId="800" priority="66" operator="greaterThan">
      <formula>5</formula>
    </cfRule>
    <cfRule type="cellIs" dxfId="799" priority="67" operator="lessThanOrEqual">
      <formula>5</formula>
    </cfRule>
  </conditionalFormatting>
  <conditionalFormatting sqref="J87">
    <cfRule type="cellIs" dxfId="798" priority="63" operator="lessThan">
      <formula>90</formula>
    </cfRule>
    <cfRule type="cellIs" dxfId="797" priority="64" operator="greaterThan">
      <formula>110</formula>
    </cfRule>
    <cfRule type="cellIs" dxfId="796" priority="65" operator="between">
      <formula>90</formula>
      <formula>110</formula>
    </cfRule>
  </conditionalFormatting>
  <conditionalFormatting sqref="P105:P107">
    <cfRule type="cellIs" dxfId="795" priority="71" operator="greaterThan">
      <formula>$D$79</formula>
    </cfRule>
    <cfRule type="cellIs" dxfId="794" priority="72" operator="lessThan">
      <formula>$B$79</formula>
    </cfRule>
    <cfRule type="cellIs" dxfId="793" priority="73" operator="between">
      <formula>$B$79</formula>
      <formula>$D$79</formula>
    </cfRule>
  </conditionalFormatting>
  <conditionalFormatting sqref="J111:J116 N114:N116">
    <cfRule type="containsText" dxfId="792" priority="62" operator="containsText" text="#VALUE!">
      <formula>NOT(ISERROR(SEARCH("#VALUE!",J111)))</formula>
    </cfRule>
  </conditionalFormatting>
  <conditionalFormatting sqref="N120:N122 N126:N128 N132:N134 J117:J134">
    <cfRule type="containsText" dxfId="791" priority="61" operator="containsText" text="#VALUE!">
      <formula>NOT(ISERROR(SEARCH("#VALUE!",J117)))</formula>
    </cfRule>
  </conditionalFormatting>
  <conditionalFormatting sqref="L114:L116">
    <cfRule type="containsText" dxfId="790" priority="60" operator="containsText" text="#VALUE!">
      <formula>NOT(ISERROR(SEARCH("#VALUE!",L114)))</formula>
    </cfRule>
  </conditionalFormatting>
  <conditionalFormatting sqref="L120:L122">
    <cfRule type="containsText" dxfId="789" priority="59" operator="containsText" text="#VALUE!">
      <formula>NOT(ISERROR(SEARCH("#VALUE!",L120)))</formula>
    </cfRule>
  </conditionalFormatting>
  <conditionalFormatting sqref="I95:I99">
    <cfRule type="cellIs" dxfId="788" priority="56" operator="lessThan">
      <formula>90</formula>
    </cfRule>
    <cfRule type="cellIs" dxfId="787" priority="57" operator="greaterThan">
      <formula>110</formula>
    </cfRule>
    <cfRule type="cellIs" dxfId="786" priority="58" operator="between">
      <formula>90</formula>
      <formula>110</formula>
    </cfRule>
  </conditionalFormatting>
  <conditionalFormatting sqref="P111:P113">
    <cfRule type="cellIs" dxfId="785" priority="53" operator="greaterThan">
      <formula>$D$79</formula>
    </cfRule>
    <cfRule type="cellIs" dxfId="784" priority="54" operator="lessThan">
      <formula>$B$79</formula>
    </cfRule>
    <cfRule type="cellIs" dxfId="783" priority="55" operator="between">
      <formula>$B$79</formula>
      <formula>$D$79</formula>
    </cfRule>
  </conditionalFormatting>
  <conditionalFormatting sqref="P117:P119">
    <cfRule type="cellIs" dxfId="782" priority="50" operator="greaterThan">
      <formula>$D$79</formula>
    </cfRule>
    <cfRule type="cellIs" dxfId="781" priority="51" operator="lessThan">
      <formula>$B$79</formula>
    </cfRule>
    <cfRule type="cellIs" dxfId="780" priority="52" operator="between">
      <formula>$B$79</formula>
      <formula>$D$79</formula>
    </cfRule>
  </conditionalFormatting>
  <conditionalFormatting sqref="H62:H65">
    <cfRule type="cellIs" dxfId="779" priority="47" operator="between">
      <formula>70</formula>
      <formula>130</formula>
    </cfRule>
    <cfRule type="cellIs" dxfId="778" priority="48" operator="lessThan">
      <formula>70</formula>
    </cfRule>
    <cfRule type="cellIs" dxfId="777" priority="49" operator="greaterThan">
      <formula>130</formula>
    </cfRule>
  </conditionalFormatting>
  <conditionalFormatting sqref="H66:H69">
    <cfRule type="cellIs" dxfId="776" priority="44" operator="between">
      <formula>90</formula>
      <formula>110</formula>
    </cfRule>
    <cfRule type="cellIs" dxfId="775" priority="45" operator="lessThan">
      <formula>90</formula>
    </cfRule>
    <cfRule type="cellIs" dxfId="774" priority="46" operator="greaterThan">
      <formula>110</formula>
    </cfRule>
  </conditionalFormatting>
  <conditionalFormatting sqref="J62:J65">
    <cfRule type="cellIs" dxfId="773" priority="41" operator="equal">
      <formula>10</formula>
    </cfRule>
    <cfRule type="cellIs" dxfId="772" priority="42" operator="greaterThan">
      <formula>10</formula>
    </cfRule>
    <cfRule type="cellIs" dxfId="771" priority="43" operator="lessThan">
      <formula>10</formula>
    </cfRule>
  </conditionalFormatting>
  <conditionalFormatting sqref="H89">
    <cfRule type="cellIs" dxfId="770" priority="39" operator="greaterThan">
      <formula>5</formula>
    </cfRule>
    <cfRule type="cellIs" dxfId="769" priority="40" operator="lessThanOrEqual">
      <formula>5</formula>
    </cfRule>
  </conditionalFormatting>
  <conditionalFormatting sqref="L126:L128">
    <cfRule type="containsText" dxfId="768" priority="38" operator="containsText" text="#VALUE!">
      <formula>NOT(ISERROR(SEARCH("#VALUE!",L126)))</formula>
    </cfRule>
  </conditionalFormatting>
  <conditionalFormatting sqref="P123:P125">
    <cfRule type="cellIs" dxfId="767" priority="35" operator="greaterThan">
      <formula>$D$79</formula>
    </cfRule>
    <cfRule type="cellIs" dxfId="766" priority="36" operator="lessThan">
      <formula>$B$79</formula>
    </cfRule>
    <cfRule type="cellIs" dxfId="765" priority="37" operator="between">
      <formula>$B$79</formula>
      <formula>$D$79</formula>
    </cfRule>
  </conditionalFormatting>
  <conditionalFormatting sqref="L132:L134">
    <cfRule type="containsText" dxfId="764" priority="34" operator="containsText" text="#VALUE!">
      <formula>NOT(ISERROR(SEARCH("#VALUE!",L132)))</formula>
    </cfRule>
  </conditionalFormatting>
  <conditionalFormatting sqref="P129:P131">
    <cfRule type="cellIs" dxfId="763" priority="31" operator="greaterThan">
      <formula>$D$79</formula>
    </cfRule>
    <cfRule type="cellIs" dxfId="762" priority="32" operator="lessThan">
      <formula>$B$79</formula>
    </cfRule>
    <cfRule type="cellIs" dxfId="761" priority="33" operator="between">
      <formula>$B$79</formula>
      <formula>$D$79</formula>
    </cfRule>
  </conditionalFormatting>
  <conditionalFormatting sqref="O108:O109">
    <cfRule type="cellIs" dxfId="760" priority="28" operator="between">
      <formula>70</formula>
      <formula>130</formula>
    </cfRule>
    <cfRule type="cellIs" dxfId="759" priority="29" operator="lessThan">
      <formula>70</formula>
    </cfRule>
    <cfRule type="cellIs" dxfId="758" priority="30" operator="greaterThan">
      <formula>130</formula>
    </cfRule>
  </conditionalFormatting>
  <conditionalFormatting sqref="O110">
    <cfRule type="cellIs" dxfId="757" priority="25" operator="between">
      <formula>90</formula>
      <formula>110</formula>
    </cfRule>
    <cfRule type="cellIs" dxfId="756" priority="26" operator="lessThan">
      <formula>90</formula>
    </cfRule>
    <cfRule type="cellIs" dxfId="755" priority="27" operator="greaterThan">
      <formula>110</formula>
    </cfRule>
  </conditionalFormatting>
  <conditionalFormatting sqref="O114:O115">
    <cfRule type="cellIs" dxfId="754" priority="22" operator="between">
      <formula>70</formula>
      <formula>130</formula>
    </cfRule>
    <cfRule type="cellIs" dxfId="753" priority="23" operator="lessThan">
      <formula>70</formula>
    </cfRule>
    <cfRule type="cellIs" dxfId="752" priority="24" operator="greaterThan">
      <formula>130</formula>
    </cfRule>
  </conditionalFormatting>
  <conditionalFormatting sqref="O116">
    <cfRule type="cellIs" dxfId="751" priority="19" operator="between">
      <formula>90</formula>
      <formula>110</formula>
    </cfRule>
    <cfRule type="cellIs" dxfId="750" priority="20" operator="lessThan">
      <formula>90</formula>
    </cfRule>
    <cfRule type="cellIs" dxfId="749" priority="21" operator="greaterThan">
      <formula>110</formula>
    </cfRule>
  </conditionalFormatting>
  <conditionalFormatting sqref="O120:O121">
    <cfRule type="cellIs" dxfId="748" priority="16" operator="between">
      <formula>70</formula>
      <formula>130</formula>
    </cfRule>
    <cfRule type="cellIs" dxfId="747" priority="17" operator="lessThan">
      <formula>70</formula>
    </cfRule>
    <cfRule type="cellIs" dxfId="746" priority="18" operator="greaterThan">
      <formula>130</formula>
    </cfRule>
  </conditionalFormatting>
  <conditionalFormatting sqref="O122">
    <cfRule type="cellIs" dxfId="745" priority="13" operator="between">
      <formula>90</formula>
      <formula>110</formula>
    </cfRule>
    <cfRule type="cellIs" dxfId="744" priority="14" operator="lessThan">
      <formula>90</formula>
    </cfRule>
    <cfRule type="cellIs" dxfId="743" priority="15" operator="greaterThan">
      <formula>110</formula>
    </cfRule>
  </conditionalFormatting>
  <conditionalFormatting sqref="O126:O127">
    <cfRule type="cellIs" dxfId="742" priority="10" operator="between">
      <formula>70</formula>
      <formula>130</formula>
    </cfRule>
    <cfRule type="cellIs" dxfId="741" priority="11" operator="lessThan">
      <formula>70</formula>
    </cfRule>
    <cfRule type="cellIs" dxfId="740" priority="12" operator="greaterThan">
      <formula>130</formula>
    </cfRule>
  </conditionalFormatting>
  <conditionalFormatting sqref="O128">
    <cfRule type="cellIs" dxfId="739" priority="7" operator="between">
      <formula>90</formula>
      <formula>110</formula>
    </cfRule>
    <cfRule type="cellIs" dxfId="738" priority="8" operator="lessThan">
      <formula>90</formula>
    </cfRule>
    <cfRule type="cellIs" dxfId="737" priority="9" operator="greaterThan">
      <formula>110</formula>
    </cfRule>
  </conditionalFormatting>
  <conditionalFormatting sqref="O132:O133">
    <cfRule type="cellIs" dxfId="736" priority="4" operator="between">
      <formula>70</formula>
      <formula>130</formula>
    </cfRule>
    <cfRule type="cellIs" dxfId="735" priority="5" operator="lessThan">
      <formula>70</formula>
    </cfRule>
    <cfRule type="cellIs" dxfId="734" priority="6" operator="greaterThan">
      <formula>130</formula>
    </cfRule>
  </conditionalFormatting>
  <conditionalFormatting sqref="O134">
    <cfRule type="cellIs" dxfId="733" priority="1" operator="between">
      <formula>90</formula>
      <formula>110</formula>
    </cfRule>
    <cfRule type="cellIs" dxfId="732" priority="2" operator="lessThan">
      <formula>90</formula>
    </cfRule>
    <cfRule type="cellIs" dxfId="731" priority="3" operator="greaterThan">
      <formula>110</formula>
    </cfRule>
  </conditionalFormatting>
  <pageMargins left="0.74803149606299213" right="0.51181102362204722" top="0.51041666666666663" bottom="0.98425196850393704" header="0.51181102362204722" footer="0.51181102362204722"/>
  <pageSetup paperSize="9" scale="9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F0633-F934-4BDA-A78F-FCBBFAEFCA68}">
  <sheetPr>
    <pageSetUpPr fitToPage="1"/>
  </sheetPr>
  <dimension ref="A1:AK149"/>
  <sheetViews>
    <sheetView showGridLines="0" showRuler="0" zoomScale="70" zoomScaleNormal="70" workbookViewId="0">
      <selection activeCell="A7" sqref="A7"/>
    </sheetView>
  </sheetViews>
  <sheetFormatPr defaultColWidth="0" defaultRowHeight="0" customHeight="1" zeroHeight="1" x14ac:dyDescent="0.25"/>
  <cols>
    <col min="1" max="1" width="19.75" style="94" customWidth="1"/>
    <col min="2" max="2" width="19" style="94" customWidth="1"/>
    <col min="3" max="3" width="14.875" style="94" customWidth="1"/>
    <col min="4" max="4" width="15.75" style="94" customWidth="1"/>
    <col min="5" max="5" width="15.125" style="94" customWidth="1"/>
    <col min="6" max="6" width="17.375" style="94" customWidth="1"/>
    <col min="7" max="7" width="15.375" style="94" customWidth="1"/>
    <col min="8" max="8" width="17.5" style="94" customWidth="1"/>
    <col min="9" max="9" width="14.75" style="94" customWidth="1"/>
    <col min="10" max="10" width="11.375" style="94" customWidth="1"/>
    <col min="11" max="11" width="11.875" style="94" customWidth="1"/>
    <col min="12" max="12" width="11.375" style="94" customWidth="1"/>
    <col min="13" max="13" width="13" style="94" customWidth="1"/>
    <col min="14" max="14" width="13.125" style="94" customWidth="1"/>
    <col min="15" max="15" width="11.25" style="94" customWidth="1"/>
    <col min="16" max="16" width="14.75" style="94" customWidth="1"/>
    <col min="17" max="17" width="10.75" style="94" customWidth="1"/>
    <col min="18" max="18" width="11.25" style="94" customWidth="1"/>
    <col min="19" max="19" width="12.75" style="94" customWidth="1"/>
    <col min="20" max="20" width="12.125" style="94" customWidth="1"/>
    <col min="21" max="21" width="14.125" style="94" customWidth="1"/>
    <col min="22" max="22" width="11.375" style="94" customWidth="1"/>
    <col min="23" max="24" width="9" style="94" customWidth="1"/>
    <col min="25" max="25" width="33.375" style="94" customWidth="1"/>
    <col min="26" max="33" width="0" style="94" hidden="1" customWidth="1"/>
    <col min="34" max="16384" width="9" style="117" hidden="1"/>
  </cols>
  <sheetData>
    <row r="1" spans="1:33" s="161" customFormat="1" ht="14.25" customHeight="1" x14ac:dyDescent="0.2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160"/>
      <c r="AA1" s="160"/>
      <c r="AB1" s="160"/>
      <c r="AC1" s="160"/>
      <c r="AD1" s="160"/>
      <c r="AE1" s="160"/>
      <c r="AF1" s="160"/>
      <c r="AG1" s="160"/>
    </row>
    <row r="2" spans="1:33" s="160" customFormat="1" ht="14.25" customHeight="1" x14ac:dyDescent="0.25">
      <c r="A2" s="89"/>
      <c r="B2" s="90"/>
      <c r="C2" s="90"/>
      <c r="D2" s="90"/>
      <c r="E2" s="90"/>
      <c r="F2" s="90"/>
      <c r="G2" s="91" t="s">
        <v>13</v>
      </c>
      <c r="H2" s="92"/>
      <c r="I2" s="93"/>
      <c r="J2" s="93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33" s="160" customFormat="1" ht="14.25" customHeight="1" x14ac:dyDescent="0.25">
      <c r="A3" s="95"/>
      <c r="B3" s="309"/>
      <c r="C3" s="309"/>
      <c r="D3" s="309"/>
      <c r="E3" s="309"/>
      <c r="F3" s="309"/>
      <c r="G3" s="96">
        <v>0</v>
      </c>
      <c r="H3" s="92"/>
      <c r="I3" s="93"/>
      <c r="J3" s="93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spans="1:33" s="160" customFormat="1" ht="14.25" customHeight="1" x14ac:dyDescent="0.25">
      <c r="A4" s="97"/>
      <c r="B4" s="357" t="s">
        <v>14</v>
      </c>
      <c r="C4" s="357"/>
      <c r="D4" s="357"/>
      <c r="E4" s="357"/>
      <c r="F4" s="309"/>
      <c r="G4" s="98" t="s">
        <v>15</v>
      </c>
      <c r="H4" s="92"/>
      <c r="I4" s="93"/>
      <c r="J4" s="93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</row>
    <row r="5" spans="1:33" s="160" customFormat="1" ht="14.25" customHeight="1" x14ac:dyDescent="0.25">
      <c r="A5" s="97"/>
      <c r="B5" s="357" t="s">
        <v>16</v>
      </c>
      <c r="C5" s="357"/>
      <c r="D5" s="357"/>
      <c r="E5" s="357"/>
      <c r="F5" s="309"/>
      <c r="G5" s="96">
        <v>0</v>
      </c>
      <c r="H5" s="92"/>
      <c r="I5" s="93"/>
      <c r="J5" s="93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</row>
    <row r="6" spans="1:33" s="160" customFormat="1" ht="14.25" customHeight="1" x14ac:dyDescent="0.25">
      <c r="A6" s="97"/>
      <c r="B6" s="99"/>
      <c r="C6" s="99"/>
      <c r="D6" s="99"/>
      <c r="E6" s="99"/>
      <c r="F6" s="99"/>
      <c r="G6" s="98" t="s">
        <v>17</v>
      </c>
      <c r="H6" s="92"/>
      <c r="I6" s="93"/>
      <c r="J6" s="93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</row>
    <row r="7" spans="1:33" s="160" customFormat="1" ht="15.75" customHeight="1" x14ac:dyDescent="0.25">
      <c r="A7" s="321"/>
      <c r="B7" s="100"/>
      <c r="C7" s="100"/>
      <c r="D7" s="100"/>
      <c r="E7" s="100"/>
      <c r="F7" s="100"/>
      <c r="G7" s="96" t="s">
        <v>18</v>
      </c>
      <c r="H7" s="92"/>
      <c r="I7" s="93"/>
      <c r="J7" s="93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</row>
    <row r="8" spans="1:33" s="160" customFormat="1" ht="14.25" customHeight="1" x14ac:dyDescent="0.25">
      <c r="A8" s="93"/>
      <c r="B8" s="93"/>
      <c r="C8" s="93"/>
      <c r="D8" s="93"/>
      <c r="E8" s="93"/>
      <c r="F8" s="93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</row>
    <row r="9" spans="1:33" s="160" customFormat="1" ht="14.25" customHeight="1" x14ac:dyDescent="0.25">
      <c r="A9" s="101" t="s">
        <v>110</v>
      </c>
      <c r="B9" s="267" t="str">
        <f>'solvent 1'!B9</f>
        <v>SY</v>
      </c>
      <c r="C9" s="102" t="s">
        <v>19</v>
      </c>
      <c r="D9" s="94"/>
      <c r="E9" s="94"/>
      <c r="F9" s="93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</row>
    <row r="10" spans="1:33" s="160" customFormat="1" ht="14.25" customHeight="1" x14ac:dyDescent="0.25">
      <c r="A10" s="101" t="s">
        <v>20</v>
      </c>
      <c r="B10" s="267">
        <f>'solvent 1'!B10</f>
        <v>0</v>
      </c>
      <c r="C10" s="102"/>
      <c r="D10" s="94"/>
      <c r="E10" s="94"/>
      <c r="F10" s="93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</row>
    <row r="11" spans="1:33" s="160" customFormat="1" ht="14.25" customHeight="1" x14ac:dyDescent="0.25">
      <c r="A11" s="101" t="s">
        <v>5</v>
      </c>
      <c r="B11" s="267" t="str">
        <f>'solvent 1'!B11</f>
        <v>N/A</v>
      </c>
      <c r="C11" s="102" t="s">
        <v>21</v>
      </c>
      <c r="D11" s="94"/>
      <c r="E11" s="94"/>
      <c r="F11" s="93"/>
      <c r="G11" s="93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 spans="1:33" s="160" customFormat="1" ht="14.25" customHeight="1" x14ac:dyDescent="0.25">
      <c r="A12" s="101" t="s">
        <v>6</v>
      </c>
      <c r="B12" s="267" t="str">
        <f>'solvent 1'!B12</f>
        <v>Residual solvent quantification by GC-Headspace</v>
      </c>
      <c r="C12" s="102"/>
      <c r="D12" s="94"/>
      <c r="E12" s="94"/>
      <c r="F12" s="93"/>
      <c r="G12" s="93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</row>
    <row r="13" spans="1:33" s="160" customFormat="1" ht="14.25" customHeight="1" x14ac:dyDescent="0.25">
      <c r="A13" s="101" t="s">
        <v>7</v>
      </c>
      <c r="B13" s="267">
        <f>'solvent 1'!B13</f>
        <v>0</v>
      </c>
      <c r="C13" s="102" t="s">
        <v>22</v>
      </c>
      <c r="D13" s="94"/>
      <c r="E13" s="94"/>
      <c r="F13" s="93"/>
      <c r="G13" s="93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spans="1:33" s="160" customFormat="1" ht="14.25" customHeight="1" x14ac:dyDescent="0.25">
      <c r="A14" s="101" t="s">
        <v>8</v>
      </c>
      <c r="B14" s="267">
        <f>'solvent 1'!B14</f>
        <v>0</v>
      </c>
      <c r="C14" s="102" t="s">
        <v>23</v>
      </c>
      <c r="D14" s="94"/>
      <c r="E14" s="94"/>
      <c r="F14" s="93"/>
      <c r="G14" s="93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</row>
    <row r="15" spans="1:33" s="160" customFormat="1" ht="15" customHeight="1" x14ac:dyDescent="0.25">
      <c r="A15" s="101" t="s">
        <v>144</v>
      </c>
      <c r="B15" s="268">
        <f>'solvent 1'!B15</f>
        <v>0</v>
      </c>
      <c r="C15" s="102" t="s">
        <v>24</v>
      </c>
      <c r="D15" s="94"/>
      <c r="E15" s="94"/>
      <c r="F15" s="93"/>
      <c r="G15" s="93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</row>
    <row r="16" spans="1:33" s="160" customFormat="1" ht="12.75" customHeight="1" x14ac:dyDescent="0.25">
      <c r="A16" s="101" t="s">
        <v>9</v>
      </c>
      <c r="B16" s="267">
        <f>'solvent 1'!B16</f>
        <v>0</v>
      </c>
      <c r="C16" s="102" t="s">
        <v>22</v>
      </c>
      <c r="D16" s="102"/>
      <c r="E16" s="94"/>
      <c r="F16" s="93"/>
      <c r="G16" s="93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</row>
    <row r="17" spans="1:25" s="160" customFormat="1" ht="14.25" customHeight="1" x14ac:dyDescent="0.25">
      <c r="A17" s="94"/>
      <c r="B17" s="94"/>
      <c r="C17" s="94"/>
      <c r="D17" s="94"/>
      <c r="E17" s="94"/>
      <c r="F17" s="93"/>
      <c r="G17" s="93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</row>
    <row r="18" spans="1:25" s="160" customFormat="1" ht="14.25" customHeight="1" x14ac:dyDescent="0.25">
      <c r="A18" s="94"/>
      <c r="B18" s="94"/>
      <c r="C18" s="94"/>
      <c r="D18" s="94"/>
      <c r="E18" s="94"/>
      <c r="F18" s="94"/>
      <c r="G18" s="94"/>
      <c r="H18" s="104"/>
      <c r="I18" s="104"/>
      <c r="J18" s="10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</row>
    <row r="19" spans="1:25" s="160" customFormat="1" ht="14.25" customHeight="1" x14ac:dyDescent="0.25">
      <c r="A19" s="105" t="s">
        <v>25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 spans="1:25" s="160" customFormat="1" ht="14.25" customHeight="1" x14ac:dyDescent="0.25">
      <c r="A20" s="105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</row>
    <row r="21" spans="1:25" s="160" customFormat="1" ht="14.25" customHeight="1" x14ac:dyDescent="0.25">
      <c r="A21" s="106" t="s">
        <v>26</v>
      </c>
      <c r="B21" s="106" t="s">
        <v>27</v>
      </c>
      <c r="C21" s="106" t="s">
        <v>28</v>
      </c>
      <c r="D21" s="106" t="s">
        <v>29</v>
      </c>
      <c r="E21" s="310"/>
      <c r="F21" s="310"/>
      <c r="G21" s="358"/>
      <c r="H21" s="358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 spans="1:25" s="160" customFormat="1" ht="14.25" customHeight="1" x14ac:dyDescent="0.25">
      <c r="A22" s="320">
        <f>'solvent 1'!A22</f>
        <v>0</v>
      </c>
      <c r="B22" s="320">
        <f>'solvent 1'!B22</f>
        <v>0</v>
      </c>
      <c r="C22" s="320">
        <f>'solvent 1'!C22</f>
        <v>0</v>
      </c>
      <c r="D22" s="320">
        <f>'solvent 1'!D22</f>
        <v>0</v>
      </c>
      <c r="E22" s="319"/>
      <c r="F22" s="319"/>
      <c r="G22" s="359"/>
      <c r="H22" s="359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</row>
    <row r="23" spans="1:25" s="160" customFormat="1" ht="14.25" customHeight="1" x14ac:dyDescent="0.25">
      <c r="A23" s="319"/>
      <c r="B23" s="319"/>
      <c r="C23" s="319"/>
      <c r="D23" s="319"/>
      <c r="E23" s="319"/>
      <c r="F23" s="319"/>
      <c r="G23" s="311"/>
      <c r="H23" s="311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 spans="1:25" s="160" customFormat="1" ht="14.25" customHeight="1" x14ac:dyDescent="0.25">
      <c r="A24" s="105" t="s">
        <v>30</v>
      </c>
      <c r="B24" s="319"/>
      <c r="C24" s="319"/>
      <c r="D24" s="319"/>
      <c r="E24" s="319"/>
      <c r="F24" s="319"/>
      <c r="G24" s="311"/>
      <c r="H24" s="311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</row>
    <row r="25" spans="1:25" s="160" customFormat="1" ht="14.25" customHeight="1" x14ac:dyDescent="0.25">
      <c r="A25" s="319"/>
      <c r="B25" s="319"/>
      <c r="C25" s="319"/>
      <c r="D25" s="319"/>
      <c r="E25" s="319"/>
      <c r="F25" s="319"/>
      <c r="G25" s="311"/>
      <c r="H25" s="311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 spans="1:25" s="160" customFormat="1" ht="14.25" customHeight="1" x14ac:dyDescent="0.25">
      <c r="A26" s="106" t="s">
        <v>26</v>
      </c>
      <c r="B26" s="106" t="s">
        <v>27</v>
      </c>
      <c r="C26" s="106" t="s">
        <v>28</v>
      </c>
      <c r="D26" s="106" t="s">
        <v>29</v>
      </c>
      <c r="E26" s="107" t="s">
        <v>143</v>
      </c>
      <c r="F26" s="106" t="s">
        <v>31</v>
      </c>
      <c r="G26" s="358"/>
      <c r="H26" s="358"/>
      <c r="I26" s="358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</row>
    <row r="27" spans="1:25" s="160" customFormat="1" ht="14.25" customHeight="1" x14ac:dyDescent="0.25">
      <c r="A27" s="312"/>
      <c r="B27" s="312"/>
      <c r="C27" s="180"/>
      <c r="D27" s="180"/>
      <c r="E27" s="174"/>
      <c r="F27" s="312"/>
      <c r="G27" s="372"/>
      <c r="H27" s="372"/>
      <c r="I27" s="372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</row>
    <row r="28" spans="1:25" s="160" customFormat="1" ht="14.25" customHeight="1" x14ac:dyDescent="0.25">
      <c r="A28" s="319"/>
      <c r="B28" s="319"/>
      <c r="C28" s="319"/>
      <c r="D28" s="319"/>
      <c r="E28" s="319"/>
      <c r="F28" s="319"/>
      <c r="G28" s="311"/>
      <c r="H28" s="311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</row>
    <row r="29" spans="1:25" s="160" customFormat="1" ht="14.25" customHeight="1" x14ac:dyDescent="0.25">
      <c r="A29" s="105" t="s">
        <v>32</v>
      </c>
      <c r="B29" s="319"/>
      <c r="C29" s="319"/>
      <c r="D29" s="319"/>
      <c r="E29" s="319"/>
      <c r="F29" s="319"/>
      <c r="G29" s="311"/>
      <c r="H29" s="311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</row>
    <row r="30" spans="1:25" s="160" customFormat="1" ht="14.25" customHeight="1" x14ac:dyDescent="0.25">
      <c r="A30" s="319"/>
      <c r="B30" s="319"/>
      <c r="C30" s="319"/>
      <c r="D30" s="319"/>
      <c r="E30" s="319"/>
      <c r="F30" s="319"/>
      <c r="G30" s="311"/>
      <c r="H30" s="311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</row>
    <row r="31" spans="1:25" s="160" customFormat="1" ht="30" x14ac:dyDescent="0.25">
      <c r="A31" s="108" t="s">
        <v>33</v>
      </c>
      <c r="B31" s="108" t="s">
        <v>34</v>
      </c>
      <c r="C31" s="108" t="s">
        <v>35</v>
      </c>
      <c r="D31" s="108" t="s">
        <v>36</v>
      </c>
      <c r="E31" s="109"/>
      <c r="F31" s="109"/>
      <c r="G31" s="109"/>
      <c r="H31" s="311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</row>
    <row r="32" spans="1:25" s="160" customFormat="1" ht="14.25" customHeight="1" x14ac:dyDescent="0.25">
      <c r="A32" s="110" t="s">
        <v>37</v>
      </c>
      <c r="B32" s="315">
        <v>250</v>
      </c>
      <c r="C32" s="313">
        <v>50</v>
      </c>
      <c r="D32" s="111">
        <f>B32/C32*E27/100</f>
        <v>0</v>
      </c>
      <c r="E32" s="112"/>
      <c r="F32" s="319"/>
      <c r="G32" s="113"/>
      <c r="H32" s="311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</row>
    <row r="33" spans="1:25" s="160" customFormat="1" ht="14.25" customHeight="1" x14ac:dyDescent="0.25">
      <c r="A33" s="114" t="s">
        <v>38</v>
      </c>
      <c r="B33" s="316">
        <v>250</v>
      </c>
      <c r="C33" s="314">
        <v>50</v>
      </c>
      <c r="D33" s="115">
        <f>B33/C33*E27/100</f>
        <v>0</v>
      </c>
      <c r="E33" s="319"/>
      <c r="F33" s="319"/>
      <c r="G33" s="113"/>
      <c r="H33" s="311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</row>
    <row r="34" spans="1:25" s="160" customFormat="1" ht="14.25" customHeight="1" x14ac:dyDescent="0.25">
      <c r="A34" s="105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</row>
    <row r="35" spans="1:25" s="161" customFormat="1" ht="14.25" customHeight="1" x14ac:dyDescent="0.25">
      <c r="A35" s="105" t="s">
        <v>39</v>
      </c>
      <c r="B35" s="116"/>
      <c r="C35" s="116"/>
      <c r="D35" s="116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117"/>
      <c r="U35" s="117"/>
      <c r="V35" s="117"/>
      <c r="W35" s="117"/>
      <c r="X35" s="117"/>
      <c r="Y35" s="117"/>
    </row>
    <row r="36" spans="1:25" s="161" customFormat="1" ht="14.25" customHeight="1" x14ac:dyDescent="0.25">
      <c r="A36" s="116"/>
      <c r="B36" s="116"/>
      <c r="C36" s="116"/>
      <c r="D36" s="116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117"/>
      <c r="U36" s="117"/>
      <c r="V36" s="117"/>
      <c r="W36" s="117"/>
      <c r="X36" s="117"/>
      <c r="Y36" s="117"/>
    </row>
    <row r="37" spans="1:25" s="161" customFormat="1" ht="30" x14ac:dyDescent="0.25">
      <c r="A37" s="108" t="s">
        <v>33</v>
      </c>
      <c r="B37" s="108" t="s">
        <v>40</v>
      </c>
      <c r="C37" s="108" t="s">
        <v>41</v>
      </c>
      <c r="D37" s="108" t="s">
        <v>35</v>
      </c>
      <c r="E37" s="108" t="s">
        <v>43</v>
      </c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117"/>
      <c r="U37" s="117"/>
      <c r="V37" s="117"/>
      <c r="W37" s="117"/>
      <c r="X37" s="117"/>
      <c r="Y37" s="117"/>
    </row>
    <row r="38" spans="1:25" s="161" customFormat="1" ht="14.25" customHeight="1" x14ac:dyDescent="0.25">
      <c r="A38" s="118" t="s">
        <v>44</v>
      </c>
      <c r="B38" s="272">
        <f>'solvent 1'!B38</f>
        <v>25</v>
      </c>
      <c r="C38" s="272" t="str">
        <f>'solvent 1'!C38</f>
        <v>A</v>
      </c>
      <c r="D38" s="273">
        <f>'solvent 1'!D38</f>
        <v>25</v>
      </c>
      <c r="E38" s="119">
        <f>B38*D32/(B38*0.001+D38)</f>
        <v>0</v>
      </c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17"/>
      <c r="U38" s="117"/>
      <c r="V38" s="117"/>
      <c r="W38" s="117"/>
      <c r="X38" s="117"/>
      <c r="Y38" s="117"/>
    </row>
    <row r="39" spans="1:25" s="161" customFormat="1" ht="14.25" customHeight="1" x14ac:dyDescent="0.25">
      <c r="A39" s="116"/>
      <c r="B39" s="116"/>
      <c r="C39" s="116"/>
      <c r="D39" s="116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117"/>
      <c r="U39" s="117"/>
      <c r="V39" s="117"/>
      <c r="W39" s="117"/>
      <c r="X39" s="117"/>
      <c r="Y39" s="117"/>
    </row>
    <row r="40" spans="1:25" s="161" customFormat="1" ht="14.25" customHeight="1" x14ac:dyDescent="0.25">
      <c r="A40" s="105" t="s">
        <v>138</v>
      </c>
      <c r="B40" s="116"/>
      <c r="C40" s="116"/>
      <c r="D40" s="116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117"/>
      <c r="U40" s="117"/>
      <c r="V40" s="117"/>
      <c r="W40" s="117"/>
      <c r="X40" s="117"/>
      <c r="Y40" s="117"/>
    </row>
    <row r="41" spans="1:25" s="161" customFormat="1" ht="14.25" customHeight="1" x14ac:dyDescent="0.25">
      <c r="A41" s="105"/>
      <c r="B41" s="116"/>
      <c r="C41" s="116"/>
      <c r="D41" s="116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117"/>
      <c r="U41" s="117"/>
      <c r="V41" s="117"/>
      <c r="W41" s="117"/>
      <c r="X41" s="117"/>
      <c r="Y41" s="117"/>
    </row>
    <row r="42" spans="1:25" s="161" customFormat="1" ht="29.25" customHeight="1" x14ac:dyDescent="0.25">
      <c r="A42" s="163" t="s">
        <v>122</v>
      </c>
      <c r="B42" s="121" t="s">
        <v>117</v>
      </c>
      <c r="C42" s="116"/>
      <c r="D42" s="116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117"/>
      <c r="U42" s="117"/>
      <c r="V42" s="117"/>
      <c r="W42" s="117"/>
      <c r="X42" s="117"/>
      <c r="Y42" s="117"/>
    </row>
    <row r="43" spans="1:25" s="161" customFormat="1" ht="14.25" customHeight="1" x14ac:dyDescent="0.25">
      <c r="A43" s="170" t="s">
        <v>123</v>
      </c>
      <c r="B43" s="171"/>
      <c r="C43" s="116"/>
      <c r="D43" s="116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117"/>
      <c r="U43" s="117"/>
      <c r="V43" s="117"/>
      <c r="W43" s="117"/>
      <c r="X43" s="117"/>
      <c r="Y43" s="117"/>
    </row>
    <row r="44" spans="1:25" s="161" customFormat="1" ht="14.25" customHeight="1" x14ac:dyDescent="0.25">
      <c r="A44" s="170" t="s">
        <v>124</v>
      </c>
      <c r="B44" s="171"/>
      <c r="C44" s="116"/>
      <c r="D44" s="116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117"/>
      <c r="U44" s="117"/>
      <c r="V44" s="117"/>
      <c r="W44" s="117"/>
      <c r="X44" s="117"/>
      <c r="Y44" s="117"/>
    </row>
    <row r="45" spans="1:25" s="161" customFormat="1" ht="14.25" customHeight="1" x14ac:dyDescent="0.25">
      <c r="A45" s="170" t="s">
        <v>125</v>
      </c>
      <c r="B45" s="171"/>
      <c r="C45" s="116"/>
      <c r="D45" s="116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117"/>
      <c r="U45" s="117"/>
      <c r="V45" s="117"/>
      <c r="W45" s="117"/>
      <c r="X45" s="117"/>
      <c r="Y45" s="117"/>
    </row>
    <row r="46" spans="1:25" s="161" customFormat="1" ht="14.25" customHeight="1" x14ac:dyDescent="0.25">
      <c r="A46" s="170" t="s">
        <v>126</v>
      </c>
      <c r="B46" s="171"/>
      <c r="C46" s="116"/>
      <c r="D46" s="116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117"/>
      <c r="U46" s="117"/>
      <c r="V46" s="117"/>
      <c r="W46" s="117"/>
      <c r="X46" s="117"/>
      <c r="Y46" s="117"/>
    </row>
    <row r="47" spans="1:25" s="161" customFormat="1" ht="14.25" customHeight="1" x14ac:dyDescent="0.25">
      <c r="A47" s="170" t="s">
        <v>127</v>
      </c>
      <c r="B47" s="171"/>
      <c r="C47" s="116"/>
      <c r="D47" s="116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117"/>
      <c r="U47" s="117"/>
      <c r="V47" s="117"/>
      <c r="W47" s="117"/>
      <c r="X47" s="117"/>
      <c r="Y47" s="117"/>
    </row>
    <row r="48" spans="1:25" s="161" customFormat="1" ht="14.25" customHeight="1" x14ac:dyDescent="0.25">
      <c r="A48" s="170" t="s">
        <v>128</v>
      </c>
      <c r="B48" s="171"/>
      <c r="C48" s="116"/>
      <c r="D48" s="116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117"/>
      <c r="U48" s="117"/>
      <c r="V48" s="117"/>
      <c r="W48" s="117"/>
      <c r="X48" s="117"/>
      <c r="Y48" s="117"/>
    </row>
    <row r="49" spans="1:25" s="161" customFormat="1" ht="14.25" customHeight="1" x14ac:dyDescent="0.25">
      <c r="A49" s="170" t="s">
        <v>129</v>
      </c>
      <c r="B49" s="171"/>
      <c r="C49" s="116"/>
      <c r="D49" s="116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117"/>
      <c r="U49" s="117"/>
      <c r="V49" s="117"/>
      <c r="W49" s="117"/>
      <c r="X49" s="117"/>
      <c r="Y49" s="117"/>
    </row>
    <row r="50" spans="1:25" s="161" customFormat="1" ht="14.25" customHeight="1" x14ac:dyDescent="0.25">
      <c r="A50" s="170" t="s">
        <v>130</v>
      </c>
      <c r="B50" s="171"/>
      <c r="C50" s="116"/>
      <c r="D50" s="116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117"/>
      <c r="U50" s="117"/>
      <c r="V50" s="117"/>
      <c r="W50" s="117"/>
      <c r="X50" s="117"/>
      <c r="Y50" s="117"/>
    </row>
    <row r="51" spans="1:25" s="161" customFormat="1" ht="14.25" customHeight="1" x14ac:dyDescent="0.25">
      <c r="A51" s="170"/>
      <c r="B51" s="171"/>
      <c r="C51" s="116"/>
      <c r="D51" s="116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117"/>
      <c r="U51" s="117"/>
      <c r="V51" s="117"/>
      <c r="W51" s="117"/>
      <c r="X51" s="117"/>
      <c r="Y51" s="117"/>
    </row>
    <row r="52" spans="1:25" s="161" customFormat="1" ht="14.25" customHeight="1" x14ac:dyDescent="0.25">
      <c r="A52" s="170"/>
      <c r="B52" s="171"/>
      <c r="C52" s="116"/>
      <c r="D52" s="116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117"/>
      <c r="U52" s="117"/>
      <c r="V52" s="117"/>
      <c r="W52" s="117"/>
      <c r="X52" s="117"/>
      <c r="Y52" s="117"/>
    </row>
    <row r="53" spans="1:25" s="161" customFormat="1" ht="14.25" customHeight="1" x14ac:dyDescent="0.25">
      <c r="A53" s="170"/>
      <c r="B53" s="171"/>
      <c r="C53" s="116"/>
      <c r="D53" s="116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117"/>
      <c r="U53" s="117"/>
      <c r="V53" s="117"/>
      <c r="W53" s="117"/>
      <c r="X53" s="117"/>
      <c r="Y53" s="117"/>
    </row>
    <row r="54" spans="1:25" s="161" customFormat="1" ht="14.25" customHeight="1" thickBot="1" x14ac:dyDescent="0.3">
      <c r="A54" s="172"/>
      <c r="B54" s="173"/>
      <c r="C54" s="116"/>
      <c r="D54" s="116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117"/>
      <c r="U54" s="117"/>
      <c r="V54" s="117"/>
      <c r="W54" s="117"/>
      <c r="X54" s="117"/>
      <c r="Y54" s="117"/>
    </row>
    <row r="55" spans="1:25" s="161" customFormat="1" ht="14.25" customHeight="1" thickTop="1" x14ac:dyDescent="0.25">
      <c r="A55" s="209" t="s">
        <v>131</v>
      </c>
      <c r="B55" s="210">
        <f>IFERROR(AVERAGE(B43:B54), 0)</f>
        <v>0</v>
      </c>
      <c r="C55" s="164" t="s">
        <v>132</v>
      </c>
      <c r="D55" s="116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117"/>
      <c r="U55" s="117"/>
      <c r="V55" s="117"/>
      <c r="W55" s="117"/>
      <c r="X55" s="117"/>
      <c r="Y55" s="117"/>
    </row>
    <row r="56" spans="1:25" s="161" customFormat="1" ht="14.25" customHeight="1" x14ac:dyDescent="0.25">
      <c r="A56" s="211" t="s">
        <v>66</v>
      </c>
      <c r="B56" s="212" t="e">
        <f>STDEV(B43:B54)</f>
        <v>#DIV/0!</v>
      </c>
      <c r="C56" s="164" t="s">
        <v>132</v>
      </c>
      <c r="D56" s="116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117"/>
      <c r="U56" s="117"/>
      <c r="V56" s="117"/>
      <c r="W56" s="117"/>
      <c r="X56" s="117"/>
      <c r="Y56" s="117"/>
    </row>
    <row r="57" spans="1:25" s="161" customFormat="1" ht="14.25" customHeight="1" x14ac:dyDescent="0.25">
      <c r="A57" s="166" t="s">
        <v>136</v>
      </c>
      <c r="B57" s="318" t="e">
        <f>B56/B55*100</f>
        <v>#DIV/0!</v>
      </c>
      <c r="C57" s="164"/>
      <c r="D57" s="116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117"/>
      <c r="U57" s="117"/>
      <c r="V57" s="117"/>
      <c r="W57" s="117"/>
      <c r="X57" s="117"/>
      <c r="Y57" s="117"/>
    </row>
    <row r="58" spans="1:25" s="161" customFormat="1" ht="14.25" customHeight="1" x14ac:dyDescent="0.25">
      <c r="A58" s="93"/>
      <c r="B58" s="116"/>
      <c r="C58" s="116"/>
      <c r="D58" s="116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117"/>
      <c r="U58" s="117"/>
      <c r="V58" s="117"/>
      <c r="W58" s="117"/>
      <c r="X58" s="117"/>
      <c r="Y58" s="117"/>
    </row>
    <row r="59" spans="1:25" s="161" customFormat="1" ht="14.25" customHeight="1" x14ac:dyDescent="0.25">
      <c r="A59" s="105" t="s">
        <v>137</v>
      </c>
      <c r="B59" s="116"/>
      <c r="C59" s="116"/>
      <c r="D59" s="116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117"/>
      <c r="U59" s="117"/>
      <c r="V59" s="117"/>
      <c r="W59" s="117"/>
      <c r="X59" s="117"/>
      <c r="Y59" s="117"/>
    </row>
    <row r="60" spans="1:25" s="161" customFormat="1" ht="14.25" customHeight="1" x14ac:dyDescent="0.25">
      <c r="A60" s="105"/>
      <c r="B60" s="116"/>
      <c r="C60" s="116"/>
      <c r="D60" s="116"/>
      <c r="E60" s="94"/>
      <c r="F60" s="117"/>
      <c r="H60" s="94"/>
      <c r="I60" s="94"/>
      <c r="K60" s="94"/>
      <c r="N60" s="120" t="s">
        <v>45</v>
      </c>
      <c r="O60" s="94"/>
      <c r="P60" s="117"/>
      <c r="Q60" s="117"/>
      <c r="R60" s="117"/>
    </row>
    <row r="61" spans="1:25" s="161" customFormat="1" ht="30" x14ac:dyDescent="0.25">
      <c r="A61" s="108" t="s">
        <v>46</v>
      </c>
      <c r="B61" s="108" t="s">
        <v>40</v>
      </c>
      <c r="C61" s="108" t="s">
        <v>41</v>
      </c>
      <c r="D61" s="108" t="s">
        <v>42</v>
      </c>
      <c r="E61" s="108" t="s">
        <v>43</v>
      </c>
      <c r="F61" s="121" t="s">
        <v>115</v>
      </c>
      <c r="G61" s="121" t="s">
        <v>119</v>
      </c>
      <c r="H61" s="108" t="s">
        <v>47</v>
      </c>
      <c r="I61" s="108" t="s">
        <v>163</v>
      </c>
      <c r="J61" s="108" t="s">
        <v>149</v>
      </c>
      <c r="K61" s="94"/>
      <c r="L61" s="94"/>
      <c r="M61" s="94"/>
      <c r="N61" s="94"/>
      <c r="O61" s="94"/>
      <c r="P61" s="94"/>
      <c r="Q61" s="94"/>
      <c r="R61" s="94"/>
      <c r="S61" s="117"/>
      <c r="T61" s="117"/>
      <c r="U61" s="117"/>
      <c r="V61" s="117"/>
      <c r="W61" s="117"/>
      <c r="X61" s="117"/>
      <c r="Y61" s="117"/>
    </row>
    <row r="62" spans="1:25" s="161" customFormat="1" ht="14.25" customHeight="1" x14ac:dyDescent="0.25">
      <c r="A62" s="208" t="str">
        <f>'solvent 1'!A62</f>
        <v>A8</v>
      </c>
      <c r="B62" s="208">
        <f>'solvent 1'!B62</f>
        <v>80</v>
      </c>
      <c r="C62" s="208" t="str">
        <f>'solvent 1'!C62</f>
        <v>Diluted A</v>
      </c>
      <c r="D62" s="208">
        <f>'solvent 1'!D62</f>
        <v>3.92</v>
      </c>
      <c r="E62" s="150">
        <f>B62*$E$38/1000/(B62*0.001+D62)</f>
        <v>0</v>
      </c>
      <c r="F62" s="294"/>
      <c r="G62" s="123">
        <f>F62-$B$55</f>
        <v>0</v>
      </c>
      <c r="H62" s="123" t="e">
        <f>G62/$B$75/E62*100</f>
        <v>#DIV/0!</v>
      </c>
      <c r="I62" s="278"/>
      <c r="J62" s="183" t="e">
        <f>(2*I62)/$B$78</f>
        <v>#DIV/0!</v>
      </c>
      <c r="K62" s="124" t="s">
        <v>164</v>
      </c>
      <c r="L62" s="94"/>
      <c r="M62" s="94"/>
      <c r="N62" s="94"/>
      <c r="O62" s="94"/>
      <c r="P62" s="94"/>
      <c r="Q62" s="94"/>
      <c r="R62" s="94"/>
      <c r="S62" s="117"/>
      <c r="T62" s="117"/>
      <c r="U62" s="117"/>
      <c r="V62" s="117"/>
      <c r="W62" s="117"/>
      <c r="X62" s="117"/>
      <c r="Y62" s="117"/>
    </row>
    <row r="63" spans="1:25" s="161" customFormat="1" ht="14.25" customHeight="1" x14ac:dyDescent="0.25">
      <c r="A63" s="208" t="str">
        <f>'solvent 1'!A63</f>
        <v>A7</v>
      </c>
      <c r="B63" s="208">
        <f>'solvent 1'!B63</f>
        <v>400</v>
      </c>
      <c r="C63" s="208" t="str">
        <f>'solvent 1'!C63</f>
        <v>Diluted A</v>
      </c>
      <c r="D63" s="208">
        <f>'solvent 1'!D63</f>
        <v>3.6</v>
      </c>
      <c r="E63" s="150">
        <f t="shared" ref="E63:E65" si="0">B63*$E$38/1000/(B63*0.001+D63)</f>
        <v>0</v>
      </c>
      <c r="F63" s="294"/>
      <c r="G63" s="122">
        <f t="shared" ref="G63:G73" si="1">F63-$B$55</f>
        <v>0</v>
      </c>
      <c r="H63" s="123" t="e">
        <f>G63/$B$75/E63*100</f>
        <v>#DIV/0!</v>
      </c>
      <c r="I63" s="278"/>
      <c r="J63" s="183" t="e">
        <f>(2*I63)/$B$78</f>
        <v>#DIV/0!</v>
      </c>
      <c r="K63" s="120" t="s">
        <v>165</v>
      </c>
      <c r="L63" s="94"/>
      <c r="M63" s="94"/>
      <c r="N63" s="94"/>
      <c r="O63" s="94"/>
      <c r="P63" s="94"/>
      <c r="Q63" s="94"/>
      <c r="R63" s="94"/>
      <c r="S63" s="117"/>
      <c r="T63" s="117"/>
      <c r="U63" s="117"/>
      <c r="V63" s="117"/>
      <c r="W63" s="117"/>
      <c r="X63" s="117"/>
      <c r="Y63" s="117"/>
    </row>
    <row r="64" spans="1:25" s="161" customFormat="1" ht="14.25" customHeight="1" x14ac:dyDescent="0.25">
      <c r="A64" s="208" t="str">
        <f>'solvent 1'!A64</f>
        <v>A6</v>
      </c>
      <c r="B64" s="208">
        <f>'solvent 1'!B64</f>
        <v>800</v>
      </c>
      <c r="C64" s="208" t="str">
        <f>'solvent 1'!C64</f>
        <v>Diluted A</v>
      </c>
      <c r="D64" s="208">
        <f>'solvent 1'!D64</f>
        <v>3.2</v>
      </c>
      <c r="E64" s="150">
        <f t="shared" si="0"/>
        <v>0</v>
      </c>
      <c r="F64" s="294"/>
      <c r="G64" s="122">
        <f t="shared" si="1"/>
        <v>0</v>
      </c>
      <c r="H64" s="123" t="e">
        <f>G64/$B$75/E64*100</f>
        <v>#DIV/0!</v>
      </c>
      <c r="I64" s="278"/>
      <c r="J64" s="183" t="e">
        <f>(2*I64)/$B$78</f>
        <v>#DIV/0!</v>
      </c>
      <c r="K64" s="94"/>
      <c r="L64" s="94"/>
      <c r="M64" s="94"/>
      <c r="N64" s="94"/>
      <c r="O64" s="94"/>
      <c r="P64" s="94"/>
      <c r="Q64" s="94"/>
      <c r="R64" s="94"/>
      <c r="S64" s="117"/>
      <c r="T64" s="117"/>
      <c r="U64" s="117"/>
      <c r="V64" s="117"/>
      <c r="W64" s="117"/>
      <c r="X64" s="117"/>
      <c r="Y64" s="117"/>
    </row>
    <row r="65" spans="1:25" s="161" customFormat="1" ht="14.25" customHeight="1" x14ac:dyDescent="0.25">
      <c r="A65" s="208" t="str">
        <f>'solvent 1'!A65</f>
        <v>A5</v>
      </c>
      <c r="B65" s="208">
        <f>'solvent 1'!B65</f>
        <v>4000</v>
      </c>
      <c r="C65" s="208" t="str">
        <f>'solvent 1'!C65</f>
        <v>Diluted A</v>
      </c>
      <c r="D65" s="208">
        <f>'solvent 1'!D65</f>
        <v>0</v>
      </c>
      <c r="E65" s="150">
        <f t="shared" si="0"/>
        <v>0</v>
      </c>
      <c r="F65" s="294"/>
      <c r="G65" s="122">
        <f t="shared" si="1"/>
        <v>0</v>
      </c>
      <c r="H65" s="123" t="e">
        <f t="shared" ref="H65:H73" si="2">G65/$B$75/E65*100</f>
        <v>#DIV/0!</v>
      </c>
      <c r="I65" s="278"/>
      <c r="J65" s="183" t="e">
        <f>(2*I65)/$B$78</f>
        <v>#DIV/0!</v>
      </c>
      <c r="K65" s="120" t="s">
        <v>166</v>
      </c>
      <c r="L65" s="94"/>
      <c r="M65" s="94"/>
      <c r="N65" s="94"/>
      <c r="O65" s="94"/>
      <c r="P65" s="94"/>
      <c r="Q65" s="94"/>
      <c r="R65" s="94"/>
      <c r="S65" s="117"/>
      <c r="T65" s="117"/>
      <c r="U65" s="117"/>
      <c r="V65" s="117"/>
      <c r="W65" s="117"/>
      <c r="X65" s="117"/>
      <c r="Y65" s="117"/>
    </row>
    <row r="66" spans="1:25" s="161" customFormat="1" ht="14.25" customHeight="1" x14ac:dyDescent="0.25">
      <c r="A66" s="208" t="str">
        <f>'solvent 1'!A66</f>
        <v>A4</v>
      </c>
      <c r="B66" s="208">
        <f>'solvent 1'!B66</f>
        <v>20</v>
      </c>
      <c r="C66" s="208" t="str">
        <f>'solvent 1'!C66</f>
        <v>A</v>
      </c>
      <c r="D66" s="208">
        <f>'solvent 1'!D66</f>
        <v>3.98</v>
      </c>
      <c r="E66" s="150">
        <f t="shared" ref="E66:E73" si="3">B66*$D$32/(B66*0.001+D66)</f>
        <v>0</v>
      </c>
      <c r="F66" s="294"/>
      <c r="G66" s="122">
        <f t="shared" si="1"/>
        <v>0</v>
      </c>
      <c r="H66" s="123" t="e">
        <f>G66/$B$75/E66*100</f>
        <v>#DIV/0!</v>
      </c>
      <c r="I66" s="182" t="s">
        <v>63</v>
      </c>
      <c r="J66" s="182" t="s">
        <v>63</v>
      </c>
      <c r="K66" s="120" t="s">
        <v>171</v>
      </c>
      <c r="L66" s="94"/>
      <c r="M66" s="94"/>
      <c r="N66" s="94"/>
      <c r="O66" s="94"/>
      <c r="P66" s="94"/>
      <c r="Q66" s="94"/>
      <c r="R66" s="94"/>
      <c r="S66" s="117"/>
      <c r="T66" s="117"/>
      <c r="U66" s="117"/>
      <c r="V66" s="117"/>
      <c r="W66" s="117"/>
      <c r="X66" s="117"/>
      <c r="Y66" s="117"/>
    </row>
    <row r="67" spans="1:25" s="161" customFormat="1" ht="14.25" customHeight="1" x14ac:dyDescent="0.25">
      <c r="A67" s="208" t="str">
        <f>'solvent 1'!A67</f>
        <v>A3</v>
      </c>
      <c r="B67" s="208">
        <f>'solvent 1'!B67</f>
        <v>40</v>
      </c>
      <c r="C67" s="208" t="str">
        <f>'solvent 1'!C67</f>
        <v>A</v>
      </c>
      <c r="D67" s="208">
        <f>'solvent 1'!D67</f>
        <v>3.96</v>
      </c>
      <c r="E67" s="150">
        <f t="shared" si="3"/>
        <v>0</v>
      </c>
      <c r="F67" s="294"/>
      <c r="G67" s="122">
        <f t="shared" si="1"/>
        <v>0</v>
      </c>
      <c r="H67" s="123" t="e">
        <f t="shared" si="2"/>
        <v>#DIV/0!</v>
      </c>
      <c r="I67" s="182" t="s">
        <v>63</v>
      </c>
      <c r="J67" s="182" t="s">
        <v>63</v>
      </c>
      <c r="K67" s="94"/>
      <c r="L67" s="94"/>
      <c r="M67" s="94"/>
      <c r="N67" s="94"/>
      <c r="O67" s="94"/>
      <c r="P67" s="94"/>
      <c r="Q67" s="94"/>
      <c r="R67" s="94"/>
      <c r="S67" s="117"/>
      <c r="T67" s="117"/>
      <c r="U67" s="117"/>
      <c r="V67" s="117"/>
      <c r="W67" s="117"/>
      <c r="X67" s="117"/>
      <c r="Y67" s="117"/>
    </row>
    <row r="68" spans="1:25" s="161" customFormat="1" ht="14.25" customHeight="1" x14ac:dyDescent="0.25">
      <c r="A68" s="208" t="str">
        <f>'solvent 1'!A68</f>
        <v>A2</v>
      </c>
      <c r="B68" s="208">
        <f>'solvent 1'!B68</f>
        <v>60</v>
      </c>
      <c r="C68" s="208" t="str">
        <f>'solvent 1'!C68</f>
        <v>A</v>
      </c>
      <c r="D68" s="208">
        <f>'solvent 1'!D68</f>
        <v>3.94</v>
      </c>
      <c r="E68" s="150">
        <f t="shared" si="3"/>
        <v>0</v>
      </c>
      <c r="F68" s="294"/>
      <c r="G68" s="122">
        <f t="shared" si="1"/>
        <v>0</v>
      </c>
      <c r="H68" s="123" t="e">
        <f>G68/$B$75/E68*100</f>
        <v>#DIV/0!</v>
      </c>
      <c r="I68" s="182" t="s">
        <v>63</v>
      </c>
      <c r="J68" s="182" t="s">
        <v>63</v>
      </c>
      <c r="K68" s="94"/>
      <c r="L68" s="94"/>
      <c r="M68" s="94"/>
      <c r="N68" s="94"/>
      <c r="O68" s="94"/>
      <c r="P68" s="94"/>
      <c r="Q68" s="94"/>
      <c r="R68" s="94"/>
      <c r="S68" s="117"/>
      <c r="T68" s="117"/>
      <c r="U68" s="117"/>
      <c r="V68" s="117"/>
      <c r="W68" s="117"/>
      <c r="X68" s="117"/>
      <c r="Y68" s="117"/>
    </row>
    <row r="69" spans="1:25" s="161" customFormat="1" ht="14.25" customHeight="1" x14ac:dyDescent="0.25">
      <c r="A69" s="208" t="str">
        <f>'solvent 1'!A69</f>
        <v>A1</v>
      </c>
      <c r="B69" s="208">
        <f>'solvent 1'!B69</f>
        <v>80</v>
      </c>
      <c r="C69" s="208" t="str">
        <f>'solvent 1'!C69</f>
        <v>A</v>
      </c>
      <c r="D69" s="208">
        <f>'solvent 1'!D69</f>
        <v>3.92</v>
      </c>
      <c r="E69" s="150">
        <f t="shared" si="3"/>
        <v>0</v>
      </c>
      <c r="F69" s="294"/>
      <c r="G69" s="122">
        <f t="shared" si="1"/>
        <v>0</v>
      </c>
      <c r="H69" s="123" t="e">
        <f t="shared" si="2"/>
        <v>#DIV/0!</v>
      </c>
      <c r="I69" s="182" t="s">
        <v>63</v>
      </c>
      <c r="J69" s="182" t="s">
        <v>63</v>
      </c>
      <c r="K69" s="94"/>
      <c r="L69" s="94"/>
      <c r="M69" s="94"/>
      <c r="N69" s="94"/>
      <c r="O69" s="94"/>
      <c r="P69" s="94"/>
      <c r="Q69" s="94"/>
      <c r="R69" s="94"/>
      <c r="S69" s="117"/>
      <c r="T69" s="117"/>
      <c r="U69" s="117"/>
      <c r="V69" s="117"/>
      <c r="W69" s="117"/>
      <c r="X69" s="117"/>
      <c r="Y69" s="117"/>
    </row>
    <row r="70" spans="1:25" s="161" customFormat="1" ht="14.25" customHeight="1" x14ac:dyDescent="0.25">
      <c r="A70" s="69"/>
      <c r="B70" s="69"/>
      <c r="C70" s="69"/>
      <c r="D70" s="69"/>
      <c r="E70" s="150" t="e">
        <f t="shared" si="3"/>
        <v>#DIV/0!</v>
      </c>
      <c r="F70" s="177"/>
      <c r="G70" s="122">
        <f t="shared" si="1"/>
        <v>0</v>
      </c>
      <c r="H70" s="123" t="e">
        <f t="shared" si="2"/>
        <v>#DIV/0!</v>
      </c>
      <c r="I70" s="182" t="s">
        <v>63</v>
      </c>
      <c r="J70" s="182" t="s">
        <v>63</v>
      </c>
      <c r="K70" s="94"/>
      <c r="L70" s="94"/>
      <c r="M70" s="94"/>
      <c r="N70" s="94"/>
      <c r="O70" s="94"/>
      <c r="P70" s="94"/>
      <c r="Q70" s="94"/>
      <c r="R70" s="94"/>
      <c r="S70" s="117"/>
      <c r="T70" s="117"/>
      <c r="U70" s="117"/>
      <c r="V70" s="117"/>
      <c r="W70" s="117"/>
      <c r="X70" s="117"/>
      <c r="Y70" s="117"/>
    </row>
    <row r="71" spans="1:25" s="161" customFormat="1" ht="14.25" customHeight="1" x14ac:dyDescent="0.25">
      <c r="A71" s="69"/>
      <c r="B71" s="69"/>
      <c r="C71" s="69"/>
      <c r="D71" s="69"/>
      <c r="E71" s="150" t="e">
        <f t="shared" si="3"/>
        <v>#DIV/0!</v>
      </c>
      <c r="F71" s="177"/>
      <c r="G71" s="122">
        <f t="shared" si="1"/>
        <v>0</v>
      </c>
      <c r="H71" s="123" t="e">
        <f t="shared" si="2"/>
        <v>#DIV/0!</v>
      </c>
      <c r="I71" s="182" t="s">
        <v>63</v>
      </c>
      <c r="J71" s="182" t="s">
        <v>63</v>
      </c>
      <c r="K71" s="94"/>
      <c r="L71" s="94"/>
      <c r="M71" s="94"/>
      <c r="N71" s="94"/>
      <c r="O71" s="94"/>
      <c r="P71" s="94"/>
      <c r="Q71" s="94"/>
      <c r="R71" s="94"/>
      <c r="S71" s="117"/>
      <c r="T71" s="117"/>
      <c r="U71" s="117"/>
      <c r="V71" s="117"/>
      <c r="W71" s="117"/>
      <c r="X71" s="117"/>
      <c r="Y71" s="117"/>
    </row>
    <row r="72" spans="1:25" s="161" customFormat="1" ht="14.25" customHeight="1" x14ac:dyDescent="0.25">
      <c r="A72" s="69"/>
      <c r="B72" s="69"/>
      <c r="C72" s="69"/>
      <c r="D72" s="69"/>
      <c r="E72" s="150" t="e">
        <f t="shared" si="3"/>
        <v>#DIV/0!</v>
      </c>
      <c r="F72" s="177"/>
      <c r="G72" s="122">
        <f t="shared" si="1"/>
        <v>0</v>
      </c>
      <c r="H72" s="123" t="e">
        <f t="shared" si="2"/>
        <v>#DIV/0!</v>
      </c>
      <c r="I72" s="182" t="s">
        <v>63</v>
      </c>
      <c r="J72" s="182" t="s">
        <v>63</v>
      </c>
      <c r="K72" s="94"/>
      <c r="L72" s="94"/>
      <c r="M72" s="94"/>
      <c r="N72" s="94"/>
      <c r="O72" s="94"/>
      <c r="P72" s="94"/>
      <c r="Q72" s="94"/>
      <c r="R72" s="94"/>
      <c r="S72" s="117"/>
      <c r="T72" s="117"/>
      <c r="U72" s="117"/>
      <c r="V72" s="117"/>
      <c r="W72" s="117"/>
      <c r="X72" s="117"/>
      <c r="Y72" s="117"/>
    </row>
    <row r="73" spans="1:25" s="161" customFormat="1" ht="14.25" customHeight="1" x14ac:dyDescent="0.25">
      <c r="A73" s="69"/>
      <c r="B73" s="69"/>
      <c r="C73" s="69"/>
      <c r="D73" s="69"/>
      <c r="E73" s="150" t="e">
        <f t="shared" si="3"/>
        <v>#DIV/0!</v>
      </c>
      <c r="F73" s="177"/>
      <c r="G73" s="122">
        <f t="shared" si="1"/>
        <v>0</v>
      </c>
      <c r="H73" s="123" t="e">
        <f t="shared" si="2"/>
        <v>#DIV/0!</v>
      </c>
      <c r="I73" s="182" t="s">
        <v>63</v>
      </c>
      <c r="J73" s="182" t="s">
        <v>63</v>
      </c>
      <c r="K73" s="94"/>
      <c r="L73" s="94"/>
      <c r="M73" s="94"/>
      <c r="N73" s="94"/>
      <c r="O73" s="94"/>
      <c r="P73" s="94"/>
      <c r="Q73" s="94"/>
      <c r="R73" s="94"/>
      <c r="S73" s="117"/>
      <c r="T73" s="117"/>
      <c r="U73" s="117"/>
      <c r="V73" s="117"/>
      <c r="W73" s="117"/>
      <c r="X73" s="117"/>
      <c r="Y73" s="117"/>
    </row>
    <row r="74" spans="1:25" s="161" customFormat="1" ht="14.25" customHeight="1" x14ac:dyDescent="0.25">
      <c r="A74" s="105"/>
      <c r="B74" s="116"/>
      <c r="C74" s="116"/>
      <c r="D74" s="167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117"/>
      <c r="T74" s="117"/>
      <c r="U74" s="117"/>
      <c r="V74" s="117"/>
      <c r="W74" s="117"/>
      <c r="X74" s="117"/>
      <c r="Y74" s="117"/>
    </row>
    <row r="75" spans="1:25" s="161" customFormat="1" ht="14.25" customHeight="1" x14ac:dyDescent="0.25">
      <c r="A75" s="99" t="s">
        <v>173</v>
      </c>
      <c r="B75" s="213" t="e">
        <f>AVERAGE(B76,K87)</f>
        <v>#DIV/0!</v>
      </c>
      <c r="C75" s="101" t="s">
        <v>116</v>
      </c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117"/>
      <c r="T75" s="117"/>
      <c r="U75" s="117"/>
      <c r="V75" s="117"/>
      <c r="W75" s="117"/>
      <c r="X75" s="117"/>
      <c r="Y75" s="117"/>
    </row>
    <row r="76" spans="1:25" s="161" customFormat="1" ht="14.25" customHeight="1" x14ac:dyDescent="0.25">
      <c r="A76" s="99" t="s">
        <v>169</v>
      </c>
      <c r="B76" s="229">
        <f>LINEST(G62:G69,E62:E69)</f>
        <v>0</v>
      </c>
      <c r="C76" s="101" t="s">
        <v>116</v>
      </c>
      <c r="D76" s="124" t="s">
        <v>45</v>
      </c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117"/>
      <c r="T76" s="117"/>
      <c r="U76" s="117"/>
      <c r="V76" s="117"/>
      <c r="W76" s="117"/>
      <c r="X76" s="117"/>
      <c r="Y76" s="117"/>
    </row>
    <row r="77" spans="1:25" s="161" customFormat="1" ht="14.25" customHeight="1" x14ac:dyDescent="0.25">
      <c r="A77" s="99" t="s">
        <v>55</v>
      </c>
      <c r="B77" s="152" t="e">
        <f>RSQ(G62:G69,E62:E69)</f>
        <v>#DIV/0!</v>
      </c>
      <c r="C77" s="116"/>
      <c r="D77" s="124" t="s">
        <v>45</v>
      </c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117"/>
      <c r="T77" s="117"/>
      <c r="U77" s="117"/>
      <c r="V77" s="117"/>
      <c r="W77" s="117"/>
      <c r="X77" s="117"/>
      <c r="Y77" s="117"/>
    </row>
    <row r="78" spans="1:25" s="161" customFormat="1" ht="14.25" customHeight="1" x14ac:dyDescent="0.25">
      <c r="A78" s="99" t="s">
        <v>56</v>
      </c>
      <c r="B78" s="153">
        <f>'solvent 1'!B78</f>
        <v>0</v>
      </c>
      <c r="C78" s="101" t="s">
        <v>57</v>
      </c>
      <c r="D78" s="124" t="s">
        <v>58</v>
      </c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117"/>
      <c r="T78" s="117"/>
      <c r="U78" s="117"/>
      <c r="V78" s="117"/>
      <c r="W78" s="117"/>
      <c r="X78" s="117"/>
      <c r="Y78" s="117"/>
    </row>
    <row r="79" spans="1:25" s="161" customFormat="1" ht="14.25" customHeight="1" x14ac:dyDescent="0.25">
      <c r="A79" s="99" t="s">
        <v>59</v>
      </c>
      <c r="B79" s="154"/>
      <c r="C79" s="101" t="s">
        <v>109</v>
      </c>
      <c r="D79" s="155"/>
      <c r="E79" s="101" t="s">
        <v>168</v>
      </c>
      <c r="F79" s="12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117"/>
      <c r="S79" s="117"/>
      <c r="T79" s="117"/>
      <c r="U79" s="117"/>
      <c r="V79" s="117"/>
      <c r="W79" s="117"/>
      <c r="X79" s="117"/>
      <c r="Y79" s="117"/>
    </row>
    <row r="80" spans="1:25" s="161" customFormat="1" ht="14.25" customHeight="1" x14ac:dyDescent="0.25">
      <c r="A80" s="105"/>
      <c r="B80" s="116"/>
      <c r="C80" s="116"/>
      <c r="D80" s="116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117"/>
      <c r="T80" s="117"/>
      <c r="U80" s="117"/>
      <c r="V80" s="117"/>
      <c r="W80" s="117"/>
      <c r="X80" s="117"/>
      <c r="Y80" s="117"/>
    </row>
    <row r="81" spans="1:33" s="161" customFormat="1" ht="14.25" customHeight="1" x14ac:dyDescent="0.25">
      <c r="A81" s="105" t="s">
        <v>139</v>
      </c>
      <c r="B81" s="116"/>
      <c r="C81" s="116"/>
      <c r="D81" s="116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117"/>
      <c r="T81" s="117"/>
      <c r="U81" s="117"/>
      <c r="V81" s="117"/>
      <c r="W81" s="117"/>
      <c r="X81" s="117"/>
      <c r="Y81" s="117"/>
    </row>
    <row r="82" spans="1:33" s="161" customFormat="1" ht="14.25" customHeight="1" x14ac:dyDescent="0.25">
      <c r="A82" s="105"/>
      <c r="B82" s="116"/>
      <c r="C82" s="116"/>
      <c r="D82" s="116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117"/>
      <c r="T82" s="117"/>
      <c r="U82" s="117"/>
      <c r="V82" s="117"/>
      <c r="W82" s="117"/>
      <c r="X82" s="117"/>
      <c r="Y82" s="117"/>
    </row>
    <row r="83" spans="1:33" s="161" customFormat="1" ht="45" x14ac:dyDescent="0.25">
      <c r="A83" s="125" t="s">
        <v>60</v>
      </c>
      <c r="B83" s="125" t="s">
        <v>40</v>
      </c>
      <c r="C83" s="125" t="s">
        <v>41</v>
      </c>
      <c r="D83" s="125" t="s">
        <v>42</v>
      </c>
      <c r="E83" s="125" t="s">
        <v>43</v>
      </c>
      <c r="F83" s="126" t="s">
        <v>61</v>
      </c>
      <c r="G83" s="121" t="s">
        <v>62</v>
      </c>
      <c r="H83" s="121" t="s">
        <v>118</v>
      </c>
      <c r="I83" s="108" t="s">
        <v>120</v>
      </c>
      <c r="J83" s="108" t="s">
        <v>47</v>
      </c>
      <c r="K83" s="108" t="s">
        <v>170</v>
      </c>
      <c r="L83" s="94"/>
      <c r="M83" s="94"/>
      <c r="N83" s="94"/>
      <c r="O83" s="94"/>
      <c r="P83" s="94"/>
      <c r="Q83" s="94"/>
      <c r="R83" s="94"/>
      <c r="S83" s="117"/>
      <c r="T83" s="117"/>
      <c r="U83" s="117"/>
      <c r="V83" s="117"/>
      <c r="W83" s="117"/>
      <c r="X83" s="117"/>
      <c r="Y83" s="117"/>
    </row>
    <row r="84" spans="1:33" s="161" customFormat="1" ht="14.25" customHeight="1" x14ac:dyDescent="0.25">
      <c r="A84" s="383" t="str">
        <f>'solvent 1'!A84</f>
        <v>B3</v>
      </c>
      <c r="B84" s="383">
        <f>'solvent 1'!B84</f>
        <v>40</v>
      </c>
      <c r="C84" s="383" t="str">
        <f>'solvent 1'!C84</f>
        <v>B</v>
      </c>
      <c r="D84" s="386">
        <f>'solvent 1'!D84</f>
        <v>3.96</v>
      </c>
      <c r="E84" s="369">
        <f>B84*$D$33/(B84*0.001+D84)</f>
        <v>0</v>
      </c>
      <c r="F84" s="127">
        <v>1</v>
      </c>
      <c r="G84" s="251"/>
      <c r="H84" s="294"/>
      <c r="I84" s="123">
        <f>H84-$B$55</f>
        <v>0</v>
      </c>
      <c r="J84" s="127" t="s">
        <v>63</v>
      </c>
      <c r="K84" s="127" t="s">
        <v>63</v>
      </c>
      <c r="L84" s="94"/>
      <c r="M84" s="94"/>
      <c r="N84" s="94"/>
      <c r="O84" s="94"/>
      <c r="P84" s="94"/>
      <c r="Q84" s="94"/>
      <c r="R84" s="94"/>
      <c r="S84" s="117"/>
      <c r="T84" s="117"/>
      <c r="U84" s="117"/>
      <c r="V84" s="117"/>
      <c r="W84" s="117"/>
      <c r="X84" s="117"/>
      <c r="Y84" s="117"/>
    </row>
    <row r="85" spans="1:33" s="161" customFormat="1" ht="14.25" customHeight="1" x14ac:dyDescent="0.25">
      <c r="A85" s="384"/>
      <c r="B85" s="384"/>
      <c r="C85" s="384"/>
      <c r="D85" s="384"/>
      <c r="E85" s="370"/>
      <c r="F85" s="128">
        <v>2</v>
      </c>
      <c r="G85" s="251"/>
      <c r="H85" s="294"/>
      <c r="I85" s="123">
        <f t="shared" ref="I85:I86" si="4">H85-$B$55</f>
        <v>0</v>
      </c>
      <c r="J85" s="127" t="s">
        <v>63</v>
      </c>
      <c r="K85" s="127" t="s">
        <v>63</v>
      </c>
      <c r="L85" s="94"/>
      <c r="M85" s="94"/>
      <c r="N85" s="94"/>
      <c r="O85" s="94"/>
      <c r="P85" s="94"/>
      <c r="Q85" s="94"/>
      <c r="R85" s="94"/>
      <c r="S85" s="117"/>
      <c r="T85" s="117"/>
      <c r="U85" s="117"/>
      <c r="V85" s="117"/>
      <c r="W85" s="117"/>
      <c r="X85" s="117"/>
      <c r="Y85" s="117"/>
    </row>
    <row r="86" spans="1:33" s="161" customFormat="1" ht="14.25" customHeight="1" x14ac:dyDescent="0.25">
      <c r="A86" s="385"/>
      <c r="B86" s="385"/>
      <c r="C86" s="385"/>
      <c r="D86" s="385"/>
      <c r="E86" s="371"/>
      <c r="F86" s="128">
        <v>3</v>
      </c>
      <c r="G86" s="252"/>
      <c r="H86" s="295"/>
      <c r="I86" s="123">
        <f t="shared" si="4"/>
        <v>0</v>
      </c>
      <c r="J86" s="127" t="s">
        <v>63</v>
      </c>
      <c r="K86" s="127" t="s">
        <v>63</v>
      </c>
      <c r="L86" s="94"/>
      <c r="M86" s="94"/>
      <c r="N86" s="94"/>
      <c r="O86" s="94"/>
      <c r="P86" s="94"/>
      <c r="Q86" s="94"/>
      <c r="R86" s="94"/>
      <c r="S86" s="117"/>
      <c r="T86" s="117"/>
      <c r="U86" s="117"/>
      <c r="V86" s="117"/>
      <c r="W86" s="117"/>
      <c r="X86" s="117"/>
      <c r="Y86" s="117"/>
    </row>
    <row r="87" spans="1:33" s="161" customFormat="1" ht="14.25" customHeight="1" x14ac:dyDescent="0.25">
      <c r="A87" s="105"/>
      <c r="B87" s="116"/>
      <c r="C87" s="116"/>
      <c r="D87" s="116"/>
      <c r="E87" s="94"/>
      <c r="F87" s="129" t="s">
        <v>65</v>
      </c>
      <c r="G87" s="130" t="e">
        <f>AVERAGE(G84:G86)</f>
        <v>#DIV/0!</v>
      </c>
      <c r="H87" s="131" t="e">
        <f>AVERAGE(H84:H86)</f>
        <v>#DIV/0!</v>
      </c>
      <c r="I87" s="131">
        <f>AVERAGE(I84:I86)</f>
        <v>0</v>
      </c>
      <c r="J87" s="132" t="e">
        <f>I87/$B$75/E84*100</f>
        <v>#DIV/0!</v>
      </c>
      <c r="K87" s="215" t="e">
        <f>I87/E84</f>
        <v>#DIV/0!</v>
      </c>
      <c r="L87" s="101"/>
      <c r="M87" s="94"/>
      <c r="N87" s="94"/>
      <c r="O87" s="94"/>
      <c r="P87" s="94"/>
      <c r="Q87" s="94"/>
      <c r="R87" s="94"/>
      <c r="S87" s="117"/>
      <c r="T87" s="117"/>
      <c r="U87" s="117"/>
      <c r="V87" s="117"/>
      <c r="W87" s="117"/>
      <c r="X87" s="117"/>
      <c r="Y87" s="117"/>
    </row>
    <row r="88" spans="1:33" s="161" customFormat="1" ht="14.25" customHeight="1" x14ac:dyDescent="0.25">
      <c r="A88" s="105"/>
      <c r="B88" s="116"/>
      <c r="C88" s="116"/>
      <c r="D88" s="116"/>
      <c r="E88" s="94"/>
      <c r="F88" s="133" t="s">
        <v>66</v>
      </c>
      <c r="G88" s="134" t="e">
        <f>STDEV(G84:G86)</f>
        <v>#DIV/0!</v>
      </c>
      <c r="H88" s="135" t="e">
        <f>STDEV(H84:H86)</f>
        <v>#DIV/0!</v>
      </c>
      <c r="I88" s="135">
        <f>STDEV(I84:I86)</f>
        <v>0</v>
      </c>
      <c r="J88" s="128" t="s">
        <v>63</v>
      </c>
      <c r="K88" s="214"/>
      <c r="L88" s="94"/>
      <c r="M88" s="94"/>
      <c r="N88" s="94"/>
      <c r="O88" s="94"/>
      <c r="P88" s="94"/>
      <c r="Q88" s="94"/>
      <c r="R88" s="94"/>
      <c r="S88" s="117"/>
      <c r="T88" s="117"/>
      <c r="U88" s="117"/>
      <c r="V88" s="117"/>
      <c r="W88" s="117"/>
      <c r="X88" s="117"/>
      <c r="Y88" s="117"/>
    </row>
    <row r="89" spans="1:33" s="161" customFormat="1" ht="14.25" customHeight="1" x14ac:dyDescent="0.25">
      <c r="A89" s="94"/>
      <c r="B89" s="94"/>
      <c r="C89" s="94"/>
      <c r="D89" s="94"/>
      <c r="E89" s="94"/>
      <c r="F89" s="136" t="s">
        <v>67</v>
      </c>
      <c r="G89" s="137" t="e">
        <f>G88/G87*100</f>
        <v>#DIV/0!</v>
      </c>
      <c r="H89" s="137" t="e">
        <f>H88/H87*100</f>
        <v>#DIV/0!</v>
      </c>
      <c r="I89" s="137" t="e">
        <f>I88/I87*100</f>
        <v>#DIV/0!</v>
      </c>
      <c r="J89" s="138" t="s">
        <v>63</v>
      </c>
      <c r="K89" s="214"/>
      <c r="L89" s="94"/>
      <c r="M89" s="117"/>
      <c r="N89" s="94"/>
      <c r="O89" s="94"/>
      <c r="P89" s="94"/>
      <c r="Q89" s="94"/>
      <c r="R89" s="94"/>
      <c r="S89" s="117"/>
      <c r="T89" s="117"/>
      <c r="U89" s="117"/>
      <c r="V89" s="117"/>
      <c r="W89" s="117"/>
      <c r="X89" s="117"/>
      <c r="Y89" s="117"/>
    </row>
    <row r="90" spans="1:33" s="161" customFormat="1" ht="14.25" customHeight="1" x14ac:dyDescent="0.25">
      <c r="A90" s="94"/>
      <c r="B90" s="94"/>
      <c r="C90" s="94"/>
      <c r="D90" s="94"/>
      <c r="E90" s="94"/>
      <c r="F90" s="139" t="s">
        <v>68</v>
      </c>
      <c r="G90" s="140" t="s">
        <v>69</v>
      </c>
      <c r="H90" s="162" t="s">
        <v>68</v>
      </c>
      <c r="I90" s="139" t="s">
        <v>70</v>
      </c>
      <c r="J90" s="140" t="s">
        <v>172</v>
      </c>
      <c r="L90" s="94"/>
      <c r="M90" s="94"/>
      <c r="N90" s="94"/>
      <c r="O90" s="94"/>
      <c r="P90" s="94"/>
      <c r="Q90" s="94"/>
      <c r="R90" s="94"/>
      <c r="S90" s="117"/>
      <c r="T90" s="117"/>
      <c r="U90" s="117"/>
      <c r="V90" s="117"/>
      <c r="W90" s="117"/>
      <c r="X90" s="117"/>
      <c r="Y90" s="117"/>
    </row>
    <row r="91" spans="1:33" s="161" customFormat="1" ht="14.25" customHeight="1" x14ac:dyDescent="0.25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117"/>
      <c r="T91" s="117"/>
      <c r="U91" s="117"/>
      <c r="V91" s="117"/>
      <c r="W91" s="117"/>
      <c r="X91" s="117"/>
      <c r="Y91" s="117"/>
    </row>
    <row r="92" spans="1:33" s="161" customFormat="1" ht="14.25" customHeight="1" x14ac:dyDescent="0.25">
      <c r="A92" s="105" t="s">
        <v>140</v>
      </c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94"/>
      <c r="R92" s="117"/>
      <c r="S92" s="117"/>
      <c r="T92" s="117"/>
      <c r="U92" s="117"/>
      <c r="V92" s="117"/>
      <c r="W92" s="117"/>
      <c r="X92" s="117"/>
      <c r="Y92" s="117"/>
    </row>
    <row r="93" spans="1:33" s="161" customFormat="1" ht="14.25" customHeight="1" x14ac:dyDescent="0.25">
      <c r="A93" s="105"/>
      <c r="B93" s="94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94"/>
      <c r="N93" s="94"/>
      <c r="O93" s="94"/>
      <c r="P93" s="94"/>
      <c r="Q93" s="94"/>
      <c r="R93" s="117"/>
      <c r="S93" s="94"/>
      <c r="T93" s="94"/>
      <c r="U93" s="94"/>
      <c r="V93" s="94"/>
      <c r="W93" s="94"/>
      <c r="X93" s="94"/>
      <c r="Y93" s="94"/>
      <c r="Z93" s="160"/>
      <c r="AA93" s="160"/>
      <c r="AB93" s="160"/>
    </row>
    <row r="94" spans="1:33" s="161" customFormat="1" ht="30" x14ac:dyDescent="0.25">
      <c r="A94" s="108" t="s">
        <v>60</v>
      </c>
      <c r="B94" s="108" t="s">
        <v>71</v>
      </c>
      <c r="C94" s="108" t="s">
        <v>40</v>
      </c>
      <c r="D94" s="108" t="s">
        <v>41</v>
      </c>
      <c r="E94" s="108" t="s">
        <v>42</v>
      </c>
      <c r="F94" s="108" t="s">
        <v>43</v>
      </c>
      <c r="G94" s="121" t="s">
        <v>115</v>
      </c>
      <c r="H94" s="121" t="s">
        <v>119</v>
      </c>
      <c r="I94" s="108" t="s">
        <v>47</v>
      </c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160"/>
      <c r="Z94" s="160"/>
      <c r="AA94" s="160"/>
      <c r="AC94" s="160"/>
    </row>
    <row r="95" spans="1:33" s="161" customFormat="1" ht="14.25" customHeight="1" x14ac:dyDescent="0.25">
      <c r="A95" s="208" t="str">
        <f>'solvent 1'!A95</f>
        <v>B3.4</v>
      </c>
      <c r="B95" s="208">
        <f>'solvent 1'!B95</f>
        <v>1</v>
      </c>
      <c r="C95" s="208">
        <f>'solvent 1'!C95</f>
        <v>40</v>
      </c>
      <c r="D95" s="208" t="str">
        <f>'solvent 1'!D95</f>
        <v>B</v>
      </c>
      <c r="E95" s="208">
        <f>'solvent 1'!E95</f>
        <v>3.96</v>
      </c>
      <c r="F95" s="119">
        <f>C95*$D$33/(C95*0.001+E95)</f>
        <v>0</v>
      </c>
      <c r="G95" s="294"/>
      <c r="H95" s="122">
        <f>G95-$B$55</f>
        <v>0</v>
      </c>
      <c r="I95" s="132" t="e">
        <f>H95/$B$75/F95*100</f>
        <v>#DIV/0!</v>
      </c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160"/>
      <c r="Z95" s="160"/>
      <c r="AA95" s="160"/>
      <c r="AB95" s="160"/>
    </row>
    <row r="96" spans="1:33" ht="14.25" customHeight="1" x14ac:dyDescent="0.25">
      <c r="A96" s="208" t="str">
        <f>'solvent 1'!A96</f>
        <v>B3.5</v>
      </c>
      <c r="B96" s="208">
        <f>'solvent 1'!B96</f>
        <v>2</v>
      </c>
      <c r="C96" s="208">
        <f>'solvent 1'!C96</f>
        <v>40</v>
      </c>
      <c r="D96" s="208" t="str">
        <f>'solvent 1'!D96</f>
        <v>B</v>
      </c>
      <c r="E96" s="208">
        <f>'solvent 1'!E96</f>
        <v>3.96</v>
      </c>
      <c r="F96" s="119">
        <f t="shared" ref="F96:F99" si="5">C96*$D$33/(C96*0.001+E96)</f>
        <v>0</v>
      </c>
      <c r="G96" s="294"/>
      <c r="H96" s="122">
        <f t="shared" ref="H96:H99" si="6">G96-$B$55</f>
        <v>0</v>
      </c>
      <c r="I96" s="132" t="e">
        <f t="shared" ref="I96:I99" si="7">H96/$B$75/F96*100</f>
        <v>#DIV/0!</v>
      </c>
      <c r="AC96" s="117"/>
      <c r="AD96" s="117"/>
      <c r="AE96" s="117"/>
      <c r="AF96" s="117"/>
      <c r="AG96" s="117"/>
    </row>
    <row r="97" spans="1:37" ht="14.25" customHeight="1" x14ac:dyDescent="0.25">
      <c r="A97" s="208" t="str">
        <f>'solvent 1'!A97</f>
        <v>B3.6</v>
      </c>
      <c r="B97" s="208">
        <f>'solvent 1'!B97</f>
        <v>3</v>
      </c>
      <c r="C97" s="208">
        <f>'solvent 1'!C97</f>
        <v>40</v>
      </c>
      <c r="D97" s="208" t="str">
        <f>'solvent 1'!D97</f>
        <v>B</v>
      </c>
      <c r="E97" s="208">
        <f>'solvent 1'!E97</f>
        <v>3.96</v>
      </c>
      <c r="F97" s="119">
        <f t="shared" si="5"/>
        <v>0</v>
      </c>
      <c r="G97" s="294"/>
      <c r="H97" s="122">
        <f t="shared" si="6"/>
        <v>0</v>
      </c>
      <c r="I97" s="132" t="e">
        <f t="shared" si="7"/>
        <v>#DIV/0!</v>
      </c>
      <c r="AC97" s="117"/>
      <c r="AD97" s="117"/>
      <c r="AE97" s="117"/>
      <c r="AF97" s="117"/>
      <c r="AG97" s="117"/>
    </row>
    <row r="98" spans="1:37" ht="14.25" customHeight="1" x14ac:dyDescent="0.25">
      <c r="A98" s="208" t="str">
        <f>'solvent 1'!A98</f>
        <v>B3.7</v>
      </c>
      <c r="B98" s="208">
        <f>'solvent 1'!B98</f>
        <v>4</v>
      </c>
      <c r="C98" s="208">
        <f>'solvent 1'!C98</f>
        <v>40</v>
      </c>
      <c r="D98" s="208" t="str">
        <f>'solvent 1'!D98</f>
        <v>B</v>
      </c>
      <c r="E98" s="208">
        <f>'solvent 1'!E98</f>
        <v>3.96</v>
      </c>
      <c r="F98" s="119">
        <f t="shared" si="5"/>
        <v>0</v>
      </c>
      <c r="G98" s="294"/>
      <c r="H98" s="122">
        <f t="shared" si="6"/>
        <v>0</v>
      </c>
      <c r="I98" s="132" t="e">
        <f>H98/$B$75/F98*100</f>
        <v>#DIV/0!</v>
      </c>
      <c r="AC98" s="117"/>
      <c r="AD98" s="117"/>
      <c r="AE98" s="117"/>
      <c r="AF98" s="117"/>
      <c r="AG98" s="117"/>
    </row>
    <row r="99" spans="1:37" ht="14.25" customHeight="1" x14ac:dyDescent="0.25">
      <c r="A99" s="208" t="str">
        <f>'solvent 1'!A99</f>
        <v>B3.8</v>
      </c>
      <c r="B99" s="208">
        <f>'solvent 1'!B99</f>
        <v>5</v>
      </c>
      <c r="C99" s="208">
        <f>'solvent 1'!C99</f>
        <v>40</v>
      </c>
      <c r="D99" s="208" t="str">
        <f>'solvent 1'!D99</f>
        <v>B</v>
      </c>
      <c r="E99" s="208">
        <f>'solvent 1'!E99</f>
        <v>3.96</v>
      </c>
      <c r="F99" s="119">
        <f t="shared" si="5"/>
        <v>0</v>
      </c>
      <c r="G99" s="294"/>
      <c r="H99" s="122">
        <f t="shared" si="6"/>
        <v>0</v>
      </c>
      <c r="I99" s="132" t="e">
        <f t="shared" si="7"/>
        <v>#DIV/0!</v>
      </c>
      <c r="AC99" s="117"/>
      <c r="AD99" s="117"/>
      <c r="AE99" s="117"/>
      <c r="AF99" s="117"/>
      <c r="AG99" s="117"/>
    </row>
    <row r="100" spans="1:37" ht="14.25" customHeight="1" x14ac:dyDescent="0.25">
      <c r="H100" s="165" t="s">
        <v>68</v>
      </c>
      <c r="I100" s="140" t="s">
        <v>172</v>
      </c>
      <c r="J100" s="117"/>
      <c r="AD100" s="117"/>
    </row>
    <row r="101" spans="1:37" ht="14.25" customHeight="1" x14ac:dyDescent="0.25">
      <c r="H101" s="117"/>
      <c r="I101" s="117"/>
    </row>
    <row r="102" spans="1:37" ht="14.25" customHeight="1" thickBot="1" x14ac:dyDescent="0.3">
      <c r="A102" s="105" t="s">
        <v>141</v>
      </c>
    </row>
    <row r="103" spans="1:37" ht="14.25" customHeight="1" x14ac:dyDescent="0.25">
      <c r="G103" s="141"/>
      <c r="O103" s="117"/>
      <c r="U103" s="142" t="s">
        <v>73</v>
      </c>
      <c r="AG103" s="117"/>
    </row>
    <row r="104" spans="1:37" ht="51" customHeight="1" thickBot="1" x14ac:dyDescent="0.3">
      <c r="A104" s="191" t="s">
        <v>74</v>
      </c>
      <c r="B104" s="190" t="s">
        <v>71</v>
      </c>
      <c r="C104" s="190" t="s">
        <v>150</v>
      </c>
      <c r="D104" s="125" t="s">
        <v>34</v>
      </c>
      <c r="E104" s="189" t="s">
        <v>162</v>
      </c>
      <c r="F104" s="189" t="s">
        <v>154</v>
      </c>
      <c r="G104" s="192" t="s">
        <v>155</v>
      </c>
      <c r="H104" s="188" t="s">
        <v>75</v>
      </c>
      <c r="I104" s="187" t="s">
        <v>118</v>
      </c>
      <c r="J104" s="187" t="s">
        <v>142</v>
      </c>
      <c r="K104" s="187" t="s">
        <v>159</v>
      </c>
      <c r="L104" s="187" t="s">
        <v>158</v>
      </c>
      <c r="M104" s="187" t="s">
        <v>161</v>
      </c>
      <c r="N104" s="187" t="s">
        <v>160</v>
      </c>
      <c r="O104" s="187" t="s">
        <v>47</v>
      </c>
      <c r="P104" s="187" t="s">
        <v>76</v>
      </c>
      <c r="Q104" s="186" t="s">
        <v>77</v>
      </c>
      <c r="R104" s="186" t="s">
        <v>78</v>
      </c>
      <c r="S104" s="186" t="s">
        <v>79</v>
      </c>
      <c r="T104" s="188" t="s">
        <v>180</v>
      </c>
      <c r="U104" s="143" t="s">
        <v>108</v>
      </c>
      <c r="V104" s="144" t="s">
        <v>80</v>
      </c>
      <c r="W104" s="117"/>
      <c r="AD104" s="117"/>
      <c r="AE104" s="117"/>
      <c r="AH104" s="94"/>
      <c r="AI104" s="94"/>
      <c r="AJ104" s="94"/>
      <c r="AK104" s="94"/>
    </row>
    <row r="105" spans="1:37" s="94" customFormat="1" ht="14.25" customHeight="1" x14ac:dyDescent="0.25">
      <c r="A105" s="377">
        <f>'solvent 1'!A105</f>
        <v>0</v>
      </c>
      <c r="B105" s="380">
        <f>'solvent 1'!B105</f>
        <v>0</v>
      </c>
      <c r="C105" s="195">
        <v>1</v>
      </c>
      <c r="D105" s="269">
        <f>'solvent 1'!D105</f>
        <v>0</v>
      </c>
      <c r="E105" s="337" t="str">
        <f>'solvent 1'!E105</f>
        <v>N/A</v>
      </c>
      <c r="F105" s="337" t="str">
        <f>'solvent 1'!F105</f>
        <v>N/A</v>
      </c>
      <c r="G105" s="254">
        <f>'solvent 1'!G105</f>
        <v>4</v>
      </c>
      <c r="H105" s="307">
        <f>D105/G105</f>
        <v>0</v>
      </c>
      <c r="I105" s="279"/>
      <c r="J105" s="305">
        <f>I105-$B$55</f>
        <v>0</v>
      </c>
      <c r="K105" s="337" t="str">
        <f>'solvent 1'!K105</f>
        <v>N/A</v>
      </c>
      <c r="L105" s="337" t="str">
        <f>'solvent 1'!L105</f>
        <v>N/A</v>
      </c>
      <c r="M105" s="337" t="str">
        <f>'solvent 1'!M105</f>
        <v>N/A</v>
      </c>
      <c r="N105" s="337" t="str">
        <f>'solvent 1'!N105</f>
        <v>N/A</v>
      </c>
      <c r="O105" s="337" t="str">
        <f>'solvent 1'!O105</f>
        <v>N/A</v>
      </c>
      <c r="P105" s="206" t="e">
        <f>J105/$B$75</f>
        <v>#DIV/0!</v>
      </c>
      <c r="Q105" s="305" t="e">
        <f>P105*0.001/H105*100*10000</f>
        <v>#DIV/0!</v>
      </c>
      <c r="R105" s="351" t="e">
        <f>AVERAGE(Q105:Q107)</f>
        <v>#DIV/0!</v>
      </c>
      <c r="S105" s="354" t="e">
        <f>AVERAGE(R105:R107)/10000</f>
        <v>#DIV/0!</v>
      </c>
      <c r="T105" s="227" t="e">
        <f>IF(P105&lt;$B$79, $B$79*0.001/H105*100*10000,"N/A")</f>
        <v>#DIV/0!</v>
      </c>
      <c r="U105" s="322"/>
      <c r="V105" s="146" t="s">
        <v>81</v>
      </c>
      <c r="W105" s="124" t="s">
        <v>82</v>
      </c>
      <c r="X105" s="117"/>
    </row>
    <row r="106" spans="1:37" s="94" customFormat="1" ht="14.25" customHeight="1" x14ac:dyDescent="0.25">
      <c r="A106" s="378"/>
      <c r="B106" s="381"/>
      <c r="C106" s="182">
        <v>2</v>
      </c>
      <c r="D106" s="270">
        <f>'solvent 1'!D106</f>
        <v>0</v>
      </c>
      <c r="E106" s="338"/>
      <c r="F106" s="338"/>
      <c r="G106" s="255">
        <f>'solvent 1'!G106</f>
        <v>4</v>
      </c>
      <c r="H106" s="202">
        <f>D106/G106</f>
        <v>0</v>
      </c>
      <c r="I106" s="280"/>
      <c r="J106" s="201">
        <f t="shared" ref="J106:J110" si="8">I106-$B$55</f>
        <v>0</v>
      </c>
      <c r="K106" s="338"/>
      <c r="L106" s="338"/>
      <c r="M106" s="338"/>
      <c r="N106" s="338"/>
      <c r="O106" s="338"/>
      <c r="P106" s="178" t="e">
        <f>J106/$B$75</f>
        <v>#DIV/0!</v>
      </c>
      <c r="Q106" s="201" t="e">
        <f>P106*0.001/H106*100*10000</f>
        <v>#DIV/0!</v>
      </c>
      <c r="R106" s="352"/>
      <c r="S106" s="355"/>
      <c r="T106" s="228" t="e">
        <f>IF(P106&lt;$B$79, $B$79*0.001/H106*100*10000,"N/A")</f>
        <v>#DIV/0!</v>
      </c>
      <c r="U106" s="323"/>
      <c r="V106" s="146" t="s">
        <v>134</v>
      </c>
      <c r="W106" s="124" t="s">
        <v>83</v>
      </c>
    </row>
    <row r="107" spans="1:37" s="94" customFormat="1" ht="14.25" customHeight="1" x14ac:dyDescent="0.25">
      <c r="A107" s="378"/>
      <c r="B107" s="381"/>
      <c r="C107" s="147">
        <v>3</v>
      </c>
      <c r="D107" s="271">
        <f>'solvent 1'!D107</f>
        <v>0</v>
      </c>
      <c r="E107" s="339"/>
      <c r="F107" s="339"/>
      <c r="G107" s="256">
        <f>'solvent 1'!G107</f>
        <v>4</v>
      </c>
      <c r="H107" s="308">
        <f>D107/G107</f>
        <v>0</v>
      </c>
      <c r="I107" s="280"/>
      <c r="J107" s="306">
        <f t="shared" si="8"/>
        <v>0</v>
      </c>
      <c r="K107" s="339"/>
      <c r="L107" s="339"/>
      <c r="M107" s="339"/>
      <c r="N107" s="339"/>
      <c r="O107" s="339"/>
      <c r="P107" s="317" t="e">
        <f>J107/$B$75</f>
        <v>#DIV/0!</v>
      </c>
      <c r="Q107" s="306" t="e">
        <f>P107*0.001/H107*100*10000</f>
        <v>#DIV/0!</v>
      </c>
      <c r="R107" s="353"/>
      <c r="S107" s="356"/>
      <c r="T107" s="228" t="e">
        <f>IF(P107&lt;$B$79, $B$79*0.001/H107*100*10000,"N/A")</f>
        <v>#DIV/0!</v>
      </c>
      <c r="U107" s="324"/>
      <c r="V107" s="146" t="s">
        <v>133</v>
      </c>
      <c r="W107" s="124" t="s">
        <v>135</v>
      </c>
      <c r="X107" s="117"/>
    </row>
    <row r="108" spans="1:37" s="94" customFormat="1" ht="14.25" customHeight="1" x14ac:dyDescent="0.25">
      <c r="A108" s="378"/>
      <c r="B108" s="381"/>
      <c r="C108" s="145" t="s">
        <v>151</v>
      </c>
      <c r="D108" s="257">
        <f>'solvent 1'!D108</f>
        <v>0</v>
      </c>
      <c r="E108" s="207">
        <f>'solvent 1'!E108</f>
        <v>800</v>
      </c>
      <c r="F108" s="207" t="str">
        <f>'solvent 1'!F108</f>
        <v>Diluted stock A</v>
      </c>
      <c r="G108" s="257">
        <f>'solvent 1'!G108</f>
        <v>3.2</v>
      </c>
      <c r="H108" s="193">
        <f>D108/(E108*0.001+G108)</f>
        <v>0</v>
      </c>
      <c r="I108" s="280"/>
      <c r="J108" s="201">
        <f t="shared" si="8"/>
        <v>0</v>
      </c>
      <c r="K108" s="225" t="e">
        <f>$B$75*S105/100*H108/0.001</f>
        <v>#DIV/0!</v>
      </c>
      <c r="L108" s="201" t="e">
        <f>J108-K108</f>
        <v>#DIV/0!</v>
      </c>
      <c r="M108" s="194">
        <f>$E$64</f>
        <v>0</v>
      </c>
      <c r="N108" s="178" t="e">
        <f>L108/B$75</f>
        <v>#DIV/0!</v>
      </c>
      <c r="O108" s="201" t="e">
        <f>IF(M108&gt;=$B$79, N108/M108*100, "N/A")</f>
        <v>#DIV/0!</v>
      </c>
      <c r="P108" s="343" t="str">
        <f>'solvent 1'!P108</f>
        <v>N/A</v>
      </c>
      <c r="Q108" s="343" t="str">
        <f>'solvent 1'!Q108</f>
        <v>N/A</v>
      </c>
      <c r="R108" s="343" t="str">
        <f>'solvent 1'!R108</f>
        <v>N/A</v>
      </c>
      <c r="S108" s="343" t="str">
        <f>'solvent 1'!S108</f>
        <v>N/A</v>
      </c>
      <c r="T108" s="345" t="str">
        <f>IF(P108&lt;$B$79, $B$79*0.001/H108*100*10000,"N/A")</f>
        <v>N/A</v>
      </c>
      <c r="U108" s="334" t="str">
        <f>'solvent 1'!U108</f>
        <v>N/A</v>
      </c>
      <c r="V108" s="146" t="s">
        <v>84</v>
      </c>
      <c r="W108" s="124" t="s">
        <v>85</v>
      </c>
      <c r="X108" s="117"/>
    </row>
    <row r="109" spans="1:37" s="94" customFormat="1" ht="14.25" customHeight="1" x14ac:dyDescent="0.25">
      <c r="A109" s="378"/>
      <c r="B109" s="381"/>
      <c r="C109" s="182" t="s">
        <v>152</v>
      </c>
      <c r="D109" s="257">
        <f>'solvent 1'!D109</f>
        <v>0</v>
      </c>
      <c r="E109" s="207">
        <f>'solvent 1'!E109</f>
        <v>4000</v>
      </c>
      <c r="F109" s="207" t="str">
        <f>'solvent 1'!F109</f>
        <v>Diluted stock A</v>
      </c>
      <c r="G109" s="257">
        <f>'solvent 1'!G109</f>
        <v>0</v>
      </c>
      <c r="H109" s="193">
        <f>D109/(E109*0.001+G109)</f>
        <v>0</v>
      </c>
      <c r="I109" s="280"/>
      <c r="J109" s="201">
        <f t="shared" si="8"/>
        <v>0</v>
      </c>
      <c r="K109" s="225" t="e">
        <f>$B$75*S105/100*H109/0.001</f>
        <v>#DIV/0!</v>
      </c>
      <c r="L109" s="201" t="e">
        <f>J109-K109</f>
        <v>#DIV/0!</v>
      </c>
      <c r="M109" s="194">
        <f>$E$65</f>
        <v>0</v>
      </c>
      <c r="N109" s="178" t="e">
        <f>L109/B$75</f>
        <v>#DIV/0!</v>
      </c>
      <c r="O109" s="201" t="e">
        <f>IF(M109&gt;=$B$79, N109/M109*100, "N/A")</f>
        <v>#DIV/0!</v>
      </c>
      <c r="P109" s="338"/>
      <c r="Q109" s="338"/>
      <c r="R109" s="338"/>
      <c r="S109" s="338"/>
      <c r="T109" s="346"/>
      <c r="U109" s="335"/>
      <c r="V109" s="146"/>
      <c r="W109" s="124"/>
      <c r="X109" s="117"/>
    </row>
    <row r="110" spans="1:37" s="94" customFormat="1" ht="14.25" customHeight="1" thickBot="1" x14ac:dyDescent="0.3">
      <c r="A110" s="379"/>
      <c r="B110" s="382"/>
      <c r="C110" s="198" t="s">
        <v>153</v>
      </c>
      <c r="D110" s="258">
        <f>'solvent 1'!D110</f>
        <v>0</v>
      </c>
      <c r="E110" s="207">
        <f>'solvent 1'!E110</f>
        <v>20</v>
      </c>
      <c r="F110" s="207" t="str">
        <f>'solvent 1'!F110</f>
        <v>Stock A</v>
      </c>
      <c r="G110" s="257">
        <f>'solvent 1'!G110</f>
        <v>3.98</v>
      </c>
      <c r="H110" s="199">
        <f>D110/(E110*0.001+G110)</f>
        <v>0</v>
      </c>
      <c r="I110" s="281"/>
      <c r="J110" s="204">
        <f t="shared" si="8"/>
        <v>0</v>
      </c>
      <c r="K110" s="225" t="e">
        <f>$B$75*S105/100*H110/0.001</f>
        <v>#DIV/0!</v>
      </c>
      <c r="L110" s="201" t="e">
        <f>J110-K110</f>
        <v>#DIV/0!</v>
      </c>
      <c r="M110" s="194">
        <f>$E$66</f>
        <v>0</v>
      </c>
      <c r="N110" s="178" t="e">
        <f>L110/B$75</f>
        <v>#DIV/0!</v>
      </c>
      <c r="O110" s="201" t="e">
        <f>IF(M110&gt;=$B$79, N110/M110*100, "N/A")</f>
        <v>#DIV/0!</v>
      </c>
      <c r="P110" s="344"/>
      <c r="Q110" s="344"/>
      <c r="R110" s="344"/>
      <c r="S110" s="344"/>
      <c r="T110" s="347"/>
      <c r="U110" s="336"/>
      <c r="V110" s="146"/>
      <c r="W110" s="124"/>
    </row>
    <row r="111" spans="1:37" s="94" customFormat="1" ht="14.25" customHeight="1" x14ac:dyDescent="0.25">
      <c r="A111" s="377">
        <f>'solvent 1'!A111</f>
        <v>0</v>
      </c>
      <c r="B111" s="380">
        <f>'solvent 1'!B111</f>
        <v>0</v>
      </c>
      <c r="C111" s="195">
        <v>1</v>
      </c>
      <c r="D111" s="269">
        <f>'solvent 1'!D111</f>
        <v>0</v>
      </c>
      <c r="E111" s="337" t="str">
        <f>'solvent 1'!E111</f>
        <v>N/A</v>
      </c>
      <c r="F111" s="337" t="str">
        <f>'solvent 1'!F111</f>
        <v>N/A</v>
      </c>
      <c r="G111" s="254">
        <f>'solvent 1'!G111</f>
        <v>4</v>
      </c>
      <c r="H111" s="307">
        <f>D111/G111</f>
        <v>0</v>
      </c>
      <c r="I111" s="300"/>
      <c r="J111" s="305">
        <f>I111-$B$55</f>
        <v>0</v>
      </c>
      <c r="K111" s="337" t="str">
        <f>'solvent 1'!K111</f>
        <v>N/A</v>
      </c>
      <c r="L111" s="337" t="str">
        <f>'solvent 1'!L111</f>
        <v>N/A</v>
      </c>
      <c r="M111" s="337" t="str">
        <f>'solvent 1'!M111</f>
        <v>N/A</v>
      </c>
      <c r="N111" s="337" t="str">
        <f>'solvent 1'!N111</f>
        <v>N/A</v>
      </c>
      <c r="O111" s="337" t="str">
        <f>'solvent 1'!O111</f>
        <v>N/A</v>
      </c>
      <c r="P111" s="206" t="e">
        <f>J111/$B$75</f>
        <v>#DIV/0!</v>
      </c>
      <c r="Q111" s="305" t="e">
        <f>P111*0.001/H111*100*10000</f>
        <v>#DIV/0!</v>
      </c>
      <c r="R111" s="351" t="e">
        <f>AVERAGE(Q111:Q113)</f>
        <v>#DIV/0!</v>
      </c>
      <c r="S111" s="354" t="e">
        <f>AVERAGE(R111:R113)/10000</f>
        <v>#DIV/0!</v>
      </c>
      <c r="T111" s="227" t="e">
        <f>IF(P111&lt;$B$79, $B$79*0.001/H111*100*10000,"N/A")</f>
        <v>#DIV/0!</v>
      </c>
      <c r="U111" s="322"/>
      <c r="V111" s="146"/>
      <c r="W111" s="124"/>
      <c r="X111" s="117"/>
    </row>
    <row r="112" spans="1:37" s="94" customFormat="1" ht="14.25" customHeight="1" x14ac:dyDescent="0.25">
      <c r="A112" s="378"/>
      <c r="B112" s="381"/>
      <c r="C112" s="182">
        <v>2</v>
      </c>
      <c r="D112" s="270">
        <f>'solvent 1'!D112</f>
        <v>0</v>
      </c>
      <c r="E112" s="338"/>
      <c r="F112" s="338"/>
      <c r="G112" s="255">
        <f>'solvent 1'!G112</f>
        <v>4</v>
      </c>
      <c r="H112" s="202">
        <f>D112/G112</f>
        <v>0</v>
      </c>
      <c r="I112" s="301"/>
      <c r="J112" s="201">
        <f t="shared" ref="J112:J116" si="9">I112-$B$55</f>
        <v>0</v>
      </c>
      <c r="K112" s="338"/>
      <c r="L112" s="338"/>
      <c r="M112" s="338"/>
      <c r="N112" s="338"/>
      <c r="O112" s="338"/>
      <c r="P112" s="178" t="e">
        <f>J112/$B$75</f>
        <v>#DIV/0!</v>
      </c>
      <c r="Q112" s="201" t="e">
        <f>P112*0.001/H112*100*10000</f>
        <v>#DIV/0!</v>
      </c>
      <c r="R112" s="352"/>
      <c r="S112" s="355"/>
      <c r="T112" s="228" t="e">
        <f>IF(P112&lt;$B$79, $B$79*0.001/H112*100*10000,"N/A")</f>
        <v>#DIV/0!</v>
      </c>
      <c r="U112" s="323"/>
      <c r="V112" s="146"/>
      <c r="W112" s="124"/>
      <c r="X112" s="117"/>
    </row>
    <row r="113" spans="1:24" s="94" customFormat="1" ht="14.25" customHeight="1" x14ac:dyDescent="0.25">
      <c r="A113" s="378"/>
      <c r="B113" s="381"/>
      <c r="C113" s="147">
        <v>3</v>
      </c>
      <c r="D113" s="271">
        <f>'solvent 1'!D113</f>
        <v>0</v>
      </c>
      <c r="E113" s="339"/>
      <c r="F113" s="339"/>
      <c r="G113" s="256">
        <f>'solvent 1'!G113</f>
        <v>4</v>
      </c>
      <c r="H113" s="308">
        <f>D113/G113</f>
        <v>0</v>
      </c>
      <c r="I113" s="302"/>
      <c r="J113" s="306">
        <f t="shared" si="9"/>
        <v>0</v>
      </c>
      <c r="K113" s="339"/>
      <c r="L113" s="339"/>
      <c r="M113" s="339"/>
      <c r="N113" s="339"/>
      <c r="O113" s="339"/>
      <c r="P113" s="317" t="e">
        <f>J113/$B$75</f>
        <v>#DIV/0!</v>
      </c>
      <c r="Q113" s="306" t="e">
        <f>P113*0.001/H113*100*10000</f>
        <v>#DIV/0!</v>
      </c>
      <c r="R113" s="353"/>
      <c r="S113" s="356"/>
      <c r="T113" s="228" t="e">
        <f>IF(P113&lt;$B$79, $B$79*0.001/H113*100*10000,"N/A")</f>
        <v>#DIV/0!</v>
      </c>
      <c r="U113" s="324"/>
      <c r="V113"/>
      <c r="W113" s="124"/>
    </row>
    <row r="114" spans="1:24" s="94" customFormat="1" ht="14.25" customHeight="1" x14ac:dyDescent="0.25">
      <c r="A114" s="378"/>
      <c r="B114" s="381"/>
      <c r="C114" s="145" t="s">
        <v>151</v>
      </c>
      <c r="D114" s="257">
        <f>'solvent 1'!D114</f>
        <v>0</v>
      </c>
      <c r="E114" s="207">
        <f>'solvent 1'!E114</f>
        <v>800</v>
      </c>
      <c r="F114" s="207" t="str">
        <f>'solvent 1'!F114</f>
        <v>Diluted stock A</v>
      </c>
      <c r="G114" s="257">
        <f>'solvent 1'!G114</f>
        <v>3.2</v>
      </c>
      <c r="H114" s="193">
        <f>D114/(E114*0.001+G114)</f>
        <v>0</v>
      </c>
      <c r="I114" s="301"/>
      <c r="J114" s="201">
        <f t="shared" si="9"/>
        <v>0</v>
      </c>
      <c r="K114" s="225" t="e">
        <f>$B$75*S111/100*H114/0.001</f>
        <v>#DIV/0!</v>
      </c>
      <c r="L114" s="201" t="e">
        <f>J114-K114</f>
        <v>#DIV/0!</v>
      </c>
      <c r="M114" s="194">
        <f>$E$64</f>
        <v>0</v>
      </c>
      <c r="N114" s="178" t="e">
        <f>L114/B$75</f>
        <v>#DIV/0!</v>
      </c>
      <c r="O114" s="201" t="e">
        <f>IF(M114&gt;=$B$79, N114/M114*100, "N/A")</f>
        <v>#DIV/0!</v>
      </c>
      <c r="P114" s="343" t="str">
        <f>'solvent 1'!P114</f>
        <v>N/A</v>
      </c>
      <c r="Q114" s="343" t="str">
        <f>'solvent 1'!Q114</f>
        <v>N/A</v>
      </c>
      <c r="R114" s="343" t="str">
        <f>'solvent 1'!R114</f>
        <v>N/A</v>
      </c>
      <c r="S114" s="343" t="str">
        <f>'solvent 1'!S114</f>
        <v>N/A</v>
      </c>
      <c r="T114" s="345" t="str">
        <f>IF(P114&lt;$B$79, $B$79*0.001/H114*100*10000,"N/A")</f>
        <v>N/A</v>
      </c>
      <c r="U114" s="334" t="str">
        <f>'solvent 1'!U114</f>
        <v>N/A</v>
      </c>
      <c r="V114"/>
      <c r="W114" s="124"/>
      <c r="X114" s="117"/>
    </row>
    <row r="115" spans="1:24" s="94" customFormat="1" ht="14.25" customHeight="1" x14ac:dyDescent="0.25">
      <c r="A115" s="378"/>
      <c r="B115" s="381"/>
      <c r="C115" s="182" t="s">
        <v>152</v>
      </c>
      <c r="D115" s="257">
        <f>'solvent 1'!D115</f>
        <v>0</v>
      </c>
      <c r="E115" s="207">
        <f>'solvent 1'!E115</f>
        <v>4000</v>
      </c>
      <c r="F115" s="207" t="str">
        <f>'solvent 1'!F115</f>
        <v>Diluted stock A</v>
      </c>
      <c r="G115" s="257">
        <f>'solvent 1'!G115</f>
        <v>0</v>
      </c>
      <c r="H115" s="193">
        <f>D115/(E115*0.001+G115)</f>
        <v>0</v>
      </c>
      <c r="I115" s="301"/>
      <c r="J115" s="201">
        <f t="shared" si="9"/>
        <v>0</v>
      </c>
      <c r="K115" s="225" t="e">
        <f>$B$75*S111/100*H115/0.001</f>
        <v>#DIV/0!</v>
      </c>
      <c r="L115" s="201" t="e">
        <f t="shared" ref="L115:L116" si="10">J115-K115</f>
        <v>#DIV/0!</v>
      </c>
      <c r="M115" s="194">
        <f>$E$65</f>
        <v>0</v>
      </c>
      <c r="N115" s="178" t="e">
        <f>L115/B$75</f>
        <v>#DIV/0!</v>
      </c>
      <c r="O115" s="201" t="e">
        <f>IF(M115&gt;=$B$79, N115/M115*100, "N/A")</f>
        <v>#DIV/0!</v>
      </c>
      <c r="P115" s="338"/>
      <c r="Q115" s="338"/>
      <c r="R115" s="338"/>
      <c r="S115" s="338"/>
      <c r="T115" s="346"/>
      <c r="U115" s="335"/>
      <c r="V115"/>
      <c r="W115" s="124"/>
      <c r="X115" s="117"/>
    </row>
    <row r="116" spans="1:24" s="94" customFormat="1" ht="15.75" thickBot="1" x14ac:dyDescent="0.3">
      <c r="A116" s="379"/>
      <c r="B116" s="382"/>
      <c r="C116" s="198" t="s">
        <v>153</v>
      </c>
      <c r="D116" s="258">
        <f>'solvent 1'!D116</f>
        <v>0</v>
      </c>
      <c r="E116" s="207">
        <f>'solvent 1'!E116</f>
        <v>20</v>
      </c>
      <c r="F116" s="207" t="str">
        <f>'solvent 1'!F116</f>
        <v>Stock A</v>
      </c>
      <c r="G116" s="258">
        <f>'solvent 1'!G116</f>
        <v>3.98</v>
      </c>
      <c r="H116" s="199">
        <f>D116/(E116*0.001+G116)</f>
        <v>0</v>
      </c>
      <c r="I116" s="303"/>
      <c r="J116" s="204">
        <f t="shared" si="9"/>
        <v>0</v>
      </c>
      <c r="K116" s="225" t="e">
        <f>$B$75*S111/100*H116/0.001</f>
        <v>#DIV/0!</v>
      </c>
      <c r="L116" s="201" t="e">
        <f t="shared" si="10"/>
        <v>#DIV/0!</v>
      </c>
      <c r="M116" s="194">
        <f>$E$66</f>
        <v>0</v>
      </c>
      <c r="N116" s="178" t="e">
        <f>L116/B$75</f>
        <v>#DIV/0!</v>
      </c>
      <c r="O116" s="201" t="e">
        <f>IF(M116&gt;=$B$79, N116/M116*100, "N/A")</f>
        <v>#DIV/0!</v>
      </c>
      <c r="P116" s="344"/>
      <c r="Q116" s="344"/>
      <c r="R116" s="344"/>
      <c r="S116" s="344"/>
      <c r="T116" s="347"/>
      <c r="U116" s="336"/>
      <c r="V116" s="146"/>
      <c r="W116" s="124"/>
    </row>
    <row r="117" spans="1:24" s="94" customFormat="1" ht="15" x14ac:dyDescent="0.25">
      <c r="A117" s="377">
        <f>'solvent 1'!A117</f>
        <v>0</v>
      </c>
      <c r="B117" s="380">
        <f>'solvent 1'!B117</f>
        <v>0</v>
      </c>
      <c r="C117" s="195">
        <v>1</v>
      </c>
      <c r="D117" s="269">
        <f>'solvent 1'!D117</f>
        <v>0</v>
      </c>
      <c r="E117" s="337" t="str">
        <f>'solvent 1'!E117</f>
        <v>N/A</v>
      </c>
      <c r="F117" s="337" t="str">
        <f>'solvent 1'!F117</f>
        <v>N/A</v>
      </c>
      <c r="G117" s="254">
        <f>'solvent 1'!G117</f>
        <v>4</v>
      </c>
      <c r="H117" s="307">
        <f>D117/G117</f>
        <v>0</v>
      </c>
      <c r="I117" s="300"/>
      <c r="J117" s="305">
        <f>I117-$B$55</f>
        <v>0</v>
      </c>
      <c r="K117" s="337" t="str">
        <f>'solvent 1'!K117</f>
        <v>N/A</v>
      </c>
      <c r="L117" s="337" t="str">
        <f>'solvent 1'!L117</f>
        <v>N/A</v>
      </c>
      <c r="M117" s="337" t="str">
        <f>'solvent 1'!M117</f>
        <v>N/A</v>
      </c>
      <c r="N117" s="337" t="str">
        <f>'solvent 1'!N117</f>
        <v>N/A</v>
      </c>
      <c r="O117" s="337" t="str">
        <f>'solvent 1'!O117</f>
        <v>N/A</v>
      </c>
      <c r="P117" s="206" t="e">
        <f>J117/$B$75</f>
        <v>#DIV/0!</v>
      </c>
      <c r="Q117" s="305" t="e">
        <f>P117*0.001/H117*100*10000</f>
        <v>#DIV/0!</v>
      </c>
      <c r="R117" s="351" t="e">
        <f>AVERAGE(Q117:Q119)</f>
        <v>#DIV/0!</v>
      </c>
      <c r="S117" s="354" t="e">
        <f>AVERAGE(R117:R119)/10000</f>
        <v>#DIV/0!</v>
      </c>
      <c r="T117" s="227" t="e">
        <f>IF(P117&lt;$B$79, $B$79*0.001/H117*100*10000,"N/A")</f>
        <v>#DIV/0!</v>
      </c>
      <c r="U117" s="322"/>
      <c r="V117" s="146"/>
      <c r="W117" s="124"/>
    </row>
    <row r="118" spans="1:24" s="94" customFormat="1" ht="15" x14ac:dyDescent="0.25">
      <c r="A118" s="378"/>
      <c r="B118" s="381"/>
      <c r="C118" s="182">
        <v>2</v>
      </c>
      <c r="D118" s="270">
        <f>'solvent 1'!D118</f>
        <v>0</v>
      </c>
      <c r="E118" s="338"/>
      <c r="F118" s="338"/>
      <c r="G118" s="255">
        <f>'solvent 1'!G118</f>
        <v>4</v>
      </c>
      <c r="H118" s="202">
        <f>D118/G118</f>
        <v>0</v>
      </c>
      <c r="I118" s="301"/>
      <c r="J118" s="201">
        <f t="shared" ref="J118:J122" si="11">I118-$B$55</f>
        <v>0</v>
      </c>
      <c r="K118" s="338"/>
      <c r="L118" s="338"/>
      <c r="M118" s="338"/>
      <c r="N118" s="338"/>
      <c r="O118" s="338"/>
      <c r="P118" s="178" t="e">
        <f>J118/$B$75</f>
        <v>#DIV/0!</v>
      </c>
      <c r="Q118" s="201" t="e">
        <f>P118*0.001/H118*100*10000</f>
        <v>#DIV/0!</v>
      </c>
      <c r="R118" s="352"/>
      <c r="S118" s="355"/>
      <c r="T118" s="228" t="e">
        <f>IF(P118&lt;$B$79, $B$79*0.001/H118*100*10000,"N/A")</f>
        <v>#DIV/0!</v>
      </c>
      <c r="U118" s="323"/>
      <c r="X118" s="117"/>
    </row>
    <row r="119" spans="1:24" s="94" customFormat="1" ht="15" x14ac:dyDescent="0.25">
      <c r="A119" s="378"/>
      <c r="B119" s="381"/>
      <c r="C119" s="147">
        <v>3</v>
      </c>
      <c r="D119" s="271">
        <f>'solvent 1'!D119</f>
        <v>0</v>
      </c>
      <c r="E119" s="339"/>
      <c r="F119" s="339"/>
      <c r="G119" s="256">
        <f>'solvent 1'!G119</f>
        <v>4</v>
      </c>
      <c r="H119" s="308">
        <f>D119/G119</f>
        <v>0</v>
      </c>
      <c r="I119" s="302"/>
      <c r="J119" s="306">
        <f t="shared" si="11"/>
        <v>0</v>
      </c>
      <c r="K119" s="339"/>
      <c r="L119" s="339"/>
      <c r="M119" s="339"/>
      <c r="N119" s="339"/>
      <c r="O119" s="339"/>
      <c r="P119" s="317" t="e">
        <f>J119/$B$75</f>
        <v>#DIV/0!</v>
      </c>
      <c r="Q119" s="306" t="e">
        <f>P119*0.001/H119*100*10000</f>
        <v>#DIV/0!</v>
      </c>
      <c r="R119" s="353"/>
      <c r="S119" s="356"/>
      <c r="T119" s="228" t="e">
        <f>IF(P119&lt;$B$79, $B$79*0.001/H119*100*10000,"N/A")</f>
        <v>#DIV/0!</v>
      </c>
      <c r="U119" s="324"/>
      <c r="X119" s="117"/>
    </row>
    <row r="120" spans="1:24" s="94" customFormat="1" ht="15" x14ac:dyDescent="0.25">
      <c r="A120" s="378"/>
      <c r="B120" s="381"/>
      <c r="C120" s="145" t="s">
        <v>151</v>
      </c>
      <c r="D120" s="257">
        <f>'solvent 1'!D120</f>
        <v>0</v>
      </c>
      <c r="E120" s="207">
        <f>'solvent 1'!E120</f>
        <v>800</v>
      </c>
      <c r="F120" s="207" t="str">
        <f>'solvent 1'!F120</f>
        <v>Diluted stock A</v>
      </c>
      <c r="G120" s="257">
        <f>'solvent 1'!G120</f>
        <v>3.2</v>
      </c>
      <c r="H120" s="193">
        <f>D120/(E120*0.001+G120)</f>
        <v>0</v>
      </c>
      <c r="I120" s="301"/>
      <c r="J120" s="201">
        <f t="shared" si="11"/>
        <v>0</v>
      </c>
      <c r="K120" s="225" t="e">
        <f>$B$75*S117/100*H120/0.001</f>
        <v>#DIV/0!</v>
      </c>
      <c r="L120" s="201" t="e">
        <f>J120-K120</f>
        <v>#DIV/0!</v>
      </c>
      <c r="M120" s="194">
        <f>$E$64</f>
        <v>0</v>
      </c>
      <c r="N120" s="178" t="e">
        <f>L120/B$75</f>
        <v>#DIV/0!</v>
      </c>
      <c r="O120" s="201" t="e">
        <f>IF(M120&gt;=$B$79, N120/M120*100, "N/A")</f>
        <v>#DIV/0!</v>
      </c>
      <c r="P120" s="343" t="str">
        <f>'solvent 1'!P120</f>
        <v>N/A</v>
      </c>
      <c r="Q120" s="343" t="str">
        <f>'solvent 1'!Q120</f>
        <v>N/A</v>
      </c>
      <c r="R120" s="343" t="str">
        <f>'solvent 1'!R120</f>
        <v>N/A</v>
      </c>
      <c r="S120" s="343" t="str">
        <f>'solvent 1'!S120</f>
        <v>N/A</v>
      </c>
      <c r="T120" s="345" t="str">
        <f>IF(P120&lt;$B$79, $B$79*0.001/H120*100*10000,"N/A")</f>
        <v>N/A</v>
      </c>
      <c r="U120" s="334" t="str">
        <f>'solvent 1'!U120</f>
        <v>N/A</v>
      </c>
      <c r="X120" s="117"/>
    </row>
    <row r="121" spans="1:24" s="94" customFormat="1" ht="15" x14ac:dyDescent="0.25">
      <c r="A121" s="378"/>
      <c r="B121" s="381"/>
      <c r="C121" s="182" t="s">
        <v>152</v>
      </c>
      <c r="D121" s="257">
        <f>'solvent 1'!D121</f>
        <v>0</v>
      </c>
      <c r="E121" s="207">
        <f>'solvent 1'!E121</f>
        <v>4000</v>
      </c>
      <c r="F121" s="207" t="str">
        <f>'solvent 1'!F121</f>
        <v>Diluted stock A</v>
      </c>
      <c r="G121" s="257">
        <f>'solvent 1'!G121</f>
        <v>0</v>
      </c>
      <c r="H121" s="193">
        <f>D121/(E121*0.001+G121)</f>
        <v>0</v>
      </c>
      <c r="I121" s="301"/>
      <c r="J121" s="201">
        <f t="shared" si="11"/>
        <v>0</v>
      </c>
      <c r="K121" s="225" t="e">
        <f>$B$75*S117/100*H121/0.001</f>
        <v>#DIV/0!</v>
      </c>
      <c r="L121" s="201" t="e">
        <f t="shared" ref="L121:L122" si="12">J121-K121</f>
        <v>#DIV/0!</v>
      </c>
      <c r="M121" s="194">
        <f>$E$65</f>
        <v>0</v>
      </c>
      <c r="N121" s="178" t="e">
        <f>L121/B$75</f>
        <v>#DIV/0!</v>
      </c>
      <c r="O121" s="201" t="e">
        <f>IF(M121&gt;=$B$79, N121/M121*100, "N/A")</f>
        <v>#DIV/0!</v>
      </c>
      <c r="P121" s="338"/>
      <c r="Q121" s="338"/>
      <c r="R121" s="338"/>
      <c r="S121" s="338"/>
      <c r="T121" s="346"/>
      <c r="U121" s="335"/>
      <c r="X121" s="117"/>
    </row>
    <row r="122" spans="1:24" s="94" customFormat="1" ht="15.75" thickBot="1" x14ac:dyDescent="0.3">
      <c r="A122" s="379"/>
      <c r="B122" s="382"/>
      <c r="C122" s="198" t="s">
        <v>153</v>
      </c>
      <c r="D122" s="258">
        <f>'solvent 1'!D122</f>
        <v>0</v>
      </c>
      <c r="E122" s="207">
        <f>'solvent 1'!E122</f>
        <v>20</v>
      </c>
      <c r="F122" s="207" t="str">
        <f>'solvent 1'!F122</f>
        <v>Stock A</v>
      </c>
      <c r="G122" s="258">
        <f>'solvent 1'!G122</f>
        <v>3.98</v>
      </c>
      <c r="H122" s="199">
        <f>D122/(E122*0.001+G122)</f>
        <v>0</v>
      </c>
      <c r="I122" s="303"/>
      <c r="J122" s="204">
        <f t="shared" si="11"/>
        <v>0</v>
      </c>
      <c r="K122" s="226" t="e">
        <f>$B$75*S117/100*H122/0.001</f>
        <v>#DIV/0!</v>
      </c>
      <c r="L122" s="204" t="e">
        <f t="shared" si="12"/>
        <v>#DIV/0!</v>
      </c>
      <c r="M122" s="203">
        <f>$E$66</f>
        <v>0</v>
      </c>
      <c r="N122" s="266" t="e">
        <f>L122/B$75</f>
        <v>#DIV/0!</v>
      </c>
      <c r="O122" s="201" t="e">
        <f>IF(M122&gt;=$B$79, N122/M122*100, "N/A")</f>
        <v>#DIV/0!</v>
      </c>
      <c r="P122" s="344"/>
      <c r="Q122" s="344"/>
      <c r="R122" s="344"/>
      <c r="S122" s="344"/>
      <c r="T122" s="347"/>
      <c r="U122" s="336"/>
      <c r="X122" s="117"/>
    </row>
    <row r="123" spans="1:24" s="94" customFormat="1" ht="15" x14ac:dyDescent="0.25">
      <c r="A123" s="377">
        <f>'solvent 1'!A123</f>
        <v>0</v>
      </c>
      <c r="B123" s="380">
        <f>'solvent 1'!B123</f>
        <v>0</v>
      </c>
      <c r="C123" s="195">
        <v>1</v>
      </c>
      <c r="D123" s="269">
        <f>'solvent 1'!D123</f>
        <v>0</v>
      </c>
      <c r="E123" s="337" t="str">
        <f>'solvent 1'!E123</f>
        <v>N/A</v>
      </c>
      <c r="F123" s="337" t="str">
        <f>'solvent 1'!F123</f>
        <v>N/A</v>
      </c>
      <c r="G123" s="254">
        <f>'solvent 1'!G123</f>
        <v>4</v>
      </c>
      <c r="H123" s="307">
        <f>D123/G123</f>
        <v>0</v>
      </c>
      <c r="I123" s="300"/>
      <c r="J123" s="305">
        <f>I123-$B$55</f>
        <v>0</v>
      </c>
      <c r="K123" s="337" t="str">
        <f>'solvent 1'!K123</f>
        <v>N/A</v>
      </c>
      <c r="L123" s="337" t="str">
        <f>'solvent 1'!L123</f>
        <v>N/A</v>
      </c>
      <c r="M123" s="337" t="str">
        <f>'solvent 1'!M123</f>
        <v>N/A</v>
      </c>
      <c r="N123" s="337" t="str">
        <f>'solvent 1'!N123</f>
        <v>N/A</v>
      </c>
      <c r="O123" s="337" t="str">
        <f>'solvent 1'!O123</f>
        <v>N/A</v>
      </c>
      <c r="P123" s="206" t="e">
        <f>J123/$B$75</f>
        <v>#DIV/0!</v>
      </c>
      <c r="Q123" s="305" t="e">
        <f>P123*0.001/H123*100*10000</f>
        <v>#DIV/0!</v>
      </c>
      <c r="R123" s="351" t="e">
        <f>AVERAGE(Q123:Q125)</f>
        <v>#DIV/0!</v>
      </c>
      <c r="S123" s="354" t="e">
        <f>AVERAGE(R123:R125)/10000</f>
        <v>#DIV/0!</v>
      </c>
      <c r="T123" s="227" t="e">
        <f>IF(P123&lt;$B$79, $B$79*0.001/H123*100*10000,"N/A")</f>
        <v>#DIV/0!</v>
      </c>
      <c r="U123" s="322"/>
    </row>
    <row r="124" spans="1:24" s="94" customFormat="1" ht="15" x14ac:dyDescent="0.25">
      <c r="A124" s="378"/>
      <c r="B124" s="381"/>
      <c r="C124" s="182">
        <v>2</v>
      </c>
      <c r="D124" s="270">
        <f>'solvent 1'!D124</f>
        <v>0</v>
      </c>
      <c r="E124" s="338"/>
      <c r="F124" s="338"/>
      <c r="G124" s="255">
        <f>'solvent 1'!G124</f>
        <v>4</v>
      </c>
      <c r="H124" s="202">
        <f>D124/G124</f>
        <v>0</v>
      </c>
      <c r="I124" s="301"/>
      <c r="J124" s="201">
        <f t="shared" ref="J124:J128" si="13">I124-$B$55</f>
        <v>0</v>
      </c>
      <c r="K124" s="338"/>
      <c r="L124" s="338"/>
      <c r="M124" s="338"/>
      <c r="N124" s="338"/>
      <c r="O124" s="338"/>
      <c r="P124" s="178" t="e">
        <f>J124/$B$75</f>
        <v>#DIV/0!</v>
      </c>
      <c r="Q124" s="201" t="e">
        <f>P124*0.001/H124*100*10000</f>
        <v>#DIV/0!</v>
      </c>
      <c r="R124" s="352"/>
      <c r="S124" s="355"/>
      <c r="T124" s="228" t="e">
        <f>IF(P124&lt;$B$79, $B$79*0.001/H124*100*10000,"N/A")</f>
        <v>#DIV/0!</v>
      </c>
      <c r="U124" s="323"/>
    </row>
    <row r="125" spans="1:24" s="94" customFormat="1" ht="15" x14ac:dyDescent="0.25">
      <c r="A125" s="378"/>
      <c r="B125" s="381"/>
      <c r="C125" s="147">
        <v>3</v>
      </c>
      <c r="D125" s="271">
        <f>'solvent 1'!D125</f>
        <v>0</v>
      </c>
      <c r="E125" s="339"/>
      <c r="F125" s="339"/>
      <c r="G125" s="256">
        <f>'solvent 1'!G125</f>
        <v>4</v>
      </c>
      <c r="H125" s="308">
        <f>D125/G125</f>
        <v>0</v>
      </c>
      <c r="I125" s="302"/>
      <c r="J125" s="306">
        <f t="shared" si="13"/>
        <v>0</v>
      </c>
      <c r="K125" s="339"/>
      <c r="L125" s="339"/>
      <c r="M125" s="339"/>
      <c r="N125" s="339"/>
      <c r="O125" s="339"/>
      <c r="P125" s="317" t="e">
        <f>J125/$B$75</f>
        <v>#DIV/0!</v>
      </c>
      <c r="Q125" s="306" t="e">
        <f>P125*0.001/H125*100*10000</f>
        <v>#DIV/0!</v>
      </c>
      <c r="R125" s="353"/>
      <c r="S125" s="356"/>
      <c r="T125" s="228" t="e">
        <f>IF(P125&lt;$B$79, $B$79*0.001/H125*100*10000,"N/A")</f>
        <v>#DIV/0!</v>
      </c>
      <c r="U125" s="324"/>
    </row>
    <row r="126" spans="1:24" s="94" customFormat="1" ht="15" x14ac:dyDescent="0.25">
      <c r="A126" s="378"/>
      <c r="B126" s="381"/>
      <c r="C126" s="145" t="s">
        <v>151</v>
      </c>
      <c r="D126" s="257">
        <f>'solvent 1'!D126</f>
        <v>0</v>
      </c>
      <c r="E126" s="207">
        <f>'solvent 1'!E126</f>
        <v>800</v>
      </c>
      <c r="F126" s="207" t="str">
        <f>'solvent 1'!F126</f>
        <v>Diluted stock A</v>
      </c>
      <c r="G126" s="257">
        <f>'solvent 1'!G126</f>
        <v>3.2</v>
      </c>
      <c r="H126" s="193">
        <f>D126/(E126*0.001+G126)</f>
        <v>0</v>
      </c>
      <c r="I126" s="301"/>
      <c r="J126" s="201">
        <f t="shared" si="13"/>
        <v>0</v>
      </c>
      <c r="K126" s="225" t="e">
        <f>$B$75*S123/100*H126/0.001</f>
        <v>#DIV/0!</v>
      </c>
      <c r="L126" s="201" t="e">
        <f>J126-K126</f>
        <v>#DIV/0!</v>
      </c>
      <c r="M126" s="194">
        <f>$E$64</f>
        <v>0</v>
      </c>
      <c r="N126" s="178" t="e">
        <f>L126/B$75</f>
        <v>#DIV/0!</v>
      </c>
      <c r="O126" s="201" t="e">
        <f>IF(M126&gt;=$B$79, N126/M126*100, "N/A")</f>
        <v>#DIV/0!</v>
      </c>
      <c r="P126" s="343" t="str">
        <f>'solvent 1'!P126</f>
        <v>N/A</v>
      </c>
      <c r="Q126" s="343" t="str">
        <f>'solvent 1'!Q126</f>
        <v>N/A</v>
      </c>
      <c r="R126" s="343" t="str">
        <f>'solvent 1'!R126</f>
        <v>N/A</v>
      </c>
      <c r="S126" s="343" t="str">
        <f>'solvent 1'!S126</f>
        <v>N/A</v>
      </c>
      <c r="T126" s="345" t="str">
        <f>IF(P126&lt;$B$79, $B$79*0.001/H126*100*10000,"N/A")</f>
        <v>N/A</v>
      </c>
      <c r="U126" s="334" t="str">
        <f>'solvent 1'!U126</f>
        <v>N/A</v>
      </c>
    </row>
    <row r="127" spans="1:24" s="94" customFormat="1" ht="15" x14ac:dyDescent="0.25">
      <c r="A127" s="378"/>
      <c r="B127" s="381"/>
      <c r="C127" s="182" t="s">
        <v>152</v>
      </c>
      <c r="D127" s="257">
        <f>'solvent 1'!D127</f>
        <v>0</v>
      </c>
      <c r="E127" s="207">
        <f>'solvent 1'!E127</f>
        <v>4000</v>
      </c>
      <c r="F127" s="207" t="str">
        <f>'solvent 1'!F127</f>
        <v>Diluted stock A</v>
      </c>
      <c r="G127" s="257">
        <f>'solvent 1'!G127</f>
        <v>0</v>
      </c>
      <c r="H127" s="193">
        <f>D127/(E127*0.001+G127)</f>
        <v>0</v>
      </c>
      <c r="I127" s="301"/>
      <c r="J127" s="201">
        <f t="shared" si="13"/>
        <v>0</v>
      </c>
      <c r="K127" s="225" t="e">
        <f>$B$75*S123/100*H127/0.001</f>
        <v>#DIV/0!</v>
      </c>
      <c r="L127" s="201" t="e">
        <f t="shared" ref="L127:L128" si="14">J127-K127</f>
        <v>#DIV/0!</v>
      </c>
      <c r="M127" s="194">
        <f>$E$65</f>
        <v>0</v>
      </c>
      <c r="N127" s="178" t="e">
        <f>L127/B$75</f>
        <v>#DIV/0!</v>
      </c>
      <c r="O127" s="201" t="e">
        <f>IF(M127&gt;=$B$79, N127/M127*100, "N/A")</f>
        <v>#DIV/0!</v>
      </c>
      <c r="P127" s="338"/>
      <c r="Q127" s="338"/>
      <c r="R127" s="338"/>
      <c r="S127" s="338"/>
      <c r="T127" s="346"/>
      <c r="U127" s="335"/>
    </row>
    <row r="128" spans="1:24" s="94" customFormat="1" ht="15.75" thickBot="1" x14ac:dyDescent="0.3">
      <c r="A128" s="379"/>
      <c r="B128" s="382"/>
      <c r="C128" s="198" t="s">
        <v>153</v>
      </c>
      <c r="D128" s="258">
        <f>'solvent 1'!D128</f>
        <v>0</v>
      </c>
      <c r="E128" s="207">
        <f>'solvent 1'!E128</f>
        <v>20</v>
      </c>
      <c r="F128" s="207" t="str">
        <f>'solvent 1'!F128</f>
        <v>Stock A</v>
      </c>
      <c r="G128" s="258">
        <f>'solvent 1'!G128</f>
        <v>3.98</v>
      </c>
      <c r="H128" s="199">
        <f>D128/(E128*0.001+G128)</f>
        <v>0</v>
      </c>
      <c r="I128" s="303"/>
      <c r="J128" s="204">
        <f t="shared" si="13"/>
        <v>0</v>
      </c>
      <c r="K128" s="226" t="e">
        <f>$B$75*S123/100*H128/0.001</f>
        <v>#DIV/0!</v>
      </c>
      <c r="L128" s="204" t="e">
        <f t="shared" si="14"/>
        <v>#DIV/0!</v>
      </c>
      <c r="M128" s="203">
        <f>$E$66</f>
        <v>0</v>
      </c>
      <c r="N128" s="266" t="e">
        <f>L128/B$75</f>
        <v>#DIV/0!</v>
      </c>
      <c r="O128" s="201" t="e">
        <f>IF(M128&gt;=$B$79, N128/M128*100, "N/A")</f>
        <v>#DIV/0!</v>
      </c>
      <c r="P128" s="344"/>
      <c r="Q128" s="344"/>
      <c r="R128" s="344"/>
      <c r="S128" s="344"/>
      <c r="T128" s="347"/>
      <c r="U128" s="336"/>
    </row>
    <row r="129" spans="1:21" s="94" customFormat="1" ht="15" x14ac:dyDescent="0.25">
      <c r="A129" s="377">
        <f>'solvent 1'!A129</f>
        <v>0</v>
      </c>
      <c r="B129" s="380">
        <f>'solvent 1'!B129</f>
        <v>0</v>
      </c>
      <c r="C129" s="195">
        <v>1</v>
      </c>
      <c r="D129" s="269">
        <f>'solvent 1'!D129</f>
        <v>0</v>
      </c>
      <c r="E129" s="337" t="str">
        <f>'solvent 1'!E129</f>
        <v>N/A</v>
      </c>
      <c r="F129" s="337" t="str">
        <f>'solvent 1'!F129</f>
        <v>N/A</v>
      </c>
      <c r="G129" s="254">
        <f>'solvent 1'!G129</f>
        <v>4</v>
      </c>
      <c r="H129" s="307">
        <f>D129/G129</f>
        <v>0</v>
      </c>
      <c r="I129" s="300"/>
      <c r="J129" s="305">
        <f>I129-$B$55</f>
        <v>0</v>
      </c>
      <c r="K129" s="337" t="str">
        <f>'solvent 1'!K129</f>
        <v>N/A</v>
      </c>
      <c r="L129" s="337" t="str">
        <f>'solvent 1'!L129</f>
        <v>N/A</v>
      </c>
      <c r="M129" s="337" t="str">
        <f>'solvent 1'!M129</f>
        <v>N/A</v>
      </c>
      <c r="N129" s="337" t="str">
        <f>'solvent 1'!N129</f>
        <v>N/A</v>
      </c>
      <c r="O129" s="337" t="str">
        <f>'solvent 1'!O129</f>
        <v>N/A</v>
      </c>
      <c r="P129" s="206" t="e">
        <f>J129/$B$75</f>
        <v>#DIV/0!</v>
      </c>
      <c r="Q129" s="305" t="e">
        <f>P129*0.001/H129*100*10000</f>
        <v>#DIV/0!</v>
      </c>
      <c r="R129" s="351" t="e">
        <f>AVERAGE(Q129:Q131)</f>
        <v>#DIV/0!</v>
      </c>
      <c r="S129" s="354" t="e">
        <f>AVERAGE(R129:R131)/10000</f>
        <v>#DIV/0!</v>
      </c>
      <c r="T129" s="227" t="e">
        <f>IF(P129&lt;$B$79, $B$79*0.001/H129*100*10000,"N/A")</f>
        <v>#DIV/0!</v>
      </c>
      <c r="U129" s="322"/>
    </row>
    <row r="130" spans="1:21" s="94" customFormat="1" ht="15" x14ac:dyDescent="0.25">
      <c r="A130" s="378"/>
      <c r="B130" s="381"/>
      <c r="C130" s="182">
        <v>2</v>
      </c>
      <c r="D130" s="270">
        <f>'solvent 1'!D130</f>
        <v>0</v>
      </c>
      <c r="E130" s="338"/>
      <c r="F130" s="338"/>
      <c r="G130" s="255">
        <f>'solvent 1'!G130</f>
        <v>4</v>
      </c>
      <c r="H130" s="202">
        <f>D130/G130</f>
        <v>0</v>
      </c>
      <c r="I130" s="301"/>
      <c r="J130" s="201">
        <f t="shared" ref="J130:J134" si="15">I130-$B$55</f>
        <v>0</v>
      </c>
      <c r="K130" s="338"/>
      <c r="L130" s="338"/>
      <c r="M130" s="338"/>
      <c r="N130" s="338"/>
      <c r="O130" s="338"/>
      <c r="P130" s="178" t="e">
        <f>J130/$B$75</f>
        <v>#DIV/0!</v>
      </c>
      <c r="Q130" s="201" t="e">
        <f>P130*0.001/H130*100*10000</f>
        <v>#DIV/0!</v>
      </c>
      <c r="R130" s="352"/>
      <c r="S130" s="355"/>
      <c r="T130" s="228" t="e">
        <f>IF(P130&lt;$B$79, $B$79*0.001/H130*100*10000,"N/A")</f>
        <v>#DIV/0!</v>
      </c>
      <c r="U130" s="323"/>
    </row>
    <row r="131" spans="1:21" s="94" customFormat="1" ht="15" x14ac:dyDescent="0.25">
      <c r="A131" s="378"/>
      <c r="B131" s="381"/>
      <c r="C131" s="147">
        <v>3</v>
      </c>
      <c r="D131" s="271">
        <f>'solvent 1'!D131</f>
        <v>0</v>
      </c>
      <c r="E131" s="339"/>
      <c r="F131" s="339"/>
      <c r="G131" s="256">
        <f>'solvent 1'!G131</f>
        <v>4</v>
      </c>
      <c r="H131" s="308">
        <f>D131/G131</f>
        <v>0</v>
      </c>
      <c r="I131" s="302"/>
      <c r="J131" s="306">
        <f t="shared" si="15"/>
        <v>0</v>
      </c>
      <c r="K131" s="339"/>
      <c r="L131" s="339"/>
      <c r="M131" s="339"/>
      <c r="N131" s="339"/>
      <c r="O131" s="339"/>
      <c r="P131" s="317" t="e">
        <f>J131/$B$75</f>
        <v>#DIV/0!</v>
      </c>
      <c r="Q131" s="306" t="e">
        <f>P131*0.001/H131*100*10000</f>
        <v>#DIV/0!</v>
      </c>
      <c r="R131" s="353"/>
      <c r="S131" s="356"/>
      <c r="T131" s="228" t="e">
        <f>IF(P131&lt;$B$79, $B$79*0.001/H131*100*10000,"N/A")</f>
        <v>#DIV/0!</v>
      </c>
      <c r="U131" s="324"/>
    </row>
    <row r="132" spans="1:21" s="94" customFormat="1" ht="15" x14ac:dyDescent="0.25">
      <c r="A132" s="378"/>
      <c r="B132" s="381"/>
      <c r="C132" s="145" t="s">
        <v>151</v>
      </c>
      <c r="D132" s="257">
        <f>'solvent 1'!D132</f>
        <v>0</v>
      </c>
      <c r="E132" s="207">
        <f>'solvent 1'!E132</f>
        <v>800</v>
      </c>
      <c r="F132" s="207" t="str">
        <f>'solvent 1'!F132</f>
        <v>Diluted stock A</v>
      </c>
      <c r="G132" s="257">
        <f>'solvent 1'!G132</f>
        <v>3.2</v>
      </c>
      <c r="H132" s="193">
        <f>D132/(E132*0.001+G132)</f>
        <v>0</v>
      </c>
      <c r="I132" s="301"/>
      <c r="J132" s="201">
        <f t="shared" si="15"/>
        <v>0</v>
      </c>
      <c r="K132" s="225" t="e">
        <f>$B$75*S129/100*H132/0.001</f>
        <v>#DIV/0!</v>
      </c>
      <c r="L132" s="201" t="e">
        <f>J132-K132</f>
        <v>#DIV/0!</v>
      </c>
      <c r="M132" s="194">
        <f>$E$64</f>
        <v>0</v>
      </c>
      <c r="N132" s="178" t="e">
        <f>L132/B$75</f>
        <v>#DIV/0!</v>
      </c>
      <c r="O132" s="201" t="e">
        <f>IF(M132&gt;=$B$79, N132/M132*100, "N/A")</f>
        <v>#DIV/0!</v>
      </c>
      <c r="P132" s="343" t="str">
        <f>'solvent 1'!P132</f>
        <v>N/A</v>
      </c>
      <c r="Q132" s="343" t="str">
        <f>'solvent 1'!Q132</f>
        <v>N/A</v>
      </c>
      <c r="R132" s="343" t="str">
        <f>'solvent 1'!R132</f>
        <v>N/A</v>
      </c>
      <c r="S132" s="343" t="str">
        <f>'solvent 1'!S132</f>
        <v>N/A</v>
      </c>
      <c r="T132" s="345" t="str">
        <f>IF(P132&lt;$B$79, $B$79*0.001/H132*100*10000,"N/A")</f>
        <v>N/A</v>
      </c>
      <c r="U132" s="334" t="str">
        <f>'solvent 1'!U132</f>
        <v>N/A</v>
      </c>
    </row>
    <row r="133" spans="1:21" s="94" customFormat="1" ht="15" x14ac:dyDescent="0.25">
      <c r="A133" s="378"/>
      <c r="B133" s="381"/>
      <c r="C133" s="182" t="s">
        <v>152</v>
      </c>
      <c r="D133" s="257">
        <f>'solvent 1'!D133</f>
        <v>0</v>
      </c>
      <c r="E133" s="207">
        <f>'solvent 1'!E133</f>
        <v>4000</v>
      </c>
      <c r="F133" s="207" t="str">
        <f>'solvent 1'!F133</f>
        <v>Diluted stock A</v>
      </c>
      <c r="G133" s="257">
        <f>'solvent 1'!G133</f>
        <v>0</v>
      </c>
      <c r="H133" s="193">
        <f>D133/(E133*0.001+G133)</f>
        <v>0</v>
      </c>
      <c r="I133" s="301"/>
      <c r="J133" s="201">
        <f t="shared" si="15"/>
        <v>0</v>
      </c>
      <c r="K133" s="225" t="e">
        <f>$B$75*S129/100*H133/0.001</f>
        <v>#DIV/0!</v>
      </c>
      <c r="L133" s="201" t="e">
        <f t="shared" ref="L133:L134" si="16">J133-K133</f>
        <v>#DIV/0!</v>
      </c>
      <c r="M133" s="194">
        <f>$E$65</f>
        <v>0</v>
      </c>
      <c r="N133" s="178" t="e">
        <f>L133/B$75</f>
        <v>#DIV/0!</v>
      </c>
      <c r="O133" s="201" t="e">
        <f>IF(M133&gt;=$B$79, N133/M133*100, "N/A")</f>
        <v>#DIV/0!</v>
      </c>
      <c r="P133" s="338"/>
      <c r="Q133" s="338"/>
      <c r="R133" s="338"/>
      <c r="S133" s="338"/>
      <c r="T133" s="346"/>
      <c r="U133" s="335"/>
    </row>
    <row r="134" spans="1:21" s="94" customFormat="1" ht="15.75" thickBot="1" x14ac:dyDescent="0.3">
      <c r="A134" s="379"/>
      <c r="B134" s="382"/>
      <c r="C134" s="198" t="s">
        <v>153</v>
      </c>
      <c r="D134" s="258">
        <f>'solvent 1'!D134</f>
        <v>0</v>
      </c>
      <c r="E134" s="304">
        <f>'solvent 1'!E134</f>
        <v>20</v>
      </c>
      <c r="F134" s="304" t="str">
        <f>'solvent 1'!F134</f>
        <v>Stock A</v>
      </c>
      <c r="G134" s="258">
        <f>'solvent 1'!G134</f>
        <v>3.98</v>
      </c>
      <c r="H134" s="199">
        <f>D134/(E134*0.001+G134)</f>
        <v>0</v>
      </c>
      <c r="I134" s="303"/>
      <c r="J134" s="204">
        <f t="shared" si="15"/>
        <v>0</v>
      </c>
      <c r="K134" s="226" t="e">
        <f>$B$75*S129/100*H134/0.001</f>
        <v>#DIV/0!</v>
      </c>
      <c r="L134" s="204" t="e">
        <f t="shared" si="16"/>
        <v>#DIV/0!</v>
      </c>
      <c r="M134" s="203">
        <f>$E$66</f>
        <v>0</v>
      </c>
      <c r="N134" s="266" t="e">
        <f>L134/B$75</f>
        <v>#DIV/0!</v>
      </c>
      <c r="O134" s="201" t="e">
        <f>IF(M134&gt;=$B$79, N134/M134*100, "N/A")</f>
        <v>#DIV/0!</v>
      </c>
      <c r="P134" s="344"/>
      <c r="Q134" s="344"/>
      <c r="R134" s="344"/>
      <c r="S134" s="344"/>
      <c r="T134" s="347"/>
      <c r="U134" s="336"/>
    </row>
    <row r="135" spans="1:21" s="94" customFormat="1" ht="15" x14ac:dyDescent="0.25">
      <c r="Q135" s="117"/>
    </row>
    <row r="136" spans="1:21" s="94" customFormat="1" ht="15" x14ac:dyDescent="0.25">
      <c r="Q136" s="117"/>
    </row>
    <row r="137" spans="1:21" s="94" customFormat="1" ht="15" x14ac:dyDescent="0.25">
      <c r="A137" s="181" t="s">
        <v>148</v>
      </c>
      <c r="Q137" s="117"/>
    </row>
    <row r="138" spans="1:21" s="94" customFormat="1" ht="15" x14ac:dyDescent="0.25">
      <c r="A138" s="325"/>
      <c r="B138" s="326"/>
      <c r="C138" s="326"/>
      <c r="D138" s="326"/>
      <c r="E138" s="326"/>
      <c r="F138" s="326"/>
      <c r="G138" s="326"/>
      <c r="H138" s="326"/>
      <c r="I138" s="326"/>
      <c r="J138" s="326"/>
      <c r="K138" s="326"/>
      <c r="L138" s="326"/>
      <c r="M138" s="326"/>
      <c r="N138" s="326"/>
      <c r="O138" s="326"/>
      <c r="P138" s="326"/>
      <c r="Q138" s="326"/>
      <c r="R138" s="326"/>
      <c r="S138" s="326"/>
      <c r="T138" s="326"/>
      <c r="U138" s="327"/>
    </row>
    <row r="139" spans="1:21" s="94" customFormat="1" ht="15" x14ac:dyDescent="0.25">
      <c r="A139" s="328"/>
      <c r="B139" s="329"/>
      <c r="C139" s="329"/>
      <c r="D139" s="329"/>
      <c r="E139" s="329"/>
      <c r="F139" s="329"/>
      <c r="G139" s="329"/>
      <c r="H139" s="329"/>
      <c r="I139" s="329"/>
      <c r="J139" s="329"/>
      <c r="K139" s="329"/>
      <c r="L139" s="329"/>
      <c r="M139" s="329"/>
      <c r="N139" s="329"/>
      <c r="O139" s="329"/>
      <c r="P139" s="329"/>
      <c r="Q139" s="329"/>
      <c r="R139" s="329"/>
      <c r="S139" s="329"/>
      <c r="T139" s="329"/>
      <c r="U139" s="330"/>
    </row>
    <row r="140" spans="1:21" s="94" customFormat="1" ht="15" x14ac:dyDescent="0.25">
      <c r="A140" s="328"/>
      <c r="B140" s="329"/>
      <c r="C140" s="329"/>
      <c r="D140" s="329"/>
      <c r="E140" s="329"/>
      <c r="F140" s="329"/>
      <c r="G140" s="329"/>
      <c r="H140" s="329"/>
      <c r="I140" s="329"/>
      <c r="J140" s="329"/>
      <c r="K140" s="329"/>
      <c r="L140" s="329"/>
      <c r="M140" s="329"/>
      <c r="N140" s="329"/>
      <c r="O140" s="329"/>
      <c r="P140" s="329"/>
      <c r="Q140" s="329"/>
      <c r="R140" s="329"/>
      <c r="S140" s="329"/>
      <c r="T140" s="329"/>
      <c r="U140" s="330"/>
    </row>
    <row r="141" spans="1:21" s="94" customFormat="1" ht="15" x14ac:dyDescent="0.25">
      <c r="A141" s="328"/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29"/>
      <c r="N141" s="329"/>
      <c r="O141" s="329"/>
      <c r="P141" s="329"/>
      <c r="Q141" s="329"/>
      <c r="R141" s="329"/>
      <c r="S141" s="329"/>
      <c r="T141" s="329"/>
      <c r="U141" s="330"/>
    </row>
    <row r="142" spans="1:21" s="94" customFormat="1" ht="15" x14ac:dyDescent="0.25">
      <c r="A142" s="328"/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29"/>
      <c r="N142" s="329"/>
      <c r="O142" s="329"/>
      <c r="P142" s="329"/>
      <c r="Q142" s="329"/>
      <c r="R142" s="329"/>
      <c r="S142" s="329"/>
      <c r="T142" s="329"/>
      <c r="U142" s="330"/>
    </row>
    <row r="143" spans="1:21" s="94" customFormat="1" ht="15" x14ac:dyDescent="0.25">
      <c r="A143" s="328"/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29"/>
      <c r="P143" s="329"/>
      <c r="Q143" s="329"/>
      <c r="R143" s="329"/>
      <c r="S143" s="329"/>
      <c r="T143" s="329"/>
      <c r="U143" s="330"/>
    </row>
    <row r="144" spans="1:21" ht="15" x14ac:dyDescent="0.25">
      <c r="A144" s="328"/>
      <c r="B144" s="329"/>
      <c r="C144" s="329"/>
      <c r="D144" s="329"/>
      <c r="E144" s="329"/>
      <c r="F144" s="329"/>
      <c r="G144" s="329"/>
      <c r="H144" s="329"/>
      <c r="I144" s="329"/>
      <c r="J144" s="329"/>
      <c r="K144" s="329"/>
      <c r="L144" s="329"/>
      <c r="M144" s="329"/>
      <c r="N144" s="329"/>
      <c r="O144" s="329"/>
      <c r="P144" s="329"/>
      <c r="Q144" s="329"/>
      <c r="R144" s="329"/>
      <c r="S144" s="329"/>
      <c r="T144" s="329"/>
      <c r="U144" s="330"/>
    </row>
    <row r="145" spans="1:21" ht="15" x14ac:dyDescent="0.25">
      <c r="A145" s="328"/>
      <c r="B145" s="329"/>
      <c r="C145" s="329"/>
      <c r="D145" s="329"/>
      <c r="E145" s="329"/>
      <c r="F145" s="329"/>
      <c r="G145" s="329"/>
      <c r="H145" s="329"/>
      <c r="I145" s="329"/>
      <c r="J145" s="329"/>
      <c r="K145" s="329"/>
      <c r="L145" s="329"/>
      <c r="M145" s="329"/>
      <c r="N145" s="329"/>
      <c r="O145" s="329"/>
      <c r="P145" s="329"/>
      <c r="Q145" s="329"/>
      <c r="R145" s="329"/>
      <c r="S145" s="329"/>
      <c r="T145" s="329"/>
      <c r="U145" s="330"/>
    </row>
    <row r="146" spans="1:21" s="94" customFormat="1" ht="15" x14ac:dyDescent="0.25">
      <c r="A146" s="328"/>
      <c r="B146" s="329"/>
      <c r="C146" s="329"/>
      <c r="D146" s="329"/>
      <c r="E146" s="329"/>
      <c r="F146" s="329"/>
      <c r="G146" s="329"/>
      <c r="H146" s="329"/>
      <c r="I146" s="329"/>
      <c r="J146" s="329"/>
      <c r="K146" s="329"/>
      <c r="L146" s="329"/>
      <c r="M146" s="329"/>
      <c r="N146" s="329"/>
      <c r="O146" s="329"/>
      <c r="P146" s="329"/>
      <c r="Q146" s="329"/>
      <c r="R146" s="329"/>
      <c r="S146" s="329"/>
      <c r="T146" s="329"/>
      <c r="U146" s="330"/>
    </row>
    <row r="147" spans="1:21" s="94" customFormat="1" ht="15" x14ac:dyDescent="0.25">
      <c r="A147" s="328"/>
      <c r="B147" s="329"/>
      <c r="C147" s="329"/>
      <c r="D147" s="329"/>
      <c r="E147" s="329"/>
      <c r="F147" s="329"/>
      <c r="G147" s="329"/>
      <c r="H147" s="329"/>
      <c r="I147" s="329"/>
      <c r="J147" s="329"/>
      <c r="K147" s="329"/>
      <c r="L147" s="329"/>
      <c r="M147" s="329"/>
      <c r="N147" s="329"/>
      <c r="O147" s="329"/>
      <c r="P147" s="329"/>
      <c r="Q147" s="329"/>
      <c r="R147" s="329"/>
      <c r="S147" s="329"/>
      <c r="T147" s="329"/>
      <c r="U147" s="330"/>
    </row>
    <row r="148" spans="1:21" s="94" customFormat="1" ht="15" x14ac:dyDescent="0.25">
      <c r="A148" s="331"/>
      <c r="B148" s="332"/>
      <c r="C148" s="332"/>
      <c r="D148" s="332"/>
      <c r="E148" s="332"/>
      <c r="F148" s="332"/>
      <c r="G148" s="332"/>
      <c r="H148" s="332"/>
      <c r="I148" s="332"/>
      <c r="J148" s="332"/>
      <c r="K148" s="332"/>
      <c r="L148" s="332"/>
      <c r="M148" s="332"/>
      <c r="N148" s="332"/>
      <c r="O148" s="332"/>
      <c r="P148" s="332"/>
      <c r="Q148" s="332"/>
      <c r="R148" s="332"/>
      <c r="S148" s="332"/>
      <c r="T148" s="332"/>
      <c r="U148" s="333"/>
    </row>
    <row r="149" spans="1:21" ht="14.25" customHeight="1" x14ac:dyDescent="0.25"/>
  </sheetData>
  <mergeCells count="102">
    <mergeCell ref="G21:H21"/>
    <mergeCell ref="G22:H22"/>
    <mergeCell ref="G26:I26"/>
    <mergeCell ref="G27:I27"/>
    <mergeCell ref="A84:A86"/>
    <mergeCell ref="B84:B86"/>
    <mergeCell ref="C84:C86"/>
    <mergeCell ref="D84:D86"/>
    <mergeCell ref="E84:E86"/>
    <mergeCell ref="A105:A110"/>
    <mergeCell ref="B105:B110"/>
    <mergeCell ref="E105:E107"/>
    <mergeCell ref="B4:E4"/>
    <mergeCell ref="B5:E5"/>
    <mergeCell ref="A111:A116"/>
    <mergeCell ref="B111:B116"/>
    <mergeCell ref="E111:E113"/>
    <mergeCell ref="F111:F113"/>
    <mergeCell ref="F105:F107"/>
    <mergeCell ref="K111:K113"/>
    <mergeCell ref="L111:L113"/>
    <mergeCell ref="R105:R107"/>
    <mergeCell ref="S105:S107"/>
    <mergeCell ref="U105:U107"/>
    <mergeCell ref="P108:P110"/>
    <mergeCell ref="Q108:Q110"/>
    <mergeCell ref="R108:R110"/>
    <mergeCell ref="S108:S110"/>
    <mergeCell ref="T108:T110"/>
    <mergeCell ref="U108:U110"/>
    <mergeCell ref="K105:K107"/>
    <mergeCell ref="L105:L107"/>
    <mergeCell ref="M105:M107"/>
    <mergeCell ref="N105:N107"/>
    <mergeCell ref="O105:O107"/>
    <mergeCell ref="P114:P116"/>
    <mergeCell ref="Q114:Q116"/>
    <mergeCell ref="R114:R116"/>
    <mergeCell ref="S114:S116"/>
    <mergeCell ref="T114:T116"/>
    <mergeCell ref="U114:U116"/>
    <mergeCell ref="M111:M113"/>
    <mergeCell ref="N111:N113"/>
    <mergeCell ref="O111:O113"/>
    <mergeCell ref="R111:R113"/>
    <mergeCell ref="S111:S113"/>
    <mergeCell ref="U111:U113"/>
    <mergeCell ref="S120:S122"/>
    <mergeCell ref="T120:T122"/>
    <mergeCell ref="U120:U122"/>
    <mergeCell ref="M117:M119"/>
    <mergeCell ref="N117:N119"/>
    <mergeCell ref="O117:O119"/>
    <mergeCell ref="R117:R119"/>
    <mergeCell ref="S117:S119"/>
    <mergeCell ref="U117:U119"/>
    <mergeCell ref="A123:A128"/>
    <mergeCell ref="B123:B128"/>
    <mergeCell ref="E123:E125"/>
    <mergeCell ref="F123:F125"/>
    <mergeCell ref="K123:K125"/>
    <mergeCell ref="L123:L125"/>
    <mergeCell ref="P120:P122"/>
    <mergeCell ref="Q120:Q122"/>
    <mergeCell ref="R120:R122"/>
    <mergeCell ref="A117:A122"/>
    <mergeCell ref="B117:B122"/>
    <mergeCell ref="E117:E119"/>
    <mergeCell ref="F117:F119"/>
    <mergeCell ref="K117:K119"/>
    <mergeCell ref="L117:L119"/>
    <mergeCell ref="P126:P128"/>
    <mergeCell ref="Q126:Q128"/>
    <mergeCell ref="R126:R128"/>
    <mergeCell ref="S126:S128"/>
    <mergeCell ref="T126:T128"/>
    <mergeCell ref="U126:U128"/>
    <mergeCell ref="M123:M125"/>
    <mergeCell ref="N123:N125"/>
    <mergeCell ref="O123:O125"/>
    <mergeCell ref="R123:R125"/>
    <mergeCell ref="S123:S125"/>
    <mergeCell ref="U123:U125"/>
    <mergeCell ref="A138:U148"/>
    <mergeCell ref="P132:P134"/>
    <mergeCell ref="Q132:Q134"/>
    <mergeCell ref="R132:R134"/>
    <mergeCell ref="S132:S134"/>
    <mergeCell ref="T132:T134"/>
    <mergeCell ref="U132:U134"/>
    <mergeCell ref="M129:M131"/>
    <mergeCell ref="N129:N131"/>
    <mergeCell ref="O129:O131"/>
    <mergeCell ref="R129:R131"/>
    <mergeCell ref="S129:S131"/>
    <mergeCell ref="U129:U131"/>
    <mergeCell ref="A129:A134"/>
    <mergeCell ref="B129:B134"/>
    <mergeCell ref="E129:E131"/>
    <mergeCell ref="F129:F131"/>
    <mergeCell ref="K129:K131"/>
    <mergeCell ref="L129:L131"/>
  </mergeCells>
  <conditionalFormatting sqref="J105:J110 L108:L110 N108:N110">
    <cfRule type="containsText" dxfId="730" priority="70" operator="containsText" text="#VALUE!">
      <formula>NOT(ISERROR(SEARCH("#VALUE!",J105)))</formula>
    </cfRule>
  </conditionalFormatting>
  <conditionalFormatting sqref="G89">
    <cfRule type="cellIs" dxfId="729" priority="68" operator="greaterThan">
      <formula>1</formula>
    </cfRule>
    <cfRule type="cellIs" dxfId="728" priority="69" operator="lessThanOrEqual">
      <formula>1</formula>
    </cfRule>
  </conditionalFormatting>
  <conditionalFormatting sqref="I89">
    <cfRule type="cellIs" dxfId="727" priority="66" operator="greaterThan">
      <formula>5</formula>
    </cfRule>
    <cfRule type="cellIs" dxfId="726" priority="67" operator="lessThanOrEqual">
      <formula>5</formula>
    </cfRule>
  </conditionalFormatting>
  <conditionalFormatting sqref="J87">
    <cfRule type="cellIs" dxfId="725" priority="63" operator="lessThan">
      <formula>90</formula>
    </cfRule>
    <cfRule type="cellIs" dxfId="724" priority="64" operator="greaterThan">
      <formula>110</formula>
    </cfRule>
    <cfRule type="cellIs" dxfId="723" priority="65" operator="between">
      <formula>90</formula>
      <formula>110</formula>
    </cfRule>
  </conditionalFormatting>
  <conditionalFormatting sqref="P105:P107">
    <cfRule type="cellIs" dxfId="722" priority="71" operator="greaterThan">
      <formula>$D$79</formula>
    </cfRule>
    <cfRule type="cellIs" dxfId="721" priority="72" operator="lessThan">
      <formula>$B$79</formula>
    </cfRule>
    <cfRule type="cellIs" dxfId="720" priority="73" operator="between">
      <formula>$B$79</formula>
      <formula>$D$79</formula>
    </cfRule>
  </conditionalFormatting>
  <conditionalFormatting sqref="J111:J116 N114:N116">
    <cfRule type="containsText" dxfId="719" priority="62" operator="containsText" text="#VALUE!">
      <formula>NOT(ISERROR(SEARCH("#VALUE!",J111)))</formula>
    </cfRule>
  </conditionalFormatting>
  <conditionalFormatting sqref="N120:N122 N126:N128 N132:N134 J117:J134">
    <cfRule type="containsText" dxfId="718" priority="61" operator="containsText" text="#VALUE!">
      <formula>NOT(ISERROR(SEARCH("#VALUE!",J117)))</formula>
    </cfRule>
  </conditionalFormatting>
  <conditionalFormatting sqref="L114:L116">
    <cfRule type="containsText" dxfId="717" priority="60" operator="containsText" text="#VALUE!">
      <formula>NOT(ISERROR(SEARCH("#VALUE!",L114)))</formula>
    </cfRule>
  </conditionalFormatting>
  <conditionalFormatting sqref="L120:L122">
    <cfRule type="containsText" dxfId="716" priority="59" operator="containsText" text="#VALUE!">
      <formula>NOT(ISERROR(SEARCH("#VALUE!",L120)))</formula>
    </cfRule>
  </conditionalFormatting>
  <conditionalFormatting sqref="I95:I99">
    <cfRule type="cellIs" dxfId="715" priority="56" operator="lessThan">
      <formula>90</formula>
    </cfRule>
    <cfRule type="cellIs" dxfId="714" priority="57" operator="greaterThan">
      <formula>110</formula>
    </cfRule>
    <cfRule type="cellIs" dxfId="713" priority="58" operator="between">
      <formula>90</formula>
      <formula>110</formula>
    </cfRule>
  </conditionalFormatting>
  <conditionalFormatting sqref="P111:P113">
    <cfRule type="cellIs" dxfId="712" priority="53" operator="greaterThan">
      <formula>$D$79</formula>
    </cfRule>
    <cfRule type="cellIs" dxfId="711" priority="54" operator="lessThan">
      <formula>$B$79</formula>
    </cfRule>
    <cfRule type="cellIs" dxfId="710" priority="55" operator="between">
      <formula>$B$79</formula>
      <formula>$D$79</formula>
    </cfRule>
  </conditionalFormatting>
  <conditionalFormatting sqref="P117:P119">
    <cfRule type="cellIs" dxfId="709" priority="50" operator="greaterThan">
      <formula>$D$79</formula>
    </cfRule>
    <cfRule type="cellIs" dxfId="708" priority="51" operator="lessThan">
      <formula>$B$79</formula>
    </cfRule>
    <cfRule type="cellIs" dxfId="707" priority="52" operator="between">
      <formula>$B$79</formula>
      <formula>$D$79</formula>
    </cfRule>
  </conditionalFormatting>
  <conditionalFormatting sqref="H62:H65">
    <cfRule type="cellIs" dxfId="706" priority="47" operator="between">
      <formula>70</formula>
      <formula>130</formula>
    </cfRule>
    <cfRule type="cellIs" dxfId="705" priority="48" operator="lessThan">
      <formula>70</formula>
    </cfRule>
    <cfRule type="cellIs" dxfId="704" priority="49" operator="greaterThan">
      <formula>130</formula>
    </cfRule>
  </conditionalFormatting>
  <conditionalFormatting sqref="H66:H69">
    <cfRule type="cellIs" dxfId="703" priority="44" operator="between">
      <formula>90</formula>
      <formula>110</formula>
    </cfRule>
    <cfRule type="cellIs" dxfId="702" priority="45" operator="lessThan">
      <formula>90</formula>
    </cfRule>
    <cfRule type="cellIs" dxfId="701" priority="46" operator="greaterThan">
      <formula>110</formula>
    </cfRule>
  </conditionalFormatting>
  <conditionalFormatting sqref="J62:J65">
    <cfRule type="cellIs" dxfId="700" priority="41" operator="equal">
      <formula>10</formula>
    </cfRule>
    <cfRule type="cellIs" dxfId="699" priority="42" operator="greaterThan">
      <formula>10</formula>
    </cfRule>
    <cfRule type="cellIs" dxfId="698" priority="43" operator="lessThan">
      <formula>10</formula>
    </cfRule>
  </conditionalFormatting>
  <conditionalFormatting sqref="H89">
    <cfRule type="cellIs" dxfId="697" priority="39" operator="greaterThan">
      <formula>5</formula>
    </cfRule>
    <cfRule type="cellIs" dxfId="696" priority="40" operator="lessThanOrEqual">
      <formula>5</formula>
    </cfRule>
  </conditionalFormatting>
  <conditionalFormatting sqref="L126:L128">
    <cfRule type="containsText" dxfId="695" priority="38" operator="containsText" text="#VALUE!">
      <formula>NOT(ISERROR(SEARCH("#VALUE!",L126)))</formula>
    </cfRule>
  </conditionalFormatting>
  <conditionalFormatting sqref="P123:P125">
    <cfRule type="cellIs" dxfId="694" priority="35" operator="greaterThan">
      <formula>$D$79</formula>
    </cfRule>
    <cfRule type="cellIs" dxfId="693" priority="36" operator="lessThan">
      <formula>$B$79</formula>
    </cfRule>
    <cfRule type="cellIs" dxfId="692" priority="37" operator="between">
      <formula>$B$79</formula>
      <formula>$D$79</formula>
    </cfRule>
  </conditionalFormatting>
  <conditionalFormatting sqref="L132:L134">
    <cfRule type="containsText" dxfId="691" priority="34" operator="containsText" text="#VALUE!">
      <formula>NOT(ISERROR(SEARCH("#VALUE!",L132)))</formula>
    </cfRule>
  </conditionalFormatting>
  <conditionalFormatting sqref="P129:P131">
    <cfRule type="cellIs" dxfId="690" priority="31" operator="greaterThan">
      <formula>$D$79</formula>
    </cfRule>
    <cfRule type="cellIs" dxfId="689" priority="32" operator="lessThan">
      <formula>$B$79</formula>
    </cfRule>
    <cfRule type="cellIs" dxfId="688" priority="33" operator="between">
      <formula>$B$79</formula>
      <formula>$D$79</formula>
    </cfRule>
  </conditionalFormatting>
  <conditionalFormatting sqref="O108:O109">
    <cfRule type="cellIs" dxfId="687" priority="28" operator="between">
      <formula>70</formula>
      <formula>130</formula>
    </cfRule>
    <cfRule type="cellIs" dxfId="686" priority="29" operator="lessThan">
      <formula>70</formula>
    </cfRule>
    <cfRule type="cellIs" dxfId="685" priority="30" operator="greaterThan">
      <formula>130</formula>
    </cfRule>
  </conditionalFormatting>
  <conditionalFormatting sqref="O110">
    <cfRule type="cellIs" dxfId="684" priority="25" operator="between">
      <formula>90</formula>
      <formula>110</formula>
    </cfRule>
    <cfRule type="cellIs" dxfId="683" priority="26" operator="lessThan">
      <formula>90</formula>
    </cfRule>
    <cfRule type="cellIs" dxfId="682" priority="27" operator="greaterThan">
      <formula>110</formula>
    </cfRule>
  </conditionalFormatting>
  <conditionalFormatting sqref="O114:O115">
    <cfRule type="cellIs" dxfId="681" priority="22" operator="between">
      <formula>70</formula>
      <formula>130</formula>
    </cfRule>
    <cfRule type="cellIs" dxfId="680" priority="23" operator="lessThan">
      <formula>70</formula>
    </cfRule>
    <cfRule type="cellIs" dxfId="679" priority="24" operator="greaterThan">
      <formula>130</formula>
    </cfRule>
  </conditionalFormatting>
  <conditionalFormatting sqref="O116">
    <cfRule type="cellIs" dxfId="678" priority="19" operator="between">
      <formula>90</formula>
      <formula>110</formula>
    </cfRule>
    <cfRule type="cellIs" dxfId="677" priority="20" operator="lessThan">
      <formula>90</formula>
    </cfRule>
    <cfRule type="cellIs" dxfId="676" priority="21" operator="greaterThan">
      <formula>110</formula>
    </cfRule>
  </conditionalFormatting>
  <conditionalFormatting sqref="O120:O121">
    <cfRule type="cellIs" dxfId="675" priority="16" operator="between">
      <formula>70</formula>
      <formula>130</formula>
    </cfRule>
    <cfRule type="cellIs" dxfId="674" priority="17" operator="lessThan">
      <formula>70</formula>
    </cfRule>
    <cfRule type="cellIs" dxfId="673" priority="18" operator="greaterThan">
      <formula>130</formula>
    </cfRule>
  </conditionalFormatting>
  <conditionalFormatting sqref="O122">
    <cfRule type="cellIs" dxfId="672" priority="13" operator="between">
      <formula>90</formula>
      <formula>110</formula>
    </cfRule>
    <cfRule type="cellIs" dxfId="671" priority="14" operator="lessThan">
      <formula>90</formula>
    </cfRule>
    <cfRule type="cellIs" dxfId="670" priority="15" operator="greaterThan">
      <formula>110</formula>
    </cfRule>
  </conditionalFormatting>
  <conditionalFormatting sqref="O126:O127">
    <cfRule type="cellIs" dxfId="669" priority="10" operator="between">
      <formula>70</formula>
      <formula>130</formula>
    </cfRule>
    <cfRule type="cellIs" dxfId="668" priority="11" operator="lessThan">
      <formula>70</formula>
    </cfRule>
    <cfRule type="cellIs" dxfId="667" priority="12" operator="greaterThan">
      <formula>130</formula>
    </cfRule>
  </conditionalFormatting>
  <conditionalFormatting sqref="O128">
    <cfRule type="cellIs" dxfId="666" priority="7" operator="between">
      <formula>90</formula>
      <formula>110</formula>
    </cfRule>
    <cfRule type="cellIs" dxfId="665" priority="8" operator="lessThan">
      <formula>90</formula>
    </cfRule>
    <cfRule type="cellIs" dxfId="664" priority="9" operator="greaterThan">
      <formula>110</formula>
    </cfRule>
  </conditionalFormatting>
  <conditionalFormatting sqref="O132:O133">
    <cfRule type="cellIs" dxfId="663" priority="4" operator="between">
      <formula>70</formula>
      <formula>130</formula>
    </cfRule>
    <cfRule type="cellIs" dxfId="662" priority="5" operator="lessThan">
      <formula>70</formula>
    </cfRule>
    <cfRule type="cellIs" dxfId="661" priority="6" operator="greaterThan">
      <formula>130</formula>
    </cfRule>
  </conditionalFormatting>
  <conditionalFormatting sqref="O134">
    <cfRule type="cellIs" dxfId="660" priority="1" operator="between">
      <formula>90</formula>
      <formula>110</formula>
    </cfRule>
    <cfRule type="cellIs" dxfId="659" priority="2" operator="lessThan">
      <formula>90</formula>
    </cfRule>
    <cfRule type="cellIs" dxfId="658" priority="3" operator="greaterThan">
      <formula>110</formula>
    </cfRule>
  </conditionalFormatting>
  <pageMargins left="0.74803149606299213" right="0.51181102362204722" top="0.51041666666666663" bottom="0.98425196850393704" header="0.51181102362204722" footer="0.51181102362204722"/>
  <pageSetup paperSize="9" scale="9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F56F1-817A-495A-BACD-C708CACEE957}">
  <sheetPr>
    <pageSetUpPr fitToPage="1"/>
  </sheetPr>
  <dimension ref="A1:AK149"/>
  <sheetViews>
    <sheetView showGridLines="0" showRuler="0" zoomScale="70" zoomScaleNormal="70" workbookViewId="0">
      <selection activeCell="A7" sqref="A7"/>
    </sheetView>
  </sheetViews>
  <sheetFormatPr defaultColWidth="0" defaultRowHeight="0" customHeight="1" zeroHeight="1" x14ac:dyDescent="0.25"/>
  <cols>
    <col min="1" max="1" width="19.75" style="94" customWidth="1"/>
    <col min="2" max="2" width="19" style="94" customWidth="1"/>
    <col min="3" max="3" width="14.875" style="94" customWidth="1"/>
    <col min="4" max="4" width="15.75" style="94" customWidth="1"/>
    <col min="5" max="5" width="15.125" style="94" customWidth="1"/>
    <col min="6" max="6" width="17.375" style="94" customWidth="1"/>
    <col min="7" max="7" width="15.375" style="94" customWidth="1"/>
    <col min="8" max="8" width="17.5" style="94" customWidth="1"/>
    <col min="9" max="9" width="14.75" style="94" customWidth="1"/>
    <col min="10" max="10" width="11.375" style="94" customWidth="1"/>
    <col min="11" max="11" width="11.875" style="94" customWidth="1"/>
    <col min="12" max="12" width="11.375" style="94" customWidth="1"/>
    <col min="13" max="13" width="13" style="94" customWidth="1"/>
    <col min="14" max="14" width="13.125" style="94" customWidth="1"/>
    <col min="15" max="15" width="11.25" style="94" customWidth="1"/>
    <col min="16" max="16" width="14.75" style="94" customWidth="1"/>
    <col min="17" max="17" width="10.75" style="94" customWidth="1"/>
    <col min="18" max="18" width="11.25" style="94" customWidth="1"/>
    <col min="19" max="19" width="12.75" style="94" customWidth="1"/>
    <col min="20" max="20" width="12.125" style="94" customWidth="1"/>
    <col min="21" max="21" width="14.125" style="94" customWidth="1"/>
    <col min="22" max="22" width="11.375" style="94" customWidth="1"/>
    <col min="23" max="24" width="9" style="94" customWidth="1"/>
    <col min="25" max="25" width="33.375" style="94" customWidth="1"/>
    <col min="26" max="33" width="0" style="94" hidden="1" customWidth="1"/>
    <col min="34" max="16384" width="9" style="117" hidden="1"/>
  </cols>
  <sheetData>
    <row r="1" spans="1:33" s="161" customFormat="1" ht="14.25" customHeight="1" x14ac:dyDescent="0.2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160"/>
      <c r="AA1" s="160"/>
      <c r="AB1" s="160"/>
      <c r="AC1" s="160"/>
      <c r="AD1" s="160"/>
      <c r="AE1" s="160"/>
      <c r="AF1" s="160"/>
      <c r="AG1" s="160"/>
    </row>
    <row r="2" spans="1:33" s="160" customFormat="1" ht="14.25" customHeight="1" x14ac:dyDescent="0.25">
      <c r="A2" s="89"/>
      <c r="B2" s="90"/>
      <c r="C2" s="90"/>
      <c r="D2" s="90"/>
      <c r="E2" s="90"/>
      <c r="F2" s="90"/>
      <c r="G2" s="91" t="s">
        <v>13</v>
      </c>
      <c r="H2" s="92"/>
      <c r="I2" s="93"/>
      <c r="J2" s="93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33" s="160" customFormat="1" ht="14.25" customHeight="1" x14ac:dyDescent="0.25">
      <c r="A3" s="95"/>
      <c r="B3" s="309"/>
      <c r="C3" s="309"/>
      <c r="D3" s="309"/>
      <c r="E3" s="309"/>
      <c r="F3" s="309"/>
      <c r="G3" s="96">
        <v>0</v>
      </c>
      <c r="H3" s="92"/>
      <c r="I3" s="93"/>
      <c r="J3" s="93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spans="1:33" s="160" customFormat="1" ht="14.25" customHeight="1" x14ac:dyDescent="0.25">
      <c r="A4" s="97"/>
      <c r="B4" s="357" t="s">
        <v>14</v>
      </c>
      <c r="C4" s="357"/>
      <c r="D4" s="357"/>
      <c r="E4" s="357"/>
      <c r="F4" s="309"/>
      <c r="G4" s="98" t="s">
        <v>15</v>
      </c>
      <c r="H4" s="92"/>
      <c r="I4" s="93"/>
      <c r="J4" s="93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</row>
    <row r="5" spans="1:33" s="160" customFormat="1" ht="14.25" customHeight="1" x14ac:dyDescent="0.25">
      <c r="A5" s="97"/>
      <c r="B5" s="357" t="s">
        <v>16</v>
      </c>
      <c r="C5" s="357"/>
      <c r="D5" s="357"/>
      <c r="E5" s="357"/>
      <c r="F5" s="309"/>
      <c r="G5" s="96">
        <v>0</v>
      </c>
      <c r="H5" s="92"/>
      <c r="I5" s="93"/>
      <c r="J5" s="93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</row>
    <row r="6" spans="1:33" s="160" customFormat="1" ht="14.25" customHeight="1" x14ac:dyDescent="0.25">
      <c r="A6" s="97"/>
      <c r="B6" s="99"/>
      <c r="C6" s="99"/>
      <c r="D6" s="99"/>
      <c r="E6" s="99"/>
      <c r="F6" s="99"/>
      <c r="G6" s="98" t="s">
        <v>17</v>
      </c>
      <c r="H6" s="92"/>
      <c r="I6" s="93"/>
      <c r="J6" s="93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</row>
    <row r="7" spans="1:33" s="160" customFormat="1" ht="15.75" customHeight="1" x14ac:dyDescent="0.25">
      <c r="A7" s="321"/>
      <c r="B7" s="100"/>
      <c r="C7" s="100"/>
      <c r="D7" s="100"/>
      <c r="E7" s="100"/>
      <c r="F7" s="100"/>
      <c r="G7" s="96" t="s">
        <v>18</v>
      </c>
      <c r="H7" s="92"/>
      <c r="I7" s="93"/>
      <c r="J7" s="93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</row>
    <row r="8" spans="1:33" s="160" customFormat="1" ht="14.25" customHeight="1" x14ac:dyDescent="0.25">
      <c r="A8" s="93"/>
      <c r="B8" s="93"/>
      <c r="C8" s="93"/>
      <c r="D8" s="93"/>
      <c r="E8" s="93"/>
      <c r="F8" s="93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</row>
    <row r="9" spans="1:33" s="160" customFormat="1" ht="14.25" customHeight="1" x14ac:dyDescent="0.25">
      <c r="A9" s="101" t="s">
        <v>110</v>
      </c>
      <c r="B9" s="267" t="str">
        <f>'solvent 1'!B9</f>
        <v>SY</v>
      </c>
      <c r="C9" s="102" t="s">
        <v>19</v>
      </c>
      <c r="D9" s="94"/>
      <c r="E9" s="94"/>
      <c r="F9" s="93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</row>
    <row r="10" spans="1:33" s="160" customFormat="1" ht="14.25" customHeight="1" x14ac:dyDescent="0.25">
      <c r="A10" s="101" t="s">
        <v>20</v>
      </c>
      <c r="B10" s="267">
        <f>'solvent 1'!B10</f>
        <v>0</v>
      </c>
      <c r="C10" s="102"/>
      <c r="D10" s="94"/>
      <c r="E10" s="94"/>
      <c r="F10" s="93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</row>
    <row r="11" spans="1:33" s="160" customFormat="1" ht="14.25" customHeight="1" x14ac:dyDescent="0.25">
      <c r="A11" s="101" t="s">
        <v>5</v>
      </c>
      <c r="B11" s="267" t="str">
        <f>'solvent 1'!B11</f>
        <v>N/A</v>
      </c>
      <c r="C11" s="102" t="s">
        <v>21</v>
      </c>
      <c r="D11" s="94"/>
      <c r="E11" s="94"/>
      <c r="F11" s="93"/>
      <c r="G11" s="93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 spans="1:33" s="160" customFormat="1" ht="14.25" customHeight="1" x14ac:dyDescent="0.25">
      <c r="A12" s="101" t="s">
        <v>6</v>
      </c>
      <c r="B12" s="267" t="str">
        <f>'solvent 1'!B12</f>
        <v>Residual solvent quantification by GC-Headspace</v>
      </c>
      <c r="C12" s="102"/>
      <c r="D12" s="94"/>
      <c r="E12" s="94"/>
      <c r="F12" s="93"/>
      <c r="G12" s="93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</row>
    <row r="13" spans="1:33" s="160" customFormat="1" ht="14.25" customHeight="1" x14ac:dyDescent="0.25">
      <c r="A13" s="101" t="s">
        <v>7</v>
      </c>
      <c r="B13" s="267">
        <f>'solvent 1'!B13</f>
        <v>0</v>
      </c>
      <c r="C13" s="102" t="s">
        <v>22</v>
      </c>
      <c r="D13" s="94"/>
      <c r="E13" s="94"/>
      <c r="F13" s="93"/>
      <c r="G13" s="93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spans="1:33" s="160" customFormat="1" ht="14.25" customHeight="1" x14ac:dyDescent="0.25">
      <c r="A14" s="101" t="s">
        <v>8</v>
      </c>
      <c r="B14" s="267">
        <f>'solvent 1'!B14</f>
        <v>0</v>
      </c>
      <c r="C14" s="102" t="s">
        <v>23</v>
      </c>
      <c r="D14" s="94"/>
      <c r="E14" s="94"/>
      <c r="F14" s="93"/>
      <c r="G14" s="93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</row>
    <row r="15" spans="1:33" s="160" customFormat="1" ht="15" customHeight="1" x14ac:dyDescent="0.25">
      <c r="A15" s="101" t="s">
        <v>144</v>
      </c>
      <c r="B15" s="268">
        <f>'solvent 1'!B15</f>
        <v>0</v>
      </c>
      <c r="C15" s="102" t="s">
        <v>24</v>
      </c>
      <c r="D15" s="94"/>
      <c r="E15" s="94"/>
      <c r="F15" s="93"/>
      <c r="G15" s="93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</row>
    <row r="16" spans="1:33" s="160" customFormat="1" ht="12.75" customHeight="1" x14ac:dyDescent="0.25">
      <c r="A16" s="101" t="s">
        <v>9</v>
      </c>
      <c r="B16" s="267">
        <f>'solvent 1'!B16</f>
        <v>0</v>
      </c>
      <c r="C16" s="102" t="s">
        <v>22</v>
      </c>
      <c r="D16" s="102"/>
      <c r="E16" s="94"/>
      <c r="F16" s="93"/>
      <c r="G16" s="93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</row>
    <row r="17" spans="1:25" s="160" customFormat="1" ht="14.25" customHeight="1" x14ac:dyDescent="0.25">
      <c r="A17" s="94"/>
      <c r="B17" s="94"/>
      <c r="C17" s="94"/>
      <c r="D17" s="94"/>
      <c r="E17" s="94"/>
      <c r="F17" s="93"/>
      <c r="G17" s="93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</row>
    <row r="18" spans="1:25" s="160" customFormat="1" ht="14.25" customHeight="1" x14ac:dyDescent="0.25">
      <c r="A18" s="94"/>
      <c r="B18" s="94"/>
      <c r="C18" s="94"/>
      <c r="D18" s="94"/>
      <c r="E18" s="94"/>
      <c r="F18" s="94"/>
      <c r="G18" s="94"/>
      <c r="H18" s="104"/>
      <c r="I18" s="104"/>
      <c r="J18" s="10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</row>
    <row r="19" spans="1:25" s="160" customFormat="1" ht="14.25" customHeight="1" x14ac:dyDescent="0.25">
      <c r="A19" s="105" t="s">
        <v>25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 spans="1:25" s="160" customFormat="1" ht="14.25" customHeight="1" x14ac:dyDescent="0.25">
      <c r="A20" s="105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</row>
    <row r="21" spans="1:25" s="160" customFormat="1" ht="14.25" customHeight="1" x14ac:dyDescent="0.25">
      <c r="A21" s="106" t="s">
        <v>26</v>
      </c>
      <c r="B21" s="106" t="s">
        <v>27</v>
      </c>
      <c r="C21" s="106" t="s">
        <v>28</v>
      </c>
      <c r="D21" s="106" t="s">
        <v>29</v>
      </c>
      <c r="E21" s="310"/>
      <c r="F21" s="310"/>
      <c r="G21" s="358"/>
      <c r="H21" s="358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 spans="1:25" s="160" customFormat="1" ht="14.25" customHeight="1" x14ac:dyDescent="0.25">
      <c r="A22" s="320">
        <f>'solvent 1'!A22</f>
        <v>0</v>
      </c>
      <c r="B22" s="320">
        <f>'solvent 1'!B22</f>
        <v>0</v>
      </c>
      <c r="C22" s="320">
        <f>'solvent 1'!C22</f>
        <v>0</v>
      </c>
      <c r="D22" s="320">
        <f>'solvent 1'!D22</f>
        <v>0</v>
      </c>
      <c r="E22" s="319"/>
      <c r="F22" s="319"/>
      <c r="G22" s="359"/>
      <c r="H22" s="359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</row>
    <row r="23" spans="1:25" s="160" customFormat="1" ht="14.25" customHeight="1" x14ac:dyDescent="0.25">
      <c r="A23" s="319"/>
      <c r="B23" s="319"/>
      <c r="C23" s="319"/>
      <c r="D23" s="319"/>
      <c r="E23" s="319"/>
      <c r="F23" s="319"/>
      <c r="G23" s="311"/>
      <c r="H23" s="311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 spans="1:25" s="160" customFormat="1" ht="14.25" customHeight="1" x14ac:dyDescent="0.25">
      <c r="A24" s="105" t="s">
        <v>30</v>
      </c>
      <c r="B24" s="319"/>
      <c r="C24" s="319"/>
      <c r="D24" s="319"/>
      <c r="E24" s="319"/>
      <c r="F24" s="319"/>
      <c r="G24" s="311"/>
      <c r="H24" s="311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</row>
    <row r="25" spans="1:25" s="160" customFormat="1" ht="14.25" customHeight="1" x14ac:dyDescent="0.25">
      <c r="A25" s="319"/>
      <c r="B25" s="319"/>
      <c r="C25" s="319"/>
      <c r="D25" s="319"/>
      <c r="E25" s="319"/>
      <c r="F25" s="319"/>
      <c r="G25" s="311"/>
      <c r="H25" s="311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 spans="1:25" s="160" customFormat="1" ht="14.25" customHeight="1" x14ac:dyDescent="0.25">
      <c r="A26" s="106" t="s">
        <v>26</v>
      </c>
      <c r="B26" s="106" t="s">
        <v>27</v>
      </c>
      <c r="C26" s="106" t="s">
        <v>28</v>
      </c>
      <c r="D26" s="106" t="s">
        <v>29</v>
      </c>
      <c r="E26" s="107" t="s">
        <v>143</v>
      </c>
      <c r="F26" s="106" t="s">
        <v>31</v>
      </c>
      <c r="G26" s="358"/>
      <c r="H26" s="358"/>
      <c r="I26" s="358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</row>
    <row r="27" spans="1:25" s="160" customFormat="1" ht="14.25" customHeight="1" x14ac:dyDescent="0.25">
      <c r="A27" s="312"/>
      <c r="B27" s="312"/>
      <c r="C27" s="180"/>
      <c r="D27" s="180"/>
      <c r="E27" s="174"/>
      <c r="F27" s="312"/>
      <c r="G27" s="372"/>
      <c r="H27" s="372"/>
      <c r="I27" s="372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</row>
    <row r="28" spans="1:25" s="160" customFormat="1" ht="14.25" customHeight="1" x14ac:dyDescent="0.25">
      <c r="A28" s="319"/>
      <c r="B28" s="319"/>
      <c r="C28" s="319"/>
      <c r="D28" s="319"/>
      <c r="E28" s="319"/>
      <c r="F28" s="319"/>
      <c r="G28" s="311"/>
      <c r="H28" s="311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</row>
    <row r="29" spans="1:25" s="160" customFormat="1" ht="14.25" customHeight="1" x14ac:dyDescent="0.25">
      <c r="A29" s="105" t="s">
        <v>32</v>
      </c>
      <c r="B29" s="319"/>
      <c r="C29" s="319"/>
      <c r="D29" s="319"/>
      <c r="E29" s="319"/>
      <c r="F29" s="319"/>
      <c r="G29" s="311"/>
      <c r="H29" s="311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</row>
    <row r="30" spans="1:25" s="160" customFormat="1" ht="14.25" customHeight="1" x14ac:dyDescent="0.25">
      <c r="A30" s="319"/>
      <c r="B30" s="319"/>
      <c r="C30" s="319"/>
      <c r="D30" s="319"/>
      <c r="E30" s="319"/>
      <c r="F30" s="319"/>
      <c r="G30" s="311"/>
      <c r="H30" s="311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</row>
    <row r="31" spans="1:25" s="160" customFormat="1" ht="30" x14ac:dyDescent="0.25">
      <c r="A31" s="108" t="s">
        <v>33</v>
      </c>
      <c r="B31" s="108" t="s">
        <v>34</v>
      </c>
      <c r="C31" s="108" t="s">
        <v>35</v>
      </c>
      <c r="D31" s="108" t="s">
        <v>36</v>
      </c>
      <c r="E31" s="109"/>
      <c r="F31" s="109"/>
      <c r="G31" s="109"/>
      <c r="H31" s="311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</row>
    <row r="32" spans="1:25" s="160" customFormat="1" ht="14.25" customHeight="1" x14ac:dyDescent="0.25">
      <c r="A32" s="110" t="s">
        <v>37</v>
      </c>
      <c r="B32" s="315">
        <v>250</v>
      </c>
      <c r="C32" s="313">
        <v>50</v>
      </c>
      <c r="D32" s="111">
        <f>B32/C32*E27/100</f>
        <v>0</v>
      </c>
      <c r="E32" s="112"/>
      <c r="F32" s="319"/>
      <c r="G32" s="113"/>
      <c r="H32" s="311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</row>
    <row r="33" spans="1:25" s="160" customFormat="1" ht="14.25" customHeight="1" x14ac:dyDescent="0.25">
      <c r="A33" s="114" t="s">
        <v>38</v>
      </c>
      <c r="B33" s="316">
        <v>250</v>
      </c>
      <c r="C33" s="314">
        <v>50</v>
      </c>
      <c r="D33" s="115">
        <f>B33/C33*E27/100</f>
        <v>0</v>
      </c>
      <c r="E33" s="319"/>
      <c r="F33" s="319"/>
      <c r="G33" s="113"/>
      <c r="H33" s="311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</row>
    <row r="34" spans="1:25" s="160" customFormat="1" ht="14.25" customHeight="1" x14ac:dyDescent="0.25">
      <c r="A34" s="105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</row>
    <row r="35" spans="1:25" s="161" customFormat="1" ht="14.25" customHeight="1" x14ac:dyDescent="0.25">
      <c r="A35" s="105" t="s">
        <v>39</v>
      </c>
      <c r="B35" s="116"/>
      <c r="C35" s="116"/>
      <c r="D35" s="116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117"/>
      <c r="U35" s="117"/>
      <c r="V35" s="117"/>
      <c r="W35" s="117"/>
      <c r="X35" s="117"/>
      <c r="Y35" s="117"/>
    </row>
    <row r="36" spans="1:25" s="161" customFormat="1" ht="14.25" customHeight="1" x14ac:dyDescent="0.25">
      <c r="A36" s="116"/>
      <c r="B36" s="116"/>
      <c r="C36" s="116"/>
      <c r="D36" s="116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117"/>
      <c r="U36" s="117"/>
      <c r="V36" s="117"/>
      <c r="W36" s="117"/>
      <c r="X36" s="117"/>
      <c r="Y36" s="117"/>
    </row>
    <row r="37" spans="1:25" s="161" customFormat="1" ht="30" x14ac:dyDescent="0.25">
      <c r="A37" s="108" t="s">
        <v>33</v>
      </c>
      <c r="B37" s="108" t="s">
        <v>40</v>
      </c>
      <c r="C37" s="108" t="s">
        <v>41</v>
      </c>
      <c r="D37" s="108" t="s">
        <v>35</v>
      </c>
      <c r="E37" s="108" t="s">
        <v>43</v>
      </c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117"/>
      <c r="U37" s="117"/>
      <c r="V37" s="117"/>
      <c r="W37" s="117"/>
      <c r="X37" s="117"/>
      <c r="Y37" s="117"/>
    </row>
    <row r="38" spans="1:25" s="161" customFormat="1" ht="14.25" customHeight="1" x14ac:dyDescent="0.25">
      <c r="A38" s="118" t="s">
        <v>44</v>
      </c>
      <c r="B38" s="272">
        <f>'solvent 1'!B38</f>
        <v>25</v>
      </c>
      <c r="C38" s="272" t="str">
        <f>'solvent 1'!C38</f>
        <v>A</v>
      </c>
      <c r="D38" s="273">
        <f>'solvent 1'!D38</f>
        <v>25</v>
      </c>
      <c r="E38" s="119">
        <f>B38*D32/(B38*0.001+D38)</f>
        <v>0</v>
      </c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17"/>
      <c r="U38" s="117"/>
      <c r="V38" s="117"/>
      <c r="W38" s="117"/>
      <c r="X38" s="117"/>
      <c r="Y38" s="117"/>
    </row>
    <row r="39" spans="1:25" s="161" customFormat="1" ht="14.25" customHeight="1" x14ac:dyDescent="0.25">
      <c r="A39" s="116"/>
      <c r="B39" s="116"/>
      <c r="C39" s="116"/>
      <c r="D39" s="116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117"/>
      <c r="U39" s="117"/>
      <c r="V39" s="117"/>
      <c r="W39" s="117"/>
      <c r="X39" s="117"/>
      <c r="Y39" s="117"/>
    </row>
    <row r="40" spans="1:25" s="161" customFormat="1" ht="14.25" customHeight="1" x14ac:dyDescent="0.25">
      <c r="A40" s="105" t="s">
        <v>138</v>
      </c>
      <c r="B40" s="116"/>
      <c r="C40" s="116"/>
      <c r="D40" s="116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117"/>
      <c r="U40" s="117"/>
      <c r="V40" s="117"/>
      <c r="W40" s="117"/>
      <c r="X40" s="117"/>
      <c r="Y40" s="117"/>
    </row>
    <row r="41" spans="1:25" s="161" customFormat="1" ht="14.25" customHeight="1" x14ac:dyDescent="0.25">
      <c r="A41" s="105"/>
      <c r="B41" s="116"/>
      <c r="C41" s="116"/>
      <c r="D41" s="116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117"/>
      <c r="U41" s="117"/>
      <c r="V41" s="117"/>
      <c r="W41" s="117"/>
      <c r="X41" s="117"/>
      <c r="Y41" s="117"/>
    </row>
    <row r="42" spans="1:25" s="161" customFormat="1" ht="29.25" customHeight="1" x14ac:dyDescent="0.25">
      <c r="A42" s="163" t="s">
        <v>122</v>
      </c>
      <c r="B42" s="121" t="s">
        <v>117</v>
      </c>
      <c r="C42" s="116"/>
      <c r="D42" s="116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117"/>
      <c r="U42" s="117"/>
      <c r="V42" s="117"/>
      <c r="W42" s="117"/>
      <c r="X42" s="117"/>
      <c r="Y42" s="117"/>
    </row>
    <row r="43" spans="1:25" s="161" customFormat="1" ht="14.25" customHeight="1" x14ac:dyDescent="0.25">
      <c r="A43" s="170" t="s">
        <v>123</v>
      </c>
      <c r="B43" s="171"/>
      <c r="C43" s="116"/>
      <c r="D43" s="116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117"/>
      <c r="U43" s="117"/>
      <c r="V43" s="117"/>
      <c r="W43" s="117"/>
      <c r="X43" s="117"/>
      <c r="Y43" s="117"/>
    </row>
    <row r="44" spans="1:25" s="161" customFormat="1" ht="14.25" customHeight="1" x14ac:dyDescent="0.25">
      <c r="A44" s="170" t="s">
        <v>124</v>
      </c>
      <c r="B44" s="171"/>
      <c r="C44" s="116"/>
      <c r="D44" s="116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117"/>
      <c r="U44" s="117"/>
      <c r="V44" s="117"/>
      <c r="W44" s="117"/>
      <c r="X44" s="117"/>
      <c r="Y44" s="117"/>
    </row>
    <row r="45" spans="1:25" s="161" customFormat="1" ht="14.25" customHeight="1" x14ac:dyDescent="0.25">
      <c r="A45" s="170" t="s">
        <v>125</v>
      </c>
      <c r="B45" s="171"/>
      <c r="C45" s="116"/>
      <c r="D45" s="116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117"/>
      <c r="U45" s="117"/>
      <c r="V45" s="117"/>
      <c r="W45" s="117"/>
      <c r="X45" s="117"/>
      <c r="Y45" s="117"/>
    </row>
    <row r="46" spans="1:25" s="161" customFormat="1" ht="14.25" customHeight="1" x14ac:dyDescent="0.25">
      <c r="A46" s="170" t="s">
        <v>126</v>
      </c>
      <c r="B46" s="171"/>
      <c r="C46" s="116"/>
      <c r="D46" s="116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117"/>
      <c r="U46" s="117"/>
      <c r="V46" s="117"/>
      <c r="W46" s="117"/>
      <c r="X46" s="117"/>
      <c r="Y46" s="117"/>
    </row>
    <row r="47" spans="1:25" s="161" customFormat="1" ht="14.25" customHeight="1" x14ac:dyDescent="0.25">
      <c r="A47" s="170" t="s">
        <v>127</v>
      </c>
      <c r="B47" s="171"/>
      <c r="C47" s="116"/>
      <c r="D47" s="116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117"/>
      <c r="U47" s="117"/>
      <c r="V47" s="117"/>
      <c r="W47" s="117"/>
      <c r="X47" s="117"/>
      <c r="Y47" s="117"/>
    </row>
    <row r="48" spans="1:25" s="161" customFormat="1" ht="14.25" customHeight="1" x14ac:dyDescent="0.25">
      <c r="A48" s="170" t="s">
        <v>128</v>
      </c>
      <c r="B48" s="171"/>
      <c r="C48" s="116"/>
      <c r="D48" s="116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117"/>
      <c r="U48" s="117"/>
      <c r="V48" s="117"/>
      <c r="W48" s="117"/>
      <c r="X48" s="117"/>
      <c r="Y48" s="117"/>
    </row>
    <row r="49" spans="1:25" s="161" customFormat="1" ht="14.25" customHeight="1" x14ac:dyDescent="0.25">
      <c r="A49" s="170" t="s">
        <v>129</v>
      </c>
      <c r="B49" s="171"/>
      <c r="C49" s="116"/>
      <c r="D49" s="116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117"/>
      <c r="U49" s="117"/>
      <c r="V49" s="117"/>
      <c r="W49" s="117"/>
      <c r="X49" s="117"/>
      <c r="Y49" s="117"/>
    </row>
    <row r="50" spans="1:25" s="161" customFormat="1" ht="14.25" customHeight="1" x14ac:dyDescent="0.25">
      <c r="A50" s="170" t="s">
        <v>130</v>
      </c>
      <c r="B50" s="171"/>
      <c r="C50" s="116"/>
      <c r="D50" s="116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117"/>
      <c r="U50" s="117"/>
      <c r="V50" s="117"/>
      <c r="W50" s="117"/>
      <c r="X50" s="117"/>
      <c r="Y50" s="117"/>
    </row>
    <row r="51" spans="1:25" s="161" customFormat="1" ht="14.25" customHeight="1" x14ac:dyDescent="0.25">
      <c r="A51" s="170"/>
      <c r="B51" s="171"/>
      <c r="C51" s="116"/>
      <c r="D51" s="116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117"/>
      <c r="U51" s="117"/>
      <c r="V51" s="117"/>
      <c r="W51" s="117"/>
      <c r="X51" s="117"/>
      <c r="Y51" s="117"/>
    </row>
    <row r="52" spans="1:25" s="161" customFormat="1" ht="14.25" customHeight="1" x14ac:dyDescent="0.25">
      <c r="A52" s="170"/>
      <c r="B52" s="171"/>
      <c r="C52" s="116"/>
      <c r="D52" s="116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117"/>
      <c r="U52" s="117"/>
      <c r="V52" s="117"/>
      <c r="W52" s="117"/>
      <c r="X52" s="117"/>
      <c r="Y52" s="117"/>
    </row>
    <row r="53" spans="1:25" s="161" customFormat="1" ht="14.25" customHeight="1" x14ac:dyDescent="0.25">
      <c r="A53" s="170"/>
      <c r="B53" s="171"/>
      <c r="C53" s="116"/>
      <c r="D53" s="116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117"/>
      <c r="U53" s="117"/>
      <c r="V53" s="117"/>
      <c r="W53" s="117"/>
      <c r="X53" s="117"/>
      <c r="Y53" s="117"/>
    </row>
    <row r="54" spans="1:25" s="161" customFormat="1" ht="14.25" customHeight="1" thickBot="1" x14ac:dyDescent="0.3">
      <c r="A54" s="172"/>
      <c r="B54" s="173"/>
      <c r="C54" s="116"/>
      <c r="D54" s="116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117"/>
      <c r="U54" s="117"/>
      <c r="V54" s="117"/>
      <c r="W54" s="117"/>
      <c r="X54" s="117"/>
      <c r="Y54" s="117"/>
    </row>
    <row r="55" spans="1:25" s="161" customFormat="1" ht="14.25" customHeight="1" thickTop="1" x14ac:dyDescent="0.25">
      <c r="A55" s="209" t="s">
        <v>131</v>
      </c>
      <c r="B55" s="210">
        <f>IFERROR(AVERAGE(B43:B54), 0)</f>
        <v>0</v>
      </c>
      <c r="C55" s="164" t="s">
        <v>132</v>
      </c>
      <c r="D55" s="116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117"/>
      <c r="U55" s="117"/>
      <c r="V55" s="117"/>
      <c r="W55" s="117"/>
      <c r="X55" s="117"/>
      <c r="Y55" s="117"/>
    </row>
    <row r="56" spans="1:25" s="161" customFormat="1" ht="14.25" customHeight="1" x14ac:dyDescent="0.25">
      <c r="A56" s="211" t="s">
        <v>66</v>
      </c>
      <c r="B56" s="212" t="e">
        <f>STDEV(B43:B54)</f>
        <v>#DIV/0!</v>
      </c>
      <c r="C56" s="164" t="s">
        <v>132</v>
      </c>
      <c r="D56" s="116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117"/>
      <c r="U56" s="117"/>
      <c r="V56" s="117"/>
      <c r="W56" s="117"/>
      <c r="X56" s="117"/>
      <c r="Y56" s="117"/>
    </row>
    <row r="57" spans="1:25" s="161" customFormat="1" ht="14.25" customHeight="1" x14ac:dyDescent="0.25">
      <c r="A57" s="166" t="s">
        <v>136</v>
      </c>
      <c r="B57" s="318" t="e">
        <f>B56/B55*100</f>
        <v>#DIV/0!</v>
      </c>
      <c r="C57" s="164"/>
      <c r="D57" s="116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117"/>
      <c r="U57" s="117"/>
      <c r="V57" s="117"/>
      <c r="W57" s="117"/>
      <c r="X57" s="117"/>
      <c r="Y57" s="117"/>
    </row>
    <row r="58" spans="1:25" s="161" customFormat="1" ht="14.25" customHeight="1" x14ac:dyDescent="0.25">
      <c r="A58" s="93"/>
      <c r="B58" s="116"/>
      <c r="C58" s="116"/>
      <c r="D58" s="116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117"/>
      <c r="U58" s="117"/>
      <c r="V58" s="117"/>
      <c r="W58" s="117"/>
      <c r="X58" s="117"/>
      <c r="Y58" s="117"/>
    </row>
    <row r="59" spans="1:25" s="161" customFormat="1" ht="14.25" customHeight="1" x14ac:dyDescent="0.25">
      <c r="A59" s="105" t="s">
        <v>137</v>
      </c>
      <c r="B59" s="116"/>
      <c r="C59" s="116"/>
      <c r="D59" s="116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117"/>
      <c r="U59" s="117"/>
      <c r="V59" s="117"/>
      <c r="W59" s="117"/>
      <c r="X59" s="117"/>
      <c r="Y59" s="117"/>
    </row>
    <row r="60" spans="1:25" s="161" customFormat="1" ht="14.25" customHeight="1" x14ac:dyDescent="0.25">
      <c r="A60" s="105"/>
      <c r="B60" s="116"/>
      <c r="C60" s="116"/>
      <c r="D60" s="116"/>
      <c r="E60" s="94"/>
      <c r="F60" s="117"/>
      <c r="H60" s="94"/>
      <c r="I60" s="94"/>
      <c r="K60" s="94"/>
      <c r="N60" s="120" t="s">
        <v>45</v>
      </c>
      <c r="O60" s="94"/>
      <c r="P60" s="117"/>
      <c r="Q60" s="117"/>
      <c r="R60" s="117"/>
    </row>
    <row r="61" spans="1:25" s="161" customFormat="1" ht="30" x14ac:dyDescent="0.25">
      <c r="A61" s="108" t="s">
        <v>46</v>
      </c>
      <c r="B61" s="108" t="s">
        <v>40</v>
      </c>
      <c r="C61" s="108" t="s">
        <v>41</v>
      </c>
      <c r="D61" s="108" t="s">
        <v>42</v>
      </c>
      <c r="E61" s="108" t="s">
        <v>43</v>
      </c>
      <c r="F61" s="121" t="s">
        <v>115</v>
      </c>
      <c r="G61" s="121" t="s">
        <v>119</v>
      </c>
      <c r="H61" s="108" t="s">
        <v>47</v>
      </c>
      <c r="I61" s="108" t="s">
        <v>163</v>
      </c>
      <c r="J61" s="108" t="s">
        <v>149</v>
      </c>
      <c r="K61" s="94"/>
      <c r="L61" s="94"/>
      <c r="M61" s="94"/>
      <c r="N61" s="94"/>
      <c r="O61" s="94"/>
      <c r="P61" s="94"/>
      <c r="Q61" s="94"/>
      <c r="R61" s="94"/>
      <c r="S61" s="117"/>
      <c r="T61" s="117"/>
      <c r="U61" s="117"/>
      <c r="V61" s="117"/>
      <c r="W61" s="117"/>
      <c r="X61" s="117"/>
      <c r="Y61" s="117"/>
    </row>
    <row r="62" spans="1:25" s="161" customFormat="1" ht="14.25" customHeight="1" x14ac:dyDescent="0.25">
      <c r="A62" s="208" t="str">
        <f>'solvent 1'!A62</f>
        <v>A8</v>
      </c>
      <c r="B62" s="208">
        <f>'solvent 1'!B62</f>
        <v>80</v>
      </c>
      <c r="C62" s="208" t="str">
        <f>'solvent 1'!C62</f>
        <v>Diluted A</v>
      </c>
      <c r="D62" s="208">
        <f>'solvent 1'!D62</f>
        <v>3.92</v>
      </c>
      <c r="E62" s="150">
        <f>B62*$E$38/1000/(B62*0.001+D62)</f>
        <v>0</v>
      </c>
      <c r="F62" s="294"/>
      <c r="G62" s="123">
        <f>F62-$B$55</f>
        <v>0</v>
      </c>
      <c r="H62" s="123" t="e">
        <f>G62/$B$75/E62*100</f>
        <v>#DIV/0!</v>
      </c>
      <c r="I62" s="278"/>
      <c r="J62" s="183" t="e">
        <f>(2*I62)/$B$78</f>
        <v>#DIV/0!</v>
      </c>
      <c r="K62" s="124" t="s">
        <v>164</v>
      </c>
      <c r="L62" s="94"/>
      <c r="M62" s="94"/>
      <c r="N62" s="94"/>
      <c r="O62" s="94"/>
      <c r="P62" s="94"/>
      <c r="Q62" s="94"/>
      <c r="R62" s="94"/>
      <c r="S62" s="117"/>
      <c r="T62" s="117"/>
      <c r="U62" s="117"/>
      <c r="V62" s="117"/>
      <c r="W62" s="117"/>
      <c r="X62" s="117"/>
      <c r="Y62" s="117"/>
    </row>
    <row r="63" spans="1:25" s="161" customFormat="1" ht="14.25" customHeight="1" x14ac:dyDescent="0.25">
      <c r="A63" s="208" t="str">
        <f>'solvent 1'!A63</f>
        <v>A7</v>
      </c>
      <c r="B63" s="208">
        <f>'solvent 1'!B63</f>
        <v>400</v>
      </c>
      <c r="C63" s="208" t="str">
        <f>'solvent 1'!C63</f>
        <v>Diluted A</v>
      </c>
      <c r="D63" s="208">
        <f>'solvent 1'!D63</f>
        <v>3.6</v>
      </c>
      <c r="E63" s="150">
        <f t="shared" ref="E63:E65" si="0">B63*$E$38/1000/(B63*0.001+D63)</f>
        <v>0</v>
      </c>
      <c r="F63" s="294"/>
      <c r="G63" s="122">
        <f t="shared" ref="G63:G73" si="1">F63-$B$55</f>
        <v>0</v>
      </c>
      <c r="H63" s="123" t="e">
        <f>G63/$B$75/E63*100</f>
        <v>#DIV/0!</v>
      </c>
      <c r="I63" s="278"/>
      <c r="J63" s="183" t="e">
        <f>(2*I63)/$B$78</f>
        <v>#DIV/0!</v>
      </c>
      <c r="K63" s="120" t="s">
        <v>165</v>
      </c>
      <c r="L63" s="94"/>
      <c r="M63" s="94"/>
      <c r="N63" s="94"/>
      <c r="O63" s="94"/>
      <c r="P63" s="94"/>
      <c r="Q63" s="94"/>
      <c r="R63" s="94"/>
      <c r="S63" s="117"/>
      <c r="T63" s="117"/>
      <c r="U63" s="117"/>
      <c r="V63" s="117"/>
      <c r="W63" s="117"/>
      <c r="X63" s="117"/>
      <c r="Y63" s="117"/>
    </row>
    <row r="64" spans="1:25" s="161" customFormat="1" ht="14.25" customHeight="1" x14ac:dyDescent="0.25">
      <c r="A64" s="208" t="str">
        <f>'solvent 1'!A64</f>
        <v>A6</v>
      </c>
      <c r="B64" s="208">
        <f>'solvent 1'!B64</f>
        <v>800</v>
      </c>
      <c r="C64" s="208" t="str">
        <f>'solvent 1'!C64</f>
        <v>Diluted A</v>
      </c>
      <c r="D64" s="208">
        <f>'solvent 1'!D64</f>
        <v>3.2</v>
      </c>
      <c r="E64" s="150">
        <f t="shared" si="0"/>
        <v>0</v>
      </c>
      <c r="F64" s="294"/>
      <c r="G64" s="122">
        <f t="shared" si="1"/>
        <v>0</v>
      </c>
      <c r="H64" s="123" t="e">
        <f>G64/$B$75/E64*100</f>
        <v>#DIV/0!</v>
      </c>
      <c r="I64" s="278"/>
      <c r="J64" s="183" t="e">
        <f>(2*I64)/$B$78</f>
        <v>#DIV/0!</v>
      </c>
      <c r="K64" s="94"/>
      <c r="L64" s="94"/>
      <c r="M64" s="94"/>
      <c r="N64" s="94"/>
      <c r="O64" s="94"/>
      <c r="P64" s="94"/>
      <c r="Q64" s="94"/>
      <c r="R64" s="94"/>
      <c r="S64" s="117"/>
      <c r="T64" s="117"/>
      <c r="U64" s="117"/>
      <c r="V64" s="117"/>
      <c r="W64" s="117"/>
      <c r="X64" s="117"/>
      <c r="Y64" s="117"/>
    </row>
    <row r="65" spans="1:25" s="161" customFormat="1" ht="14.25" customHeight="1" x14ac:dyDescent="0.25">
      <c r="A65" s="208" t="str">
        <f>'solvent 1'!A65</f>
        <v>A5</v>
      </c>
      <c r="B65" s="208">
        <f>'solvent 1'!B65</f>
        <v>4000</v>
      </c>
      <c r="C65" s="208" t="str">
        <f>'solvent 1'!C65</f>
        <v>Diluted A</v>
      </c>
      <c r="D65" s="208">
        <f>'solvent 1'!D65</f>
        <v>0</v>
      </c>
      <c r="E65" s="150">
        <f t="shared" si="0"/>
        <v>0</v>
      </c>
      <c r="F65" s="294"/>
      <c r="G65" s="122">
        <f t="shared" si="1"/>
        <v>0</v>
      </c>
      <c r="H65" s="123" t="e">
        <f t="shared" ref="H65:H73" si="2">G65/$B$75/E65*100</f>
        <v>#DIV/0!</v>
      </c>
      <c r="I65" s="278"/>
      <c r="J65" s="183" t="e">
        <f>(2*I65)/$B$78</f>
        <v>#DIV/0!</v>
      </c>
      <c r="K65" s="120" t="s">
        <v>166</v>
      </c>
      <c r="L65" s="94"/>
      <c r="M65" s="94"/>
      <c r="N65" s="94"/>
      <c r="O65" s="94"/>
      <c r="P65" s="94"/>
      <c r="Q65" s="94"/>
      <c r="R65" s="94"/>
      <c r="S65" s="117"/>
      <c r="T65" s="117"/>
      <c r="U65" s="117"/>
      <c r="V65" s="117"/>
      <c r="W65" s="117"/>
      <c r="X65" s="117"/>
      <c r="Y65" s="117"/>
    </row>
    <row r="66" spans="1:25" s="161" customFormat="1" ht="14.25" customHeight="1" x14ac:dyDescent="0.25">
      <c r="A66" s="208" t="str">
        <f>'solvent 1'!A66</f>
        <v>A4</v>
      </c>
      <c r="B66" s="208">
        <f>'solvent 1'!B66</f>
        <v>20</v>
      </c>
      <c r="C66" s="208" t="str">
        <f>'solvent 1'!C66</f>
        <v>A</v>
      </c>
      <c r="D66" s="208">
        <f>'solvent 1'!D66</f>
        <v>3.98</v>
      </c>
      <c r="E66" s="150">
        <f t="shared" ref="E66:E73" si="3">B66*$D$32/(B66*0.001+D66)</f>
        <v>0</v>
      </c>
      <c r="F66" s="294"/>
      <c r="G66" s="122">
        <f t="shared" si="1"/>
        <v>0</v>
      </c>
      <c r="H66" s="123" t="e">
        <f>G66/$B$75/E66*100</f>
        <v>#DIV/0!</v>
      </c>
      <c r="I66" s="182" t="s">
        <v>63</v>
      </c>
      <c r="J66" s="182" t="s">
        <v>63</v>
      </c>
      <c r="K66" s="120" t="s">
        <v>171</v>
      </c>
      <c r="L66" s="94"/>
      <c r="M66" s="94"/>
      <c r="N66" s="94"/>
      <c r="O66" s="94"/>
      <c r="P66" s="94"/>
      <c r="Q66" s="94"/>
      <c r="R66" s="94"/>
      <c r="S66" s="117"/>
      <c r="T66" s="117"/>
      <c r="U66" s="117"/>
      <c r="V66" s="117"/>
      <c r="W66" s="117"/>
      <c r="X66" s="117"/>
      <c r="Y66" s="117"/>
    </row>
    <row r="67" spans="1:25" s="161" customFormat="1" ht="14.25" customHeight="1" x14ac:dyDescent="0.25">
      <c r="A67" s="208" t="str">
        <f>'solvent 1'!A67</f>
        <v>A3</v>
      </c>
      <c r="B67" s="208">
        <f>'solvent 1'!B67</f>
        <v>40</v>
      </c>
      <c r="C67" s="208" t="str">
        <f>'solvent 1'!C67</f>
        <v>A</v>
      </c>
      <c r="D67" s="208">
        <f>'solvent 1'!D67</f>
        <v>3.96</v>
      </c>
      <c r="E67" s="150">
        <f t="shared" si="3"/>
        <v>0</v>
      </c>
      <c r="F67" s="294"/>
      <c r="G67" s="122">
        <f t="shared" si="1"/>
        <v>0</v>
      </c>
      <c r="H67" s="123" t="e">
        <f t="shared" si="2"/>
        <v>#DIV/0!</v>
      </c>
      <c r="I67" s="182" t="s">
        <v>63</v>
      </c>
      <c r="J67" s="182" t="s">
        <v>63</v>
      </c>
      <c r="K67" s="94"/>
      <c r="L67" s="94"/>
      <c r="M67" s="94"/>
      <c r="N67" s="94"/>
      <c r="O67" s="94"/>
      <c r="P67" s="94"/>
      <c r="Q67" s="94"/>
      <c r="R67" s="94"/>
      <c r="S67" s="117"/>
      <c r="T67" s="117"/>
      <c r="U67" s="117"/>
      <c r="V67" s="117"/>
      <c r="W67" s="117"/>
      <c r="X67" s="117"/>
      <c r="Y67" s="117"/>
    </row>
    <row r="68" spans="1:25" s="161" customFormat="1" ht="14.25" customHeight="1" x14ac:dyDescent="0.25">
      <c r="A68" s="208" t="str">
        <f>'solvent 1'!A68</f>
        <v>A2</v>
      </c>
      <c r="B68" s="208">
        <f>'solvent 1'!B68</f>
        <v>60</v>
      </c>
      <c r="C68" s="208" t="str">
        <f>'solvent 1'!C68</f>
        <v>A</v>
      </c>
      <c r="D68" s="208">
        <f>'solvent 1'!D68</f>
        <v>3.94</v>
      </c>
      <c r="E68" s="150">
        <f t="shared" si="3"/>
        <v>0</v>
      </c>
      <c r="F68" s="294"/>
      <c r="G68" s="122">
        <f t="shared" si="1"/>
        <v>0</v>
      </c>
      <c r="H68" s="123" t="e">
        <f>G68/$B$75/E68*100</f>
        <v>#DIV/0!</v>
      </c>
      <c r="I68" s="182" t="s">
        <v>63</v>
      </c>
      <c r="J68" s="182" t="s">
        <v>63</v>
      </c>
      <c r="K68" s="94"/>
      <c r="L68" s="94"/>
      <c r="M68" s="94"/>
      <c r="N68" s="94"/>
      <c r="O68" s="94"/>
      <c r="P68" s="94"/>
      <c r="Q68" s="94"/>
      <c r="R68" s="94"/>
      <c r="S68" s="117"/>
      <c r="T68" s="117"/>
      <c r="U68" s="117"/>
      <c r="V68" s="117"/>
      <c r="W68" s="117"/>
      <c r="X68" s="117"/>
      <c r="Y68" s="117"/>
    </row>
    <row r="69" spans="1:25" s="161" customFormat="1" ht="14.25" customHeight="1" x14ac:dyDescent="0.25">
      <c r="A69" s="208" t="str">
        <f>'solvent 1'!A69</f>
        <v>A1</v>
      </c>
      <c r="B69" s="208">
        <f>'solvent 1'!B69</f>
        <v>80</v>
      </c>
      <c r="C69" s="208" t="str">
        <f>'solvent 1'!C69</f>
        <v>A</v>
      </c>
      <c r="D69" s="208">
        <f>'solvent 1'!D69</f>
        <v>3.92</v>
      </c>
      <c r="E69" s="150">
        <f t="shared" si="3"/>
        <v>0</v>
      </c>
      <c r="F69" s="294"/>
      <c r="G69" s="122">
        <f t="shared" si="1"/>
        <v>0</v>
      </c>
      <c r="H69" s="123" t="e">
        <f t="shared" si="2"/>
        <v>#DIV/0!</v>
      </c>
      <c r="I69" s="182" t="s">
        <v>63</v>
      </c>
      <c r="J69" s="182" t="s">
        <v>63</v>
      </c>
      <c r="K69" s="94"/>
      <c r="L69" s="94"/>
      <c r="M69" s="94"/>
      <c r="N69" s="94"/>
      <c r="O69" s="94"/>
      <c r="P69" s="94"/>
      <c r="Q69" s="94"/>
      <c r="R69" s="94"/>
      <c r="S69" s="117"/>
      <c r="T69" s="117"/>
      <c r="U69" s="117"/>
      <c r="V69" s="117"/>
      <c r="W69" s="117"/>
      <c r="X69" s="117"/>
      <c r="Y69" s="117"/>
    </row>
    <row r="70" spans="1:25" s="161" customFormat="1" ht="14.25" customHeight="1" x14ac:dyDescent="0.25">
      <c r="A70" s="69"/>
      <c r="B70" s="69"/>
      <c r="C70" s="69"/>
      <c r="D70" s="69"/>
      <c r="E70" s="150" t="e">
        <f t="shared" si="3"/>
        <v>#DIV/0!</v>
      </c>
      <c r="F70" s="177"/>
      <c r="G70" s="122">
        <f t="shared" si="1"/>
        <v>0</v>
      </c>
      <c r="H70" s="123" t="e">
        <f t="shared" si="2"/>
        <v>#DIV/0!</v>
      </c>
      <c r="I70" s="182" t="s">
        <v>63</v>
      </c>
      <c r="J70" s="182" t="s">
        <v>63</v>
      </c>
      <c r="K70" s="94"/>
      <c r="L70" s="94"/>
      <c r="M70" s="94"/>
      <c r="N70" s="94"/>
      <c r="O70" s="94"/>
      <c r="P70" s="94"/>
      <c r="Q70" s="94"/>
      <c r="R70" s="94"/>
      <c r="S70" s="117"/>
      <c r="T70" s="117"/>
      <c r="U70" s="117"/>
      <c r="V70" s="117"/>
      <c r="W70" s="117"/>
      <c r="X70" s="117"/>
      <c r="Y70" s="117"/>
    </row>
    <row r="71" spans="1:25" s="161" customFormat="1" ht="14.25" customHeight="1" x14ac:dyDescent="0.25">
      <c r="A71" s="69"/>
      <c r="B71" s="69"/>
      <c r="C71" s="69"/>
      <c r="D71" s="69"/>
      <c r="E71" s="150" t="e">
        <f t="shared" si="3"/>
        <v>#DIV/0!</v>
      </c>
      <c r="F71" s="177"/>
      <c r="G71" s="122">
        <f t="shared" si="1"/>
        <v>0</v>
      </c>
      <c r="H71" s="123" t="e">
        <f t="shared" si="2"/>
        <v>#DIV/0!</v>
      </c>
      <c r="I71" s="182" t="s">
        <v>63</v>
      </c>
      <c r="J71" s="182" t="s">
        <v>63</v>
      </c>
      <c r="K71" s="94"/>
      <c r="L71" s="94"/>
      <c r="M71" s="94"/>
      <c r="N71" s="94"/>
      <c r="O71" s="94"/>
      <c r="P71" s="94"/>
      <c r="Q71" s="94"/>
      <c r="R71" s="94"/>
      <c r="S71" s="117"/>
      <c r="T71" s="117"/>
      <c r="U71" s="117"/>
      <c r="V71" s="117"/>
      <c r="W71" s="117"/>
      <c r="X71" s="117"/>
      <c r="Y71" s="117"/>
    </row>
    <row r="72" spans="1:25" s="161" customFormat="1" ht="14.25" customHeight="1" x14ac:dyDescent="0.25">
      <c r="A72" s="69"/>
      <c r="B72" s="69"/>
      <c r="C72" s="69"/>
      <c r="D72" s="69"/>
      <c r="E72" s="150" t="e">
        <f t="shared" si="3"/>
        <v>#DIV/0!</v>
      </c>
      <c r="F72" s="177"/>
      <c r="G72" s="122">
        <f t="shared" si="1"/>
        <v>0</v>
      </c>
      <c r="H72" s="123" t="e">
        <f t="shared" si="2"/>
        <v>#DIV/0!</v>
      </c>
      <c r="I72" s="182" t="s">
        <v>63</v>
      </c>
      <c r="J72" s="182" t="s">
        <v>63</v>
      </c>
      <c r="K72" s="94"/>
      <c r="L72" s="94"/>
      <c r="M72" s="94"/>
      <c r="N72" s="94"/>
      <c r="O72" s="94"/>
      <c r="P72" s="94"/>
      <c r="Q72" s="94"/>
      <c r="R72" s="94"/>
      <c r="S72" s="117"/>
      <c r="T72" s="117"/>
      <c r="U72" s="117"/>
      <c r="V72" s="117"/>
      <c r="W72" s="117"/>
      <c r="X72" s="117"/>
      <c r="Y72" s="117"/>
    </row>
    <row r="73" spans="1:25" s="161" customFormat="1" ht="14.25" customHeight="1" x14ac:dyDescent="0.25">
      <c r="A73" s="69"/>
      <c r="B73" s="69"/>
      <c r="C73" s="69"/>
      <c r="D73" s="69"/>
      <c r="E73" s="150" t="e">
        <f t="shared" si="3"/>
        <v>#DIV/0!</v>
      </c>
      <c r="F73" s="177"/>
      <c r="G73" s="122">
        <f t="shared" si="1"/>
        <v>0</v>
      </c>
      <c r="H73" s="123" t="e">
        <f t="shared" si="2"/>
        <v>#DIV/0!</v>
      </c>
      <c r="I73" s="182" t="s">
        <v>63</v>
      </c>
      <c r="J73" s="182" t="s">
        <v>63</v>
      </c>
      <c r="K73" s="94"/>
      <c r="L73" s="94"/>
      <c r="M73" s="94"/>
      <c r="N73" s="94"/>
      <c r="O73" s="94"/>
      <c r="P73" s="94"/>
      <c r="Q73" s="94"/>
      <c r="R73" s="94"/>
      <c r="S73" s="117"/>
      <c r="T73" s="117"/>
      <c r="U73" s="117"/>
      <c r="V73" s="117"/>
      <c r="W73" s="117"/>
      <c r="X73" s="117"/>
      <c r="Y73" s="117"/>
    </row>
    <row r="74" spans="1:25" s="161" customFormat="1" ht="14.25" customHeight="1" x14ac:dyDescent="0.25">
      <c r="A74" s="105"/>
      <c r="B74" s="116"/>
      <c r="C74" s="116"/>
      <c r="D74" s="167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117"/>
      <c r="T74" s="117"/>
      <c r="U74" s="117"/>
      <c r="V74" s="117"/>
      <c r="W74" s="117"/>
      <c r="X74" s="117"/>
      <c r="Y74" s="117"/>
    </row>
    <row r="75" spans="1:25" s="161" customFormat="1" ht="14.25" customHeight="1" x14ac:dyDescent="0.25">
      <c r="A75" s="99" t="s">
        <v>173</v>
      </c>
      <c r="B75" s="213" t="e">
        <f>AVERAGE(B76,K87)</f>
        <v>#DIV/0!</v>
      </c>
      <c r="C75" s="101" t="s">
        <v>116</v>
      </c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117"/>
      <c r="T75" s="117"/>
      <c r="U75" s="117"/>
      <c r="V75" s="117"/>
      <c r="W75" s="117"/>
      <c r="X75" s="117"/>
      <c r="Y75" s="117"/>
    </row>
    <row r="76" spans="1:25" s="161" customFormat="1" ht="14.25" customHeight="1" x14ac:dyDescent="0.25">
      <c r="A76" s="99" t="s">
        <v>169</v>
      </c>
      <c r="B76" s="229">
        <f>LINEST(G62:G69,E62:E69)</f>
        <v>0</v>
      </c>
      <c r="C76" s="101" t="s">
        <v>116</v>
      </c>
      <c r="D76" s="124" t="s">
        <v>45</v>
      </c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117"/>
      <c r="T76" s="117"/>
      <c r="U76" s="117"/>
      <c r="V76" s="117"/>
      <c r="W76" s="117"/>
      <c r="X76" s="117"/>
      <c r="Y76" s="117"/>
    </row>
    <row r="77" spans="1:25" s="161" customFormat="1" ht="14.25" customHeight="1" x14ac:dyDescent="0.25">
      <c r="A77" s="99" t="s">
        <v>55</v>
      </c>
      <c r="B77" s="152" t="e">
        <f>RSQ(G62:G69,E62:E69)</f>
        <v>#DIV/0!</v>
      </c>
      <c r="C77" s="116"/>
      <c r="D77" s="124" t="s">
        <v>45</v>
      </c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117"/>
      <c r="T77" s="117"/>
      <c r="U77" s="117"/>
      <c r="V77" s="117"/>
      <c r="W77" s="117"/>
      <c r="X77" s="117"/>
      <c r="Y77" s="117"/>
    </row>
    <row r="78" spans="1:25" s="161" customFormat="1" ht="14.25" customHeight="1" x14ac:dyDescent="0.25">
      <c r="A78" s="99" t="s">
        <v>56</v>
      </c>
      <c r="B78" s="153">
        <f>'solvent 1'!B78</f>
        <v>0</v>
      </c>
      <c r="C78" s="101" t="s">
        <v>57</v>
      </c>
      <c r="D78" s="124" t="s">
        <v>58</v>
      </c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117"/>
      <c r="T78" s="117"/>
      <c r="U78" s="117"/>
      <c r="V78" s="117"/>
      <c r="W78" s="117"/>
      <c r="X78" s="117"/>
      <c r="Y78" s="117"/>
    </row>
    <row r="79" spans="1:25" s="161" customFormat="1" ht="14.25" customHeight="1" x14ac:dyDescent="0.25">
      <c r="A79" s="99" t="s">
        <v>59</v>
      </c>
      <c r="B79" s="154"/>
      <c r="C79" s="101" t="s">
        <v>109</v>
      </c>
      <c r="D79" s="155"/>
      <c r="E79" s="101" t="s">
        <v>168</v>
      </c>
      <c r="F79" s="12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117"/>
      <c r="S79" s="117"/>
      <c r="T79" s="117"/>
      <c r="U79" s="117"/>
      <c r="V79" s="117"/>
      <c r="W79" s="117"/>
      <c r="X79" s="117"/>
      <c r="Y79" s="117"/>
    </row>
    <row r="80" spans="1:25" s="161" customFormat="1" ht="14.25" customHeight="1" x14ac:dyDescent="0.25">
      <c r="A80" s="105"/>
      <c r="B80" s="116"/>
      <c r="C80" s="116"/>
      <c r="D80" s="116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117"/>
      <c r="T80" s="117"/>
      <c r="U80" s="117"/>
      <c r="V80" s="117"/>
      <c r="W80" s="117"/>
      <c r="X80" s="117"/>
      <c r="Y80" s="117"/>
    </row>
    <row r="81" spans="1:33" s="161" customFormat="1" ht="14.25" customHeight="1" x14ac:dyDescent="0.25">
      <c r="A81" s="105" t="s">
        <v>139</v>
      </c>
      <c r="B81" s="116"/>
      <c r="C81" s="116"/>
      <c r="D81" s="116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117"/>
      <c r="T81" s="117"/>
      <c r="U81" s="117"/>
      <c r="V81" s="117"/>
      <c r="W81" s="117"/>
      <c r="X81" s="117"/>
      <c r="Y81" s="117"/>
    </row>
    <row r="82" spans="1:33" s="161" customFormat="1" ht="14.25" customHeight="1" x14ac:dyDescent="0.25">
      <c r="A82" s="105"/>
      <c r="B82" s="116"/>
      <c r="C82" s="116"/>
      <c r="D82" s="116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117"/>
      <c r="T82" s="117"/>
      <c r="U82" s="117"/>
      <c r="V82" s="117"/>
      <c r="W82" s="117"/>
      <c r="X82" s="117"/>
      <c r="Y82" s="117"/>
    </row>
    <row r="83" spans="1:33" s="161" customFormat="1" ht="45" x14ac:dyDescent="0.25">
      <c r="A83" s="125" t="s">
        <v>60</v>
      </c>
      <c r="B83" s="125" t="s">
        <v>40</v>
      </c>
      <c r="C83" s="125" t="s">
        <v>41</v>
      </c>
      <c r="D83" s="125" t="s">
        <v>42</v>
      </c>
      <c r="E83" s="125" t="s">
        <v>43</v>
      </c>
      <c r="F83" s="126" t="s">
        <v>61</v>
      </c>
      <c r="G83" s="121" t="s">
        <v>62</v>
      </c>
      <c r="H83" s="121" t="s">
        <v>118</v>
      </c>
      <c r="I83" s="108" t="s">
        <v>120</v>
      </c>
      <c r="J83" s="108" t="s">
        <v>47</v>
      </c>
      <c r="K83" s="108" t="s">
        <v>170</v>
      </c>
      <c r="L83" s="94"/>
      <c r="M83" s="94"/>
      <c r="N83" s="94"/>
      <c r="O83" s="94"/>
      <c r="P83" s="94"/>
      <c r="Q83" s="94"/>
      <c r="R83" s="94"/>
      <c r="S83" s="117"/>
      <c r="T83" s="117"/>
      <c r="U83" s="117"/>
      <c r="V83" s="117"/>
      <c r="W83" s="117"/>
      <c r="X83" s="117"/>
      <c r="Y83" s="117"/>
    </row>
    <row r="84" spans="1:33" s="161" customFormat="1" ht="14.25" customHeight="1" x14ac:dyDescent="0.25">
      <c r="A84" s="383" t="str">
        <f>'solvent 1'!A84</f>
        <v>B3</v>
      </c>
      <c r="B84" s="383">
        <f>'solvent 1'!B84</f>
        <v>40</v>
      </c>
      <c r="C84" s="383" t="str">
        <f>'solvent 1'!C84</f>
        <v>B</v>
      </c>
      <c r="D84" s="386">
        <f>'solvent 1'!D84</f>
        <v>3.96</v>
      </c>
      <c r="E84" s="369">
        <f>B84*$D$33/(B84*0.001+D84)</f>
        <v>0</v>
      </c>
      <c r="F84" s="127">
        <v>1</v>
      </c>
      <c r="G84" s="251"/>
      <c r="H84" s="294"/>
      <c r="I84" s="123">
        <f>H84-$B$55</f>
        <v>0</v>
      </c>
      <c r="J84" s="127" t="s">
        <v>63</v>
      </c>
      <c r="K84" s="127" t="s">
        <v>63</v>
      </c>
      <c r="L84" s="94"/>
      <c r="M84" s="94"/>
      <c r="N84" s="94"/>
      <c r="O84" s="94"/>
      <c r="P84" s="94"/>
      <c r="Q84" s="94"/>
      <c r="R84" s="94"/>
      <c r="S84" s="117"/>
      <c r="T84" s="117"/>
      <c r="U84" s="117"/>
      <c r="V84" s="117"/>
      <c r="W84" s="117"/>
      <c r="X84" s="117"/>
      <c r="Y84" s="117"/>
    </row>
    <row r="85" spans="1:33" s="161" customFormat="1" ht="14.25" customHeight="1" x14ac:dyDescent="0.25">
      <c r="A85" s="384"/>
      <c r="B85" s="384"/>
      <c r="C85" s="384"/>
      <c r="D85" s="384"/>
      <c r="E85" s="370"/>
      <c r="F85" s="128">
        <v>2</v>
      </c>
      <c r="G85" s="251"/>
      <c r="H85" s="294"/>
      <c r="I85" s="123">
        <f t="shared" ref="I85:I86" si="4">H85-$B$55</f>
        <v>0</v>
      </c>
      <c r="J85" s="127" t="s">
        <v>63</v>
      </c>
      <c r="K85" s="127" t="s">
        <v>63</v>
      </c>
      <c r="L85" s="94"/>
      <c r="M85" s="94"/>
      <c r="N85" s="94"/>
      <c r="O85" s="94"/>
      <c r="P85" s="94"/>
      <c r="Q85" s="94"/>
      <c r="R85" s="94"/>
      <c r="S85" s="117"/>
      <c r="T85" s="117"/>
      <c r="U85" s="117"/>
      <c r="V85" s="117"/>
      <c r="W85" s="117"/>
      <c r="X85" s="117"/>
      <c r="Y85" s="117"/>
    </row>
    <row r="86" spans="1:33" s="161" customFormat="1" ht="14.25" customHeight="1" x14ac:dyDescent="0.25">
      <c r="A86" s="385"/>
      <c r="B86" s="385"/>
      <c r="C86" s="385"/>
      <c r="D86" s="385"/>
      <c r="E86" s="371"/>
      <c r="F86" s="128">
        <v>3</v>
      </c>
      <c r="G86" s="252"/>
      <c r="H86" s="295"/>
      <c r="I86" s="123">
        <f t="shared" si="4"/>
        <v>0</v>
      </c>
      <c r="J86" s="127" t="s">
        <v>63</v>
      </c>
      <c r="K86" s="127" t="s">
        <v>63</v>
      </c>
      <c r="L86" s="94"/>
      <c r="M86" s="94"/>
      <c r="N86" s="94"/>
      <c r="O86" s="94"/>
      <c r="P86" s="94"/>
      <c r="Q86" s="94"/>
      <c r="R86" s="94"/>
      <c r="S86" s="117"/>
      <c r="T86" s="117"/>
      <c r="U86" s="117"/>
      <c r="V86" s="117"/>
      <c r="W86" s="117"/>
      <c r="X86" s="117"/>
      <c r="Y86" s="117"/>
    </row>
    <row r="87" spans="1:33" s="161" customFormat="1" ht="14.25" customHeight="1" x14ac:dyDescent="0.25">
      <c r="A87" s="105"/>
      <c r="B87" s="116"/>
      <c r="C87" s="116"/>
      <c r="D87" s="116"/>
      <c r="E87" s="94"/>
      <c r="F87" s="129" t="s">
        <v>65</v>
      </c>
      <c r="G87" s="130" t="e">
        <f>AVERAGE(G84:G86)</f>
        <v>#DIV/0!</v>
      </c>
      <c r="H87" s="131" t="e">
        <f>AVERAGE(H84:H86)</f>
        <v>#DIV/0!</v>
      </c>
      <c r="I87" s="131">
        <f>AVERAGE(I84:I86)</f>
        <v>0</v>
      </c>
      <c r="J87" s="132" t="e">
        <f>I87/$B$75/E84*100</f>
        <v>#DIV/0!</v>
      </c>
      <c r="K87" s="215" t="e">
        <f>I87/E84</f>
        <v>#DIV/0!</v>
      </c>
      <c r="L87" s="101"/>
      <c r="M87" s="94"/>
      <c r="N87" s="94"/>
      <c r="O87" s="94"/>
      <c r="P87" s="94"/>
      <c r="Q87" s="94"/>
      <c r="R87" s="94"/>
      <c r="S87" s="117"/>
      <c r="T87" s="117"/>
      <c r="U87" s="117"/>
      <c r="V87" s="117"/>
      <c r="W87" s="117"/>
      <c r="X87" s="117"/>
      <c r="Y87" s="117"/>
    </row>
    <row r="88" spans="1:33" s="161" customFormat="1" ht="14.25" customHeight="1" x14ac:dyDescent="0.25">
      <c r="A88" s="105"/>
      <c r="B88" s="116"/>
      <c r="C88" s="116"/>
      <c r="D88" s="116"/>
      <c r="E88" s="94"/>
      <c r="F88" s="133" t="s">
        <v>66</v>
      </c>
      <c r="G88" s="134" t="e">
        <f>STDEV(G84:G86)</f>
        <v>#DIV/0!</v>
      </c>
      <c r="H88" s="135" t="e">
        <f>STDEV(H84:H86)</f>
        <v>#DIV/0!</v>
      </c>
      <c r="I88" s="135">
        <f>STDEV(I84:I86)</f>
        <v>0</v>
      </c>
      <c r="J88" s="128" t="s">
        <v>63</v>
      </c>
      <c r="K88" s="214"/>
      <c r="L88" s="94"/>
      <c r="M88" s="94"/>
      <c r="N88" s="94"/>
      <c r="O88" s="94"/>
      <c r="P88" s="94"/>
      <c r="Q88" s="94"/>
      <c r="R88" s="94"/>
      <c r="S88" s="117"/>
      <c r="T88" s="117"/>
      <c r="U88" s="117"/>
      <c r="V88" s="117"/>
      <c r="W88" s="117"/>
      <c r="X88" s="117"/>
      <c r="Y88" s="117"/>
    </row>
    <row r="89" spans="1:33" s="161" customFormat="1" ht="14.25" customHeight="1" x14ac:dyDescent="0.25">
      <c r="A89" s="94"/>
      <c r="B89" s="94"/>
      <c r="C89" s="94"/>
      <c r="D89" s="94"/>
      <c r="E89" s="94"/>
      <c r="F89" s="136" t="s">
        <v>67</v>
      </c>
      <c r="G89" s="137" t="e">
        <f>G88/G87*100</f>
        <v>#DIV/0!</v>
      </c>
      <c r="H89" s="137" t="e">
        <f>H88/H87*100</f>
        <v>#DIV/0!</v>
      </c>
      <c r="I89" s="137" t="e">
        <f>I88/I87*100</f>
        <v>#DIV/0!</v>
      </c>
      <c r="J89" s="138" t="s">
        <v>63</v>
      </c>
      <c r="K89" s="214"/>
      <c r="L89" s="94"/>
      <c r="M89" s="117"/>
      <c r="N89" s="94"/>
      <c r="O89" s="94"/>
      <c r="P89" s="94"/>
      <c r="Q89" s="94"/>
      <c r="R89" s="94"/>
      <c r="S89" s="117"/>
      <c r="T89" s="117"/>
      <c r="U89" s="117"/>
      <c r="V89" s="117"/>
      <c r="W89" s="117"/>
      <c r="X89" s="117"/>
      <c r="Y89" s="117"/>
    </row>
    <row r="90" spans="1:33" s="161" customFormat="1" ht="14.25" customHeight="1" x14ac:dyDescent="0.25">
      <c r="A90" s="94"/>
      <c r="B90" s="94"/>
      <c r="C90" s="94"/>
      <c r="D90" s="94"/>
      <c r="E90" s="94"/>
      <c r="F90" s="139" t="s">
        <v>68</v>
      </c>
      <c r="G90" s="140" t="s">
        <v>69</v>
      </c>
      <c r="H90" s="162" t="s">
        <v>68</v>
      </c>
      <c r="I90" s="139" t="s">
        <v>70</v>
      </c>
      <c r="J90" s="140" t="s">
        <v>172</v>
      </c>
      <c r="L90" s="94"/>
      <c r="M90" s="94"/>
      <c r="N90" s="94"/>
      <c r="O90" s="94"/>
      <c r="P90" s="94"/>
      <c r="Q90" s="94"/>
      <c r="R90" s="94"/>
      <c r="S90" s="117"/>
      <c r="T90" s="117"/>
      <c r="U90" s="117"/>
      <c r="V90" s="117"/>
      <c r="W90" s="117"/>
      <c r="X90" s="117"/>
      <c r="Y90" s="117"/>
    </row>
    <row r="91" spans="1:33" s="161" customFormat="1" ht="14.25" customHeight="1" x14ac:dyDescent="0.25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117"/>
      <c r="T91" s="117"/>
      <c r="U91" s="117"/>
      <c r="V91" s="117"/>
      <c r="W91" s="117"/>
      <c r="X91" s="117"/>
      <c r="Y91" s="117"/>
    </row>
    <row r="92" spans="1:33" s="161" customFormat="1" ht="14.25" customHeight="1" x14ac:dyDescent="0.25">
      <c r="A92" s="105" t="s">
        <v>140</v>
      </c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94"/>
      <c r="R92" s="117"/>
      <c r="S92" s="117"/>
      <c r="T92" s="117"/>
      <c r="U92" s="117"/>
      <c r="V92" s="117"/>
      <c r="W92" s="117"/>
      <c r="X92" s="117"/>
      <c r="Y92" s="117"/>
    </row>
    <row r="93" spans="1:33" s="161" customFormat="1" ht="14.25" customHeight="1" x14ac:dyDescent="0.25">
      <c r="A93" s="105"/>
      <c r="B93" s="94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94"/>
      <c r="N93" s="94"/>
      <c r="O93" s="94"/>
      <c r="P93" s="94"/>
      <c r="Q93" s="94"/>
      <c r="R93" s="117"/>
      <c r="S93" s="94"/>
      <c r="T93" s="94"/>
      <c r="U93" s="94"/>
      <c r="V93" s="94"/>
      <c r="W93" s="94"/>
      <c r="X93" s="94"/>
      <c r="Y93" s="94"/>
      <c r="Z93" s="160"/>
      <c r="AA93" s="160"/>
      <c r="AB93" s="160"/>
    </row>
    <row r="94" spans="1:33" s="161" customFormat="1" ht="30" x14ac:dyDescent="0.25">
      <c r="A94" s="108" t="s">
        <v>60</v>
      </c>
      <c r="B94" s="108" t="s">
        <v>71</v>
      </c>
      <c r="C94" s="108" t="s">
        <v>40</v>
      </c>
      <c r="D94" s="108" t="s">
        <v>41</v>
      </c>
      <c r="E94" s="108" t="s">
        <v>42</v>
      </c>
      <c r="F94" s="108" t="s">
        <v>43</v>
      </c>
      <c r="G94" s="121" t="s">
        <v>115</v>
      </c>
      <c r="H94" s="121" t="s">
        <v>119</v>
      </c>
      <c r="I94" s="108" t="s">
        <v>47</v>
      </c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160"/>
      <c r="Z94" s="160"/>
      <c r="AA94" s="160"/>
      <c r="AC94" s="160"/>
    </row>
    <row r="95" spans="1:33" s="161" customFormat="1" ht="14.25" customHeight="1" x14ac:dyDescent="0.25">
      <c r="A95" s="208" t="str">
        <f>'solvent 1'!A95</f>
        <v>B3.4</v>
      </c>
      <c r="B95" s="208">
        <f>'solvent 1'!B95</f>
        <v>1</v>
      </c>
      <c r="C95" s="208">
        <f>'solvent 1'!C95</f>
        <v>40</v>
      </c>
      <c r="D95" s="208" t="str">
        <f>'solvent 1'!D95</f>
        <v>B</v>
      </c>
      <c r="E95" s="208">
        <f>'solvent 1'!E95</f>
        <v>3.96</v>
      </c>
      <c r="F95" s="119">
        <f>C95*$D$33/(C95*0.001+E95)</f>
        <v>0</v>
      </c>
      <c r="G95" s="294"/>
      <c r="H95" s="122">
        <f>G95-$B$55</f>
        <v>0</v>
      </c>
      <c r="I95" s="132" t="e">
        <f>H95/$B$75/F95*100</f>
        <v>#DIV/0!</v>
      </c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160"/>
      <c r="Z95" s="160"/>
      <c r="AA95" s="160"/>
      <c r="AB95" s="160"/>
    </row>
    <row r="96" spans="1:33" ht="14.25" customHeight="1" x14ac:dyDescent="0.25">
      <c r="A96" s="208" t="str">
        <f>'solvent 1'!A96</f>
        <v>B3.5</v>
      </c>
      <c r="B96" s="208">
        <f>'solvent 1'!B96</f>
        <v>2</v>
      </c>
      <c r="C96" s="208">
        <f>'solvent 1'!C96</f>
        <v>40</v>
      </c>
      <c r="D96" s="208" t="str">
        <f>'solvent 1'!D96</f>
        <v>B</v>
      </c>
      <c r="E96" s="208">
        <f>'solvent 1'!E96</f>
        <v>3.96</v>
      </c>
      <c r="F96" s="119">
        <f t="shared" ref="F96:F99" si="5">C96*$D$33/(C96*0.001+E96)</f>
        <v>0</v>
      </c>
      <c r="G96" s="294"/>
      <c r="H96" s="122">
        <f t="shared" ref="H96:H99" si="6">G96-$B$55</f>
        <v>0</v>
      </c>
      <c r="I96" s="132" t="e">
        <f t="shared" ref="I96:I99" si="7">H96/$B$75/F96*100</f>
        <v>#DIV/0!</v>
      </c>
      <c r="AC96" s="117"/>
      <c r="AD96" s="117"/>
      <c r="AE96" s="117"/>
      <c r="AF96" s="117"/>
      <c r="AG96" s="117"/>
    </row>
    <row r="97" spans="1:37" ht="14.25" customHeight="1" x14ac:dyDescent="0.25">
      <c r="A97" s="208" t="str">
        <f>'solvent 1'!A97</f>
        <v>B3.6</v>
      </c>
      <c r="B97" s="208">
        <f>'solvent 1'!B97</f>
        <v>3</v>
      </c>
      <c r="C97" s="208">
        <f>'solvent 1'!C97</f>
        <v>40</v>
      </c>
      <c r="D97" s="208" t="str">
        <f>'solvent 1'!D97</f>
        <v>B</v>
      </c>
      <c r="E97" s="208">
        <f>'solvent 1'!E97</f>
        <v>3.96</v>
      </c>
      <c r="F97" s="119">
        <f t="shared" si="5"/>
        <v>0</v>
      </c>
      <c r="G97" s="294"/>
      <c r="H97" s="122">
        <f t="shared" si="6"/>
        <v>0</v>
      </c>
      <c r="I97" s="132" t="e">
        <f t="shared" si="7"/>
        <v>#DIV/0!</v>
      </c>
      <c r="AC97" s="117"/>
      <c r="AD97" s="117"/>
      <c r="AE97" s="117"/>
      <c r="AF97" s="117"/>
      <c r="AG97" s="117"/>
    </row>
    <row r="98" spans="1:37" ht="14.25" customHeight="1" x14ac:dyDescent="0.25">
      <c r="A98" s="208" t="str">
        <f>'solvent 1'!A98</f>
        <v>B3.7</v>
      </c>
      <c r="B98" s="208">
        <f>'solvent 1'!B98</f>
        <v>4</v>
      </c>
      <c r="C98" s="208">
        <f>'solvent 1'!C98</f>
        <v>40</v>
      </c>
      <c r="D98" s="208" t="str">
        <f>'solvent 1'!D98</f>
        <v>B</v>
      </c>
      <c r="E98" s="208">
        <f>'solvent 1'!E98</f>
        <v>3.96</v>
      </c>
      <c r="F98" s="119">
        <f t="shared" si="5"/>
        <v>0</v>
      </c>
      <c r="G98" s="294"/>
      <c r="H98" s="122">
        <f t="shared" si="6"/>
        <v>0</v>
      </c>
      <c r="I98" s="132" t="e">
        <f>H98/$B$75/F98*100</f>
        <v>#DIV/0!</v>
      </c>
      <c r="AC98" s="117"/>
      <c r="AD98" s="117"/>
      <c r="AE98" s="117"/>
      <c r="AF98" s="117"/>
      <c r="AG98" s="117"/>
    </row>
    <row r="99" spans="1:37" ht="14.25" customHeight="1" x14ac:dyDescent="0.25">
      <c r="A99" s="208" t="str">
        <f>'solvent 1'!A99</f>
        <v>B3.8</v>
      </c>
      <c r="B99" s="208">
        <f>'solvent 1'!B99</f>
        <v>5</v>
      </c>
      <c r="C99" s="208">
        <f>'solvent 1'!C99</f>
        <v>40</v>
      </c>
      <c r="D99" s="208" t="str">
        <f>'solvent 1'!D99</f>
        <v>B</v>
      </c>
      <c r="E99" s="208">
        <f>'solvent 1'!E99</f>
        <v>3.96</v>
      </c>
      <c r="F99" s="119">
        <f t="shared" si="5"/>
        <v>0</v>
      </c>
      <c r="G99" s="294"/>
      <c r="H99" s="122">
        <f t="shared" si="6"/>
        <v>0</v>
      </c>
      <c r="I99" s="132" t="e">
        <f t="shared" si="7"/>
        <v>#DIV/0!</v>
      </c>
      <c r="AC99" s="117"/>
      <c r="AD99" s="117"/>
      <c r="AE99" s="117"/>
      <c r="AF99" s="117"/>
      <c r="AG99" s="117"/>
    </row>
    <row r="100" spans="1:37" ht="14.25" customHeight="1" x14ac:dyDescent="0.25">
      <c r="H100" s="165" t="s">
        <v>68</v>
      </c>
      <c r="I100" s="140" t="s">
        <v>172</v>
      </c>
      <c r="J100" s="117"/>
      <c r="AD100" s="117"/>
    </row>
    <row r="101" spans="1:37" ht="14.25" customHeight="1" x14ac:dyDescent="0.25">
      <c r="H101" s="117"/>
      <c r="I101" s="117"/>
    </row>
    <row r="102" spans="1:37" ht="14.25" customHeight="1" thickBot="1" x14ac:dyDescent="0.3">
      <c r="A102" s="105" t="s">
        <v>141</v>
      </c>
    </row>
    <row r="103" spans="1:37" ht="14.25" customHeight="1" x14ac:dyDescent="0.25">
      <c r="G103" s="141"/>
      <c r="O103" s="117"/>
      <c r="U103" s="142" t="s">
        <v>73</v>
      </c>
      <c r="AG103" s="117"/>
    </row>
    <row r="104" spans="1:37" ht="51" customHeight="1" thickBot="1" x14ac:dyDescent="0.3">
      <c r="A104" s="191" t="s">
        <v>74</v>
      </c>
      <c r="B104" s="190" t="s">
        <v>71</v>
      </c>
      <c r="C104" s="190" t="s">
        <v>150</v>
      </c>
      <c r="D104" s="125" t="s">
        <v>34</v>
      </c>
      <c r="E104" s="189" t="s">
        <v>162</v>
      </c>
      <c r="F104" s="189" t="s">
        <v>154</v>
      </c>
      <c r="G104" s="192" t="s">
        <v>155</v>
      </c>
      <c r="H104" s="188" t="s">
        <v>75</v>
      </c>
      <c r="I104" s="187" t="s">
        <v>118</v>
      </c>
      <c r="J104" s="187" t="s">
        <v>142</v>
      </c>
      <c r="K104" s="187" t="s">
        <v>159</v>
      </c>
      <c r="L104" s="187" t="s">
        <v>158</v>
      </c>
      <c r="M104" s="187" t="s">
        <v>161</v>
      </c>
      <c r="N104" s="187" t="s">
        <v>160</v>
      </c>
      <c r="O104" s="187" t="s">
        <v>47</v>
      </c>
      <c r="P104" s="187" t="s">
        <v>76</v>
      </c>
      <c r="Q104" s="186" t="s">
        <v>77</v>
      </c>
      <c r="R104" s="186" t="s">
        <v>78</v>
      </c>
      <c r="S104" s="186" t="s">
        <v>79</v>
      </c>
      <c r="T104" s="188" t="s">
        <v>180</v>
      </c>
      <c r="U104" s="143" t="s">
        <v>108</v>
      </c>
      <c r="V104" s="144" t="s">
        <v>80</v>
      </c>
      <c r="W104" s="117"/>
      <c r="AD104" s="117"/>
      <c r="AE104" s="117"/>
      <c r="AH104" s="94"/>
      <c r="AI104" s="94"/>
      <c r="AJ104" s="94"/>
      <c r="AK104" s="94"/>
    </row>
    <row r="105" spans="1:37" s="94" customFormat="1" ht="14.25" customHeight="1" x14ac:dyDescent="0.25">
      <c r="A105" s="377">
        <f>'solvent 1'!A105</f>
        <v>0</v>
      </c>
      <c r="B105" s="380">
        <f>'solvent 1'!B105</f>
        <v>0</v>
      </c>
      <c r="C105" s="195">
        <v>1</v>
      </c>
      <c r="D105" s="269">
        <f>'solvent 1'!D105</f>
        <v>0</v>
      </c>
      <c r="E105" s="337" t="str">
        <f>'solvent 1'!E105</f>
        <v>N/A</v>
      </c>
      <c r="F105" s="337" t="str">
        <f>'solvent 1'!F105</f>
        <v>N/A</v>
      </c>
      <c r="G105" s="254">
        <f>'solvent 1'!G105</f>
        <v>4</v>
      </c>
      <c r="H105" s="307">
        <f>D105/G105</f>
        <v>0</v>
      </c>
      <c r="I105" s="279"/>
      <c r="J105" s="305">
        <f>I105-$B$55</f>
        <v>0</v>
      </c>
      <c r="K105" s="337" t="str">
        <f>'solvent 1'!K105</f>
        <v>N/A</v>
      </c>
      <c r="L105" s="337" t="str">
        <f>'solvent 1'!L105</f>
        <v>N/A</v>
      </c>
      <c r="M105" s="337" t="str">
        <f>'solvent 1'!M105</f>
        <v>N/A</v>
      </c>
      <c r="N105" s="337" t="str">
        <f>'solvent 1'!N105</f>
        <v>N/A</v>
      </c>
      <c r="O105" s="337" t="str">
        <f>'solvent 1'!O105</f>
        <v>N/A</v>
      </c>
      <c r="P105" s="206" t="e">
        <f>J105/$B$75</f>
        <v>#DIV/0!</v>
      </c>
      <c r="Q105" s="305" t="e">
        <f>P105*0.001/H105*100*10000</f>
        <v>#DIV/0!</v>
      </c>
      <c r="R105" s="351" t="e">
        <f>AVERAGE(Q105:Q107)</f>
        <v>#DIV/0!</v>
      </c>
      <c r="S105" s="354" t="e">
        <f>AVERAGE(R105:R107)/10000</f>
        <v>#DIV/0!</v>
      </c>
      <c r="T105" s="227" t="e">
        <f>IF(P105&lt;$B$79, $B$79*0.001/H105*100*10000,"N/A")</f>
        <v>#DIV/0!</v>
      </c>
      <c r="U105" s="322"/>
      <c r="V105" s="146" t="s">
        <v>81</v>
      </c>
      <c r="W105" s="124" t="s">
        <v>82</v>
      </c>
      <c r="X105" s="117"/>
    </row>
    <row r="106" spans="1:37" s="94" customFormat="1" ht="14.25" customHeight="1" x14ac:dyDescent="0.25">
      <c r="A106" s="378"/>
      <c r="B106" s="381"/>
      <c r="C106" s="182">
        <v>2</v>
      </c>
      <c r="D106" s="270">
        <f>'solvent 1'!D106</f>
        <v>0</v>
      </c>
      <c r="E106" s="338"/>
      <c r="F106" s="338"/>
      <c r="G106" s="255">
        <f>'solvent 1'!G106</f>
        <v>4</v>
      </c>
      <c r="H106" s="202">
        <f>D106/G106</f>
        <v>0</v>
      </c>
      <c r="I106" s="280"/>
      <c r="J106" s="201">
        <f t="shared" ref="J106:J110" si="8">I106-$B$55</f>
        <v>0</v>
      </c>
      <c r="K106" s="338"/>
      <c r="L106" s="338"/>
      <c r="M106" s="338"/>
      <c r="N106" s="338"/>
      <c r="O106" s="338"/>
      <c r="P106" s="178" t="e">
        <f>J106/$B$75</f>
        <v>#DIV/0!</v>
      </c>
      <c r="Q106" s="201" t="e">
        <f>P106*0.001/H106*100*10000</f>
        <v>#DIV/0!</v>
      </c>
      <c r="R106" s="352"/>
      <c r="S106" s="355"/>
      <c r="T106" s="228" t="e">
        <f>IF(P106&lt;$B$79, $B$79*0.001/H106*100*10000,"N/A")</f>
        <v>#DIV/0!</v>
      </c>
      <c r="U106" s="323"/>
      <c r="V106" s="146" t="s">
        <v>134</v>
      </c>
      <c r="W106" s="124" t="s">
        <v>83</v>
      </c>
    </row>
    <row r="107" spans="1:37" s="94" customFormat="1" ht="14.25" customHeight="1" x14ac:dyDescent="0.25">
      <c r="A107" s="378"/>
      <c r="B107" s="381"/>
      <c r="C107" s="147">
        <v>3</v>
      </c>
      <c r="D107" s="271">
        <f>'solvent 1'!D107</f>
        <v>0</v>
      </c>
      <c r="E107" s="339"/>
      <c r="F107" s="339"/>
      <c r="G107" s="256">
        <f>'solvent 1'!G107</f>
        <v>4</v>
      </c>
      <c r="H107" s="308">
        <f>D107/G107</f>
        <v>0</v>
      </c>
      <c r="I107" s="280"/>
      <c r="J107" s="306">
        <f t="shared" si="8"/>
        <v>0</v>
      </c>
      <c r="K107" s="339"/>
      <c r="L107" s="339"/>
      <c r="M107" s="339"/>
      <c r="N107" s="339"/>
      <c r="O107" s="339"/>
      <c r="P107" s="317" t="e">
        <f>J107/$B$75</f>
        <v>#DIV/0!</v>
      </c>
      <c r="Q107" s="306" t="e">
        <f>P107*0.001/H107*100*10000</f>
        <v>#DIV/0!</v>
      </c>
      <c r="R107" s="353"/>
      <c r="S107" s="356"/>
      <c r="T107" s="228" t="e">
        <f>IF(P107&lt;$B$79, $B$79*0.001/H107*100*10000,"N/A")</f>
        <v>#DIV/0!</v>
      </c>
      <c r="U107" s="324"/>
      <c r="V107" s="146" t="s">
        <v>133</v>
      </c>
      <c r="W107" s="124" t="s">
        <v>135</v>
      </c>
      <c r="X107" s="117"/>
    </row>
    <row r="108" spans="1:37" s="94" customFormat="1" ht="14.25" customHeight="1" x14ac:dyDescent="0.25">
      <c r="A108" s="378"/>
      <c r="B108" s="381"/>
      <c r="C108" s="145" t="s">
        <v>151</v>
      </c>
      <c r="D108" s="257">
        <f>'solvent 1'!D108</f>
        <v>0</v>
      </c>
      <c r="E108" s="207">
        <f>'solvent 1'!E108</f>
        <v>800</v>
      </c>
      <c r="F108" s="207" t="str">
        <f>'solvent 1'!F108</f>
        <v>Diluted stock A</v>
      </c>
      <c r="G108" s="257">
        <f>'solvent 1'!G108</f>
        <v>3.2</v>
      </c>
      <c r="H108" s="193">
        <f>D108/(E108*0.001+G108)</f>
        <v>0</v>
      </c>
      <c r="I108" s="280"/>
      <c r="J108" s="201">
        <f t="shared" si="8"/>
        <v>0</v>
      </c>
      <c r="K108" s="225" t="e">
        <f>$B$75*S105/100*H108/0.001</f>
        <v>#DIV/0!</v>
      </c>
      <c r="L108" s="201" t="e">
        <f>J108-K108</f>
        <v>#DIV/0!</v>
      </c>
      <c r="M108" s="194">
        <f>$E$64</f>
        <v>0</v>
      </c>
      <c r="N108" s="178" t="e">
        <f>L108/B$75</f>
        <v>#DIV/0!</v>
      </c>
      <c r="O108" s="201" t="e">
        <f>IF(M108&gt;=$B$79, N108/M108*100, "N/A")</f>
        <v>#DIV/0!</v>
      </c>
      <c r="P108" s="343" t="str">
        <f>'solvent 1'!P108</f>
        <v>N/A</v>
      </c>
      <c r="Q108" s="343" t="str">
        <f>'solvent 1'!Q108</f>
        <v>N/A</v>
      </c>
      <c r="R108" s="343" t="str">
        <f>'solvent 1'!R108</f>
        <v>N/A</v>
      </c>
      <c r="S108" s="343" t="str">
        <f>'solvent 1'!S108</f>
        <v>N/A</v>
      </c>
      <c r="T108" s="345" t="str">
        <f>IF(P108&lt;$B$79, $B$79*0.001/H108*100*10000,"N/A")</f>
        <v>N/A</v>
      </c>
      <c r="U108" s="334" t="str">
        <f>'solvent 1'!U108</f>
        <v>N/A</v>
      </c>
      <c r="V108" s="146" t="s">
        <v>84</v>
      </c>
      <c r="W108" s="124" t="s">
        <v>85</v>
      </c>
      <c r="X108" s="117"/>
    </row>
    <row r="109" spans="1:37" s="94" customFormat="1" ht="14.25" customHeight="1" x14ac:dyDescent="0.25">
      <c r="A109" s="378"/>
      <c r="B109" s="381"/>
      <c r="C109" s="182" t="s">
        <v>152</v>
      </c>
      <c r="D109" s="257">
        <f>'solvent 1'!D109</f>
        <v>0</v>
      </c>
      <c r="E109" s="207">
        <f>'solvent 1'!E109</f>
        <v>4000</v>
      </c>
      <c r="F109" s="207" t="str">
        <f>'solvent 1'!F109</f>
        <v>Diluted stock A</v>
      </c>
      <c r="G109" s="257">
        <f>'solvent 1'!G109</f>
        <v>0</v>
      </c>
      <c r="H109" s="193">
        <f>D109/(E109*0.001+G109)</f>
        <v>0</v>
      </c>
      <c r="I109" s="280"/>
      <c r="J109" s="201">
        <f t="shared" si="8"/>
        <v>0</v>
      </c>
      <c r="K109" s="225" t="e">
        <f>$B$75*S105/100*H109/0.001</f>
        <v>#DIV/0!</v>
      </c>
      <c r="L109" s="201" t="e">
        <f>J109-K109</f>
        <v>#DIV/0!</v>
      </c>
      <c r="M109" s="194">
        <f>$E$65</f>
        <v>0</v>
      </c>
      <c r="N109" s="178" t="e">
        <f>L109/B$75</f>
        <v>#DIV/0!</v>
      </c>
      <c r="O109" s="201" t="e">
        <f>IF(M109&gt;=$B$79, N109/M109*100, "N/A")</f>
        <v>#DIV/0!</v>
      </c>
      <c r="P109" s="338"/>
      <c r="Q109" s="338"/>
      <c r="R109" s="338"/>
      <c r="S109" s="338"/>
      <c r="T109" s="346"/>
      <c r="U109" s="335"/>
      <c r="V109" s="146"/>
      <c r="W109" s="124"/>
      <c r="X109" s="117"/>
    </row>
    <row r="110" spans="1:37" s="94" customFormat="1" ht="14.25" customHeight="1" thickBot="1" x14ac:dyDescent="0.3">
      <c r="A110" s="379"/>
      <c r="B110" s="382"/>
      <c r="C110" s="198" t="s">
        <v>153</v>
      </c>
      <c r="D110" s="258">
        <f>'solvent 1'!D110</f>
        <v>0</v>
      </c>
      <c r="E110" s="207">
        <f>'solvent 1'!E110</f>
        <v>20</v>
      </c>
      <c r="F110" s="207" t="str">
        <f>'solvent 1'!F110</f>
        <v>Stock A</v>
      </c>
      <c r="G110" s="257">
        <f>'solvent 1'!G110</f>
        <v>3.98</v>
      </c>
      <c r="H110" s="199">
        <f>D110/(E110*0.001+G110)</f>
        <v>0</v>
      </c>
      <c r="I110" s="281"/>
      <c r="J110" s="204">
        <f t="shared" si="8"/>
        <v>0</v>
      </c>
      <c r="K110" s="225" t="e">
        <f>$B$75*S105/100*H110/0.001</f>
        <v>#DIV/0!</v>
      </c>
      <c r="L110" s="201" t="e">
        <f>J110-K110</f>
        <v>#DIV/0!</v>
      </c>
      <c r="M110" s="194">
        <f>$E$66</f>
        <v>0</v>
      </c>
      <c r="N110" s="178" t="e">
        <f>L110/B$75</f>
        <v>#DIV/0!</v>
      </c>
      <c r="O110" s="201" t="e">
        <f>IF(M110&gt;=$B$79, N110/M110*100, "N/A")</f>
        <v>#DIV/0!</v>
      </c>
      <c r="P110" s="344"/>
      <c r="Q110" s="344"/>
      <c r="R110" s="344"/>
      <c r="S110" s="344"/>
      <c r="T110" s="347"/>
      <c r="U110" s="336"/>
      <c r="V110" s="146"/>
      <c r="W110" s="124"/>
    </row>
    <row r="111" spans="1:37" s="94" customFormat="1" ht="14.25" customHeight="1" x14ac:dyDescent="0.25">
      <c r="A111" s="377">
        <f>'solvent 1'!A111</f>
        <v>0</v>
      </c>
      <c r="B111" s="380">
        <f>'solvent 1'!B111</f>
        <v>0</v>
      </c>
      <c r="C111" s="195">
        <v>1</v>
      </c>
      <c r="D111" s="269">
        <f>'solvent 1'!D111</f>
        <v>0</v>
      </c>
      <c r="E111" s="337" t="str">
        <f>'solvent 1'!E111</f>
        <v>N/A</v>
      </c>
      <c r="F111" s="337" t="str">
        <f>'solvent 1'!F111</f>
        <v>N/A</v>
      </c>
      <c r="G111" s="254">
        <f>'solvent 1'!G111</f>
        <v>4</v>
      </c>
      <c r="H111" s="307">
        <f>D111/G111</f>
        <v>0</v>
      </c>
      <c r="I111" s="300"/>
      <c r="J111" s="305">
        <f>I111-$B$55</f>
        <v>0</v>
      </c>
      <c r="K111" s="337" t="str">
        <f>'solvent 1'!K111</f>
        <v>N/A</v>
      </c>
      <c r="L111" s="337" t="str">
        <f>'solvent 1'!L111</f>
        <v>N/A</v>
      </c>
      <c r="M111" s="337" t="str">
        <f>'solvent 1'!M111</f>
        <v>N/A</v>
      </c>
      <c r="N111" s="337" t="str">
        <f>'solvent 1'!N111</f>
        <v>N/A</v>
      </c>
      <c r="O111" s="337" t="str">
        <f>'solvent 1'!O111</f>
        <v>N/A</v>
      </c>
      <c r="P111" s="206" t="e">
        <f>J111/$B$75</f>
        <v>#DIV/0!</v>
      </c>
      <c r="Q111" s="305" t="e">
        <f>P111*0.001/H111*100*10000</f>
        <v>#DIV/0!</v>
      </c>
      <c r="R111" s="351" t="e">
        <f>AVERAGE(Q111:Q113)</f>
        <v>#DIV/0!</v>
      </c>
      <c r="S111" s="354" t="e">
        <f>AVERAGE(R111:R113)/10000</f>
        <v>#DIV/0!</v>
      </c>
      <c r="T111" s="227" t="e">
        <f>IF(P111&lt;$B$79, $B$79*0.001/H111*100*10000,"N/A")</f>
        <v>#DIV/0!</v>
      </c>
      <c r="U111" s="322"/>
      <c r="V111" s="146"/>
      <c r="W111" s="124"/>
      <c r="X111" s="117"/>
    </row>
    <row r="112" spans="1:37" s="94" customFormat="1" ht="14.25" customHeight="1" x14ac:dyDescent="0.25">
      <c r="A112" s="378"/>
      <c r="B112" s="381"/>
      <c r="C112" s="182">
        <v>2</v>
      </c>
      <c r="D112" s="270">
        <f>'solvent 1'!D112</f>
        <v>0</v>
      </c>
      <c r="E112" s="338"/>
      <c r="F112" s="338"/>
      <c r="G112" s="255">
        <f>'solvent 1'!G112</f>
        <v>4</v>
      </c>
      <c r="H112" s="202">
        <f>D112/G112</f>
        <v>0</v>
      </c>
      <c r="I112" s="301"/>
      <c r="J112" s="201">
        <f t="shared" ref="J112:J116" si="9">I112-$B$55</f>
        <v>0</v>
      </c>
      <c r="K112" s="338"/>
      <c r="L112" s="338"/>
      <c r="M112" s="338"/>
      <c r="N112" s="338"/>
      <c r="O112" s="338"/>
      <c r="P112" s="178" t="e">
        <f>J112/$B$75</f>
        <v>#DIV/0!</v>
      </c>
      <c r="Q112" s="201" t="e">
        <f>P112*0.001/H112*100*10000</f>
        <v>#DIV/0!</v>
      </c>
      <c r="R112" s="352"/>
      <c r="S112" s="355"/>
      <c r="T112" s="228" t="e">
        <f>IF(P112&lt;$B$79, $B$79*0.001/H112*100*10000,"N/A")</f>
        <v>#DIV/0!</v>
      </c>
      <c r="U112" s="323"/>
      <c r="V112" s="146"/>
      <c r="W112" s="124"/>
      <c r="X112" s="117"/>
    </row>
    <row r="113" spans="1:24" s="94" customFormat="1" ht="14.25" customHeight="1" x14ac:dyDescent="0.25">
      <c r="A113" s="378"/>
      <c r="B113" s="381"/>
      <c r="C113" s="147">
        <v>3</v>
      </c>
      <c r="D113" s="271">
        <f>'solvent 1'!D113</f>
        <v>0</v>
      </c>
      <c r="E113" s="339"/>
      <c r="F113" s="339"/>
      <c r="G113" s="256">
        <f>'solvent 1'!G113</f>
        <v>4</v>
      </c>
      <c r="H113" s="308">
        <f>D113/G113</f>
        <v>0</v>
      </c>
      <c r="I113" s="302"/>
      <c r="J113" s="306">
        <f t="shared" si="9"/>
        <v>0</v>
      </c>
      <c r="K113" s="339"/>
      <c r="L113" s="339"/>
      <c r="M113" s="339"/>
      <c r="N113" s="339"/>
      <c r="O113" s="339"/>
      <c r="P113" s="317" t="e">
        <f>J113/$B$75</f>
        <v>#DIV/0!</v>
      </c>
      <c r="Q113" s="306" t="e">
        <f>P113*0.001/H113*100*10000</f>
        <v>#DIV/0!</v>
      </c>
      <c r="R113" s="353"/>
      <c r="S113" s="356"/>
      <c r="T113" s="228" t="e">
        <f>IF(P113&lt;$B$79, $B$79*0.001/H113*100*10000,"N/A")</f>
        <v>#DIV/0!</v>
      </c>
      <c r="U113" s="324"/>
      <c r="V113"/>
      <c r="W113" s="124"/>
    </row>
    <row r="114" spans="1:24" s="94" customFormat="1" ht="14.25" customHeight="1" x14ac:dyDescent="0.25">
      <c r="A114" s="378"/>
      <c r="B114" s="381"/>
      <c r="C114" s="145" t="s">
        <v>151</v>
      </c>
      <c r="D114" s="257">
        <f>'solvent 1'!D114</f>
        <v>0</v>
      </c>
      <c r="E114" s="207">
        <f>'solvent 1'!E114</f>
        <v>800</v>
      </c>
      <c r="F114" s="207" t="str">
        <f>'solvent 1'!F114</f>
        <v>Diluted stock A</v>
      </c>
      <c r="G114" s="257">
        <f>'solvent 1'!G114</f>
        <v>3.2</v>
      </c>
      <c r="H114" s="193">
        <f>D114/(E114*0.001+G114)</f>
        <v>0</v>
      </c>
      <c r="I114" s="301"/>
      <c r="J114" s="201">
        <f t="shared" si="9"/>
        <v>0</v>
      </c>
      <c r="K114" s="225" t="e">
        <f>$B$75*S111/100*H114/0.001</f>
        <v>#DIV/0!</v>
      </c>
      <c r="L114" s="201" t="e">
        <f>J114-K114</f>
        <v>#DIV/0!</v>
      </c>
      <c r="M114" s="194">
        <f>$E$64</f>
        <v>0</v>
      </c>
      <c r="N114" s="178" t="e">
        <f>L114/B$75</f>
        <v>#DIV/0!</v>
      </c>
      <c r="O114" s="201" t="e">
        <f>IF(M114&gt;=$B$79, N114/M114*100, "N/A")</f>
        <v>#DIV/0!</v>
      </c>
      <c r="P114" s="343" t="str">
        <f>'solvent 1'!P114</f>
        <v>N/A</v>
      </c>
      <c r="Q114" s="343" t="str">
        <f>'solvent 1'!Q114</f>
        <v>N/A</v>
      </c>
      <c r="R114" s="343" t="str">
        <f>'solvent 1'!R114</f>
        <v>N/A</v>
      </c>
      <c r="S114" s="343" t="str">
        <f>'solvent 1'!S114</f>
        <v>N/A</v>
      </c>
      <c r="T114" s="345" t="str">
        <f>IF(P114&lt;$B$79, $B$79*0.001/H114*100*10000,"N/A")</f>
        <v>N/A</v>
      </c>
      <c r="U114" s="334" t="str">
        <f>'solvent 1'!U114</f>
        <v>N/A</v>
      </c>
      <c r="V114"/>
      <c r="W114" s="124"/>
      <c r="X114" s="117"/>
    </row>
    <row r="115" spans="1:24" s="94" customFormat="1" ht="14.25" customHeight="1" x14ac:dyDescent="0.25">
      <c r="A115" s="378"/>
      <c r="B115" s="381"/>
      <c r="C115" s="182" t="s">
        <v>152</v>
      </c>
      <c r="D115" s="257">
        <f>'solvent 1'!D115</f>
        <v>0</v>
      </c>
      <c r="E115" s="207">
        <f>'solvent 1'!E115</f>
        <v>4000</v>
      </c>
      <c r="F115" s="207" t="str">
        <f>'solvent 1'!F115</f>
        <v>Diluted stock A</v>
      </c>
      <c r="G115" s="257">
        <f>'solvent 1'!G115</f>
        <v>0</v>
      </c>
      <c r="H115" s="193">
        <f>D115/(E115*0.001+G115)</f>
        <v>0</v>
      </c>
      <c r="I115" s="301"/>
      <c r="J115" s="201">
        <f t="shared" si="9"/>
        <v>0</v>
      </c>
      <c r="K115" s="225" t="e">
        <f>$B$75*S111/100*H115/0.001</f>
        <v>#DIV/0!</v>
      </c>
      <c r="L115" s="201" t="e">
        <f t="shared" ref="L115:L116" si="10">J115-K115</f>
        <v>#DIV/0!</v>
      </c>
      <c r="M115" s="194">
        <f>$E$65</f>
        <v>0</v>
      </c>
      <c r="N115" s="178" t="e">
        <f>L115/B$75</f>
        <v>#DIV/0!</v>
      </c>
      <c r="O115" s="201" t="e">
        <f>IF(M115&gt;=$B$79, N115/M115*100, "N/A")</f>
        <v>#DIV/0!</v>
      </c>
      <c r="P115" s="338"/>
      <c r="Q115" s="338"/>
      <c r="R115" s="338"/>
      <c r="S115" s="338"/>
      <c r="T115" s="346"/>
      <c r="U115" s="335"/>
      <c r="V115"/>
      <c r="W115" s="124"/>
      <c r="X115" s="117"/>
    </row>
    <row r="116" spans="1:24" s="94" customFormat="1" ht="15.75" thickBot="1" x14ac:dyDescent="0.3">
      <c r="A116" s="379"/>
      <c r="B116" s="382"/>
      <c r="C116" s="198" t="s">
        <v>153</v>
      </c>
      <c r="D116" s="258">
        <f>'solvent 1'!D116</f>
        <v>0</v>
      </c>
      <c r="E116" s="207">
        <f>'solvent 1'!E116</f>
        <v>20</v>
      </c>
      <c r="F116" s="207" t="str">
        <f>'solvent 1'!F116</f>
        <v>Stock A</v>
      </c>
      <c r="G116" s="258">
        <f>'solvent 1'!G116</f>
        <v>3.98</v>
      </c>
      <c r="H116" s="199">
        <f>D116/(E116*0.001+G116)</f>
        <v>0</v>
      </c>
      <c r="I116" s="303"/>
      <c r="J116" s="204">
        <f t="shared" si="9"/>
        <v>0</v>
      </c>
      <c r="K116" s="225" t="e">
        <f>$B$75*S111/100*H116/0.001</f>
        <v>#DIV/0!</v>
      </c>
      <c r="L116" s="201" t="e">
        <f t="shared" si="10"/>
        <v>#DIV/0!</v>
      </c>
      <c r="M116" s="194">
        <f>$E$66</f>
        <v>0</v>
      </c>
      <c r="N116" s="178" t="e">
        <f>L116/B$75</f>
        <v>#DIV/0!</v>
      </c>
      <c r="O116" s="201" t="e">
        <f>IF(M116&gt;=$B$79, N116/M116*100, "N/A")</f>
        <v>#DIV/0!</v>
      </c>
      <c r="P116" s="344"/>
      <c r="Q116" s="344"/>
      <c r="R116" s="344"/>
      <c r="S116" s="344"/>
      <c r="T116" s="347"/>
      <c r="U116" s="336"/>
      <c r="V116" s="146"/>
      <c r="W116" s="124"/>
    </row>
    <row r="117" spans="1:24" s="94" customFormat="1" ht="15" x14ac:dyDescent="0.25">
      <c r="A117" s="377">
        <f>'solvent 1'!A117</f>
        <v>0</v>
      </c>
      <c r="B117" s="380">
        <f>'solvent 1'!B117</f>
        <v>0</v>
      </c>
      <c r="C117" s="195">
        <v>1</v>
      </c>
      <c r="D117" s="269">
        <f>'solvent 1'!D117</f>
        <v>0</v>
      </c>
      <c r="E117" s="337" t="str">
        <f>'solvent 1'!E117</f>
        <v>N/A</v>
      </c>
      <c r="F117" s="337" t="str">
        <f>'solvent 1'!F117</f>
        <v>N/A</v>
      </c>
      <c r="G117" s="254">
        <f>'solvent 1'!G117</f>
        <v>4</v>
      </c>
      <c r="H117" s="307">
        <f>D117/G117</f>
        <v>0</v>
      </c>
      <c r="I117" s="300"/>
      <c r="J117" s="305">
        <f>I117-$B$55</f>
        <v>0</v>
      </c>
      <c r="K117" s="337" t="str">
        <f>'solvent 1'!K117</f>
        <v>N/A</v>
      </c>
      <c r="L117" s="337" t="str">
        <f>'solvent 1'!L117</f>
        <v>N/A</v>
      </c>
      <c r="M117" s="337" t="str">
        <f>'solvent 1'!M117</f>
        <v>N/A</v>
      </c>
      <c r="N117" s="337" t="str">
        <f>'solvent 1'!N117</f>
        <v>N/A</v>
      </c>
      <c r="O117" s="337" t="str">
        <f>'solvent 1'!O117</f>
        <v>N/A</v>
      </c>
      <c r="P117" s="206" t="e">
        <f>J117/$B$75</f>
        <v>#DIV/0!</v>
      </c>
      <c r="Q117" s="305" t="e">
        <f>P117*0.001/H117*100*10000</f>
        <v>#DIV/0!</v>
      </c>
      <c r="R117" s="351" t="e">
        <f>AVERAGE(Q117:Q119)</f>
        <v>#DIV/0!</v>
      </c>
      <c r="S117" s="354" t="e">
        <f>AVERAGE(R117:R119)/10000</f>
        <v>#DIV/0!</v>
      </c>
      <c r="T117" s="227" t="e">
        <f>IF(P117&lt;$B$79, $B$79*0.001/H117*100*10000,"N/A")</f>
        <v>#DIV/0!</v>
      </c>
      <c r="U117" s="322"/>
      <c r="V117" s="146"/>
      <c r="W117" s="124"/>
    </row>
    <row r="118" spans="1:24" s="94" customFormat="1" ht="15" x14ac:dyDescent="0.25">
      <c r="A118" s="378"/>
      <c r="B118" s="381"/>
      <c r="C118" s="182">
        <v>2</v>
      </c>
      <c r="D118" s="270">
        <f>'solvent 1'!D118</f>
        <v>0</v>
      </c>
      <c r="E118" s="338"/>
      <c r="F118" s="338"/>
      <c r="G118" s="255">
        <f>'solvent 1'!G118</f>
        <v>4</v>
      </c>
      <c r="H118" s="202">
        <f>D118/G118</f>
        <v>0</v>
      </c>
      <c r="I118" s="301"/>
      <c r="J118" s="201">
        <f t="shared" ref="J118:J122" si="11">I118-$B$55</f>
        <v>0</v>
      </c>
      <c r="K118" s="338"/>
      <c r="L118" s="338"/>
      <c r="M118" s="338"/>
      <c r="N118" s="338"/>
      <c r="O118" s="338"/>
      <c r="P118" s="178" t="e">
        <f>J118/$B$75</f>
        <v>#DIV/0!</v>
      </c>
      <c r="Q118" s="201" t="e">
        <f>P118*0.001/H118*100*10000</f>
        <v>#DIV/0!</v>
      </c>
      <c r="R118" s="352"/>
      <c r="S118" s="355"/>
      <c r="T118" s="228" t="e">
        <f>IF(P118&lt;$B$79, $B$79*0.001/H118*100*10000,"N/A")</f>
        <v>#DIV/0!</v>
      </c>
      <c r="U118" s="323"/>
      <c r="X118" s="117"/>
    </row>
    <row r="119" spans="1:24" s="94" customFormat="1" ht="15" x14ac:dyDescent="0.25">
      <c r="A119" s="378"/>
      <c r="B119" s="381"/>
      <c r="C119" s="147">
        <v>3</v>
      </c>
      <c r="D119" s="271">
        <f>'solvent 1'!D119</f>
        <v>0</v>
      </c>
      <c r="E119" s="339"/>
      <c r="F119" s="339"/>
      <c r="G119" s="256">
        <f>'solvent 1'!G119</f>
        <v>4</v>
      </c>
      <c r="H119" s="308">
        <f>D119/G119</f>
        <v>0</v>
      </c>
      <c r="I119" s="302"/>
      <c r="J119" s="306">
        <f t="shared" si="11"/>
        <v>0</v>
      </c>
      <c r="K119" s="339"/>
      <c r="L119" s="339"/>
      <c r="M119" s="339"/>
      <c r="N119" s="339"/>
      <c r="O119" s="339"/>
      <c r="P119" s="317" t="e">
        <f>J119/$B$75</f>
        <v>#DIV/0!</v>
      </c>
      <c r="Q119" s="306" t="e">
        <f>P119*0.001/H119*100*10000</f>
        <v>#DIV/0!</v>
      </c>
      <c r="R119" s="353"/>
      <c r="S119" s="356"/>
      <c r="T119" s="228" t="e">
        <f>IF(P119&lt;$B$79, $B$79*0.001/H119*100*10000,"N/A")</f>
        <v>#DIV/0!</v>
      </c>
      <c r="U119" s="324"/>
      <c r="X119" s="117"/>
    </row>
    <row r="120" spans="1:24" s="94" customFormat="1" ht="15" x14ac:dyDescent="0.25">
      <c r="A120" s="378"/>
      <c r="B120" s="381"/>
      <c r="C120" s="145" t="s">
        <v>151</v>
      </c>
      <c r="D120" s="257">
        <f>'solvent 1'!D120</f>
        <v>0</v>
      </c>
      <c r="E120" s="207">
        <f>'solvent 1'!E120</f>
        <v>800</v>
      </c>
      <c r="F120" s="207" t="str">
        <f>'solvent 1'!F120</f>
        <v>Diluted stock A</v>
      </c>
      <c r="G120" s="257">
        <f>'solvent 1'!G120</f>
        <v>3.2</v>
      </c>
      <c r="H120" s="193">
        <f>D120/(E120*0.001+G120)</f>
        <v>0</v>
      </c>
      <c r="I120" s="301"/>
      <c r="J120" s="201">
        <f t="shared" si="11"/>
        <v>0</v>
      </c>
      <c r="K120" s="225" t="e">
        <f>$B$75*S117/100*H120/0.001</f>
        <v>#DIV/0!</v>
      </c>
      <c r="L120" s="201" t="e">
        <f>J120-K120</f>
        <v>#DIV/0!</v>
      </c>
      <c r="M120" s="194">
        <f>$E$64</f>
        <v>0</v>
      </c>
      <c r="N120" s="178" t="e">
        <f>L120/B$75</f>
        <v>#DIV/0!</v>
      </c>
      <c r="O120" s="201" t="e">
        <f>IF(M120&gt;=$B$79, N120/M120*100, "N/A")</f>
        <v>#DIV/0!</v>
      </c>
      <c r="P120" s="343" t="str">
        <f>'solvent 1'!P120</f>
        <v>N/A</v>
      </c>
      <c r="Q120" s="343" t="str">
        <f>'solvent 1'!Q120</f>
        <v>N/A</v>
      </c>
      <c r="R120" s="343" t="str">
        <f>'solvent 1'!R120</f>
        <v>N/A</v>
      </c>
      <c r="S120" s="343" t="str">
        <f>'solvent 1'!S120</f>
        <v>N/A</v>
      </c>
      <c r="T120" s="345" t="str">
        <f>IF(P120&lt;$B$79, $B$79*0.001/H120*100*10000,"N/A")</f>
        <v>N/A</v>
      </c>
      <c r="U120" s="334" t="str">
        <f>'solvent 1'!U120</f>
        <v>N/A</v>
      </c>
      <c r="X120" s="117"/>
    </row>
    <row r="121" spans="1:24" s="94" customFormat="1" ht="15" x14ac:dyDescent="0.25">
      <c r="A121" s="378"/>
      <c r="B121" s="381"/>
      <c r="C121" s="182" t="s">
        <v>152</v>
      </c>
      <c r="D121" s="257">
        <f>'solvent 1'!D121</f>
        <v>0</v>
      </c>
      <c r="E121" s="207">
        <f>'solvent 1'!E121</f>
        <v>4000</v>
      </c>
      <c r="F121" s="207" t="str">
        <f>'solvent 1'!F121</f>
        <v>Diluted stock A</v>
      </c>
      <c r="G121" s="257">
        <f>'solvent 1'!G121</f>
        <v>0</v>
      </c>
      <c r="H121" s="193">
        <f>D121/(E121*0.001+G121)</f>
        <v>0</v>
      </c>
      <c r="I121" s="301"/>
      <c r="J121" s="201">
        <f t="shared" si="11"/>
        <v>0</v>
      </c>
      <c r="K121" s="225" t="e">
        <f>$B$75*S117/100*H121/0.001</f>
        <v>#DIV/0!</v>
      </c>
      <c r="L121" s="201" t="e">
        <f t="shared" ref="L121:L122" si="12">J121-K121</f>
        <v>#DIV/0!</v>
      </c>
      <c r="M121" s="194">
        <f>$E$65</f>
        <v>0</v>
      </c>
      <c r="N121" s="178" t="e">
        <f>L121/B$75</f>
        <v>#DIV/0!</v>
      </c>
      <c r="O121" s="201" t="e">
        <f>IF(M121&gt;=$B$79, N121/M121*100, "N/A")</f>
        <v>#DIV/0!</v>
      </c>
      <c r="P121" s="338"/>
      <c r="Q121" s="338"/>
      <c r="R121" s="338"/>
      <c r="S121" s="338"/>
      <c r="T121" s="346"/>
      <c r="U121" s="335"/>
      <c r="X121" s="117"/>
    </row>
    <row r="122" spans="1:24" s="94" customFormat="1" ht="15.75" thickBot="1" x14ac:dyDescent="0.3">
      <c r="A122" s="379"/>
      <c r="B122" s="382"/>
      <c r="C122" s="198" t="s">
        <v>153</v>
      </c>
      <c r="D122" s="258">
        <f>'solvent 1'!D122</f>
        <v>0</v>
      </c>
      <c r="E122" s="207">
        <f>'solvent 1'!E122</f>
        <v>20</v>
      </c>
      <c r="F122" s="207" t="str">
        <f>'solvent 1'!F122</f>
        <v>Stock A</v>
      </c>
      <c r="G122" s="258">
        <f>'solvent 1'!G122</f>
        <v>3.98</v>
      </c>
      <c r="H122" s="199">
        <f>D122/(E122*0.001+G122)</f>
        <v>0</v>
      </c>
      <c r="I122" s="303"/>
      <c r="J122" s="204">
        <f t="shared" si="11"/>
        <v>0</v>
      </c>
      <c r="K122" s="226" t="e">
        <f>$B$75*S117/100*H122/0.001</f>
        <v>#DIV/0!</v>
      </c>
      <c r="L122" s="204" t="e">
        <f t="shared" si="12"/>
        <v>#DIV/0!</v>
      </c>
      <c r="M122" s="203">
        <f>$E$66</f>
        <v>0</v>
      </c>
      <c r="N122" s="266" t="e">
        <f>L122/B$75</f>
        <v>#DIV/0!</v>
      </c>
      <c r="O122" s="201" t="e">
        <f>IF(M122&gt;=$B$79, N122/M122*100, "N/A")</f>
        <v>#DIV/0!</v>
      </c>
      <c r="P122" s="344"/>
      <c r="Q122" s="344"/>
      <c r="R122" s="344"/>
      <c r="S122" s="344"/>
      <c r="T122" s="347"/>
      <c r="U122" s="336"/>
      <c r="X122" s="117"/>
    </row>
    <row r="123" spans="1:24" s="94" customFormat="1" ht="15" x14ac:dyDescent="0.25">
      <c r="A123" s="377">
        <f>'solvent 1'!A123</f>
        <v>0</v>
      </c>
      <c r="B123" s="380">
        <f>'solvent 1'!B123</f>
        <v>0</v>
      </c>
      <c r="C123" s="195">
        <v>1</v>
      </c>
      <c r="D123" s="269">
        <f>'solvent 1'!D123</f>
        <v>0</v>
      </c>
      <c r="E123" s="337" t="str">
        <f>'solvent 1'!E123</f>
        <v>N/A</v>
      </c>
      <c r="F123" s="337" t="str">
        <f>'solvent 1'!F123</f>
        <v>N/A</v>
      </c>
      <c r="G123" s="254">
        <f>'solvent 1'!G123</f>
        <v>4</v>
      </c>
      <c r="H123" s="307">
        <f>D123/G123</f>
        <v>0</v>
      </c>
      <c r="I123" s="300"/>
      <c r="J123" s="305">
        <f>I123-$B$55</f>
        <v>0</v>
      </c>
      <c r="K123" s="337" t="str">
        <f>'solvent 1'!K123</f>
        <v>N/A</v>
      </c>
      <c r="L123" s="337" t="str">
        <f>'solvent 1'!L123</f>
        <v>N/A</v>
      </c>
      <c r="M123" s="337" t="str">
        <f>'solvent 1'!M123</f>
        <v>N/A</v>
      </c>
      <c r="N123" s="337" t="str">
        <f>'solvent 1'!N123</f>
        <v>N/A</v>
      </c>
      <c r="O123" s="337" t="str">
        <f>'solvent 1'!O123</f>
        <v>N/A</v>
      </c>
      <c r="P123" s="206" t="e">
        <f>J123/$B$75</f>
        <v>#DIV/0!</v>
      </c>
      <c r="Q123" s="305" t="e">
        <f>P123*0.001/H123*100*10000</f>
        <v>#DIV/0!</v>
      </c>
      <c r="R123" s="351" t="e">
        <f>AVERAGE(Q123:Q125)</f>
        <v>#DIV/0!</v>
      </c>
      <c r="S123" s="354" t="e">
        <f>AVERAGE(R123:R125)/10000</f>
        <v>#DIV/0!</v>
      </c>
      <c r="T123" s="227" t="e">
        <f>IF(P123&lt;$B$79, $B$79*0.001/H123*100*10000,"N/A")</f>
        <v>#DIV/0!</v>
      </c>
      <c r="U123" s="322"/>
    </row>
    <row r="124" spans="1:24" s="94" customFormat="1" ht="15" x14ac:dyDescent="0.25">
      <c r="A124" s="378"/>
      <c r="B124" s="381"/>
      <c r="C124" s="182">
        <v>2</v>
      </c>
      <c r="D124" s="270">
        <f>'solvent 1'!D124</f>
        <v>0</v>
      </c>
      <c r="E124" s="338"/>
      <c r="F124" s="338"/>
      <c r="G124" s="255">
        <f>'solvent 1'!G124</f>
        <v>4</v>
      </c>
      <c r="H124" s="202">
        <f>D124/G124</f>
        <v>0</v>
      </c>
      <c r="I124" s="301"/>
      <c r="J124" s="201">
        <f t="shared" ref="J124:J128" si="13">I124-$B$55</f>
        <v>0</v>
      </c>
      <c r="K124" s="338"/>
      <c r="L124" s="338"/>
      <c r="M124" s="338"/>
      <c r="N124" s="338"/>
      <c r="O124" s="338"/>
      <c r="P124" s="178" t="e">
        <f>J124/$B$75</f>
        <v>#DIV/0!</v>
      </c>
      <c r="Q124" s="201" t="e">
        <f>P124*0.001/H124*100*10000</f>
        <v>#DIV/0!</v>
      </c>
      <c r="R124" s="352"/>
      <c r="S124" s="355"/>
      <c r="T124" s="228" t="e">
        <f>IF(P124&lt;$B$79, $B$79*0.001/H124*100*10000,"N/A")</f>
        <v>#DIV/0!</v>
      </c>
      <c r="U124" s="323"/>
    </row>
    <row r="125" spans="1:24" s="94" customFormat="1" ht="15" x14ac:dyDescent="0.25">
      <c r="A125" s="378"/>
      <c r="B125" s="381"/>
      <c r="C125" s="147">
        <v>3</v>
      </c>
      <c r="D125" s="271">
        <f>'solvent 1'!D125</f>
        <v>0</v>
      </c>
      <c r="E125" s="339"/>
      <c r="F125" s="339"/>
      <c r="G125" s="256">
        <f>'solvent 1'!G125</f>
        <v>4</v>
      </c>
      <c r="H125" s="308">
        <f>D125/G125</f>
        <v>0</v>
      </c>
      <c r="I125" s="302"/>
      <c r="J125" s="306">
        <f t="shared" si="13"/>
        <v>0</v>
      </c>
      <c r="K125" s="339"/>
      <c r="L125" s="339"/>
      <c r="M125" s="339"/>
      <c r="N125" s="339"/>
      <c r="O125" s="339"/>
      <c r="P125" s="317" t="e">
        <f>J125/$B$75</f>
        <v>#DIV/0!</v>
      </c>
      <c r="Q125" s="306" t="e">
        <f>P125*0.001/H125*100*10000</f>
        <v>#DIV/0!</v>
      </c>
      <c r="R125" s="353"/>
      <c r="S125" s="356"/>
      <c r="T125" s="228" t="e">
        <f>IF(P125&lt;$B$79, $B$79*0.001/H125*100*10000,"N/A")</f>
        <v>#DIV/0!</v>
      </c>
      <c r="U125" s="324"/>
    </row>
    <row r="126" spans="1:24" s="94" customFormat="1" ht="15" x14ac:dyDescent="0.25">
      <c r="A126" s="378"/>
      <c r="B126" s="381"/>
      <c r="C126" s="145" t="s">
        <v>151</v>
      </c>
      <c r="D126" s="257">
        <f>'solvent 1'!D126</f>
        <v>0</v>
      </c>
      <c r="E126" s="207">
        <f>'solvent 1'!E126</f>
        <v>800</v>
      </c>
      <c r="F126" s="207" t="str">
        <f>'solvent 1'!F126</f>
        <v>Diluted stock A</v>
      </c>
      <c r="G126" s="257">
        <f>'solvent 1'!G126</f>
        <v>3.2</v>
      </c>
      <c r="H126" s="193">
        <f>D126/(E126*0.001+G126)</f>
        <v>0</v>
      </c>
      <c r="I126" s="301"/>
      <c r="J126" s="201">
        <f t="shared" si="13"/>
        <v>0</v>
      </c>
      <c r="K126" s="225" t="e">
        <f>$B$75*S123/100*H126/0.001</f>
        <v>#DIV/0!</v>
      </c>
      <c r="L126" s="201" t="e">
        <f>J126-K126</f>
        <v>#DIV/0!</v>
      </c>
      <c r="M126" s="194">
        <f>$E$64</f>
        <v>0</v>
      </c>
      <c r="N126" s="178" t="e">
        <f>L126/B$75</f>
        <v>#DIV/0!</v>
      </c>
      <c r="O126" s="201" t="e">
        <f>IF(M126&gt;=$B$79, N126/M126*100, "N/A")</f>
        <v>#DIV/0!</v>
      </c>
      <c r="P126" s="343" t="str">
        <f>'solvent 1'!P126</f>
        <v>N/A</v>
      </c>
      <c r="Q126" s="343" t="str">
        <f>'solvent 1'!Q126</f>
        <v>N/A</v>
      </c>
      <c r="R126" s="343" t="str">
        <f>'solvent 1'!R126</f>
        <v>N/A</v>
      </c>
      <c r="S126" s="343" t="str">
        <f>'solvent 1'!S126</f>
        <v>N/A</v>
      </c>
      <c r="T126" s="345" t="str">
        <f>IF(P126&lt;$B$79, $B$79*0.001/H126*100*10000,"N/A")</f>
        <v>N/A</v>
      </c>
      <c r="U126" s="334" t="str">
        <f>'solvent 1'!U126</f>
        <v>N/A</v>
      </c>
    </row>
    <row r="127" spans="1:24" s="94" customFormat="1" ht="15" x14ac:dyDescent="0.25">
      <c r="A127" s="378"/>
      <c r="B127" s="381"/>
      <c r="C127" s="182" t="s">
        <v>152</v>
      </c>
      <c r="D127" s="257">
        <f>'solvent 1'!D127</f>
        <v>0</v>
      </c>
      <c r="E127" s="207">
        <f>'solvent 1'!E127</f>
        <v>4000</v>
      </c>
      <c r="F127" s="207" t="str">
        <f>'solvent 1'!F127</f>
        <v>Diluted stock A</v>
      </c>
      <c r="G127" s="257">
        <f>'solvent 1'!G127</f>
        <v>0</v>
      </c>
      <c r="H127" s="193">
        <f>D127/(E127*0.001+G127)</f>
        <v>0</v>
      </c>
      <c r="I127" s="301"/>
      <c r="J127" s="201">
        <f t="shared" si="13"/>
        <v>0</v>
      </c>
      <c r="K127" s="225" t="e">
        <f>$B$75*S123/100*H127/0.001</f>
        <v>#DIV/0!</v>
      </c>
      <c r="L127" s="201" t="e">
        <f t="shared" ref="L127:L128" si="14">J127-K127</f>
        <v>#DIV/0!</v>
      </c>
      <c r="M127" s="194">
        <f>$E$65</f>
        <v>0</v>
      </c>
      <c r="N127" s="178" t="e">
        <f>L127/B$75</f>
        <v>#DIV/0!</v>
      </c>
      <c r="O127" s="201" t="e">
        <f>IF(M127&gt;=$B$79, N127/M127*100, "N/A")</f>
        <v>#DIV/0!</v>
      </c>
      <c r="P127" s="338"/>
      <c r="Q127" s="338"/>
      <c r="R127" s="338"/>
      <c r="S127" s="338"/>
      <c r="T127" s="346"/>
      <c r="U127" s="335"/>
    </row>
    <row r="128" spans="1:24" s="94" customFormat="1" ht="15.75" thickBot="1" x14ac:dyDescent="0.3">
      <c r="A128" s="379"/>
      <c r="B128" s="382"/>
      <c r="C128" s="198" t="s">
        <v>153</v>
      </c>
      <c r="D128" s="258">
        <f>'solvent 1'!D128</f>
        <v>0</v>
      </c>
      <c r="E128" s="207">
        <f>'solvent 1'!E128</f>
        <v>20</v>
      </c>
      <c r="F128" s="207" t="str">
        <f>'solvent 1'!F128</f>
        <v>Stock A</v>
      </c>
      <c r="G128" s="258">
        <f>'solvent 1'!G128</f>
        <v>3.98</v>
      </c>
      <c r="H128" s="199">
        <f>D128/(E128*0.001+G128)</f>
        <v>0</v>
      </c>
      <c r="I128" s="303"/>
      <c r="J128" s="204">
        <f t="shared" si="13"/>
        <v>0</v>
      </c>
      <c r="K128" s="226" t="e">
        <f>$B$75*S123/100*H128/0.001</f>
        <v>#DIV/0!</v>
      </c>
      <c r="L128" s="204" t="e">
        <f t="shared" si="14"/>
        <v>#DIV/0!</v>
      </c>
      <c r="M128" s="203">
        <f>$E$66</f>
        <v>0</v>
      </c>
      <c r="N128" s="266" t="e">
        <f>L128/B$75</f>
        <v>#DIV/0!</v>
      </c>
      <c r="O128" s="201" t="e">
        <f>IF(M128&gt;=$B$79, N128/M128*100, "N/A")</f>
        <v>#DIV/0!</v>
      </c>
      <c r="P128" s="344"/>
      <c r="Q128" s="344"/>
      <c r="R128" s="344"/>
      <c r="S128" s="344"/>
      <c r="T128" s="347"/>
      <c r="U128" s="336"/>
    </row>
    <row r="129" spans="1:21" s="94" customFormat="1" ht="15" x14ac:dyDescent="0.25">
      <c r="A129" s="377">
        <f>'solvent 1'!A129</f>
        <v>0</v>
      </c>
      <c r="B129" s="380">
        <f>'solvent 1'!B129</f>
        <v>0</v>
      </c>
      <c r="C129" s="195">
        <v>1</v>
      </c>
      <c r="D129" s="269">
        <f>'solvent 1'!D129</f>
        <v>0</v>
      </c>
      <c r="E129" s="337" t="str">
        <f>'solvent 1'!E129</f>
        <v>N/A</v>
      </c>
      <c r="F129" s="337" t="str">
        <f>'solvent 1'!F129</f>
        <v>N/A</v>
      </c>
      <c r="G129" s="254">
        <f>'solvent 1'!G129</f>
        <v>4</v>
      </c>
      <c r="H129" s="307">
        <f>D129/G129</f>
        <v>0</v>
      </c>
      <c r="I129" s="300"/>
      <c r="J129" s="305">
        <f>I129-$B$55</f>
        <v>0</v>
      </c>
      <c r="K129" s="337" t="str">
        <f>'solvent 1'!K129</f>
        <v>N/A</v>
      </c>
      <c r="L129" s="337" t="str">
        <f>'solvent 1'!L129</f>
        <v>N/A</v>
      </c>
      <c r="M129" s="337" t="str">
        <f>'solvent 1'!M129</f>
        <v>N/A</v>
      </c>
      <c r="N129" s="337" t="str">
        <f>'solvent 1'!N129</f>
        <v>N/A</v>
      </c>
      <c r="O129" s="337" t="str">
        <f>'solvent 1'!O129</f>
        <v>N/A</v>
      </c>
      <c r="P129" s="206" t="e">
        <f>J129/$B$75</f>
        <v>#DIV/0!</v>
      </c>
      <c r="Q129" s="305" t="e">
        <f>P129*0.001/H129*100*10000</f>
        <v>#DIV/0!</v>
      </c>
      <c r="R129" s="351" t="e">
        <f>AVERAGE(Q129:Q131)</f>
        <v>#DIV/0!</v>
      </c>
      <c r="S129" s="354" t="e">
        <f>AVERAGE(R129:R131)/10000</f>
        <v>#DIV/0!</v>
      </c>
      <c r="T129" s="227" t="e">
        <f>IF(P129&lt;$B$79, $B$79*0.001/H129*100*10000,"N/A")</f>
        <v>#DIV/0!</v>
      </c>
      <c r="U129" s="322"/>
    </row>
    <row r="130" spans="1:21" s="94" customFormat="1" ht="15" x14ac:dyDescent="0.25">
      <c r="A130" s="378"/>
      <c r="B130" s="381"/>
      <c r="C130" s="182">
        <v>2</v>
      </c>
      <c r="D130" s="270">
        <f>'solvent 1'!D130</f>
        <v>0</v>
      </c>
      <c r="E130" s="338"/>
      <c r="F130" s="338"/>
      <c r="G130" s="255">
        <f>'solvent 1'!G130</f>
        <v>4</v>
      </c>
      <c r="H130" s="202">
        <f>D130/G130</f>
        <v>0</v>
      </c>
      <c r="I130" s="301"/>
      <c r="J130" s="201">
        <f t="shared" ref="J130:J134" si="15">I130-$B$55</f>
        <v>0</v>
      </c>
      <c r="K130" s="338"/>
      <c r="L130" s="338"/>
      <c r="M130" s="338"/>
      <c r="N130" s="338"/>
      <c r="O130" s="338"/>
      <c r="P130" s="178" t="e">
        <f>J130/$B$75</f>
        <v>#DIV/0!</v>
      </c>
      <c r="Q130" s="201" t="e">
        <f>P130*0.001/H130*100*10000</f>
        <v>#DIV/0!</v>
      </c>
      <c r="R130" s="352"/>
      <c r="S130" s="355"/>
      <c r="T130" s="228" t="e">
        <f>IF(P130&lt;$B$79, $B$79*0.001/H130*100*10000,"N/A")</f>
        <v>#DIV/0!</v>
      </c>
      <c r="U130" s="323"/>
    </row>
    <row r="131" spans="1:21" s="94" customFormat="1" ht="15" x14ac:dyDescent="0.25">
      <c r="A131" s="378"/>
      <c r="B131" s="381"/>
      <c r="C131" s="147">
        <v>3</v>
      </c>
      <c r="D131" s="271">
        <f>'solvent 1'!D131</f>
        <v>0</v>
      </c>
      <c r="E131" s="339"/>
      <c r="F131" s="339"/>
      <c r="G131" s="256">
        <f>'solvent 1'!G131</f>
        <v>4</v>
      </c>
      <c r="H131" s="308">
        <f>D131/G131</f>
        <v>0</v>
      </c>
      <c r="I131" s="302"/>
      <c r="J131" s="306">
        <f t="shared" si="15"/>
        <v>0</v>
      </c>
      <c r="K131" s="339"/>
      <c r="L131" s="339"/>
      <c r="M131" s="339"/>
      <c r="N131" s="339"/>
      <c r="O131" s="339"/>
      <c r="P131" s="317" t="e">
        <f>J131/$B$75</f>
        <v>#DIV/0!</v>
      </c>
      <c r="Q131" s="306" t="e">
        <f>P131*0.001/H131*100*10000</f>
        <v>#DIV/0!</v>
      </c>
      <c r="R131" s="353"/>
      <c r="S131" s="356"/>
      <c r="T131" s="228" t="e">
        <f>IF(P131&lt;$B$79, $B$79*0.001/H131*100*10000,"N/A")</f>
        <v>#DIV/0!</v>
      </c>
      <c r="U131" s="324"/>
    </row>
    <row r="132" spans="1:21" s="94" customFormat="1" ht="15" x14ac:dyDescent="0.25">
      <c r="A132" s="378"/>
      <c r="B132" s="381"/>
      <c r="C132" s="145" t="s">
        <v>151</v>
      </c>
      <c r="D132" s="257">
        <f>'solvent 1'!D132</f>
        <v>0</v>
      </c>
      <c r="E132" s="207">
        <f>'solvent 1'!E132</f>
        <v>800</v>
      </c>
      <c r="F132" s="207" t="str">
        <f>'solvent 1'!F132</f>
        <v>Diluted stock A</v>
      </c>
      <c r="G132" s="257">
        <f>'solvent 1'!G132</f>
        <v>3.2</v>
      </c>
      <c r="H132" s="193">
        <f>D132/(E132*0.001+G132)</f>
        <v>0</v>
      </c>
      <c r="I132" s="301"/>
      <c r="J132" s="201">
        <f t="shared" si="15"/>
        <v>0</v>
      </c>
      <c r="K132" s="225" t="e">
        <f>$B$75*S129/100*H132/0.001</f>
        <v>#DIV/0!</v>
      </c>
      <c r="L132" s="201" t="e">
        <f>J132-K132</f>
        <v>#DIV/0!</v>
      </c>
      <c r="M132" s="194">
        <f>$E$64</f>
        <v>0</v>
      </c>
      <c r="N132" s="178" t="e">
        <f>L132/B$75</f>
        <v>#DIV/0!</v>
      </c>
      <c r="O132" s="201" t="e">
        <f>IF(M132&gt;=$B$79, N132/M132*100, "N/A")</f>
        <v>#DIV/0!</v>
      </c>
      <c r="P132" s="343" t="str">
        <f>'solvent 1'!P132</f>
        <v>N/A</v>
      </c>
      <c r="Q132" s="343" t="str">
        <f>'solvent 1'!Q132</f>
        <v>N/A</v>
      </c>
      <c r="R132" s="343" t="str">
        <f>'solvent 1'!R132</f>
        <v>N/A</v>
      </c>
      <c r="S132" s="343" t="str">
        <f>'solvent 1'!S132</f>
        <v>N/A</v>
      </c>
      <c r="T132" s="345" t="str">
        <f>IF(P132&lt;$B$79, $B$79*0.001/H132*100*10000,"N/A")</f>
        <v>N/A</v>
      </c>
      <c r="U132" s="334" t="str">
        <f>'solvent 1'!U132</f>
        <v>N/A</v>
      </c>
    </row>
    <row r="133" spans="1:21" s="94" customFormat="1" ht="15" x14ac:dyDescent="0.25">
      <c r="A133" s="378"/>
      <c r="B133" s="381"/>
      <c r="C133" s="182" t="s">
        <v>152</v>
      </c>
      <c r="D133" s="257">
        <f>'solvent 1'!D133</f>
        <v>0</v>
      </c>
      <c r="E133" s="207">
        <f>'solvent 1'!E133</f>
        <v>4000</v>
      </c>
      <c r="F133" s="207" t="str">
        <f>'solvent 1'!F133</f>
        <v>Diluted stock A</v>
      </c>
      <c r="G133" s="257">
        <f>'solvent 1'!G133</f>
        <v>0</v>
      </c>
      <c r="H133" s="193">
        <f>D133/(E133*0.001+G133)</f>
        <v>0</v>
      </c>
      <c r="I133" s="301"/>
      <c r="J133" s="201">
        <f t="shared" si="15"/>
        <v>0</v>
      </c>
      <c r="K133" s="225" t="e">
        <f>$B$75*S129/100*H133/0.001</f>
        <v>#DIV/0!</v>
      </c>
      <c r="L133" s="201" t="e">
        <f t="shared" ref="L133:L134" si="16">J133-K133</f>
        <v>#DIV/0!</v>
      </c>
      <c r="M133" s="194">
        <f>$E$65</f>
        <v>0</v>
      </c>
      <c r="N133" s="178" t="e">
        <f>L133/B$75</f>
        <v>#DIV/0!</v>
      </c>
      <c r="O133" s="201" t="e">
        <f>IF(M133&gt;=$B$79, N133/M133*100, "N/A")</f>
        <v>#DIV/0!</v>
      </c>
      <c r="P133" s="338"/>
      <c r="Q133" s="338"/>
      <c r="R133" s="338"/>
      <c r="S133" s="338"/>
      <c r="T133" s="346"/>
      <c r="U133" s="335"/>
    </row>
    <row r="134" spans="1:21" s="94" customFormat="1" ht="15.75" thickBot="1" x14ac:dyDescent="0.3">
      <c r="A134" s="379"/>
      <c r="B134" s="382"/>
      <c r="C134" s="198" t="s">
        <v>153</v>
      </c>
      <c r="D134" s="258">
        <f>'solvent 1'!D134</f>
        <v>0</v>
      </c>
      <c r="E134" s="304">
        <f>'solvent 1'!E134</f>
        <v>20</v>
      </c>
      <c r="F134" s="304" t="str">
        <f>'solvent 1'!F134</f>
        <v>Stock A</v>
      </c>
      <c r="G134" s="258">
        <f>'solvent 1'!G134</f>
        <v>3.98</v>
      </c>
      <c r="H134" s="199">
        <f>D134/(E134*0.001+G134)</f>
        <v>0</v>
      </c>
      <c r="I134" s="303"/>
      <c r="J134" s="204">
        <f t="shared" si="15"/>
        <v>0</v>
      </c>
      <c r="K134" s="226" t="e">
        <f>$B$75*S129/100*H134/0.001</f>
        <v>#DIV/0!</v>
      </c>
      <c r="L134" s="204" t="e">
        <f t="shared" si="16"/>
        <v>#DIV/0!</v>
      </c>
      <c r="M134" s="203">
        <f>$E$66</f>
        <v>0</v>
      </c>
      <c r="N134" s="266" t="e">
        <f>L134/B$75</f>
        <v>#DIV/0!</v>
      </c>
      <c r="O134" s="201" t="e">
        <f>IF(M134&gt;=$B$79, N134/M134*100, "N/A")</f>
        <v>#DIV/0!</v>
      </c>
      <c r="P134" s="344"/>
      <c r="Q134" s="344"/>
      <c r="R134" s="344"/>
      <c r="S134" s="344"/>
      <c r="T134" s="347"/>
      <c r="U134" s="336"/>
    </row>
    <row r="135" spans="1:21" s="94" customFormat="1" ht="15" x14ac:dyDescent="0.25">
      <c r="Q135" s="117"/>
    </row>
    <row r="136" spans="1:21" s="94" customFormat="1" ht="15" x14ac:dyDescent="0.25">
      <c r="Q136" s="117"/>
    </row>
    <row r="137" spans="1:21" s="94" customFormat="1" ht="15" x14ac:dyDescent="0.25">
      <c r="A137" s="181" t="s">
        <v>148</v>
      </c>
      <c r="Q137" s="117"/>
    </row>
    <row r="138" spans="1:21" s="94" customFormat="1" ht="15" x14ac:dyDescent="0.25">
      <c r="A138" s="325"/>
      <c r="B138" s="326"/>
      <c r="C138" s="326"/>
      <c r="D138" s="326"/>
      <c r="E138" s="326"/>
      <c r="F138" s="326"/>
      <c r="G138" s="326"/>
      <c r="H138" s="326"/>
      <c r="I138" s="326"/>
      <c r="J138" s="326"/>
      <c r="K138" s="326"/>
      <c r="L138" s="326"/>
      <c r="M138" s="326"/>
      <c r="N138" s="326"/>
      <c r="O138" s="326"/>
      <c r="P138" s="326"/>
      <c r="Q138" s="326"/>
      <c r="R138" s="326"/>
      <c r="S138" s="326"/>
      <c r="T138" s="326"/>
      <c r="U138" s="327"/>
    </row>
    <row r="139" spans="1:21" s="94" customFormat="1" ht="15" x14ac:dyDescent="0.25">
      <c r="A139" s="328"/>
      <c r="B139" s="329"/>
      <c r="C139" s="329"/>
      <c r="D139" s="329"/>
      <c r="E139" s="329"/>
      <c r="F139" s="329"/>
      <c r="G139" s="329"/>
      <c r="H139" s="329"/>
      <c r="I139" s="329"/>
      <c r="J139" s="329"/>
      <c r="K139" s="329"/>
      <c r="L139" s="329"/>
      <c r="M139" s="329"/>
      <c r="N139" s="329"/>
      <c r="O139" s="329"/>
      <c r="P139" s="329"/>
      <c r="Q139" s="329"/>
      <c r="R139" s="329"/>
      <c r="S139" s="329"/>
      <c r="T139" s="329"/>
      <c r="U139" s="330"/>
    </row>
    <row r="140" spans="1:21" s="94" customFormat="1" ht="15" x14ac:dyDescent="0.25">
      <c r="A140" s="328"/>
      <c r="B140" s="329"/>
      <c r="C140" s="329"/>
      <c r="D140" s="329"/>
      <c r="E140" s="329"/>
      <c r="F140" s="329"/>
      <c r="G140" s="329"/>
      <c r="H140" s="329"/>
      <c r="I140" s="329"/>
      <c r="J140" s="329"/>
      <c r="K140" s="329"/>
      <c r="L140" s="329"/>
      <c r="M140" s="329"/>
      <c r="N140" s="329"/>
      <c r="O140" s="329"/>
      <c r="P140" s="329"/>
      <c r="Q140" s="329"/>
      <c r="R140" s="329"/>
      <c r="S140" s="329"/>
      <c r="T140" s="329"/>
      <c r="U140" s="330"/>
    </row>
    <row r="141" spans="1:21" s="94" customFormat="1" ht="15" x14ac:dyDescent="0.25">
      <c r="A141" s="328"/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29"/>
      <c r="N141" s="329"/>
      <c r="O141" s="329"/>
      <c r="P141" s="329"/>
      <c r="Q141" s="329"/>
      <c r="R141" s="329"/>
      <c r="S141" s="329"/>
      <c r="T141" s="329"/>
      <c r="U141" s="330"/>
    </row>
    <row r="142" spans="1:21" s="94" customFormat="1" ht="15" x14ac:dyDescent="0.25">
      <c r="A142" s="328"/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29"/>
      <c r="N142" s="329"/>
      <c r="O142" s="329"/>
      <c r="P142" s="329"/>
      <c r="Q142" s="329"/>
      <c r="R142" s="329"/>
      <c r="S142" s="329"/>
      <c r="T142" s="329"/>
      <c r="U142" s="330"/>
    </row>
    <row r="143" spans="1:21" s="94" customFormat="1" ht="15" x14ac:dyDescent="0.25">
      <c r="A143" s="328"/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29"/>
      <c r="P143" s="329"/>
      <c r="Q143" s="329"/>
      <c r="R143" s="329"/>
      <c r="S143" s="329"/>
      <c r="T143" s="329"/>
      <c r="U143" s="330"/>
    </row>
    <row r="144" spans="1:21" ht="15" x14ac:dyDescent="0.25">
      <c r="A144" s="328"/>
      <c r="B144" s="329"/>
      <c r="C144" s="329"/>
      <c r="D144" s="329"/>
      <c r="E144" s="329"/>
      <c r="F144" s="329"/>
      <c r="G144" s="329"/>
      <c r="H144" s="329"/>
      <c r="I144" s="329"/>
      <c r="J144" s="329"/>
      <c r="K144" s="329"/>
      <c r="L144" s="329"/>
      <c r="M144" s="329"/>
      <c r="N144" s="329"/>
      <c r="O144" s="329"/>
      <c r="P144" s="329"/>
      <c r="Q144" s="329"/>
      <c r="R144" s="329"/>
      <c r="S144" s="329"/>
      <c r="T144" s="329"/>
      <c r="U144" s="330"/>
    </row>
    <row r="145" spans="1:21" ht="15" x14ac:dyDescent="0.25">
      <c r="A145" s="328"/>
      <c r="B145" s="329"/>
      <c r="C145" s="329"/>
      <c r="D145" s="329"/>
      <c r="E145" s="329"/>
      <c r="F145" s="329"/>
      <c r="G145" s="329"/>
      <c r="H145" s="329"/>
      <c r="I145" s="329"/>
      <c r="J145" s="329"/>
      <c r="K145" s="329"/>
      <c r="L145" s="329"/>
      <c r="M145" s="329"/>
      <c r="N145" s="329"/>
      <c r="O145" s="329"/>
      <c r="P145" s="329"/>
      <c r="Q145" s="329"/>
      <c r="R145" s="329"/>
      <c r="S145" s="329"/>
      <c r="T145" s="329"/>
      <c r="U145" s="330"/>
    </row>
    <row r="146" spans="1:21" s="94" customFormat="1" ht="15" x14ac:dyDescent="0.25">
      <c r="A146" s="328"/>
      <c r="B146" s="329"/>
      <c r="C146" s="329"/>
      <c r="D146" s="329"/>
      <c r="E146" s="329"/>
      <c r="F146" s="329"/>
      <c r="G146" s="329"/>
      <c r="H146" s="329"/>
      <c r="I146" s="329"/>
      <c r="J146" s="329"/>
      <c r="K146" s="329"/>
      <c r="L146" s="329"/>
      <c r="M146" s="329"/>
      <c r="N146" s="329"/>
      <c r="O146" s="329"/>
      <c r="P146" s="329"/>
      <c r="Q146" s="329"/>
      <c r="R146" s="329"/>
      <c r="S146" s="329"/>
      <c r="T146" s="329"/>
      <c r="U146" s="330"/>
    </row>
    <row r="147" spans="1:21" s="94" customFormat="1" ht="15" x14ac:dyDescent="0.25">
      <c r="A147" s="328"/>
      <c r="B147" s="329"/>
      <c r="C147" s="329"/>
      <c r="D147" s="329"/>
      <c r="E147" s="329"/>
      <c r="F147" s="329"/>
      <c r="G147" s="329"/>
      <c r="H147" s="329"/>
      <c r="I147" s="329"/>
      <c r="J147" s="329"/>
      <c r="K147" s="329"/>
      <c r="L147" s="329"/>
      <c r="M147" s="329"/>
      <c r="N147" s="329"/>
      <c r="O147" s="329"/>
      <c r="P147" s="329"/>
      <c r="Q147" s="329"/>
      <c r="R147" s="329"/>
      <c r="S147" s="329"/>
      <c r="T147" s="329"/>
      <c r="U147" s="330"/>
    </row>
    <row r="148" spans="1:21" s="94" customFormat="1" ht="15" x14ac:dyDescent="0.25">
      <c r="A148" s="331"/>
      <c r="B148" s="332"/>
      <c r="C148" s="332"/>
      <c r="D148" s="332"/>
      <c r="E148" s="332"/>
      <c r="F148" s="332"/>
      <c r="G148" s="332"/>
      <c r="H148" s="332"/>
      <c r="I148" s="332"/>
      <c r="J148" s="332"/>
      <c r="K148" s="332"/>
      <c r="L148" s="332"/>
      <c r="M148" s="332"/>
      <c r="N148" s="332"/>
      <c r="O148" s="332"/>
      <c r="P148" s="332"/>
      <c r="Q148" s="332"/>
      <c r="R148" s="332"/>
      <c r="S148" s="332"/>
      <c r="T148" s="332"/>
      <c r="U148" s="333"/>
    </row>
    <row r="149" spans="1:21" ht="14.25" customHeight="1" x14ac:dyDescent="0.25"/>
  </sheetData>
  <mergeCells count="102">
    <mergeCell ref="G21:H21"/>
    <mergeCell ref="G22:H22"/>
    <mergeCell ref="G26:I26"/>
    <mergeCell ref="G27:I27"/>
    <mergeCell ref="A84:A86"/>
    <mergeCell ref="B84:B86"/>
    <mergeCell ref="C84:C86"/>
    <mergeCell ref="D84:D86"/>
    <mergeCell ref="E84:E86"/>
    <mergeCell ref="A105:A110"/>
    <mergeCell ref="B105:B110"/>
    <mergeCell ref="E105:E107"/>
    <mergeCell ref="B4:E4"/>
    <mergeCell ref="B5:E5"/>
    <mergeCell ref="A111:A116"/>
    <mergeCell ref="B111:B116"/>
    <mergeCell ref="E111:E113"/>
    <mergeCell ref="F111:F113"/>
    <mergeCell ref="F105:F107"/>
    <mergeCell ref="K111:K113"/>
    <mergeCell ref="L111:L113"/>
    <mergeCell ref="R105:R107"/>
    <mergeCell ref="S105:S107"/>
    <mergeCell ref="U105:U107"/>
    <mergeCell ref="P108:P110"/>
    <mergeCell ref="Q108:Q110"/>
    <mergeCell ref="R108:R110"/>
    <mergeCell ref="S108:S110"/>
    <mergeCell ref="T108:T110"/>
    <mergeCell ref="U108:U110"/>
    <mergeCell ref="K105:K107"/>
    <mergeCell ref="L105:L107"/>
    <mergeCell ref="M105:M107"/>
    <mergeCell ref="N105:N107"/>
    <mergeCell ref="O105:O107"/>
    <mergeCell ref="P114:P116"/>
    <mergeCell ref="Q114:Q116"/>
    <mergeCell ref="R114:R116"/>
    <mergeCell ref="S114:S116"/>
    <mergeCell ref="T114:T116"/>
    <mergeCell ref="U114:U116"/>
    <mergeCell ref="M111:M113"/>
    <mergeCell ref="N111:N113"/>
    <mergeCell ref="O111:O113"/>
    <mergeCell ref="R111:R113"/>
    <mergeCell ref="S111:S113"/>
    <mergeCell ref="U111:U113"/>
    <mergeCell ref="S120:S122"/>
    <mergeCell ref="T120:T122"/>
    <mergeCell ref="U120:U122"/>
    <mergeCell ref="M117:M119"/>
    <mergeCell ref="N117:N119"/>
    <mergeCell ref="O117:O119"/>
    <mergeCell ref="R117:R119"/>
    <mergeCell ref="S117:S119"/>
    <mergeCell ref="U117:U119"/>
    <mergeCell ref="A123:A128"/>
    <mergeCell ref="B123:B128"/>
    <mergeCell ref="E123:E125"/>
    <mergeCell ref="F123:F125"/>
    <mergeCell ref="K123:K125"/>
    <mergeCell ref="L123:L125"/>
    <mergeCell ref="P120:P122"/>
    <mergeCell ref="Q120:Q122"/>
    <mergeCell ref="R120:R122"/>
    <mergeCell ref="A117:A122"/>
    <mergeCell ref="B117:B122"/>
    <mergeCell ref="E117:E119"/>
    <mergeCell ref="F117:F119"/>
    <mergeCell ref="K117:K119"/>
    <mergeCell ref="L117:L119"/>
    <mergeCell ref="P126:P128"/>
    <mergeCell ref="Q126:Q128"/>
    <mergeCell ref="R126:R128"/>
    <mergeCell ref="S126:S128"/>
    <mergeCell ref="T126:T128"/>
    <mergeCell ref="U126:U128"/>
    <mergeCell ref="M123:M125"/>
    <mergeCell ref="N123:N125"/>
    <mergeCell ref="O123:O125"/>
    <mergeCell ref="R123:R125"/>
    <mergeCell ref="S123:S125"/>
    <mergeCell ref="U123:U125"/>
    <mergeCell ref="A138:U148"/>
    <mergeCell ref="P132:P134"/>
    <mergeCell ref="Q132:Q134"/>
    <mergeCell ref="R132:R134"/>
    <mergeCell ref="S132:S134"/>
    <mergeCell ref="T132:T134"/>
    <mergeCell ref="U132:U134"/>
    <mergeCell ref="M129:M131"/>
    <mergeCell ref="N129:N131"/>
    <mergeCell ref="O129:O131"/>
    <mergeCell ref="R129:R131"/>
    <mergeCell ref="S129:S131"/>
    <mergeCell ref="U129:U131"/>
    <mergeCell ref="A129:A134"/>
    <mergeCell ref="B129:B134"/>
    <mergeCell ref="E129:E131"/>
    <mergeCell ref="F129:F131"/>
    <mergeCell ref="K129:K131"/>
    <mergeCell ref="L129:L131"/>
  </mergeCells>
  <conditionalFormatting sqref="J105:J110 L108:L110 N108:N110">
    <cfRule type="containsText" dxfId="657" priority="70" operator="containsText" text="#VALUE!">
      <formula>NOT(ISERROR(SEARCH("#VALUE!",J105)))</formula>
    </cfRule>
  </conditionalFormatting>
  <conditionalFormatting sqref="G89">
    <cfRule type="cellIs" dxfId="656" priority="68" operator="greaterThan">
      <formula>1</formula>
    </cfRule>
    <cfRule type="cellIs" dxfId="655" priority="69" operator="lessThanOrEqual">
      <formula>1</formula>
    </cfRule>
  </conditionalFormatting>
  <conditionalFormatting sqref="I89">
    <cfRule type="cellIs" dxfId="654" priority="66" operator="greaterThan">
      <formula>5</formula>
    </cfRule>
    <cfRule type="cellIs" dxfId="653" priority="67" operator="lessThanOrEqual">
      <formula>5</formula>
    </cfRule>
  </conditionalFormatting>
  <conditionalFormatting sqref="J87">
    <cfRule type="cellIs" dxfId="652" priority="63" operator="lessThan">
      <formula>90</formula>
    </cfRule>
    <cfRule type="cellIs" dxfId="651" priority="64" operator="greaterThan">
      <formula>110</formula>
    </cfRule>
    <cfRule type="cellIs" dxfId="650" priority="65" operator="between">
      <formula>90</formula>
      <formula>110</formula>
    </cfRule>
  </conditionalFormatting>
  <conditionalFormatting sqref="P105:P107">
    <cfRule type="cellIs" dxfId="649" priority="71" operator="greaterThan">
      <formula>$D$79</formula>
    </cfRule>
    <cfRule type="cellIs" dxfId="648" priority="72" operator="lessThan">
      <formula>$B$79</formula>
    </cfRule>
    <cfRule type="cellIs" dxfId="647" priority="73" operator="between">
      <formula>$B$79</formula>
      <formula>$D$79</formula>
    </cfRule>
  </conditionalFormatting>
  <conditionalFormatting sqref="J111:J116 N114:N116">
    <cfRule type="containsText" dxfId="646" priority="62" operator="containsText" text="#VALUE!">
      <formula>NOT(ISERROR(SEARCH("#VALUE!",J111)))</formula>
    </cfRule>
  </conditionalFormatting>
  <conditionalFormatting sqref="N120:N122 N126:N128 N132:N134 J117:J134">
    <cfRule type="containsText" dxfId="645" priority="61" operator="containsText" text="#VALUE!">
      <formula>NOT(ISERROR(SEARCH("#VALUE!",J117)))</formula>
    </cfRule>
  </conditionalFormatting>
  <conditionalFormatting sqref="L114:L116">
    <cfRule type="containsText" dxfId="644" priority="60" operator="containsText" text="#VALUE!">
      <formula>NOT(ISERROR(SEARCH("#VALUE!",L114)))</formula>
    </cfRule>
  </conditionalFormatting>
  <conditionalFormatting sqref="L120:L122">
    <cfRule type="containsText" dxfId="643" priority="59" operator="containsText" text="#VALUE!">
      <formula>NOT(ISERROR(SEARCH("#VALUE!",L120)))</formula>
    </cfRule>
  </conditionalFormatting>
  <conditionalFormatting sqref="I95:I99">
    <cfRule type="cellIs" dxfId="642" priority="56" operator="lessThan">
      <formula>90</formula>
    </cfRule>
    <cfRule type="cellIs" dxfId="641" priority="57" operator="greaterThan">
      <formula>110</formula>
    </cfRule>
    <cfRule type="cellIs" dxfId="640" priority="58" operator="between">
      <formula>90</formula>
      <formula>110</formula>
    </cfRule>
  </conditionalFormatting>
  <conditionalFormatting sqref="P111:P113">
    <cfRule type="cellIs" dxfId="639" priority="53" operator="greaterThan">
      <formula>$D$79</formula>
    </cfRule>
    <cfRule type="cellIs" dxfId="638" priority="54" operator="lessThan">
      <formula>$B$79</formula>
    </cfRule>
    <cfRule type="cellIs" dxfId="637" priority="55" operator="between">
      <formula>$B$79</formula>
      <formula>$D$79</formula>
    </cfRule>
  </conditionalFormatting>
  <conditionalFormatting sqref="P117:P119">
    <cfRule type="cellIs" dxfId="636" priority="50" operator="greaterThan">
      <formula>$D$79</formula>
    </cfRule>
    <cfRule type="cellIs" dxfId="635" priority="51" operator="lessThan">
      <formula>$B$79</formula>
    </cfRule>
    <cfRule type="cellIs" dxfId="634" priority="52" operator="between">
      <formula>$B$79</formula>
      <formula>$D$79</formula>
    </cfRule>
  </conditionalFormatting>
  <conditionalFormatting sqref="H62:H65">
    <cfRule type="cellIs" dxfId="633" priority="47" operator="between">
      <formula>70</formula>
      <formula>130</formula>
    </cfRule>
    <cfRule type="cellIs" dxfId="632" priority="48" operator="lessThan">
      <formula>70</formula>
    </cfRule>
    <cfRule type="cellIs" dxfId="631" priority="49" operator="greaterThan">
      <formula>130</formula>
    </cfRule>
  </conditionalFormatting>
  <conditionalFormatting sqref="H66:H69">
    <cfRule type="cellIs" dxfId="630" priority="44" operator="between">
      <formula>90</formula>
      <formula>110</formula>
    </cfRule>
    <cfRule type="cellIs" dxfId="629" priority="45" operator="lessThan">
      <formula>90</formula>
    </cfRule>
    <cfRule type="cellIs" dxfId="628" priority="46" operator="greaterThan">
      <formula>110</formula>
    </cfRule>
  </conditionalFormatting>
  <conditionalFormatting sqref="J62:J65">
    <cfRule type="cellIs" dxfId="627" priority="41" operator="equal">
      <formula>10</formula>
    </cfRule>
    <cfRule type="cellIs" dxfId="626" priority="42" operator="greaterThan">
      <formula>10</formula>
    </cfRule>
    <cfRule type="cellIs" dxfId="625" priority="43" operator="lessThan">
      <formula>10</formula>
    </cfRule>
  </conditionalFormatting>
  <conditionalFormatting sqref="H89">
    <cfRule type="cellIs" dxfId="624" priority="39" operator="greaterThan">
      <formula>5</formula>
    </cfRule>
    <cfRule type="cellIs" dxfId="623" priority="40" operator="lessThanOrEqual">
      <formula>5</formula>
    </cfRule>
  </conditionalFormatting>
  <conditionalFormatting sqref="L126:L128">
    <cfRule type="containsText" dxfId="622" priority="38" operator="containsText" text="#VALUE!">
      <formula>NOT(ISERROR(SEARCH("#VALUE!",L126)))</formula>
    </cfRule>
  </conditionalFormatting>
  <conditionalFormatting sqref="P123:P125">
    <cfRule type="cellIs" dxfId="621" priority="35" operator="greaterThan">
      <formula>$D$79</formula>
    </cfRule>
    <cfRule type="cellIs" dxfId="620" priority="36" operator="lessThan">
      <formula>$B$79</formula>
    </cfRule>
    <cfRule type="cellIs" dxfId="619" priority="37" operator="between">
      <formula>$B$79</formula>
      <formula>$D$79</formula>
    </cfRule>
  </conditionalFormatting>
  <conditionalFormatting sqref="L132:L134">
    <cfRule type="containsText" dxfId="618" priority="34" operator="containsText" text="#VALUE!">
      <formula>NOT(ISERROR(SEARCH("#VALUE!",L132)))</formula>
    </cfRule>
  </conditionalFormatting>
  <conditionalFormatting sqref="P129:P131">
    <cfRule type="cellIs" dxfId="617" priority="31" operator="greaterThan">
      <formula>$D$79</formula>
    </cfRule>
    <cfRule type="cellIs" dxfId="616" priority="32" operator="lessThan">
      <formula>$B$79</formula>
    </cfRule>
    <cfRule type="cellIs" dxfId="615" priority="33" operator="between">
      <formula>$B$79</formula>
      <formula>$D$79</formula>
    </cfRule>
  </conditionalFormatting>
  <conditionalFormatting sqref="O108:O109">
    <cfRule type="cellIs" dxfId="614" priority="28" operator="between">
      <formula>70</formula>
      <formula>130</formula>
    </cfRule>
    <cfRule type="cellIs" dxfId="613" priority="29" operator="lessThan">
      <formula>70</formula>
    </cfRule>
    <cfRule type="cellIs" dxfId="612" priority="30" operator="greaterThan">
      <formula>130</formula>
    </cfRule>
  </conditionalFormatting>
  <conditionalFormatting sqref="O110">
    <cfRule type="cellIs" dxfId="611" priority="25" operator="between">
      <formula>90</formula>
      <formula>110</formula>
    </cfRule>
    <cfRule type="cellIs" dxfId="610" priority="26" operator="lessThan">
      <formula>90</formula>
    </cfRule>
    <cfRule type="cellIs" dxfId="609" priority="27" operator="greaterThan">
      <formula>110</formula>
    </cfRule>
  </conditionalFormatting>
  <conditionalFormatting sqref="O114:O115">
    <cfRule type="cellIs" dxfId="608" priority="22" operator="between">
      <formula>70</formula>
      <formula>130</formula>
    </cfRule>
    <cfRule type="cellIs" dxfId="607" priority="23" operator="lessThan">
      <formula>70</formula>
    </cfRule>
    <cfRule type="cellIs" dxfId="606" priority="24" operator="greaterThan">
      <formula>130</formula>
    </cfRule>
  </conditionalFormatting>
  <conditionalFormatting sqref="O116">
    <cfRule type="cellIs" dxfId="605" priority="19" operator="between">
      <formula>90</formula>
      <formula>110</formula>
    </cfRule>
    <cfRule type="cellIs" dxfId="604" priority="20" operator="lessThan">
      <formula>90</formula>
    </cfRule>
    <cfRule type="cellIs" dxfId="603" priority="21" operator="greaterThan">
      <formula>110</formula>
    </cfRule>
  </conditionalFormatting>
  <conditionalFormatting sqref="O120:O121">
    <cfRule type="cellIs" dxfId="602" priority="16" operator="between">
      <formula>70</formula>
      <formula>130</formula>
    </cfRule>
    <cfRule type="cellIs" dxfId="601" priority="17" operator="lessThan">
      <formula>70</formula>
    </cfRule>
    <cfRule type="cellIs" dxfId="600" priority="18" operator="greaterThan">
      <formula>130</formula>
    </cfRule>
  </conditionalFormatting>
  <conditionalFormatting sqref="O122">
    <cfRule type="cellIs" dxfId="599" priority="13" operator="between">
      <formula>90</formula>
      <formula>110</formula>
    </cfRule>
    <cfRule type="cellIs" dxfId="598" priority="14" operator="lessThan">
      <formula>90</formula>
    </cfRule>
    <cfRule type="cellIs" dxfId="597" priority="15" operator="greaterThan">
      <formula>110</formula>
    </cfRule>
  </conditionalFormatting>
  <conditionalFormatting sqref="O126:O127">
    <cfRule type="cellIs" dxfId="596" priority="10" operator="between">
      <formula>70</formula>
      <formula>130</formula>
    </cfRule>
    <cfRule type="cellIs" dxfId="595" priority="11" operator="lessThan">
      <formula>70</formula>
    </cfRule>
    <cfRule type="cellIs" dxfId="594" priority="12" operator="greaterThan">
      <formula>130</formula>
    </cfRule>
  </conditionalFormatting>
  <conditionalFormatting sqref="O128">
    <cfRule type="cellIs" dxfId="593" priority="7" operator="between">
      <formula>90</formula>
      <formula>110</formula>
    </cfRule>
    <cfRule type="cellIs" dxfId="592" priority="8" operator="lessThan">
      <formula>90</formula>
    </cfRule>
    <cfRule type="cellIs" dxfId="591" priority="9" operator="greaterThan">
      <formula>110</formula>
    </cfRule>
  </conditionalFormatting>
  <conditionalFormatting sqref="O132:O133">
    <cfRule type="cellIs" dxfId="590" priority="4" operator="between">
      <formula>70</formula>
      <formula>130</formula>
    </cfRule>
    <cfRule type="cellIs" dxfId="589" priority="5" operator="lessThan">
      <formula>70</formula>
    </cfRule>
    <cfRule type="cellIs" dxfId="588" priority="6" operator="greaterThan">
      <formula>130</formula>
    </cfRule>
  </conditionalFormatting>
  <conditionalFormatting sqref="O134">
    <cfRule type="cellIs" dxfId="587" priority="1" operator="between">
      <formula>90</formula>
      <formula>110</formula>
    </cfRule>
    <cfRule type="cellIs" dxfId="586" priority="2" operator="lessThan">
      <formula>90</formula>
    </cfRule>
    <cfRule type="cellIs" dxfId="585" priority="3" operator="greaterThan">
      <formula>110</formula>
    </cfRule>
  </conditionalFormatting>
  <pageMargins left="0.74803149606299213" right="0.51181102362204722" top="0.51041666666666663" bottom="0.98425196850393704" header="0.51181102362204722" footer="0.51181102362204722"/>
  <pageSetup paperSize="9" scale="9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0A381-C315-4A59-8916-782EAFDAFBA0}">
  <sheetPr>
    <pageSetUpPr fitToPage="1"/>
  </sheetPr>
  <dimension ref="A1:AK149"/>
  <sheetViews>
    <sheetView showGridLines="0" showRuler="0" zoomScale="70" zoomScaleNormal="70" workbookViewId="0">
      <selection activeCell="A7" sqref="A7"/>
    </sheetView>
  </sheetViews>
  <sheetFormatPr defaultColWidth="0" defaultRowHeight="0" customHeight="1" zeroHeight="1" x14ac:dyDescent="0.25"/>
  <cols>
    <col min="1" max="1" width="19.75" style="94" customWidth="1"/>
    <col min="2" max="2" width="19" style="94" customWidth="1"/>
    <col min="3" max="3" width="14.875" style="94" customWidth="1"/>
    <col min="4" max="4" width="15.75" style="94" customWidth="1"/>
    <col min="5" max="5" width="15.125" style="94" customWidth="1"/>
    <col min="6" max="6" width="17.375" style="94" customWidth="1"/>
    <col min="7" max="7" width="15.375" style="94" customWidth="1"/>
    <col min="8" max="8" width="17.5" style="94" customWidth="1"/>
    <col min="9" max="9" width="14.75" style="94" customWidth="1"/>
    <col min="10" max="10" width="11.375" style="94" customWidth="1"/>
    <col min="11" max="11" width="11.875" style="94" customWidth="1"/>
    <col min="12" max="12" width="11.375" style="94" customWidth="1"/>
    <col min="13" max="13" width="13" style="94" customWidth="1"/>
    <col min="14" max="14" width="13.125" style="94" customWidth="1"/>
    <col min="15" max="15" width="11.25" style="94" customWidth="1"/>
    <col min="16" max="16" width="14.75" style="94" customWidth="1"/>
    <col min="17" max="17" width="10.75" style="94" customWidth="1"/>
    <col min="18" max="18" width="11.25" style="94" customWidth="1"/>
    <col min="19" max="19" width="12.75" style="94" customWidth="1"/>
    <col min="20" max="20" width="12.125" style="94" customWidth="1"/>
    <col min="21" max="21" width="14.125" style="94" customWidth="1"/>
    <col min="22" max="22" width="11.375" style="94" customWidth="1"/>
    <col min="23" max="24" width="9" style="94" customWidth="1"/>
    <col min="25" max="25" width="33.375" style="94" customWidth="1"/>
    <col min="26" max="33" width="0" style="94" hidden="1" customWidth="1"/>
    <col min="34" max="16384" width="9" style="117" hidden="1"/>
  </cols>
  <sheetData>
    <row r="1" spans="1:33" s="161" customFormat="1" ht="14.25" customHeight="1" x14ac:dyDescent="0.2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160"/>
      <c r="AA1" s="160"/>
      <c r="AB1" s="160"/>
      <c r="AC1" s="160"/>
      <c r="AD1" s="160"/>
      <c r="AE1" s="160"/>
      <c r="AF1" s="160"/>
      <c r="AG1" s="160"/>
    </row>
    <row r="2" spans="1:33" s="160" customFormat="1" ht="14.25" customHeight="1" x14ac:dyDescent="0.25">
      <c r="A2" s="89"/>
      <c r="B2" s="90"/>
      <c r="C2" s="90"/>
      <c r="D2" s="90"/>
      <c r="E2" s="90"/>
      <c r="F2" s="90"/>
      <c r="G2" s="91" t="s">
        <v>13</v>
      </c>
      <c r="H2" s="92"/>
      <c r="I2" s="93"/>
      <c r="J2" s="93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33" s="160" customFormat="1" ht="14.25" customHeight="1" x14ac:dyDescent="0.25">
      <c r="A3" s="95"/>
      <c r="B3" s="309"/>
      <c r="C3" s="309"/>
      <c r="D3" s="309"/>
      <c r="E3" s="309"/>
      <c r="F3" s="309"/>
      <c r="G3" s="96">
        <v>0</v>
      </c>
      <c r="H3" s="92"/>
      <c r="I3" s="93"/>
      <c r="J3" s="93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spans="1:33" s="160" customFormat="1" ht="14.25" customHeight="1" x14ac:dyDescent="0.25">
      <c r="A4" s="97"/>
      <c r="B4" s="357" t="s">
        <v>14</v>
      </c>
      <c r="C4" s="357"/>
      <c r="D4" s="357"/>
      <c r="E4" s="357"/>
      <c r="F4" s="309"/>
      <c r="G4" s="98" t="s">
        <v>15</v>
      </c>
      <c r="H4" s="92"/>
      <c r="I4" s="93"/>
      <c r="J4" s="93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</row>
    <row r="5" spans="1:33" s="160" customFormat="1" ht="14.25" customHeight="1" x14ac:dyDescent="0.25">
      <c r="A5" s="97"/>
      <c r="B5" s="357" t="s">
        <v>16</v>
      </c>
      <c r="C5" s="357"/>
      <c r="D5" s="357"/>
      <c r="E5" s="357"/>
      <c r="F5" s="309"/>
      <c r="G5" s="96">
        <v>0</v>
      </c>
      <c r="H5" s="92"/>
      <c r="I5" s="93"/>
      <c r="J5" s="93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</row>
    <row r="6" spans="1:33" s="160" customFormat="1" ht="14.25" customHeight="1" x14ac:dyDescent="0.25">
      <c r="A6" s="97"/>
      <c r="B6" s="99"/>
      <c r="C6" s="99"/>
      <c r="D6" s="99"/>
      <c r="E6" s="99"/>
      <c r="F6" s="99"/>
      <c r="G6" s="98" t="s">
        <v>17</v>
      </c>
      <c r="H6" s="92"/>
      <c r="I6" s="93"/>
      <c r="J6" s="93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</row>
    <row r="7" spans="1:33" s="160" customFormat="1" ht="15.75" customHeight="1" x14ac:dyDescent="0.25">
      <c r="A7" s="321"/>
      <c r="B7" s="100"/>
      <c r="C7" s="100"/>
      <c r="D7" s="100"/>
      <c r="E7" s="100"/>
      <c r="F7" s="100"/>
      <c r="G7" s="96" t="s">
        <v>18</v>
      </c>
      <c r="H7" s="92"/>
      <c r="I7" s="93"/>
      <c r="J7" s="93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</row>
    <row r="8" spans="1:33" s="160" customFormat="1" ht="14.25" customHeight="1" x14ac:dyDescent="0.25">
      <c r="A8" s="93"/>
      <c r="B8" s="93"/>
      <c r="C8" s="93"/>
      <c r="D8" s="93"/>
      <c r="E8" s="93"/>
      <c r="F8" s="93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</row>
    <row r="9" spans="1:33" s="160" customFormat="1" ht="14.25" customHeight="1" x14ac:dyDescent="0.25">
      <c r="A9" s="101" t="s">
        <v>110</v>
      </c>
      <c r="B9" s="267" t="str">
        <f>'solvent 1'!B9</f>
        <v>SY</v>
      </c>
      <c r="C9" s="102" t="s">
        <v>19</v>
      </c>
      <c r="D9" s="94"/>
      <c r="E9" s="94"/>
      <c r="F9" s="93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</row>
    <row r="10" spans="1:33" s="160" customFormat="1" ht="14.25" customHeight="1" x14ac:dyDescent="0.25">
      <c r="A10" s="101" t="s">
        <v>20</v>
      </c>
      <c r="B10" s="267">
        <f>'solvent 1'!B10</f>
        <v>0</v>
      </c>
      <c r="C10" s="102"/>
      <c r="D10" s="94"/>
      <c r="E10" s="94"/>
      <c r="F10" s="93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</row>
    <row r="11" spans="1:33" s="160" customFormat="1" ht="14.25" customHeight="1" x14ac:dyDescent="0.25">
      <c r="A11" s="101" t="s">
        <v>5</v>
      </c>
      <c r="B11" s="267" t="str">
        <f>'solvent 1'!B11</f>
        <v>N/A</v>
      </c>
      <c r="C11" s="102" t="s">
        <v>21</v>
      </c>
      <c r="D11" s="94"/>
      <c r="E11" s="94"/>
      <c r="F11" s="93"/>
      <c r="G11" s="93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 spans="1:33" s="160" customFormat="1" ht="14.25" customHeight="1" x14ac:dyDescent="0.25">
      <c r="A12" s="101" t="s">
        <v>6</v>
      </c>
      <c r="B12" s="267" t="str">
        <f>'solvent 1'!B12</f>
        <v>Residual solvent quantification by GC-Headspace</v>
      </c>
      <c r="C12" s="102"/>
      <c r="D12" s="94"/>
      <c r="E12" s="94"/>
      <c r="F12" s="93"/>
      <c r="G12" s="93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</row>
    <row r="13" spans="1:33" s="160" customFormat="1" ht="14.25" customHeight="1" x14ac:dyDescent="0.25">
      <c r="A13" s="101" t="s">
        <v>7</v>
      </c>
      <c r="B13" s="267">
        <f>'solvent 1'!B13</f>
        <v>0</v>
      </c>
      <c r="C13" s="102" t="s">
        <v>22</v>
      </c>
      <c r="D13" s="94"/>
      <c r="E13" s="94"/>
      <c r="F13" s="93"/>
      <c r="G13" s="93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spans="1:33" s="160" customFormat="1" ht="14.25" customHeight="1" x14ac:dyDescent="0.25">
      <c r="A14" s="101" t="s">
        <v>8</v>
      </c>
      <c r="B14" s="267">
        <f>'solvent 1'!B14</f>
        <v>0</v>
      </c>
      <c r="C14" s="102" t="s">
        <v>23</v>
      </c>
      <c r="D14" s="94"/>
      <c r="E14" s="94"/>
      <c r="F14" s="93"/>
      <c r="G14" s="93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</row>
    <row r="15" spans="1:33" s="160" customFormat="1" ht="15" customHeight="1" x14ac:dyDescent="0.25">
      <c r="A15" s="101" t="s">
        <v>144</v>
      </c>
      <c r="B15" s="268">
        <f>'solvent 1'!B15</f>
        <v>0</v>
      </c>
      <c r="C15" s="102" t="s">
        <v>24</v>
      </c>
      <c r="D15" s="94"/>
      <c r="E15" s="94"/>
      <c r="F15" s="93"/>
      <c r="G15" s="93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</row>
    <row r="16" spans="1:33" s="160" customFormat="1" ht="12.75" customHeight="1" x14ac:dyDescent="0.25">
      <c r="A16" s="101" t="s">
        <v>9</v>
      </c>
      <c r="B16" s="267">
        <f>'solvent 1'!B16</f>
        <v>0</v>
      </c>
      <c r="C16" s="102" t="s">
        <v>22</v>
      </c>
      <c r="D16" s="102"/>
      <c r="E16" s="94"/>
      <c r="F16" s="93"/>
      <c r="G16" s="93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</row>
    <row r="17" spans="1:25" s="160" customFormat="1" ht="14.25" customHeight="1" x14ac:dyDescent="0.25">
      <c r="A17" s="94"/>
      <c r="B17" s="94"/>
      <c r="C17" s="94"/>
      <c r="D17" s="94"/>
      <c r="E17" s="94"/>
      <c r="F17" s="93"/>
      <c r="G17" s="93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</row>
    <row r="18" spans="1:25" s="160" customFormat="1" ht="14.25" customHeight="1" x14ac:dyDescent="0.25">
      <c r="A18" s="94"/>
      <c r="B18" s="94"/>
      <c r="C18" s="94"/>
      <c r="D18" s="94"/>
      <c r="E18" s="94"/>
      <c r="F18" s="94"/>
      <c r="G18" s="94"/>
      <c r="H18" s="104"/>
      <c r="I18" s="104"/>
      <c r="J18" s="10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</row>
    <row r="19" spans="1:25" s="160" customFormat="1" ht="14.25" customHeight="1" x14ac:dyDescent="0.25">
      <c r="A19" s="105" t="s">
        <v>25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 spans="1:25" s="160" customFormat="1" ht="14.25" customHeight="1" x14ac:dyDescent="0.25">
      <c r="A20" s="105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</row>
    <row r="21" spans="1:25" s="160" customFormat="1" ht="14.25" customHeight="1" x14ac:dyDescent="0.25">
      <c r="A21" s="106" t="s">
        <v>26</v>
      </c>
      <c r="B21" s="106" t="s">
        <v>27</v>
      </c>
      <c r="C21" s="106" t="s">
        <v>28</v>
      </c>
      <c r="D21" s="106" t="s">
        <v>29</v>
      </c>
      <c r="E21" s="310"/>
      <c r="F21" s="310"/>
      <c r="G21" s="358"/>
      <c r="H21" s="358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 spans="1:25" s="160" customFormat="1" ht="14.25" customHeight="1" x14ac:dyDescent="0.25">
      <c r="A22" s="320">
        <f>'solvent 1'!A22</f>
        <v>0</v>
      </c>
      <c r="B22" s="320">
        <f>'solvent 1'!B22</f>
        <v>0</v>
      </c>
      <c r="C22" s="320">
        <f>'solvent 1'!C22</f>
        <v>0</v>
      </c>
      <c r="D22" s="320">
        <f>'solvent 1'!D22</f>
        <v>0</v>
      </c>
      <c r="E22" s="319"/>
      <c r="F22" s="319"/>
      <c r="G22" s="359"/>
      <c r="H22" s="359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</row>
    <row r="23" spans="1:25" s="160" customFormat="1" ht="14.25" customHeight="1" x14ac:dyDescent="0.25">
      <c r="A23" s="319"/>
      <c r="B23" s="319"/>
      <c r="C23" s="319"/>
      <c r="D23" s="319"/>
      <c r="E23" s="319"/>
      <c r="F23" s="319"/>
      <c r="G23" s="311"/>
      <c r="H23" s="311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 spans="1:25" s="160" customFormat="1" ht="14.25" customHeight="1" x14ac:dyDescent="0.25">
      <c r="A24" s="105" t="s">
        <v>30</v>
      </c>
      <c r="B24" s="319"/>
      <c r="C24" s="319"/>
      <c r="D24" s="319"/>
      <c r="E24" s="319"/>
      <c r="F24" s="319"/>
      <c r="G24" s="311"/>
      <c r="H24" s="311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</row>
    <row r="25" spans="1:25" s="160" customFormat="1" ht="14.25" customHeight="1" x14ac:dyDescent="0.25">
      <c r="A25" s="319"/>
      <c r="B25" s="319"/>
      <c r="C25" s="319"/>
      <c r="D25" s="319"/>
      <c r="E25" s="319"/>
      <c r="F25" s="319"/>
      <c r="G25" s="311"/>
      <c r="H25" s="311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 spans="1:25" s="160" customFormat="1" ht="14.25" customHeight="1" x14ac:dyDescent="0.25">
      <c r="A26" s="106" t="s">
        <v>26</v>
      </c>
      <c r="B26" s="106" t="s">
        <v>27</v>
      </c>
      <c r="C26" s="106" t="s">
        <v>28</v>
      </c>
      <c r="D26" s="106" t="s">
        <v>29</v>
      </c>
      <c r="E26" s="107" t="s">
        <v>143</v>
      </c>
      <c r="F26" s="106" t="s">
        <v>31</v>
      </c>
      <c r="G26" s="358"/>
      <c r="H26" s="358"/>
      <c r="I26" s="358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</row>
    <row r="27" spans="1:25" s="160" customFormat="1" ht="14.25" customHeight="1" x14ac:dyDescent="0.25">
      <c r="A27" s="312"/>
      <c r="B27" s="312"/>
      <c r="C27" s="180"/>
      <c r="D27" s="180"/>
      <c r="E27" s="174"/>
      <c r="F27" s="312"/>
      <c r="G27" s="372"/>
      <c r="H27" s="372"/>
      <c r="I27" s="372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</row>
    <row r="28" spans="1:25" s="160" customFormat="1" ht="14.25" customHeight="1" x14ac:dyDescent="0.25">
      <c r="A28" s="319"/>
      <c r="B28" s="319"/>
      <c r="C28" s="319"/>
      <c r="D28" s="319"/>
      <c r="E28" s="319"/>
      <c r="F28" s="319"/>
      <c r="G28" s="311"/>
      <c r="H28" s="311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</row>
    <row r="29" spans="1:25" s="160" customFormat="1" ht="14.25" customHeight="1" x14ac:dyDescent="0.25">
      <c r="A29" s="105" t="s">
        <v>32</v>
      </c>
      <c r="B29" s="319"/>
      <c r="C29" s="319"/>
      <c r="D29" s="319"/>
      <c r="E29" s="319"/>
      <c r="F29" s="319"/>
      <c r="G29" s="311"/>
      <c r="H29" s="311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</row>
    <row r="30" spans="1:25" s="160" customFormat="1" ht="14.25" customHeight="1" x14ac:dyDescent="0.25">
      <c r="A30" s="319"/>
      <c r="B30" s="319"/>
      <c r="C30" s="319"/>
      <c r="D30" s="319"/>
      <c r="E30" s="319"/>
      <c r="F30" s="319"/>
      <c r="G30" s="311"/>
      <c r="H30" s="311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</row>
    <row r="31" spans="1:25" s="160" customFormat="1" ht="30" x14ac:dyDescent="0.25">
      <c r="A31" s="108" t="s">
        <v>33</v>
      </c>
      <c r="B31" s="108" t="s">
        <v>34</v>
      </c>
      <c r="C31" s="108" t="s">
        <v>35</v>
      </c>
      <c r="D31" s="108" t="s">
        <v>36</v>
      </c>
      <c r="E31" s="109"/>
      <c r="F31" s="109"/>
      <c r="G31" s="109"/>
      <c r="H31" s="311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</row>
    <row r="32" spans="1:25" s="160" customFormat="1" ht="14.25" customHeight="1" x14ac:dyDescent="0.25">
      <c r="A32" s="110" t="s">
        <v>37</v>
      </c>
      <c r="B32" s="315">
        <v>250</v>
      </c>
      <c r="C32" s="313">
        <v>50</v>
      </c>
      <c r="D32" s="111">
        <f>B32/C32*E27/100</f>
        <v>0</v>
      </c>
      <c r="E32" s="112"/>
      <c r="F32" s="319"/>
      <c r="G32" s="113"/>
      <c r="H32" s="311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</row>
    <row r="33" spans="1:25" s="160" customFormat="1" ht="14.25" customHeight="1" x14ac:dyDescent="0.25">
      <c r="A33" s="114" t="s">
        <v>38</v>
      </c>
      <c r="B33" s="316">
        <v>250</v>
      </c>
      <c r="C33" s="314">
        <v>50</v>
      </c>
      <c r="D33" s="115">
        <f>B33/C33*E27/100</f>
        <v>0</v>
      </c>
      <c r="E33" s="319"/>
      <c r="F33" s="319"/>
      <c r="G33" s="113"/>
      <c r="H33" s="311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</row>
    <row r="34" spans="1:25" s="160" customFormat="1" ht="14.25" customHeight="1" x14ac:dyDescent="0.25">
      <c r="A34" s="105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</row>
    <row r="35" spans="1:25" s="161" customFormat="1" ht="14.25" customHeight="1" x14ac:dyDescent="0.25">
      <c r="A35" s="105" t="s">
        <v>39</v>
      </c>
      <c r="B35" s="116"/>
      <c r="C35" s="116"/>
      <c r="D35" s="116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117"/>
      <c r="U35" s="117"/>
      <c r="V35" s="117"/>
      <c r="W35" s="117"/>
      <c r="X35" s="117"/>
      <c r="Y35" s="117"/>
    </row>
    <row r="36" spans="1:25" s="161" customFormat="1" ht="14.25" customHeight="1" x14ac:dyDescent="0.25">
      <c r="A36" s="116"/>
      <c r="B36" s="116"/>
      <c r="C36" s="116"/>
      <c r="D36" s="116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117"/>
      <c r="U36" s="117"/>
      <c r="V36" s="117"/>
      <c r="W36" s="117"/>
      <c r="X36" s="117"/>
      <c r="Y36" s="117"/>
    </row>
    <row r="37" spans="1:25" s="161" customFormat="1" ht="30" x14ac:dyDescent="0.25">
      <c r="A37" s="108" t="s">
        <v>33</v>
      </c>
      <c r="B37" s="108" t="s">
        <v>40</v>
      </c>
      <c r="C37" s="108" t="s">
        <v>41</v>
      </c>
      <c r="D37" s="108" t="s">
        <v>35</v>
      </c>
      <c r="E37" s="108" t="s">
        <v>43</v>
      </c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117"/>
      <c r="U37" s="117"/>
      <c r="V37" s="117"/>
      <c r="W37" s="117"/>
      <c r="X37" s="117"/>
      <c r="Y37" s="117"/>
    </row>
    <row r="38" spans="1:25" s="161" customFormat="1" ht="14.25" customHeight="1" x14ac:dyDescent="0.25">
      <c r="A38" s="118" t="s">
        <v>44</v>
      </c>
      <c r="B38" s="272">
        <f>'solvent 1'!B38</f>
        <v>25</v>
      </c>
      <c r="C38" s="272" t="str">
        <f>'solvent 1'!C38</f>
        <v>A</v>
      </c>
      <c r="D38" s="273">
        <f>'solvent 1'!D38</f>
        <v>25</v>
      </c>
      <c r="E38" s="119">
        <f>B38*D32/(B38*0.001+D38)</f>
        <v>0</v>
      </c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17"/>
      <c r="U38" s="117"/>
      <c r="V38" s="117"/>
      <c r="W38" s="117"/>
      <c r="X38" s="117"/>
      <c r="Y38" s="117"/>
    </row>
    <row r="39" spans="1:25" s="161" customFormat="1" ht="14.25" customHeight="1" x14ac:dyDescent="0.25">
      <c r="A39" s="116"/>
      <c r="B39" s="116"/>
      <c r="C39" s="116"/>
      <c r="D39" s="116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117"/>
      <c r="U39" s="117"/>
      <c r="V39" s="117"/>
      <c r="W39" s="117"/>
      <c r="X39" s="117"/>
      <c r="Y39" s="117"/>
    </row>
    <row r="40" spans="1:25" s="161" customFormat="1" ht="14.25" customHeight="1" x14ac:dyDescent="0.25">
      <c r="A40" s="105" t="s">
        <v>138</v>
      </c>
      <c r="B40" s="116"/>
      <c r="C40" s="116"/>
      <c r="D40" s="116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117"/>
      <c r="U40" s="117"/>
      <c r="V40" s="117"/>
      <c r="W40" s="117"/>
      <c r="X40" s="117"/>
      <c r="Y40" s="117"/>
    </row>
    <row r="41" spans="1:25" s="161" customFormat="1" ht="14.25" customHeight="1" x14ac:dyDescent="0.25">
      <c r="A41" s="105"/>
      <c r="B41" s="116"/>
      <c r="C41" s="116"/>
      <c r="D41" s="116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117"/>
      <c r="U41" s="117"/>
      <c r="V41" s="117"/>
      <c r="W41" s="117"/>
      <c r="X41" s="117"/>
      <c r="Y41" s="117"/>
    </row>
    <row r="42" spans="1:25" s="161" customFormat="1" ht="29.25" customHeight="1" x14ac:dyDescent="0.25">
      <c r="A42" s="163" t="s">
        <v>122</v>
      </c>
      <c r="B42" s="121" t="s">
        <v>117</v>
      </c>
      <c r="C42" s="116"/>
      <c r="D42" s="116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117"/>
      <c r="U42" s="117"/>
      <c r="V42" s="117"/>
      <c r="W42" s="117"/>
      <c r="X42" s="117"/>
      <c r="Y42" s="117"/>
    </row>
    <row r="43" spans="1:25" s="161" customFormat="1" ht="14.25" customHeight="1" x14ac:dyDescent="0.25">
      <c r="A43" s="170" t="s">
        <v>123</v>
      </c>
      <c r="B43" s="171"/>
      <c r="C43" s="116"/>
      <c r="D43" s="116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117"/>
      <c r="U43" s="117"/>
      <c r="V43" s="117"/>
      <c r="W43" s="117"/>
      <c r="X43" s="117"/>
      <c r="Y43" s="117"/>
    </row>
    <row r="44" spans="1:25" s="161" customFormat="1" ht="14.25" customHeight="1" x14ac:dyDescent="0.25">
      <c r="A44" s="170" t="s">
        <v>124</v>
      </c>
      <c r="B44" s="171"/>
      <c r="C44" s="116"/>
      <c r="D44" s="116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117"/>
      <c r="U44" s="117"/>
      <c r="V44" s="117"/>
      <c r="W44" s="117"/>
      <c r="X44" s="117"/>
      <c r="Y44" s="117"/>
    </row>
    <row r="45" spans="1:25" s="161" customFormat="1" ht="14.25" customHeight="1" x14ac:dyDescent="0.25">
      <c r="A45" s="170" t="s">
        <v>125</v>
      </c>
      <c r="B45" s="171"/>
      <c r="C45" s="116"/>
      <c r="D45" s="116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117"/>
      <c r="U45" s="117"/>
      <c r="V45" s="117"/>
      <c r="W45" s="117"/>
      <c r="X45" s="117"/>
      <c r="Y45" s="117"/>
    </row>
    <row r="46" spans="1:25" s="161" customFormat="1" ht="14.25" customHeight="1" x14ac:dyDescent="0.25">
      <c r="A46" s="170" t="s">
        <v>126</v>
      </c>
      <c r="B46" s="171"/>
      <c r="C46" s="116"/>
      <c r="D46" s="116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117"/>
      <c r="U46" s="117"/>
      <c r="V46" s="117"/>
      <c r="W46" s="117"/>
      <c r="X46" s="117"/>
      <c r="Y46" s="117"/>
    </row>
    <row r="47" spans="1:25" s="161" customFormat="1" ht="14.25" customHeight="1" x14ac:dyDescent="0.25">
      <c r="A47" s="170" t="s">
        <v>127</v>
      </c>
      <c r="B47" s="171"/>
      <c r="C47" s="116"/>
      <c r="D47" s="116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117"/>
      <c r="U47" s="117"/>
      <c r="V47" s="117"/>
      <c r="W47" s="117"/>
      <c r="X47" s="117"/>
      <c r="Y47" s="117"/>
    </row>
    <row r="48" spans="1:25" s="161" customFormat="1" ht="14.25" customHeight="1" x14ac:dyDescent="0.25">
      <c r="A48" s="170" t="s">
        <v>128</v>
      </c>
      <c r="B48" s="171"/>
      <c r="C48" s="116"/>
      <c r="D48" s="116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117"/>
      <c r="U48" s="117"/>
      <c r="V48" s="117"/>
      <c r="W48" s="117"/>
      <c r="X48" s="117"/>
      <c r="Y48" s="117"/>
    </row>
    <row r="49" spans="1:25" s="161" customFormat="1" ht="14.25" customHeight="1" x14ac:dyDescent="0.25">
      <c r="A49" s="170" t="s">
        <v>129</v>
      </c>
      <c r="B49" s="171"/>
      <c r="C49" s="116"/>
      <c r="D49" s="116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117"/>
      <c r="U49" s="117"/>
      <c r="V49" s="117"/>
      <c r="W49" s="117"/>
      <c r="X49" s="117"/>
      <c r="Y49" s="117"/>
    </row>
    <row r="50" spans="1:25" s="161" customFormat="1" ht="14.25" customHeight="1" x14ac:dyDescent="0.25">
      <c r="A50" s="170" t="s">
        <v>130</v>
      </c>
      <c r="B50" s="171"/>
      <c r="C50" s="116"/>
      <c r="D50" s="116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117"/>
      <c r="U50" s="117"/>
      <c r="V50" s="117"/>
      <c r="W50" s="117"/>
      <c r="X50" s="117"/>
      <c r="Y50" s="117"/>
    </row>
    <row r="51" spans="1:25" s="161" customFormat="1" ht="14.25" customHeight="1" x14ac:dyDescent="0.25">
      <c r="A51" s="170"/>
      <c r="B51" s="171"/>
      <c r="C51" s="116"/>
      <c r="D51" s="116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117"/>
      <c r="U51" s="117"/>
      <c r="V51" s="117"/>
      <c r="W51" s="117"/>
      <c r="X51" s="117"/>
      <c r="Y51" s="117"/>
    </row>
    <row r="52" spans="1:25" s="161" customFormat="1" ht="14.25" customHeight="1" x14ac:dyDescent="0.25">
      <c r="A52" s="170"/>
      <c r="B52" s="171"/>
      <c r="C52" s="116"/>
      <c r="D52" s="116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117"/>
      <c r="U52" s="117"/>
      <c r="V52" s="117"/>
      <c r="W52" s="117"/>
      <c r="X52" s="117"/>
      <c r="Y52" s="117"/>
    </row>
    <row r="53" spans="1:25" s="161" customFormat="1" ht="14.25" customHeight="1" x14ac:dyDescent="0.25">
      <c r="A53" s="170"/>
      <c r="B53" s="171"/>
      <c r="C53" s="116"/>
      <c r="D53" s="116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117"/>
      <c r="U53" s="117"/>
      <c r="V53" s="117"/>
      <c r="W53" s="117"/>
      <c r="X53" s="117"/>
      <c r="Y53" s="117"/>
    </row>
    <row r="54" spans="1:25" s="161" customFormat="1" ht="14.25" customHeight="1" thickBot="1" x14ac:dyDescent="0.3">
      <c r="A54" s="172"/>
      <c r="B54" s="173"/>
      <c r="C54" s="116"/>
      <c r="D54" s="116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117"/>
      <c r="U54" s="117"/>
      <c r="V54" s="117"/>
      <c r="W54" s="117"/>
      <c r="X54" s="117"/>
      <c r="Y54" s="117"/>
    </row>
    <row r="55" spans="1:25" s="161" customFormat="1" ht="14.25" customHeight="1" thickTop="1" x14ac:dyDescent="0.25">
      <c r="A55" s="209" t="s">
        <v>131</v>
      </c>
      <c r="B55" s="210">
        <f>IFERROR(AVERAGE(B43:B54), 0)</f>
        <v>0</v>
      </c>
      <c r="C55" s="164" t="s">
        <v>132</v>
      </c>
      <c r="D55" s="116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117"/>
      <c r="U55" s="117"/>
      <c r="V55" s="117"/>
      <c r="W55" s="117"/>
      <c r="X55" s="117"/>
      <c r="Y55" s="117"/>
    </row>
    <row r="56" spans="1:25" s="161" customFormat="1" ht="14.25" customHeight="1" x14ac:dyDescent="0.25">
      <c r="A56" s="211" t="s">
        <v>66</v>
      </c>
      <c r="B56" s="212" t="e">
        <f>STDEV(B43:B54)</f>
        <v>#DIV/0!</v>
      </c>
      <c r="C56" s="164" t="s">
        <v>132</v>
      </c>
      <c r="D56" s="116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117"/>
      <c r="U56" s="117"/>
      <c r="V56" s="117"/>
      <c r="W56" s="117"/>
      <c r="X56" s="117"/>
      <c r="Y56" s="117"/>
    </row>
    <row r="57" spans="1:25" s="161" customFormat="1" ht="14.25" customHeight="1" x14ac:dyDescent="0.25">
      <c r="A57" s="166" t="s">
        <v>136</v>
      </c>
      <c r="B57" s="318" t="e">
        <f>B56/B55*100</f>
        <v>#DIV/0!</v>
      </c>
      <c r="C57" s="164"/>
      <c r="D57" s="116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117"/>
      <c r="U57" s="117"/>
      <c r="V57" s="117"/>
      <c r="W57" s="117"/>
      <c r="X57" s="117"/>
      <c r="Y57" s="117"/>
    </row>
    <row r="58" spans="1:25" s="161" customFormat="1" ht="14.25" customHeight="1" x14ac:dyDescent="0.25">
      <c r="A58" s="93"/>
      <c r="B58" s="116"/>
      <c r="C58" s="116"/>
      <c r="D58" s="116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117"/>
      <c r="U58" s="117"/>
      <c r="V58" s="117"/>
      <c r="W58" s="117"/>
      <c r="X58" s="117"/>
      <c r="Y58" s="117"/>
    </row>
    <row r="59" spans="1:25" s="161" customFormat="1" ht="14.25" customHeight="1" x14ac:dyDescent="0.25">
      <c r="A59" s="105" t="s">
        <v>137</v>
      </c>
      <c r="B59" s="116"/>
      <c r="C59" s="116"/>
      <c r="D59" s="116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117"/>
      <c r="U59" s="117"/>
      <c r="V59" s="117"/>
      <c r="W59" s="117"/>
      <c r="X59" s="117"/>
      <c r="Y59" s="117"/>
    </row>
    <row r="60" spans="1:25" s="161" customFormat="1" ht="14.25" customHeight="1" x14ac:dyDescent="0.25">
      <c r="A60" s="105"/>
      <c r="B60" s="116"/>
      <c r="C60" s="116"/>
      <c r="D60" s="116"/>
      <c r="E60" s="94"/>
      <c r="F60" s="117"/>
      <c r="H60" s="94"/>
      <c r="I60" s="94"/>
      <c r="K60" s="94"/>
      <c r="N60" s="120" t="s">
        <v>45</v>
      </c>
      <c r="O60" s="94"/>
      <c r="P60" s="117"/>
      <c r="Q60" s="117"/>
      <c r="R60" s="117"/>
    </row>
    <row r="61" spans="1:25" s="161" customFormat="1" ht="30" x14ac:dyDescent="0.25">
      <c r="A61" s="108" t="s">
        <v>46</v>
      </c>
      <c r="B61" s="108" t="s">
        <v>40</v>
      </c>
      <c r="C61" s="108" t="s">
        <v>41</v>
      </c>
      <c r="D61" s="108" t="s">
        <v>42</v>
      </c>
      <c r="E61" s="108" t="s">
        <v>43</v>
      </c>
      <c r="F61" s="121" t="s">
        <v>115</v>
      </c>
      <c r="G61" s="121" t="s">
        <v>119</v>
      </c>
      <c r="H61" s="108" t="s">
        <v>47</v>
      </c>
      <c r="I61" s="108" t="s">
        <v>163</v>
      </c>
      <c r="J61" s="108" t="s">
        <v>149</v>
      </c>
      <c r="K61" s="94"/>
      <c r="L61" s="94"/>
      <c r="M61" s="94"/>
      <c r="N61" s="94"/>
      <c r="O61" s="94"/>
      <c r="P61" s="94"/>
      <c r="Q61" s="94"/>
      <c r="R61" s="94"/>
      <c r="S61" s="117"/>
      <c r="T61" s="117"/>
      <c r="U61" s="117"/>
      <c r="V61" s="117"/>
      <c r="W61" s="117"/>
      <c r="X61" s="117"/>
      <c r="Y61" s="117"/>
    </row>
    <row r="62" spans="1:25" s="161" customFormat="1" ht="14.25" customHeight="1" x14ac:dyDescent="0.25">
      <c r="A62" s="208" t="str">
        <f>'solvent 1'!A62</f>
        <v>A8</v>
      </c>
      <c r="B62" s="208">
        <f>'solvent 1'!B62</f>
        <v>80</v>
      </c>
      <c r="C62" s="208" t="str">
        <f>'solvent 1'!C62</f>
        <v>Diluted A</v>
      </c>
      <c r="D62" s="208">
        <f>'solvent 1'!D62</f>
        <v>3.92</v>
      </c>
      <c r="E62" s="150">
        <f>B62*$E$38/1000/(B62*0.001+D62)</f>
        <v>0</v>
      </c>
      <c r="F62" s="294"/>
      <c r="G62" s="123">
        <f>F62-$B$55</f>
        <v>0</v>
      </c>
      <c r="H62" s="123" t="e">
        <f>G62/$B$75/E62*100</f>
        <v>#DIV/0!</v>
      </c>
      <c r="I62" s="278"/>
      <c r="J62" s="183" t="e">
        <f>(2*I62)/$B$78</f>
        <v>#DIV/0!</v>
      </c>
      <c r="K62" s="124" t="s">
        <v>164</v>
      </c>
      <c r="L62" s="94"/>
      <c r="M62" s="94"/>
      <c r="N62" s="94"/>
      <c r="O62" s="94"/>
      <c r="P62" s="94"/>
      <c r="Q62" s="94"/>
      <c r="R62" s="94"/>
      <c r="S62" s="117"/>
      <c r="T62" s="117"/>
      <c r="U62" s="117"/>
      <c r="V62" s="117"/>
      <c r="W62" s="117"/>
      <c r="X62" s="117"/>
      <c r="Y62" s="117"/>
    </row>
    <row r="63" spans="1:25" s="161" customFormat="1" ht="14.25" customHeight="1" x14ac:dyDescent="0.25">
      <c r="A63" s="208" t="str">
        <f>'solvent 1'!A63</f>
        <v>A7</v>
      </c>
      <c r="B63" s="208">
        <f>'solvent 1'!B63</f>
        <v>400</v>
      </c>
      <c r="C63" s="208" t="str">
        <f>'solvent 1'!C63</f>
        <v>Diluted A</v>
      </c>
      <c r="D63" s="208">
        <f>'solvent 1'!D63</f>
        <v>3.6</v>
      </c>
      <c r="E63" s="150">
        <f t="shared" ref="E63:E65" si="0">B63*$E$38/1000/(B63*0.001+D63)</f>
        <v>0</v>
      </c>
      <c r="F63" s="294"/>
      <c r="G63" s="122">
        <f t="shared" ref="G63:G73" si="1">F63-$B$55</f>
        <v>0</v>
      </c>
      <c r="H63" s="123" t="e">
        <f>G63/$B$75/E63*100</f>
        <v>#DIV/0!</v>
      </c>
      <c r="I63" s="278"/>
      <c r="J63" s="183" t="e">
        <f>(2*I63)/$B$78</f>
        <v>#DIV/0!</v>
      </c>
      <c r="K63" s="120" t="s">
        <v>165</v>
      </c>
      <c r="L63" s="94"/>
      <c r="M63" s="94"/>
      <c r="N63" s="94"/>
      <c r="O63" s="94"/>
      <c r="P63" s="94"/>
      <c r="Q63" s="94"/>
      <c r="R63" s="94"/>
      <c r="S63" s="117"/>
      <c r="T63" s="117"/>
      <c r="U63" s="117"/>
      <c r="V63" s="117"/>
      <c r="W63" s="117"/>
      <c r="X63" s="117"/>
      <c r="Y63" s="117"/>
    </row>
    <row r="64" spans="1:25" s="161" customFormat="1" ht="14.25" customHeight="1" x14ac:dyDescent="0.25">
      <c r="A64" s="208" t="str">
        <f>'solvent 1'!A64</f>
        <v>A6</v>
      </c>
      <c r="B64" s="208">
        <f>'solvent 1'!B64</f>
        <v>800</v>
      </c>
      <c r="C64" s="208" t="str">
        <f>'solvent 1'!C64</f>
        <v>Diluted A</v>
      </c>
      <c r="D64" s="208">
        <f>'solvent 1'!D64</f>
        <v>3.2</v>
      </c>
      <c r="E64" s="150">
        <f t="shared" si="0"/>
        <v>0</v>
      </c>
      <c r="F64" s="294"/>
      <c r="G64" s="122">
        <f t="shared" si="1"/>
        <v>0</v>
      </c>
      <c r="H64" s="123" t="e">
        <f>G64/$B$75/E64*100</f>
        <v>#DIV/0!</v>
      </c>
      <c r="I64" s="278"/>
      <c r="J64" s="183" t="e">
        <f>(2*I64)/$B$78</f>
        <v>#DIV/0!</v>
      </c>
      <c r="K64" s="94"/>
      <c r="L64" s="94"/>
      <c r="M64" s="94"/>
      <c r="N64" s="94"/>
      <c r="O64" s="94"/>
      <c r="P64" s="94"/>
      <c r="Q64" s="94"/>
      <c r="R64" s="94"/>
      <c r="S64" s="117"/>
      <c r="T64" s="117"/>
      <c r="U64" s="117"/>
      <c r="V64" s="117"/>
      <c r="W64" s="117"/>
      <c r="X64" s="117"/>
      <c r="Y64" s="117"/>
    </row>
    <row r="65" spans="1:25" s="161" customFormat="1" ht="14.25" customHeight="1" x14ac:dyDescent="0.25">
      <c r="A65" s="208" t="str">
        <f>'solvent 1'!A65</f>
        <v>A5</v>
      </c>
      <c r="B65" s="208">
        <f>'solvent 1'!B65</f>
        <v>4000</v>
      </c>
      <c r="C65" s="208" t="str">
        <f>'solvent 1'!C65</f>
        <v>Diluted A</v>
      </c>
      <c r="D65" s="208">
        <f>'solvent 1'!D65</f>
        <v>0</v>
      </c>
      <c r="E65" s="150">
        <f t="shared" si="0"/>
        <v>0</v>
      </c>
      <c r="F65" s="294"/>
      <c r="G65" s="122">
        <f t="shared" si="1"/>
        <v>0</v>
      </c>
      <c r="H65" s="123" t="e">
        <f t="shared" ref="H65:H73" si="2">G65/$B$75/E65*100</f>
        <v>#DIV/0!</v>
      </c>
      <c r="I65" s="278"/>
      <c r="J65" s="183" t="e">
        <f>(2*I65)/$B$78</f>
        <v>#DIV/0!</v>
      </c>
      <c r="K65" s="120" t="s">
        <v>166</v>
      </c>
      <c r="L65" s="94"/>
      <c r="M65" s="94"/>
      <c r="N65" s="94"/>
      <c r="O65" s="94"/>
      <c r="P65" s="94"/>
      <c r="Q65" s="94"/>
      <c r="R65" s="94"/>
      <c r="S65" s="117"/>
      <c r="T65" s="117"/>
      <c r="U65" s="117"/>
      <c r="V65" s="117"/>
      <c r="W65" s="117"/>
      <c r="X65" s="117"/>
      <c r="Y65" s="117"/>
    </row>
    <row r="66" spans="1:25" s="161" customFormat="1" ht="14.25" customHeight="1" x14ac:dyDescent="0.25">
      <c r="A66" s="208" t="str">
        <f>'solvent 1'!A66</f>
        <v>A4</v>
      </c>
      <c r="B66" s="208">
        <f>'solvent 1'!B66</f>
        <v>20</v>
      </c>
      <c r="C66" s="208" t="str">
        <f>'solvent 1'!C66</f>
        <v>A</v>
      </c>
      <c r="D66" s="208">
        <f>'solvent 1'!D66</f>
        <v>3.98</v>
      </c>
      <c r="E66" s="150">
        <f t="shared" ref="E66:E73" si="3">B66*$D$32/(B66*0.001+D66)</f>
        <v>0</v>
      </c>
      <c r="F66" s="294"/>
      <c r="G66" s="122">
        <f t="shared" si="1"/>
        <v>0</v>
      </c>
      <c r="H66" s="123" t="e">
        <f>G66/$B$75/E66*100</f>
        <v>#DIV/0!</v>
      </c>
      <c r="I66" s="182" t="s">
        <v>63</v>
      </c>
      <c r="J66" s="182" t="s">
        <v>63</v>
      </c>
      <c r="K66" s="120" t="s">
        <v>171</v>
      </c>
      <c r="L66" s="94"/>
      <c r="M66" s="94"/>
      <c r="N66" s="94"/>
      <c r="O66" s="94"/>
      <c r="P66" s="94"/>
      <c r="Q66" s="94"/>
      <c r="R66" s="94"/>
      <c r="S66" s="117"/>
      <c r="T66" s="117"/>
      <c r="U66" s="117"/>
      <c r="V66" s="117"/>
      <c r="W66" s="117"/>
      <c r="X66" s="117"/>
      <c r="Y66" s="117"/>
    </row>
    <row r="67" spans="1:25" s="161" customFormat="1" ht="14.25" customHeight="1" x14ac:dyDescent="0.25">
      <c r="A67" s="208" t="str">
        <f>'solvent 1'!A67</f>
        <v>A3</v>
      </c>
      <c r="B67" s="208">
        <f>'solvent 1'!B67</f>
        <v>40</v>
      </c>
      <c r="C67" s="208" t="str">
        <f>'solvent 1'!C67</f>
        <v>A</v>
      </c>
      <c r="D67" s="208">
        <f>'solvent 1'!D67</f>
        <v>3.96</v>
      </c>
      <c r="E67" s="150">
        <f t="shared" si="3"/>
        <v>0</v>
      </c>
      <c r="F67" s="294"/>
      <c r="G67" s="122">
        <f t="shared" si="1"/>
        <v>0</v>
      </c>
      <c r="H67" s="123" t="e">
        <f t="shared" si="2"/>
        <v>#DIV/0!</v>
      </c>
      <c r="I67" s="182" t="s">
        <v>63</v>
      </c>
      <c r="J67" s="182" t="s">
        <v>63</v>
      </c>
      <c r="K67" s="94"/>
      <c r="L67" s="94"/>
      <c r="M67" s="94"/>
      <c r="N67" s="94"/>
      <c r="O67" s="94"/>
      <c r="P67" s="94"/>
      <c r="Q67" s="94"/>
      <c r="R67" s="94"/>
      <c r="S67" s="117"/>
      <c r="T67" s="117"/>
      <c r="U67" s="117"/>
      <c r="V67" s="117"/>
      <c r="W67" s="117"/>
      <c r="X67" s="117"/>
      <c r="Y67" s="117"/>
    </row>
    <row r="68" spans="1:25" s="161" customFormat="1" ht="14.25" customHeight="1" x14ac:dyDescent="0.25">
      <c r="A68" s="208" t="str">
        <f>'solvent 1'!A68</f>
        <v>A2</v>
      </c>
      <c r="B68" s="208">
        <f>'solvent 1'!B68</f>
        <v>60</v>
      </c>
      <c r="C68" s="208" t="str">
        <f>'solvent 1'!C68</f>
        <v>A</v>
      </c>
      <c r="D68" s="208">
        <f>'solvent 1'!D68</f>
        <v>3.94</v>
      </c>
      <c r="E68" s="150">
        <f t="shared" si="3"/>
        <v>0</v>
      </c>
      <c r="F68" s="294"/>
      <c r="G68" s="122">
        <f t="shared" si="1"/>
        <v>0</v>
      </c>
      <c r="H68" s="123" t="e">
        <f>G68/$B$75/E68*100</f>
        <v>#DIV/0!</v>
      </c>
      <c r="I68" s="182" t="s">
        <v>63</v>
      </c>
      <c r="J68" s="182" t="s">
        <v>63</v>
      </c>
      <c r="K68" s="94"/>
      <c r="L68" s="94"/>
      <c r="M68" s="94"/>
      <c r="N68" s="94"/>
      <c r="O68" s="94"/>
      <c r="P68" s="94"/>
      <c r="Q68" s="94"/>
      <c r="R68" s="94"/>
      <c r="S68" s="117"/>
      <c r="T68" s="117"/>
      <c r="U68" s="117"/>
      <c r="V68" s="117"/>
      <c r="W68" s="117"/>
      <c r="X68" s="117"/>
      <c r="Y68" s="117"/>
    </row>
    <row r="69" spans="1:25" s="161" customFormat="1" ht="14.25" customHeight="1" x14ac:dyDescent="0.25">
      <c r="A69" s="208" t="str">
        <f>'solvent 1'!A69</f>
        <v>A1</v>
      </c>
      <c r="B69" s="208">
        <f>'solvent 1'!B69</f>
        <v>80</v>
      </c>
      <c r="C69" s="208" t="str">
        <f>'solvent 1'!C69</f>
        <v>A</v>
      </c>
      <c r="D69" s="208">
        <f>'solvent 1'!D69</f>
        <v>3.92</v>
      </c>
      <c r="E69" s="150">
        <f t="shared" si="3"/>
        <v>0</v>
      </c>
      <c r="F69" s="294"/>
      <c r="G69" s="122">
        <f t="shared" si="1"/>
        <v>0</v>
      </c>
      <c r="H69" s="123" t="e">
        <f t="shared" si="2"/>
        <v>#DIV/0!</v>
      </c>
      <c r="I69" s="182" t="s">
        <v>63</v>
      </c>
      <c r="J69" s="182" t="s">
        <v>63</v>
      </c>
      <c r="K69" s="94"/>
      <c r="L69" s="94"/>
      <c r="M69" s="94"/>
      <c r="N69" s="94"/>
      <c r="O69" s="94"/>
      <c r="P69" s="94"/>
      <c r="Q69" s="94"/>
      <c r="R69" s="94"/>
      <c r="S69" s="117"/>
      <c r="T69" s="117"/>
      <c r="U69" s="117"/>
      <c r="V69" s="117"/>
      <c r="W69" s="117"/>
      <c r="X69" s="117"/>
      <c r="Y69" s="117"/>
    </row>
    <row r="70" spans="1:25" s="161" customFormat="1" ht="14.25" customHeight="1" x14ac:dyDescent="0.25">
      <c r="A70" s="69"/>
      <c r="B70" s="69"/>
      <c r="C70" s="69"/>
      <c r="D70" s="69"/>
      <c r="E70" s="150" t="e">
        <f t="shared" si="3"/>
        <v>#DIV/0!</v>
      </c>
      <c r="F70" s="177"/>
      <c r="G70" s="122">
        <f t="shared" si="1"/>
        <v>0</v>
      </c>
      <c r="H70" s="123" t="e">
        <f t="shared" si="2"/>
        <v>#DIV/0!</v>
      </c>
      <c r="I70" s="182" t="s">
        <v>63</v>
      </c>
      <c r="J70" s="182" t="s">
        <v>63</v>
      </c>
      <c r="K70" s="94"/>
      <c r="L70" s="94"/>
      <c r="M70" s="94"/>
      <c r="N70" s="94"/>
      <c r="O70" s="94"/>
      <c r="P70" s="94"/>
      <c r="Q70" s="94"/>
      <c r="R70" s="94"/>
      <c r="S70" s="117"/>
      <c r="T70" s="117"/>
      <c r="U70" s="117"/>
      <c r="V70" s="117"/>
      <c r="W70" s="117"/>
      <c r="X70" s="117"/>
      <c r="Y70" s="117"/>
    </row>
    <row r="71" spans="1:25" s="161" customFormat="1" ht="14.25" customHeight="1" x14ac:dyDescent="0.25">
      <c r="A71" s="69"/>
      <c r="B71" s="69"/>
      <c r="C71" s="69"/>
      <c r="D71" s="69"/>
      <c r="E71" s="150" t="e">
        <f t="shared" si="3"/>
        <v>#DIV/0!</v>
      </c>
      <c r="F71" s="177"/>
      <c r="G71" s="122">
        <f t="shared" si="1"/>
        <v>0</v>
      </c>
      <c r="H71" s="123" t="e">
        <f t="shared" si="2"/>
        <v>#DIV/0!</v>
      </c>
      <c r="I71" s="182" t="s">
        <v>63</v>
      </c>
      <c r="J71" s="182" t="s">
        <v>63</v>
      </c>
      <c r="K71" s="94"/>
      <c r="L71" s="94"/>
      <c r="M71" s="94"/>
      <c r="N71" s="94"/>
      <c r="O71" s="94"/>
      <c r="P71" s="94"/>
      <c r="Q71" s="94"/>
      <c r="R71" s="94"/>
      <c r="S71" s="117"/>
      <c r="T71" s="117"/>
      <c r="U71" s="117"/>
      <c r="V71" s="117"/>
      <c r="W71" s="117"/>
      <c r="X71" s="117"/>
      <c r="Y71" s="117"/>
    </row>
    <row r="72" spans="1:25" s="161" customFormat="1" ht="14.25" customHeight="1" x14ac:dyDescent="0.25">
      <c r="A72" s="69"/>
      <c r="B72" s="69"/>
      <c r="C72" s="69"/>
      <c r="D72" s="69"/>
      <c r="E72" s="150" t="e">
        <f t="shared" si="3"/>
        <v>#DIV/0!</v>
      </c>
      <c r="F72" s="177"/>
      <c r="G72" s="122">
        <f t="shared" si="1"/>
        <v>0</v>
      </c>
      <c r="H72" s="123" t="e">
        <f t="shared" si="2"/>
        <v>#DIV/0!</v>
      </c>
      <c r="I72" s="182" t="s">
        <v>63</v>
      </c>
      <c r="J72" s="182" t="s">
        <v>63</v>
      </c>
      <c r="K72" s="94"/>
      <c r="L72" s="94"/>
      <c r="M72" s="94"/>
      <c r="N72" s="94"/>
      <c r="O72" s="94"/>
      <c r="P72" s="94"/>
      <c r="Q72" s="94"/>
      <c r="R72" s="94"/>
      <c r="S72" s="117"/>
      <c r="T72" s="117"/>
      <c r="U72" s="117"/>
      <c r="V72" s="117"/>
      <c r="W72" s="117"/>
      <c r="X72" s="117"/>
      <c r="Y72" s="117"/>
    </row>
    <row r="73" spans="1:25" s="161" customFormat="1" ht="14.25" customHeight="1" x14ac:dyDescent="0.25">
      <c r="A73" s="69"/>
      <c r="B73" s="69"/>
      <c r="C73" s="69"/>
      <c r="D73" s="69"/>
      <c r="E73" s="150" t="e">
        <f t="shared" si="3"/>
        <v>#DIV/0!</v>
      </c>
      <c r="F73" s="177"/>
      <c r="G73" s="122">
        <f t="shared" si="1"/>
        <v>0</v>
      </c>
      <c r="H73" s="123" t="e">
        <f t="shared" si="2"/>
        <v>#DIV/0!</v>
      </c>
      <c r="I73" s="182" t="s">
        <v>63</v>
      </c>
      <c r="J73" s="182" t="s">
        <v>63</v>
      </c>
      <c r="K73" s="94"/>
      <c r="L73" s="94"/>
      <c r="M73" s="94"/>
      <c r="N73" s="94"/>
      <c r="O73" s="94"/>
      <c r="P73" s="94"/>
      <c r="Q73" s="94"/>
      <c r="R73" s="94"/>
      <c r="S73" s="117"/>
      <c r="T73" s="117"/>
      <c r="U73" s="117"/>
      <c r="V73" s="117"/>
      <c r="W73" s="117"/>
      <c r="X73" s="117"/>
      <c r="Y73" s="117"/>
    </row>
    <row r="74" spans="1:25" s="161" customFormat="1" ht="14.25" customHeight="1" x14ac:dyDescent="0.25">
      <c r="A74" s="105"/>
      <c r="B74" s="116"/>
      <c r="C74" s="116"/>
      <c r="D74" s="167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117"/>
      <c r="T74" s="117"/>
      <c r="U74" s="117"/>
      <c r="V74" s="117"/>
      <c r="W74" s="117"/>
      <c r="X74" s="117"/>
      <c r="Y74" s="117"/>
    </row>
    <row r="75" spans="1:25" s="161" customFormat="1" ht="14.25" customHeight="1" x14ac:dyDescent="0.25">
      <c r="A75" s="99" t="s">
        <v>173</v>
      </c>
      <c r="B75" s="213" t="e">
        <f>AVERAGE(B76,K87)</f>
        <v>#DIV/0!</v>
      </c>
      <c r="C75" s="101" t="s">
        <v>116</v>
      </c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117"/>
      <c r="T75" s="117"/>
      <c r="U75" s="117"/>
      <c r="V75" s="117"/>
      <c r="W75" s="117"/>
      <c r="X75" s="117"/>
      <c r="Y75" s="117"/>
    </row>
    <row r="76" spans="1:25" s="161" customFormat="1" ht="14.25" customHeight="1" x14ac:dyDescent="0.25">
      <c r="A76" s="99" t="s">
        <v>169</v>
      </c>
      <c r="B76" s="229">
        <f>LINEST(G62:G69,E62:E69)</f>
        <v>0</v>
      </c>
      <c r="C76" s="101" t="s">
        <v>116</v>
      </c>
      <c r="D76" s="124" t="s">
        <v>45</v>
      </c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117"/>
      <c r="T76" s="117"/>
      <c r="U76" s="117"/>
      <c r="V76" s="117"/>
      <c r="W76" s="117"/>
      <c r="X76" s="117"/>
      <c r="Y76" s="117"/>
    </row>
    <row r="77" spans="1:25" s="161" customFormat="1" ht="14.25" customHeight="1" x14ac:dyDescent="0.25">
      <c r="A77" s="99" t="s">
        <v>55</v>
      </c>
      <c r="B77" s="152" t="e">
        <f>RSQ(G62:G69,E62:E69)</f>
        <v>#DIV/0!</v>
      </c>
      <c r="C77" s="116"/>
      <c r="D77" s="124" t="s">
        <v>45</v>
      </c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117"/>
      <c r="T77" s="117"/>
      <c r="U77" s="117"/>
      <c r="V77" s="117"/>
      <c r="W77" s="117"/>
      <c r="X77" s="117"/>
      <c r="Y77" s="117"/>
    </row>
    <row r="78" spans="1:25" s="161" customFormat="1" ht="14.25" customHeight="1" x14ac:dyDescent="0.25">
      <c r="A78" s="99" t="s">
        <v>56</v>
      </c>
      <c r="B78" s="153">
        <f>'solvent 1'!B78</f>
        <v>0</v>
      </c>
      <c r="C78" s="101" t="s">
        <v>57</v>
      </c>
      <c r="D78" s="124" t="s">
        <v>58</v>
      </c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117"/>
      <c r="T78" s="117"/>
      <c r="U78" s="117"/>
      <c r="V78" s="117"/>
      <c r="W78" s="117"/>
      <c r="X78" s="117"/>
      <c r="Y78" s="117"/>
    </row>
    <row r="79" spans="1:25" s="161" customFormat="1" ht="14.25" customHeight="1" x14ac:dyDescent="0.25">
      <c r="A79" s="99" t="s">
        <v>59</v>
      </c>
      <c r="B79" s="154"/>
      <c r="C79" s="101" t="s">
        <v>109</v>
      </c>
      <c r="D79" s="155"/>
      <c r="E79" s="101" t="s">
        <v>168</v>
      </c>
      <c r="F79" s="12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117"/>
      <c r="S79" s="117"/>
      <c r="T79" s="117"/>
      <c r="U79" s="117"/>
      <c r="V79" s="117"/>
      <c r="W79" s="117"/>
      <c r="X79" s="117"/>
      <c r="Y79" s="117"/>
    </row>
    <row r="80" spans="1:25" s="161" customFormat="1" ht="14.25" customHeight="1" x14ac:dyDescent="0.25">
      <c r="A80" s="105"/>
      <c r="B80" s="116"/>
      <c r="C80" s="116"/>
      <c r="D80" s="116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117"/>
      <c r="T80" s="117"/>
      <c r="U80" s="117"/>
      <c r="V80" s="117"/>
      <c r="W80" s="117"/>
      <c r="X80" s="117"/>
      <c r="Y80" s="117"/>
    </row>
    <row r="81" spans="1:33" s="161" customFormat="1" ht="14.25" customHeight="1" x14ac:dyDescent="0.25">
      <c r="A81" s="105" t="s">
        <v>139</v>
      </c>
      <c r="B81" s="116"/>
      <c r="C81" s="116"/>
      <c r="D81" s="116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117"/>
      <c r="T81" s="117"/>
      <c r="U81" s="117"/>
      <c r="V81" s="117"/>
      <c r="W81" s="117"/>
      <c r="X81" s="117"/>
      <c r="Y81" s="117"/>
    </row>
    <row r="82" spans="1:33" s="161" customFormat="1" ht="14.25" customHeight="1" x14ac:dyDescent="0.25">
      <c r="A82" s="105"/>
      <c r="B82" s="116"/>
      <c r="C82" s="116"/>
      <c r="D82" s="116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117"/>
      <c r="T82" s="117"/>
      <c r="U82" s="117"/>
      <c r="V82" s="117"/>
      <c r="W82" s="117"/>
      <c r="X82" s="117"/>
      <c r="Y82" s="117"/>
    </row>
    <row r="83" spans="1:33" s="161" customFormat="1" ht="45" x14ac:dyDescent="0.25">
      <c r="A83" s="125" t="s">
        <v>60</v>
      </c>
      <c r="B83" s="125" t="s">
        <v>40</v>
      </c>
      <c r="C83" s="125" t="s">
        <v>41</v>
      </c>
      <c r="D83" s="125" t="s">
        <v>42</v>
      </c>
      <c r="E83" s="125" t="s">
        <v>43</v>
      </c>
      <c r="F83" s="126" t="s">
        <v>61</v>
      </c>
      <c r="G83" s="121" t="s">
        <v>62</v>
      </c>
      <c r="H83" s="121" t="s">
        <v>118</v>
      </c>
      <c r="I83" s="108" t="s">
        <v>120</v>
      </c>
      <c r="J83" s="108" t="s">
        <v>47</v>
      </c>
      <c r="K83" s="108" t="s">
        <v>170</v>
      </c>
      <c r="L83" s="94"/>
      <c r="M83" s="94"/>
      <c r="N83" s="94"/>
      <c r="O83" s="94"/>
      <c r="P83" s="94"/>
      <c r="Q83" s="94"/>
      <c r="R83" s="94"/>
      <c r="S83" s="117"/>
      <c r="T83" s="117"/>
      <c r="U83" s="117"/>
      <c r="V83" s="117"/>
      <c r="W83" s="117"/>
      <c r="X83" s="117"/>
      <c r="Y83" s="117"/>
    </row>
    <row r="84" spans="1:33" s="161" customFormat="1" ht="14.25" customHeight="1" x14ac:dyDescent="0.25">
      <c r="A84" s="383" t="str">
        <f>'solvent 1'!A84</f>
        <v>B3</v>
      </c>
      <c r="B84" s="383">
        <f>'solvent 1'!B84</f>
        <v>40</v>
      </c>
      <c r="C84" s="383" t="str">
        <f>'solvent 1'!C84</f>
        <v>B</v>
      </c>
      <c r="D84" s="386">
        <f>'solvent 1'!D84</f>
        <v>3.96</v>
      </c>
      <c r="E84" s="369">
        <f>B84*$D$33/(B84*0.001+D84)</f>
        <v>0</v>
      </c>
      <c r="F84" s="127">
        <v>1</v>
      </c>
      <c r="G84" s="251"/>
      <c r="H84" s="294"/>
      <c r="I84" s="123">
        <f>H84-$B$55</f>
        <v>0</v>
      </c>
      <c r="J84" s="127" t="s">
        <v>63</v>
      </c>
      <c r="K84" s="127" t="s">
        <v>63</v>
      </c>
      <c r="L84" s="94"/>
      <c r="M84" s="94"/>
      <c r="N84" s="94"/>
      <c r="O84" s="94"/>
      <c r="P84" s="94"/>
      <c r="Q84" s="94"/>
      <c r="R84" s="94"/>
      <c r="S84" s="117"/>
      <c r="T84" s="117"/>
      <c r="U84" s="117"/>
      <c r="V84" s="117"/>
      <c r="W84" s="117"/>
      <c r="X84" s="117"/>
      <c r="Y84" s="117"/>
    </row>
    <row r="85" spans="1:33" s="161" customFormat="1" ht="14.25" customHeight="1" x14ac:dyDescent="0.25">
      <c r="A85" s="384"/>
      <c r="B85" s="384"/>
      <c r="C85" s="384"/>
      <c r="D85" s="384"/>
      <c r="E85" s="370"/>
      <c r="F85" s="128">
        <v>2</v>
      </c>
      <c r="G85" s="251"/>
      <c r="H85" s="294"/>
      <c r="I85" s="123">
        <f t="shared" ref="I85:I86" si="4">H85-$B$55</f>
        <v>0</v>
      </c>
      <c r="J85" s="127" t="s">
        <v>63</v>
      </c>
      <c r="K85" s="127" t="s">
        <v>63</v>
      </c>
      <c r="L85" s="94"/>
      <c r="M85" s="94"/>
      <c r="N85" s="94"/>
      <c r="O85" s="94"/>
      <c r="P85" s="94"/>
      <c r="Q85" s="94"/>
      <c r="R85" s="94"/>
      <c r="S85" s="117"/>
      <c r="T85" s="117"/>
      <c r="U85" s="117"/>
      <c r="V85" s="117"/>
      <c r="W85" s="117"/>
      <c r="X85" s="117"/>
      <c r="Y85" s="117"/>
    </row>
    <row r="86" spans="1:33" s="161" customFormat="1" ht="14.25" customHeight="1" x14ac:dyDescent="0.25">
      <c r="A86" s="385"/>
      <c r="B86" s="385"/>
      <c r="C86" s="385"/>
      <c r="D86" s="385"/>
      <c r="E86" s="371"/>
      <c r="F86" s="128">
        <v>3</v>
      </c>
      <c r="G86" s="252"/>
      <c r="H86" s="295"/>
      <c r="I86" s="123">
        <f t="shared" si="4"/>
        <v>0</v>
      </c>
      <c r="J86" s="127" t="s">
        <v>63</v>
      </c>
      <c r="K86" s="127" t="s">
        <v>63</v>
      </c>
      <c r="L86" s="94"/>
      <c r="M86" s="94"/>
      <c r="N86" s="94"/>
      <c r="O86" s="94"/>
      <c r="P86" s="94"/>
      <c r="Q86" s="94"/>
      <c r="R86" s="94"/>
      <c r="S86" s="117"/>
      <c r="T86" s="117"/>
      <c r="U86" s="117"/>
      <c r="V86" s="117"/>
      <c r="W86" s="117"/>
      <c r="X86" s="117"/>
      <c r="Y86" s="117"/>
    </row>
    <row r="87" spans="1:33" s="161" customFormat="1" ht="14.25" customHeight="1" x14ac:dyDescent="0.25">
      <c r="A87" s="105"/>
      <c r="B87" s="116"/>
      <c r="C87" s="116"/>
      <c r="D87" s="116"/>
      <c r="E87" s="94"/>
      <c r="F87" s="129" t="s">
        <v>65</v>
      </c>
      <c r="G87" s="130" t="e">
        <f>AVERAGE(G84:G86)</f>
        <v>#DIV/0!</v>
      </c>
      <c r="H87" s="131" t="e">
        <f>AVERAGE(H84:H86)</f>
        <v>#DIV/0!</v>
      </c>
      <c r="I87" s="131">
        <f>AVERAGE(I84:I86)</f>
        <v>0</v>
      </c>
      <c r="J87" s="132" t="e">
        <f>I87/$B$75/E84*100</f>
        <v>#DIV/0!</v>
      </c>
      <c r="K87" s="215" t="e">
        <f>I87/E84</f>
        <v>#DIV/0!</v>
      </c>
      <c r="L87" s="101"/>
      <c r="M87" s="94"/>
      <c r="N87" s="94"/>
      <c r="O87" s="94"/>
      <c r="P87" s="94"/>
      <c r="Q87" s="94"/>
      <c r="R87" s="94"/>
      <c r="S87" s="117"/>
      <c r="T87" s="117"/>
      <c r="U87" s="117"/>
      <c r="V87" s="117"/>
      <c r="W87" s="117"/>
      <c r="X87" s="117"/>
      <c r="Y87" s="117"/>
    </row>
    <row r="88" spans="1:33" s="161" customFormat="1" ht="14.25" customHeight="1" x14ac:dyDescent="0.25">
      <c r="A88" s="105"/>
      <c r="B88" s="116"/>
      <c r="C88" s="116"/>
      <c r="D88" s="116"/>
      <c r="E88" s="94"/>
      <c r="F88" s="133" t="s">
        <v>66</v>
      </c>
      <c r="G88" s="134" t="e">
        <f>STDEV(G84:G86)</f>
        <v>#DIV/0!</v>
      </c>
      <c r="H88" s="135" t="e">
        <f>STDEV(H84:H86)</f>
        <v>#DIV/0!</v>
      </c>
      <c r="I88" s="135">
        <f>STDEV(I84:I86)</f>
        <v>0</v>
      </c>
      <c r="J88" s="128" t="s">
        <v>63</v>
      </c>
      <c r="K88" s="214"/>
      <c r="L88" s="94"/>
      <c r="M88" s="94"/>
      <c r="N88" s="94"/>
      <c r="O88" s="94"/>
      <c r="P88" s="94"/>
      <c r="Q88" s="94"/>
      <c r="R88" s="94"/>
      <c r="S88" s="117"/>
      <c r="T88" s="117"/>
      <c r="U88" s="117"/>
      <c r="V88" s="117"/>
      <c r="W88" s="117"/>
      <c r="X88" s="117"/>
      <c r="Y88" s="117"/>
    </row>
    <row r="89" spans="1:33" s="161" customFormat="1" ht="14.25" customHeight="1" x14ac:dyDescent="0.25">
      <c r="A89" s="94"/>
      <c r="B89" s="94"/>
      <c r="C89" s="94"/>
      <c r="D89" s="94"/>
      <c r="E89" s="94"/>
      <c r="F89" s="136" t="s">
        <v>67</v>
      </c>
      <c r="G89" s="137" t="e">
        <f>G88/G87*100</f>
        <v>#DIV/0!</v>
      </c>
      <c r="H89" s="137" t="e">
        <f>H88/H87*100</f>
        <v>#DIV/0!</v>
      </c>
      <c r="I89" s="137" t="e">
        <f>I88/I87*100</f>
        <v>#DIV/0!</v>
      </c>
      <c r="J89" s="138" t="s">
        <v>63</v>
      </c>
      <c r="K89" s="214"/>
      <c r="L89" s="94"/>
      <c r="M89" s="117"/>
      <c r="N89" s="94"/>
      <c r="O89" s="94"/>
      <c r="P89" s="94"/>
      <c r="Q89" s="94"/>
      <c r="R89" s="94"/>
      <c r="S89" s="117"/>
      <c r="T89" s="117"/>
      <c r="U89" s="117"/>
      <c r="V89" s="117"/>
      <c r="W89" s="117"/>
      <c r="X89" s="117"/>
      <c r="Y89" s="117"/>
    </row>
    <row r="90" spans="1:33" s="161" customFormat="1" ht="14.25" customHeight="1" x14ac:dyDescent="0.25">
      <c r="A90" s="94"/>
      <c r="B90" s="94"/>
      <c r="C90" s="94"/>
      <c r="D90" s="94"/>
      <c r="E90" s="94"/>
      <c r="F90" s="139" t="s">
        <v>68</v>
      </c>
      <c r="G90" s="140" t="s">
        <v>69</v>
      </c>
      <c r="H90" s="162" t="s">
        <v>68</v>
      </c>
      <c r="I90" s="139" t="s">
        <v>70</v>
      </c>
      <c r="J90" s="140" t="s">
        <v>172</v>
      </c>
      <c r="L90" s="94"/>
      <c r="M90" s="94"/>
      <c r="N90" s="94"/>
      <c r="O90" s="94"/>
      <c r="P90" s="94"/>
      <c r="Q90" s="94"/>
      <c r="R90" s="94"/>
      <c r="S90" s="117"/>
      <c r="T90" s="117"/>
      <c r="U90" s="117"/>
      <c r="V90" s="117"/>
      <c r="W90" s="117"/>
      <c r="X90" s="117"/>
      <c r="Y90" s="117"/>
    </row>
    <row r="91" spans="1:33" s="161" customFormat="1" ht="14.25" customHeight="1" x14ac:dyDescent="0.25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117"/>
      <c r="T91" s="117"/>
      <c r="U91" s="117"/>
      <c r="V91" s="117"/>
      <c r="W91" s="117"/>
      <c r="X91" s="117"/>
      <c r="Y91" s="117"/>
    </row>
    <row r="92" spans="1:33" s="161" customFormat="1" ht="14.25" customHeight="1" x14ac:dyDescent="0.25">
      <c r="A92" s="105" t="s">
        <v>140</v>
      </c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94"/>
      <c r="R92" s="117"/>
      <c r="S92" s="117"/>
      <c r="T92" s="117"/>
      <c r="U92" s="117"/>
      <c r="V92" s="117"/>
      <c r="W92" s="117"/>
      <c r="X92" s="117"/>
      <c r="Y92" s="117"/>
    </row>
    <row r="93" spans="1:33" s="161" customFormat="1" ht="14.25" customHeight="1" x14ac:dyDescent="0.25">
      <c r="A93" s="105"/>
      <c r="B93" s="94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94"/>
      <c r="N93" s="94"/>
      <c r="O93" s="94"/>
      <c r="P93" s="94"/>
      <c r="Q93" s="94"/>
      <c r="R93" s="117"/>
      <c r="S93" s="94"/>
      <c r="T93" s="94"/>
      <c r="U93" s="94"/>
      <c r="V93" s="94"/>
      <c r="W93" s="94"/>
      <c r="X93" s="94"/>
      <c r="Y93" s="94"/>
      <c r="Z93" s="160"/>
      <c r="AA93" s="160"/>
      <c r="AB93" s="160"/>
    </row>
    <row r="94" spans="1:33" s="161" customFormat="1" ht="30" x14ac:dyDescent="0.25">
      <c r="A94" s="108" t="s">
        <v>60</v>
      </c>
      <c r="B94" s="108" t="s">
        <v>71</v>
      </c>
      <c r="C94" s="108" t="s">
        <v>40</v>
      </c>
      <c r="D94" s="108" t="s">
        <v>41</v>
      </c>
      <c r="E94" s="108" t="s">
        <v>42</v>
      </c>
      <c r="F94" s="108" t="s">
        <v>43</v>
      </c>
      <c r="G94" s="121" t="s">
        <v>115</v>
      </c>
      <c r="H94" s="121" t="s">
        <v>119</v>
      </c>
      <c r="I94" s="108" t="s">
        <v>47</v>
      </c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160"/>
      <c r="Z94" s="160"/>
      <c r="AA94" s="160"/>
      <c r="AC94" s="160"/>
    </row>
    <row r="95" spans="1:33" s="161" customFormat="1" ht="14.25" customHeight="1" x14ac:dyDescent="0.25">
      <c r="A95" s="208" t="str">
        <f>'solvent 1'!A95</f>
        <v>B3.4</v>
      </c>
      <c r="B95" s="208">
        <f>'solvent 1'!B95</f>
        <v>1</v>
      </c>
      <c r="C95" s="208">
        <f>'solvent 1'!C95</f>
        <v>40</v>
      </c>
      <c r="D95" s="208" t="str">
        <f>'solvent 1'!D95</f>
        <v>B</v>
      </c>
      <c r="E95" s="208">
        <f>'solvent 1'!E95</f>
        <v>3.96</v>
      </c>
      <c r="F95" s="119">
        <f>C95*$D$33/(C95*0.001+E95)</f>
        <v>0</v>
      </c>
      <c r="G95" s="294"/>
      <c r="H95" s="122">
        <f>G95-$B$55</f>
        <v>0</v>
      </c>
      <c r="I95" s="132" t="e">
        <f>H95/$B$75/F95*100</f>
        <v>#DIV/0!</v>
      </c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160"/>
      <c r="Z95" s="160"/>
      <c r="AA95" s="160"/>
      <c r="AB95" s="160"/>
    </row>
    <row r="96" spans="1:33" ht="14.25" customHeight="1" x14ac:dyDescent="0.25">
      <c r="A96" s="208" t="str">
        <f>'solvent 1'!A96</f>
        <v>B3.5</v>
      </c>
      <c r="B96" s="208">
        <f>'solvent 1'!B96</f>
        <v>2</v>
      </c>
      <c r="C96" s="208">
        <f>'solvent 1'!C96</f>
        <v>40</v>
      </c>
      <c r="D96" s="208" t="str">
        <f>'solvent 1'!D96</f>
        <v>B</v>
      </c>
      <c r="E96" s="208">
        <f>'solvent 1'!E96</f>
        <v>3.96</v>
      </c>
      <c r="F96" s="119">
        <f t="shared" ref="F96:F99" si="5">C96*$D$33/(C96*0.001+E96)</f>
        <v>0</v>
      </c>
      <c r="G96" s="294"/>
      <c r="H96" s="122">
        <f t="shared" ref="H96:H99" si="6">G96-$B$55</f>
        <v>0</v>
      </c>
      <c r="I96" s="132" t="e">
        <f t="shared" ref="I96:I99" si="7">H96/$B$75/F96*100</f>
        <v>#DIV/0!</v>
      </c>
      <c r="AC96" s="117"/>
      <c r="AD96" s="117"/>
      <c r="AE96" s="117"/>
      <c r="AF96" s="117"/>
      <c r="AG96" s="117"/>
    </row>
    <row r="97" spans="1:37" ht="14.25" customHeight="1" x14ac:dyDescent="0.25">
      <c r="A97" s="208" t="str">
        <f>'solvent 1'!A97</f>
        <v>B3.6</v>
      </c>
      <c r="B97" s="208">
        <f>'solvent 1'!B97</f>
        <v>3</v>
      </c>
      <c r="C97" s="208">
        <f>'solvent 1'!C97</f>
        <v>40</v>
      </c>
      <c r="D97" s="208" t="str">
        <f>'solvent 1'!D97</f>
        <v>B</v>
      </c>
      <c r="E97" s="208">
        <f>'solvent 1'!E97</f>
        <v>3.96</v>
      </c>
      <c r="F97" s="119">
        <f t="shared" si="5"/>
        <v>0</v>
      </c>
      <c r="G97" s="294"/>
      <c r="H97" s="122">
        <f t="shared" si="6"/>
        <v>0</v>
      </c>
      <c r="I97" s="132" t="e">
        <f t="shared" si="7"/>
        <v>#DIV/0!</v>
      </c>
      <c r="AC97" s="117"/>
      <c r="AD97" s="117"/>
      <c r="AE97" s="117"/>
      <c r="AF97" s="117"/>
      <c r="AG97" s="117"/>
    </row>
    <row r="98" spans="1:37" ht="14.25" customHeight="1" x14ac:dyDescent="0.25">
      <c r="A98" s="208" t="str">
        <f>'solvent 1'!A98</f>
        <v>B3.7</v>
      </c>
      <c r="B98" s="208">
        <f>'solvent 1'!B98</f>
        <v>4</v>
      </c>
      <c r="C98" s="208">
        <f>'solvent 1'!C98</f>
        <v>40</v>
      </c>
      <c r="D98" s="208" t="str">
        <f>'solvent 1'!D98</f>
        <v>B</v>
      </c>
      <c r="E98" s="208">
        <f>'solvent 1'!E98</f>
        <v>3.96</v>
      </c>
      <c r="F98" s="119">
        <f t="shared" si="5"/>
        <v>0</v>
      </c>
      <c r="G98" s="294"/>
      <c r="H98" s="122">
        <f t="shared" si="6"/>
        <v>0</v>
      </c>
      <c r="I98" s="132" t="e">
        <f>H98/$B$75/F98*100</f>
        <v>#DIV/0!</v>
      </c>
      <c r="AC98" s="117"/>
      <c r="AD98" s="117"/>
      <c r="AE98" s="117"/>
      <c r="AF98" s="117"/>
      <c r="AG98" s="117"/>
    </row>
    <row r="99" spans="1:37" ht="14.25" customHeight="1" x14ac:dyDescent="0.25">
      <c r="A99" s="208" t="str">
        <f>'solvent 1'!A99</f>
        <v>B3.8</v>
      </c>
      <c r="B99" s="208">
        <f>'solvent 1'!B99</f>
        <v>5</v>
      </c>
      <c r="C99" s="208">
        <f>'solvent 1'!C99</f>
        <v>40</v>
      </c>
      <c r="D99" s="208" t="str">
        <f>'solvent 1'!D99</f>
        <v>B</v>
      </c>
      <c r="E99" s="208">
        <f>'solvent 1'!E99</f>
        <v>3.96</v>
      </c>
      <c r="F99" s="119">
        <f t="shared" si="5"/>
        <v>0</v>
      </c>
      <c r="G99" s="294"/>
      <c r="H99" s="122">
        <f t="shared" si="6"/>
        <v>0</v>
      </c>
      <c r="I99" s="132" t="e">
        <f t="shared" si="7"/>
        <v>#DIV/0!</v>
      </c>
      <c r="AC99" s="117"/>
      <c r="AD99" s="117"/>
      <c r="AE99" s="117"/>
      <c r="AF99" s="117"/>
      <c r="AG99" s="117"/>
    </row>
    <row r="100" spans="1:37" ht="14.25" customHeight="1" x14ac:dyDescent="0.25">
      <c r="H100" s="165" t="s">
        <v>68</v>
      </c>
      <c r="I100" s="140" t="s">
        <v>172</v>
      </c>
      <c r="J100" s="117"/>
      <c r="AD100" s="117"/>
    </row>
    <row r="101" spans="1:37" ht="14.25" customHeight="1" x14ac:dyDescent="0.25">
      <c r="H101" s="117"/>
      <c r="I101" s="117"/>
    </row>
    <row r="102" spans="1:37" ht="14.25" customHeight="1" thickBot="1" x14ac:dyDescent="0.3">
      <c r="A102" s="105" t="s">
        <v>141</v>
      </c>
    </row>
    <row r="103" spans="1:37" ht="14.25" customHeight="1" x14ac:dyDescent="0.25">
      <c r="G103" s="141"/>
      <c r="O103" s="117"/>
      <c r="U103" s="142" t="s">
        <v>73</v>
      </c>
      <c r="AG103" s="117"/>
    </row>
    <row r="104" spans="1:37" ht="51" customHeight="1" thickBot="1" x14ac:dyDescent="0.3">
      <c r="A104" s="191" t="s">
        <v>74</v>
      </c>
      <c r="B104" s="190" t="s">
        <v>71</v>
      </c>
      <c r="C104" s="190" t="s">
        <v>150</v>
      </c>
      <c r="D104" s="125" t="s">
        <v>34</v>
      </c>
      <c r="E104" s="189" t="s">
        <v>162</v>
      </c>
      <c r="F104" s="189" t="s">
        <v>154</v>
      </c>
      <c r="G104" s="192" t="s">
        <v>155</v>
      </c>
      <c r="H104" s="188" t="s">
        <v>75</v>
      </c>
      <c r="I104" s="187" t="s">
        <v>118</v>
      </c>
      <c r="J104" s="187" t="s">
        <v>142</v>
      </c>
      <c r="K104" s="187" t="s">
        <v>159</v>
      </c>
      <c r="L104" s="187" t="s">
        <v>158</v>
      </c>
      <c r="M104" s="187" t="s">
        <v>161</v>
      </c>
      <c r="N104" s="187" t="s">
        <v>160</v>
      </c>
      <c r="O104" s="187" t="s">
        <v>47</v>
      </c>
      <c r="P104" s="187" t="s">
        <v>76</v>
      </c>
      <c r="Q104" s="186" t="s">
        <v>77</v>
      </c>
      <c r="R104" s="186" t="s">
        <v>78</v>
      </c>
      <c r="S104" s="186" t="s">
        <v>79</v>
      </c>
      <c r="T104" s="188" t="s">
        <v>180</v>
      </c>
      <c r="U104" s="143" t="s">
        <v>108</v>
      </c>
      <c r="V104" s="144" t="s">
        <v>80</v>
      </c>
      <c r="W104" s="117"/>
      <c r="AD104" s="117"/>
      <c r="AE104" s="117"/>
      <c r="AH104" s="94"/>
      <c r="AI104" s="94"/>
      <c r="AJ104" s="94"/>
      <c r="AK104" s="94"/>
    </row>
    <row r="105" spans="1:37" s="94" customFormat="1" ht="14.25" customHeight="1" x14ac:dyDescent="0.25">
      <c r="A105" s="377">
        <f>'solvent 1'!A105</f>
        <v>0</v>
      </c>
      <c r="B105" s="380">
        <f>'solvent 1'!B105</f>
        <v>0</v>
      </c>
      <c r="C105" s="195">
        <v>1</v>
      </c>
      <c r="D105" s="269">
        <f>'solvent 1'!D105</f>
        <v>0</v>
      </c>
      <c r="E105" s="337" t="str">
        <f>'solvent 1'!E105</f>
        <v>N/A</v>
      </c>
      <c r="F105" s="337" t="str">
        <f>'solvent 1'!F105</f>
        <v>N/A</v>
      </c>
      <c r="G105" s="254">
        <f>'solvent 1'!G105</f>
        <v>4</v>
      </c>
      <c r="H105" s="307">
        <f>D105/G105</f>
        <v>0</v>
      </c>
      <c r="I105" s="279"/>
      <c r="J105" s="305">
        <f>I105-$B$55</f>
        <v>0</v>
      </c>
      <c r="K105" s="337" t="str">
        <f>'solvent 1'!K105</f>
        <v>N/A</v>
      </c>
      <c r="L105" s="337" t="str">
        <f>'solvent 1'!L105</f>
        <v>N/A</v>
      </c>
      <c r="M105" s="337" t="str">
        <f>'solvent 1'!M105</f>
        <v>N/A</v>
      </c>
      <c r="N105" s="337" t="str">
        <f>'solvent 1'!N105</f>
        <v>N/A</v>
      </c>
      <c r="O105" s="337" t="str">
        <f>'solvent 1'!O105</f>
        <v>N/A</v>
      </c>
      <c r="P105" s="206" t="e">
        <f>J105/$B$75</f>
        <v>#DIV/0!</v>
      </c>
      <c r="Q105" s="305" t="e">
        <f>P105*0.001/H105*100*10000</f>
        <v>#DIV/0!</v>
      </c>
      <c r="R105" s="351" t="e">
        <f>AVERAGE(Q105:Q107)</f>
        <v>#DIV/0!</v>
      </c>
      <c r="S105" s="354" t="e">
        <f>AVERAGE(R105:R107)/10000</f>
        <v>#DIV/0!</v>
      </c>
      <c r="T105" s="227" t="e">
        <f>IF(P105&lt;$B$79, $B$79*0.001/H105*100*10000,"N/A")</f>
        <v>#DIV/0!</v>
      </c>
      <c r="U105" s="322"/>
      <c r="V105" s="146" t="s">
        <v>81</v>
      </c>
      <c r="W105" s="124" t="s">
        <v>82</v>
      </c>
      <c r="X105" s="117"/>
    </row>
    <row r="106" spans="1:37" s="94" customFormat="1" ht="14.25" customHeight="1" x14ac:dyDescent="0.25">
      <c r="A106" s="378"/>
      <c r="B106" s="381"/>
      <c r="C106" s="182">
        <v>2</v>
      </c>
      <c r="D106" s="270">
        <f>'solvent 1'!D106</f>
        <v>0</v>
      </c>
      <c r="E106" s="338"/>
      <c r="F106" s="338"/>
      <c r="G106" s="255">
        <f>'solvent 1'!G106</f>
        <v>4</v>
      </c>
      <c r="H106" s="202">
        <f>D106/G106</f>
        <v>0</v>
      </c>
      <c r="I106" s="280"/>
      <c r="J106" s="201">
        <f t="shared" ref="J106:J110" si="8">I106-$B$55</f>
        <v>0</v>
      </c>
      <c r="K106" s="338"/>
      <c r="L106" s="338"/>
      <c r="M106" s="338"/>
      <c r="N106" s="338"/>
      <c r="O106" s="338"/>
      <c r="P106" s="178" t="e">
        <f>J106/$B$75</f>
        <v>#DIV/0!</v>
      </c>
      <c r="Q106" s="201" t="e">
        <f>P106*0.001/H106*100*10000</f>
        <v>#DIV/0!</v>
      </c>
      <c r="R106" s="352"/>
      <c r="S106" s="355"/>
      <c r="T106" s="228" t="e">
        <f>IF(P106&lt;$B$79, $B$79*0.001/H106*100*10000,"N/A")</f>
        <v>#DIV/0!</v>
      </c>
      <c r="U106" s="323"/>
      <c r="V106" s="146" t="s">
        <v>134</v>
      </c>
      <c r="W106" s="124" t="s">
        <v>83</v>
      </c>
    </row>
    <row r="107" spans="1:37" s="94" customFormat="1" ht="14.25" customHeight="1" x14ac:dyDescent="0.25">
      <c r="A107" s="378"/>
      <c r="B107" s="381"/>
      <c r="C107" s="147">
        <v>3</v>
      </c>
      <c r="D107" s="271">
        <f>'solvent 1'!D107</f>
        <v>0</v>
      </c>
      <c r="E107" s="339"/>
      <c r="F107" s="339"/>
      <c r="G107" s="256">
        <f>'solvent 1'!G107</f>
        <v>4</v>
      </c>
      <c r="H107" s="308">
        <f>D107/G107</f>
        <v>0</v>
      </c>
      <c r="I107" s="280"/>
      <c r="J107" s="306">
        <f t="shared" si="8"/>
        <v>0</v>
      </c>
      <c r="K107" s="339"/>
      <c r="L107" s="339"/>
      <c r="M107" s="339"/>
      <c r="N107" s="339"/>
      <c r="O107" s="339"/>
      <c r="P107" s="317" t="e">
        <f>J107/$B$75</f>
        <v>#DIV/0!</v>
      </c>
      <c r="Q107" s="306" t="e">
        <f>P107*0.001/H107*100*10000</f>
        <v>#DIV/0!</v>
      </c>
      <c r="R107" s="353"/>
      <c r="S107" s="356"/>
      <c r="T107" s="228" t="e">
        <f>IF(P107&lt;$B$79, $B$79*0.001/H107*100*10000,"N/A")</f>
        <v>#DIV/0!</v>
      </c>
      <c r="U107" s="324"/>
      <c r="V107" s="146" t="s">
        <v>133</v>
      </c>
      <c r="W107" s="124" t="s">
        <v>135</v>
      </c>
      <c r="X107" s="117"/>
    </row>
    <row r="108" spans="1:37" s="94" customFormat="1" ht="14.25" customHeight="1" x14ac:dyDescent="0.25">
      <c r="A108" s="378"/>
      <c r="B108" s="381"/>
      <c r="C108" s="145" t="s">
        <v>151</v>
      </c>
      <c r="D108" s="257">
        <f>'solvent 1'!D108</f>
        <v>0</v>
      </c>
      <c r="E108" s="207">
        <f>'solvent 1'!E108</f>
        <v>800</v>
      </c>
      <c r="F108" s="207" t="str">
        <f>'solvent 1'!F108</f>
        <v>Diluted stock A</v>
      </c>
      <c r="G108" s="257">
        <f>'solvent 1'!G108</f>
        <v>3.2</v>
      </c>
      <c r="H108" s="193">
        <f>D108/(E108*0.001+G108)</f>
        <v>0</v>
      </c>
      <c r="I108" s="280"/>
      <c r="J108" s="201">
        <f t="shared" si="8"/>
        <v>0</v>
      </c>
      <c r="K108" s="225" t="e">
        <f>$B$75*S105/100*H108/0.001</f>
        <v>#DIV/0!</v>
      </c>
      <c r="L108" s="201" t="e">
        <f>J108-K108</f>
        <v>#DIV/0!</v>
      </c>
      <c r="M108" s="194">
        <f>$E$64</f>
        <v>0</v>
      </c>
      <c r="N108" s="178" t="e">
        <f>L108/B$75</f>
        <v>#DIV/0!</v>
      </c>
      <c r="O108" s="201" t="e">
        <f>IF(M108&gt;=$B$79, N108/M108*100, "N/A")</f>
        <v>#DIV/0!</v>
      </c>
      <c r="P108" s="343" t="str">
        <f>'solvent 1'!P108</f>
        <v>N/A</v>
      </c>
      <c r="Q108" s="343" t="str">
        <f>'solvent 1'!Q108</f>
        <v>N/A</v>
      </c>
      <c r="R108" s="343" t="str">
        <f>'solvent 1'!R108</f>
        <v>N/A</v>
      </c>
      <c r="S108" s="343" t="str">
        <f>'solvent 1'!S108</f>
        <v>N/A</v>
      </c>
      <c r="T108" s="345" t="str">
        <f>IF(P108&lt;$B$79, $B$79*0.001/H108*100*10000,"N/A")</f>
        <v>N/A</v>
      </c>
      <c r="U108" s="334" t="str">
        <f>'solvent 1'!U108</f>
        <v>N/A</v>
      </c>
      <c r="V108" s="146" t="s">
        <v>84</v>
      </c>
      <c r="W108" s="124" t="s">
        <v>85</v>
      </c>
      <c r="X108" s="117"/>
    </row>
    <row r="109" spans="1:37" s="94" customFormat="1" ht="14.25" customHeight="1" x14ac:dyDescent="0.25">
      <c r="A109" s="378"/>
      <c r="B109" s="381"/>
      <c r="C109" s="182" t="s">
        <v>152</v>
      </c>
      <c r="D109" s="257">
        <f>'solvent 1'!D109</f>
        <v>0</v>
      </c>
      <c r="E109" s="207">
        <f>'solvent 1'!E109</f>
        <v>4000</v>
      </c>
      <c r="F109" s="207" t="str">
        <f>'solvent 1'!F109</f>
        <v>Diluted stock A</v>
      </c>
      <c r="G109" s="257">
        <f>'solvent 1'!G109</f>
        <v>0</v>
      </c>
      <c r="H109" s="193">
        <f>D109/(E109*0.001+G109)</f>
        <v>0</v>
      </c>
      <c r="I109" s="280"/>
      <c r="J109" s="201">
        <f t="shared" si="8"/>
        <v>0</v>
      </c>
      <c r="K109" s="225" t="e">
        <f>$B$75*S105/100*H109/0.001</f>
        <v>#DIV/0!</v>
      </c>
      <c r="L109" s="201" t="e">
        <f>J109-K109</f>
        <v>#DIV/0!</v>
      </c>
      <c r="M109" s="194">
        <f>$E$65</f>
        <v>0</v>
      </c>
      <c r="N109" s="178" t="e">
        <f>L109/B$75</f>
        <v>#DIV/0!</v>
      </c>
      <c r="O109" s="201" t="e">
        <f>IF(M109&gt;=$B$79, N109/M109*100, "N/A")</f>
        <v>#DIV/0!</v>
      </c>
      <c r="P109" s="338"/>
      <c r="Q109" s="338"/>
      <c r="R109" s="338"/>
      <c r="S109" s="338"/>
      <c r="T109" s="346"/>
      <c r="U109" s="335"/>
      <c r="V109" s="146"/>
      <c r="W109" s="124"/>
      <c r="X109" s="117"/>
    </row>
    <row r="110" spans="1:37" s="94" customFormat="1" ht="14.25" customHeight="1" thickBot="1" x14ac:dyDescent="0.3">
      <c r="A110" s="379"/>
      <c r="B110" s="382"/>
      <c r="C110" s="198" t="s">
        <v>153</v>
      </c>
      <c r="D110" s="258">
        <f>'solvent 1'!D110</f>
        <v>0</v>
      </c>
      <c r="E110" s="207">
        <f>'solvent 1'!E110</f>
        <v>20</v>
      </c>
      <c r="F110" s="207" t="str">
        <f>'solvent 1'!F110</f>
        <v>Stock A</v>
      </c>
      <c r="G110" s="257">
        <f>'solvent 1'!G110</f>
        <v>3.98</v>
      </c>
      <c r="H110" s="199">
        <f>D110/(E110*0.001+G110)</f>
        <v>0</v>
      </c>
      <c r="I110" s="281"/>
      <c r="J110" s="204">
        <f t="shared" si="8"/>
        <v>0</v>
      </c>
      <c r="K110" s="225" t="e">
        <f>$B$75*S105/100*H110/0.001</f>
        <v>#DIV/0!</v>
      </c>
      <c r="L110" s="201" t="e">
        <f>J110-K110</f>
        <v>#DIV/0!</v>
      </c>
      <c r="M110" s="194">
        <f>$E$66</f>
        <v>0</v>
      </c>
      <c r="N110" s="178" t="e">
        <f>L110/B$75</f>
        <v>#DIV/0!</v>
      </c>
      <c r="O110" s="201" t="e">
        <f>IF(M110&gt;=$B$79, N110/M110*100, "N/A")</f>
        <v>#DIV/0!</v>
      </c>
      <c r="P110" s="344"/>
      <c r="Q110" s="344"/>
      <c r="R110" s="344"/>
      <c r="S110" s="344"/>
      <c r="T110" s="347"/>
      <c r="U110" s="336"/>
      <c r="V110" s="146"/>
      <c r="W110" s="124"/>
    </row>
    <row r="111" spans="1:37" s="94" customFormat="1" ht="14.25" customHeight="1" x14ac:dyDescent="0.25">
      <c r="A111" s="377">
        <f>'solvent 1'!A111</f>
        <v>0</v>
      </c>
      <c r="B111" s="380">
        <f>'solvent 1'!B111</f>
        <v>0</v>
      </c>
      <c r="C111" s="195">
        <v>1</v>
      </c>
      <c r="D111" s="269">
        <f>'solvent 1'!D111</f>
        <v>0</v>
      </c>
      <c r="E111" s="337" t="str">
        <f>'solvent 1'!E111</f>
        <v>N/A</v>
      </c>
      <c r="F111" s="337" t="str">
        <f>'solvent 1'!F111</f>
        <v>N/A</v>
      </c>
      <c r="G111" s="254">
        <f>'solvent 1'!G111</f>
        <v>4</v>
      </c>
      <c r="H111" s="307">
        <f>D111/G111</f>
        <v>0</v>
      </c>
      <c r="I111" s="300"/>
      <c r="J111" s="305">
        <f>I111-$B$55</f>
        <v>0</v>
      </c>
      <c r="K111" s="337" t="str">
        <f>'solvent 1'!K111</f>
        <v>N/A</v>
      </c>
      <c r="L111" s="337" t="str">
        <f>'solvent 1'!L111</f>
        <v>N/A</v>
      </c>
      <c r="M111" s="337" t="str">
        <f>'solvent 1'!M111</f>
        <v>N/A</v>
      </c>
      <c r="N111" s="337" t="str">
        <f>'solvent 1'!N111</f>
        <v>N/A</v>
      </c>
      <c r="O111" s="337" t="str">
        <f>'solvent 1'!O111</f>
        <v>N/A</v>
      </c>
      <c r="P111" s="206" t="e">
        <f>J111/$B$75</f>
        <v>#DIV/0!</v>
      </c>
      <c r="Q111" s="305" t="e">
        <f>P111*0.001/H111*100*10000</f>
        <v>#DIV/0!</v>
      </c>
      <c r="R111" s="351" t="e">
        <f>AVERAGE(Q111:Q113)</f>
        <v>#DIV/0!</v>
      </c>
      <c r="S111" s="354" t="e">
        <f>AVERAGE(R111:R113)/10000</f>
        <v>#DIV/0!</v>
      </c>
      <c r="T111" s="227" t="e">
        <f>IF(P111&lt;$B$79, $B$79*0.001/H111*100*10000,"N/A")</f>
        <v>#DIV/0!</v>
      </c>
      <c r="U111" s="322"/>
      <c r="V111" s="146"/>
      <c r="W111" s="124"/>
      <c r="X111" s="117"/>
    </row>
    <row r="112" spans="1:37" s="94" customFormat="1" ht="14.25" customHeight="1" x14ac:dyDescent="0.25">
      <c r="A112" s="378"/>
      <c r="B112" s="381"/>
      <c r="C112" s="182">
        <v>2</v>
      </c>
      <c r="D112" s="270">
        <f>'solvent 1'!D112</f>
        <v>0</v>
      </c>
      <c r="E112" s="338"/>
      <c r="F112" s="338"/>
      <c r="G112" s="255">
        <f>'solvent 1'!G112</f>
        <v>4</v>
      </c>
      <c r="H112" s="202">
        <f>D112/G112</f>
        <v>0</v>
      </c>
      <c r="I112" s="301"/>
      <c r="J112" s="201">
        <f t="shared" ref="J112:J116" si="9">I112-$B$55</f>
        <v>0</v>
      </c>
      <c r="K112" s="338"/>
      <c r="L112" s="338"/>
      <c r="M112" s="338"/>
      <c r="N112" s="338"/>
      <c r="O112" s="338"/>
      <c r="P112" s="178" t="e">
        <f>J112/$B$75</f>
        <v>#DIV/0!</v>
      </c>
      <c r="Q112" s="201" t="e">
        <f>P112*0.001/H112*100*10000</f>
        <v>#DIV/0!</v>
      </c>
      <c r="R112" s="352"/>
      <c r="S112" s="355"/>
      <c r="T112" s="228" t="e">
        <f>IF(P112&lt;$B$79, $B$79*0.001/H112*100*10000,"N/A")</f>
        <v>#DIV/0!</v>
      </c>
      <c r="U112" s="323"/>
      <c r="V112" s="146"/>
      <c r="W112" s="124"/>
      <c r="X112" s="117"/>
    </row>
    <row r="113" spans="1:24" s="94" customFormat="1" ht="14.25" customHeight="1" x14ac:dyDescent="0.25">
      <c r="A113" s="378"/>
      <c r="B113" s="381"/>
      <c r="C113" s="147">
        <v>3</v>
      </c>
      <c r="D113" s="271">
        <f>'solvent 1'!D113</f>
        <v>0</v>
      </c>
      <c r="E113" s="339"/>
      <c r="F113" s="339"/>
      <c r="G113" s="256">
        <f>'solvent 1'!G113</f>
        <v>4</v>
      </c>
      <c r="H113" s="308">
        <f>D113/G113</f>
        <v>0</v>
      </c>
      <c r="I113" s="302"/>
      <c r="J113" s="306">
        <f t="shared" si="9"/>
        <v>0</v>
      </c>
      <c r="K113" s="339"/>
      <c r="L113" s="339"/>
      <c r="M113" s="339"/>
      <c r="N113" s="339"/>
      <c r="O113" s="339"/>
      <c r="P113" s="317" t="e">
        <f>J113/$B$75</f>
        <v>#DIV/0!</v>
      </c>
      <c r="Q113" s="306" t="e">
        <f>P113*0.001/H113*100*10000</f>
        <v>#DIV/0!</v>
      </c>
      <c r="R113" s="353"/>
      <c r="S113" s="356"/>
      <c r="T113" s="228" t="e">
        <f>IF(P113&lt;$B$79, $B$79*0.001/H113*100*10000,"N/A")</f>
        <v>#DIV/0!</v>
      </c>
      <c r="U113" s="324"/>
      <c r="V113"/>
      <c r="W113" s="124"/>
    </row>
    <row r="114" spans="1:24" s="94" customFormat="1" ht="14.25" customHeight="1" x14ac:dyDescent="0.25">
      <c r="A114" s="378"/>
      <c r="B114" s="381"/>
      <c r="C114" s="145" t="s">
        <v>151</v>
      </c>
      <c r="D114" s="257">
        <f>'solvent 1'!D114</f>
        <v>0</v>
      </c>
      <c r="E114" s="207">
        <f>'solvent 1'!E114</f>
        <v>800</v>
      </c>
      <c r="F114" s="207" t="str">
        <f>'solvent 1'!F114</f>
        <v>Diluted stock A</v>
      </c>
      <c r="G114" s="257">
        <f>'solvent 1'!G114</f>
        <v>3.2</v>
      </c>
      <c r="H114" s="193">
        <f>D114/(E114*0.001+G114)</f>
        <v>0</v>
      </c>
      <c r="I114" s="301"/>
      <c r="J114" s="201">
        <f t="shared" si="9"/>
        <v>0</v>
      </c>
      <c r="K114" s="225" t="e">
        <f>$B$75*S111/100*H114/0.001</f>
        <v>#DIV/0!</v>
      </c>
      <c r="L114" s="201" t="e">
        <f>J114-K114</f>
        <v>#DIV/0!</v>
      </c>
      <c r="M114" s="194">
        <f>$E$64</f>
        <v>0</v>
      </c>
      <c r="N114" s="178" t="e">
        <f>L114/B$75</f>
        <v>#DIV/0!</v>
      </c>
      <c r="O114" s="201" t="e">
        <f>IF(M114&gt;=$B$79, N114/M114*100, "N/A")</f>
        <v>#DIV/0!</v>
      </c>
      <c r="P114" s="343" t="str">
        <f>'solvent 1'!P114</f>
        <v>N/A</v>
      </c>
      <c r="Q114" s="343" t="str">
        <f>'solvent 1'!Q114</f>
        <v>N/A</v>
      </c>
      <c r="R114" s="343" t="str">
        <f>'solvent 1'!R114</f>
        <v>N/A</v>
      </c>
      <c r="S114" s="343" t="str">
        <f>'solvent 1'!S114</f>
        <v>N/A</v>
      </c>
      <c r="T114" s="345" t="str">
        <f>IF(P114&lt;$B$79, $B$79*0.001/H114*100*10000,"N/A")</f>
        <v>N/A</v>
      </c>
      <c r="U114" s="334" t="str">
        <f>'solvent 1'!U114</f>
        <v>N/A</v>
      </c>
      <c r="V114"/>
      <c r="W114" s="124"/>
      <c r="X114" s="117"/>
    </row>
    <row r="115" spans="1:24" s="94" customFormat="1" ht="14.25" customHeight="1" x14ac:dyDescent="0.25">
      <c r="A115" s="378"/>
      <c r="B115" s="381"/>
      <c r="C115" s="182" t="s">
        <v>152</v>
      </c>
      <c r="D115" s="257">
        <f>'solvent 1'!D115</f>
        <v>0</v>
      </c>
      <c r="E115" s="207">
        <f>'solvent 1'!E115</f>
        <v>4000</v>
      </c>
      <c r="F115" s="207" t="str">
        <f>'solvent 1'!F115</f>
        <v>Diluted stock A</v>
      </c>
      <c r="G115" s="257">
        <f>'solvent 1'!G115</f>
        <v>0</v>
      </c>
      <c r="H115" s="193">
        <f>D115/(E115*0.001+G115)</f>
        <v>0</v>
      </c>
      <c r="I115" s="301"/>
      <c r="J115" s="201">
        <f t="shared" si="9"/>
        <v>0</v>
      </c>
      <c r="K115" s="225" t="e">
        <f>$B$75*S111/100*H115/0.001</f>
        <v>#DIV/0!</v>
      </c>
      <c r="L115" s="201" t="e">
        <f t="shared" ref="L115:L116" si="10">J115-K115</f>
        <v>#DIV/0!</v>
      </c>
      <c r="M115" s="194">
        <f>$E$65</f>
        <v>0</v>
      </c>
      <c r="N115" s="178" t="e">
        <f>L115/B$75</f>
        <v>#DIV/0!</v>
      </c>
      <c r="O115" s="201" t="e">
        <f>IF(M115&gt;=$B$79, N115/M115*100, "N/A")</f>
        <v>#DIV/0!</v>
      </c>
      <c r="P115" s="338"/>
      <c r="Q115" s="338"/>
      <c r="R115" s="338"/>
      <c r="S115" s="338"/>
      <c r="T115" s="346"/>
      <c r="U115" s="335"/>
      <c r="V115"/>
      <c r="W115" s="124"/>
      <c r="X115" s="117"/>
    </row>
    <row r="116" spans="1:24" s="94" customFormat="1" ht="15.75" thickBot="1" x14ac:dyDescent="0.3">
      <c r="A116" s="379"/>
      <c r="B116" s="382"/>
      <c r="C116" s="198" t="s">
        <v>153</v>
      </c>
      <c r="D116" s="258">
        <f>'solvent 1'!D116</f>
        <v>0</v>
      </c>
      <c r="E116" s="207">
        <f>'solvent 1'!E116</f>
        <v>20</v>
      </c>
      <c r="F116" s="207" t="str">
        <f>'solvent 1'!F116</f>
        <v>Stock A</v>
      </c>
      <c r="G116" s="258">
        <f>'solvent 1'!G116</f>
        <v>3.98</v>
      </c>
      <c r="H116" s="199">
        <f>D116/(E116*0.001+G116)</f>
        <v>0</v>
      </c>
      <c r="I116" s="303"/>
      <c r="J116" s="204">
        <f t="shared" si="9"/>
        <v>0</v>
      </c>
      <c r="K116" s="225" t="e">
        <f>$B$75*S111/100*H116/0.001</f>
        <v>#DIV/0!</v>
      </c>
      <c r="L116" s="201" t="e">
        <f t="shared" si="10"/>
        <v>#DIV/0!</v>
      </c>
      <c r="M116" s="194">
        <f>$E$66</f>
        <v>0</v>
      </c>
      <c r="N116" s="178" t="e">
        <f>L116/B$75</f>
        <v>#DIV/0!</v>
      </c>
      <c r="O116" s="201" t="e">
        <f>IF(M116&gt;=$B$79, N116/M116*100, "N/A")</f>
        <v>#DIV/0!</v>
      </c>
      <c r="P116" s="344"/>
      <c r="Q116" s="344"/>
      <c r="R116" s="344"/>
      <c r="S116" s="344"/>
      <c r="T116" s="347"/>
      <c r="U116" s="336"/>
      <c r="V116" s="146"/>
      <c r="W116" s="124"/>
    </row>
    <row r="117" spans="1:24" s="94" customFormat="1" ht="15" x14ac:dyDescent="0.25">
      <c r="A117" s="377">
        <f>'solvent 1'!A117</f>
        <v>0</v>
      </c>
      <c r="B117" s="380">
        <f>'solvent 1'!B117</f>
        <v>0</v>
      </c>
      <c r="C117" s="195">
        <v>1</v>
      </c>
      <c r="D117" s="269">
        <f>'solvent 1'!D117</f>
        <v>0</v>
      </c>
      <c r="E117" s="337" t="str">
        <f>'solvent 1'!E117</f>
        <v>N/A</v>
      </c>
      <c r="F117" s="337" t="str">
        <f>'solvent 1'!F117</f>
        <v>N/A</v>
      </c>
      <c r="G117" s="254">
        <f>'solvent 1'!G117</f>
        <v>4</v>
      </c>
      <c r="H117" s="307">
        <f>D117/G117</f>
        <v>0</v>
      </c>
      <c r="I117" s="300"/>
      <c r="J117" s="305">
        <f>I117-$B$55</f>
        <v>0</v>
      </c>
      <c r="K117" s="337" t="str">
        <f>'solvent 1'!K117</f>
        <v>N/A</v>
      </c>
      <c r="L117" s="337" t="str">
        <f>'solvent 1'!L117</f>
        <v>N/A</v>
      </c>
      <c r="M117" s="337" t="str">
        <f>'solvent 1'!M117</f>
        <v>N/A</v>
      </c>
      <c r="N117" s="337" t="str">
        <f>'solvent 1'!N117</f>
        <v>N/A</v>
      </c>
      <c r="O117" s="337" t="str">
        <f>'solvent 1'!O117</f>
        <v>N/A</v>
      </c>
      <c r="P117" s="206" t="e">
        <f>J117/$B$75</f>
        <v>#DIV/0!</v>
      </c>
      <c r="Q117" s="305" t="e">
        <f>P117*0.001/H117*100*10000</f>
        <v>#DIV/0!</v>
      </c>
      <c r="R117" s="351" t="e">
        <f>AVERAGE(Q117:Q119)</f>
        <v>#DIV/0!</v>
      </c>
      <c r="S117" s="354" t="e">
        <f>AVERAGE(R117:R119)/10000</f>
        <v>#DIV/0!</v>
      </c>
      <c r="T117" s="227" t="e">
        <f>IF(P117&lt;$B$79, $B$79*0.001/H117*100*10000,"N/A")</f>
        <v>#DIV/0!</v>
      </c>
      <c r="U117" s="322"/>
      <c r="V117" s="146"/>
      <c r="W117" s="124"/>
    </row>
    <row r="118" spans="1:24" s="94" customFormat="1" ht="15" x14ac:dyDescent="0.25">
      <c r="A118" s="378"/>
      <c r="B118" s="381"/>
      <c r="C118" s="182">
        <v>2</v>
      </c>
      <c r="D118" s="270">
        <f>'solvent 1'!D118</f>
        <v>0</v>
      </c>
      <c r="E118" s="338"/>
      <c r="F118" s="338"/>
      <c r="G118" s="255">
        <f>'solvent 1'!G118</f>
        <v>4</v>
      </c>
      <c r="H118" s="202">
        <f>D118/G118</f>
        <v>0</v>
      </c>
      <c r="I118" s="301"/>
      <c r="J118" s="201">
        <f t="shared" ref="J118:J122" si="11">I118-$B$55</f>
        <v>0</v>
      </c>
      <c r="K118" s="338"/>
      <c r="L118" s="338"/>
      <c r="M118" s="338"/>
      <c r="N118" s="338"/>
      <c r="O118" s="338"/>
      <c r="P118" s="178" t="e">
        <f>J118/$B$75</f>
        <v>#DIV/0!</v>
      </c>
      <c r="Q118" s="201" t="e">
        <f>P118*0.001/H118*100*10000</f>
        <v>#DIV/0!</v>
      </c>
      <c r="R118" s="352"/>
      <c r="S118" s="355"/>
      <c r="T118" s="228" t="e">
        <f>IF(P118&lt;$B$79, $B$79*0.001/H118*100*10000,"N/A")</f>
        <v>#DIV/0!</v>
      </c>
      <c r="U118" s="323"/>
      <c r="X118" s="117"/>
    </row>
    <row r="119" spans="1:24" s="94" customFormat="1" ht="15" x14ac:dyDescent="0.25">
      <c r="A119" s="378"/>
      <c r="B119" s="381"/>
      <c r="C119" s="147">
        <v>3</v>
      </c>
      <c r="D119" s="271">
        <f>'solvent 1'!D119</f>
        <v>0</v>
      </c>
      <c r="E119" s="339"/>
      <c r="F119" s="339"/>
      <c r="G119" s="256">
        <f>'solvent 1'!G119</f>
        <v>4</v>
      </c>
      <c r="H119" s="308">
        <f>D119/G119</f>
        <v>0</v>
      </c>
      <c r="I119" s="302"/>
      <c r="J119" s="306">
        <f t="shared" si="11"/>
        <v>0</v>
      </c>
      <c r="K119" s="339"/>
      <c r="L119" s="339"/>
      <c r="M119" s="339"/>
      <c r="N119" s="339"/>
      <c r="O119" s="339"/>
      <c r="P119" s="317" t="e">
        <f>J119/$B$75</f>
        <v>#DIV/0!</v>
      </c>
      <c r="Q119" s="306" t="e">
        <f>P119*0.001/H119*100*10000</f>
        <v>#DIV/0!</v>
      </c>
      <c r="R119" s="353"/>
      <c r="S119" s="356"/>
      <c r="T119" s="228" t="e">
        <f>IF(P119&lt;$B$79, $B$79*0.001/H119*100*10000,"N/A")</f>
        <v>#DIV/0!</v>
      </c>
      <c r="U119" s="324"/>
      <c r="X119" s="117"/>
    </row>
    <row r="120" spans="1:24" s="94" customFormat="1" ht="15" x14ac:dyDescent="0.25">
      <c r="A120" s="378"/>
      <c r="B120" s="381"/>
      <c r="C120" s="145" t="s">
        <v>151</v>
      </c>
      <c r="D120" s="257">
        <f>'solvent 1'!D120</f>
        <v>0</v>
      </c>
      <c r="E120" s="207">
        <f>'solvent 1'!E120</f>
        <v>800</v>
      </c>
      <c r="F120" s="207" t="str">
        <f>'solvent 1'!F120</f>
        <v>Diluted stock A</v>
      </c>
      <c r="G120" s="257">
        <f>'solvent 1'!G120</f>
        <v>3.2</v>
      </c>
      <c r="H120" s="193">
        <f>D120/(E120*0.001+G120)</f>
        <v>0</v>
      </c>
      <c r="I120" s="301"/>
      <c r="J120" s="201">
        <f t="shared" si="11"/>
        <v>0</v>
      </c>
      <c r="K120" s="225" t="e">
        <f>$B$75*S117/100*H120/0.001</f>
        <v>#DIV/0!</v>
      </c>
      <c r="L120" s="201" t="e">
        <f>J120-K120</f>
        <v>#DIV/0!</v>
      </c>
      <c r="M120" s="194">
        <f>$E$64</f>
        <v>0</v>
      </c>
      <c r="N120" s="178" t="e">
        <f>L120/B$75</f>
        <v>#DIV/0!</v>
      </c>
      <c r="O120" s="201" t="e">
        <f>IF(M120&gt;=$B$79, N120/M120*100, "N/A")</f>
        <v>#DIV/0!</v>
      </c>
      <c r="P120" s="343" t="str">
        <f>'solvent 1'!P120</f>
        <v>N/A</v>
      </c>
      <c r="Q120" s="343" t="str">
        <f>'solvent 1'!Q120</f>
        <v>N/A</v>
      </c>
      <c r="R120" s="343" t="str">
        <f>'solvent 1'!R120</f>
        <v>N/A</v>
      </c>
      <c r="S120" s="343" t="str">
        <f>'solvent 1'!S120</f>
        <v>N/A</v>
      </c>
      <c r="T120" s="345" t="str">
        <f>IF(P120&lt;$B$79, $B$79*0.001/H120*100*10000,"N/A")</f>
        <v>N/A</v>
      </c>
      <c r="U120" s="334" t="str">
        <f>'solvent 1'!U120</f>
        <v>N/A</v>
      </c>
      <c r="X120" s="117"/>
    </row>
    <row r="121" spans="1:24" s="94" customFormat="1" ht="15" x14ac:dyDescent="0.25">
      <c r="A121" s="378"/>
      <c r="B121" s="381"/>
      <c r="C121" s="182" t="s">
        <v>152</v>
      </c>
      <c r="D121" s="257">
        <f>'solvent 1'!D121</f>
        <v>0</v>
      </c>
      <c r="E121" s="207">
        <f>'solvent 1'!E121</f>
        <v>4000</v>
      </c>
      <c r="F121" s="207" t="str">
        <f>'solvent 1'!F121</f>
        <v>Diluted stock A</v>
      </c>
      <c r="G121" s="257">
        <f>'solvent 1'!G121</f>
        <v>0</v>
      </c>
      <c r="H121" s="193">
        <f>D121/(E121*0.001+G121)</f>
        <v>0</v>
      </c>
      <c r="I121" s="301"/>
      <c r="J121" s="201">
        <f t="shared" si="11"/>
        <v>0</v>
      </c>
      <c r="K121" s="225" t="e">
        <f>$B$75*S117/100*H121/0.001</f>
        <v>#DIV/0!</v>
      </c>
      <c r="L121" s="201" t="e">
        <f t="shared" ref="L121:L122" si="12">J121-K121</f>
        <v>#DIV/0!</v>
      </c>
      <c r="M121" s="194">
        <f>$E$65</f>
        <v>0</v>
      </c>
      <c r="N121" s="178" t="e">
        <f>L121/B$75</f>
        <v>#DIV/0!</v>
      </c>
      <c r="O121" s="201" t="e">
        <f>IF(M121&gt;=$B$79, N121/M121*100, "N/A")</f>
        <v>#DIV/0!</v>
      </c>
      <c r="P121" s="338"/>
      <c r="Q121" s="338"/>
      <c r="R121" s="338"/>
      <c r="S121" s="338"/>
      <c r="T121" s="346"/>
      <c r="U121" s="335"/>
      <c r="X121" s="117"/>
    </row>
    <row r="122" spans="1:24" s="94" customFormat="1" ht="15.75" thickBot="1" x14ac:dyDescent="0.3">
      <c r="A122" s="379"/>
      <c r="B122" s="382"/>
      <c r="C122" s="198" t="s">
        <v>153</v>
      </c>
      <c r="D122" s="258">
        <f>'solvent 1'!D122</f>
        <v>0</v>
      </c>
      <c r="E122" s="207">
        <f>'solvent 1'!E122</f>
        <v>20</v>
      </c>
      <c r="F122" s="207" t="str">
        <f>'solvent 1'!F122</f>
        <v>Stock A</v>
      </c>
      <c r="G122" s="258">
        <f>'solvent 1'!G122</f>
        <v>3.98</v>
      </c>
      <c r="H122" s="199">
        <f>D122/(E122*0.001+G122)</f>
        <v>0</v>
      </c>
      <c r="I122" s="303"/>
      <c r="J122" s="204">
        <f t="shared" si="11"/>
        <v>0</v>
      </c>
      <c r="K122" s="226" t="e">
        <f>$B$75*S117/100*H122/0.001</f>
        <v>#DIV/0!</v>
      </c>
      <c r="L122" s="204" t="e">
        <f t="shared" si="12"/>
        <v>#DIV/0!</v>
      </c>
      <c r="M122" s="203">
        <f>$E$66</f>
        <v>0</v>
      </c>
      <c r="N122" s="266" t="e">
        <f>L122/B$75</f>
        <v>#DIV/0!</v>
      </c>
      <c r="O122" s="201" t="e">
        <f>IF(M122&gt;=$B$79, N122/M122*100, "N/A")</f>
        <v>#DIV/0!</v>
      </c>
      <c r="P122" s="344"/>
      <c r="Q122" s="344"/>
      <c r="R122" s="344"/>
      <c r="S122" s="344"/>
      <c r="T122" s="347"/>
      <c r="U122" s="336"/>
      <c r="X122" s="117"/>
    </row>
    <row r="123" spans="1:24" s="94" customFormat="1" ht="15" x14ac:dyDescent="0.25">
      <c r="A123" s="377">
        <f>'solvent 1'!A123</f>
        <v>0</v>
      </c>
      <c r="B123" s="380">
        <f>'solvent 1'!B123</f>
        <v>0</v>
      </c>
      <c r="C123" s="195">
        <v>1</v>
      </c>
      <c r="D123" s="269">
        <f>'solvent 1'!D123</f>
        <v>0</v>
      </c>
      <c r="E123" s="337" t="str">
        <f>'solvent 1'!E123</f>
        <v>N/A</v>
      </c>
      <c r="F123" s="337" t="str">
        <f>'solvent 1'!F123</f>
        <v>N/A</v>
      </c>
      <c r="G123" s="254">
        <f>'solvent 1'!G123</f>
        <v>4</v>
      </c>
      <c r="H123" s="307">
        <f>D123/G123</f>
        <v>0</v>
      </c>
      <c r="I123" s="300"/>
      <c r="J123" s="305">
        <f>I123-$B$55</f>
        <v>0</v>
      </c>
      <c r="K123" s="337" t="str">
        <f>'solvent 1'!K123</f>
        <v>N/A</v>
      </c>
      <c r="L123" s="337" t="str">
        <f>'solvent 1'!L123</f>
        <v>N/A</v>
      </c>
      <c r="M123" s="337" t="str">
        <f>'solvent 1'!M123</f>
        <v>N/A</v>
      </c>
      <c r="N123" s="337" t="str">
        <f>'solvent 1'!N123</f>
        <v>N/A</v>
      </c>
      <c r="O123" s="337" t="str">
        <f>'solvent 1'!O123</f>
        <v>N/A</v>
      </c>
      <c r="P123" s="206" t="e">
        <f>J123/$B$75</f>
        <v>#DIV/0!</v>
      </c>
      <c r="Q123" s="305" t="e">
        <f>P123*0.001/H123*100*10000</f>
        <v>#DIV/0!</v>
      </c>
      <c r="R123" s="351" t="e">
        <f>AVERAGE(Q123:Q125)</f>
        <v>#DIV/0!</v>
      </c>
      <c r="S123" s="354" t="e">
        <f>AVERAGE(R123:R125)/10000</f>
        <v>#DIV/0!</v>
      </c>
      <c r="T123" s="227" t="e">
        <f>IF(P123&lt;$B$79, $B$79*0.001/H123*100*10000,"N/A")</f>
        <v>#DIV/0!</v>
      </c>
      <c r="U123" s="322"/>
    </row>
    <row r="124" spans="1:24" s="94" customFormat="1" ht="15" x14ac:dyDescent="0.25">
      <c r="A124" s="378"/>
      <c r="B124" s="381"/>
      <c r="C124" s="182">
        <v>2</v>
      </c>
      <c r="D124" s="270">
        <f>'solvent 1'!D124</f>
        <v>0</v>
      </c>
      <c r="E124" s="338"/>
      <c r="F124" s="338"/>
      <c r="G124" s="255">
        <f>'solvent 1'!G124</f>
        <v>4</v>
      </c>
      <c r="H124" s="202">
        <f>D124/G124</f>
        <v>0</v>
      </c>
      <c r="I124" s="301"/>
      <c r="J124" s="201">
        <f t="shared" ref="J124:J128" si="13">I124-$B$55</f>
        <v>0</v>
      </c>
      <c r="K124" s="338"/>
      <c r="L124" s="338"/>
      <c r="M124" s="338"/>
      <c r="N124" s="338"/>
      <c r="O124" s="338"/>
      <c r="P124" s="178" t="e">
        <f>J124/$B$75</f>
        <v>#DIV/0!</v>
      </c>
      <c r="Q124" s="201" t="e">
        <f>P124*0.001/H124*100*10000</f>
        <v>#DIV/0!</v>
      </c>
      <c r="R124" s="352"/>
      <c r="S124" s="355"/>
      <c r="T124" s="228" t="e">
        <f>IF(P124&lt;$B$79, $B$79*0.001/H124*100*10000,"N/A")</f>
        <v>#DIV/0!</v>
      </c>
      <c r="U124" s="323"/>
    </row>
    <row r="125" spans="1:24" s="94" customFormat="1" ht="15" x14ac:dyDescent="0.25">
      <c r="A125" s="378"/>
      <c r="B125" s="381"/>
      <c r="C125" s="147">
        <v>3</v>
      </c>
      <c r="D125" s="271">
        <f>'solvent 1'!D125</f>
        <v>0</v>
      </c>
      <c r="E125" s="339"/>
      <c r="F125" s="339"/>
      <c r="G125" s="256">
        <f>'solvent 1'!G125</f>
        <v>4</v>
      </c>
      <c r="H125" s="308">
        <f>D125/G125</f>
        <v>0</v>
      </c>
      <c r="I125" s="302"/>
      <c r="J125" s="306">
        <f t="shared" si="13"/>
        <v>0</v>
      </c>
      <c r="K125" s="339"/>
      <c r="L125" s="339"/>
      <c r="M125" s="339"/>
      <c r="N125" s="339"/>
      <c r="O125" s="339"/>
      <c r="P125" s="317" t="e">
        <f>J125/$B$75</f>
        <v>#DIV/0!</v>
      </c>
      <c r="Q125" s="306" t="e">
        <f>P125*0.001/H125*100*10000</f>
        <v>#DIV/0!</v>
      </c>
      <c r="R125" s="353"/>
      <c r="S125" s="356"/>
      <c r="T125" s="228" t="e">
        <f>IF(P125&lt;$B$79, $B$79*0.001/H125*100*10000,"N/A")</f>
        <v>#DIV/0!</v>
      </c>
      <c r="U125" s="324"/>
    </row>
    <row r="126" spans="1:24" s="94" customFormat="1" ht="15" x14ac:dyDescent="0.25">
      <c r="A126" s="378"/>
      <c r="B126" s="381"/>
      <c r="C126" s="145" t="s">
        <v>151</v>
      </c>
      <c r="D126" s="257">
        <f>'solvent 1'!D126</f>
        <v>0</v>
      </c>
      <c r="E126" s="207">
        <f>'solvent 1'!E126</f>
        <v>800</v>
      </c>
      <c r="F126" s="207" t="str">
        <f>'solvent 1'!F126</f>
        <v>Diluted stock A</v>
      </c>
      <c r="G126" s="257">
        <f>'solvent 1'!G126</f>
        <v>3.2</v>
      </c>
      <c r="H126" s="193">
        <f>D126/(E126*0.001+G126)</f>
        <v>0</v>
      </c>
      <c r="I126" s="301"/>
      <c r="J126" s="201">
        <f t="shared" si="13"/>
        <v>0</v>
      </c>
      <c r="K126" s="225" t="e">
        <f>$B$75*S123/100*H126/0.001</f>
        <v>#DIV/0!</v>
      </c>
      <c r="L126" s="201" t="e">
        <f>J126-K126</f>
        <v>#DIV/0!</v>
      </c>
      <c r="M126" s="194">
        <f>$E$64</f>
        <v>0</v>
      </c>
      <c r="N126" s="178" t="e">
        <f>L126/B$75</f>
        <v>#DIV/0!</v>
      </c>
      <c r="O126" s="201" t="e">
        <f>IF(M126&gt;=$B$79, N126/M126*100, "N/A")</f>
        <v>#DIV/0!</v>
      </c>
      <c r="P126" s="343" t="str">
        <f>'solvent 1'!P126</f>
        <v>N/A</v>
      </c>
      <c r="Q126" s="343" t="str">
        <f>'solvent 1'!Q126</f>
        <v>N/A</v>
      </c>
      <c r="R126" s="343" t="str">
        <f>'solvent 1'!R126</f>
        <v>N/A</v>
      </c>
      <c r="S126" s="343" t="str">
        <f>'solvent 1'!S126</f>
        <v>N/A</v>
      </c>
      <c r="T126" s="345" t="str">
        <f>IF(P126&lt;$B$79, $B$79*0.001/H126*100*10000,"N/A")</f>
        <v>N/A</v>
      </c>
      <c r="U126" s="334" t="str">
        <f>'solvent 1'!U126</f>
        <v>N/A</v>
      </c>
    </row>
    <row r="127" spans="1:24" s="94" customFormat="1" ht="15" x14ac:dyDescent="0.25">
      <c r="A127" s="378"/>
      <c r="B127" s="381"/>
      <c r="C127" s="182" t="s">
        <v>152</v>
      </c>
      <c r="D127" s="257">
        <f>'solvent 1'!D127</f>
        <v>0</v>
      </c>
      <c r="E127" s="207">
        <f>'solvent 1'!E127</f>
        <v>4000</v>
      </c>
      <c r="F127" s="207" t="str">
        <f>'solvent 1'!F127</f>
        <v>Diluted stock A</v>
      </c>
      <c r="G127" s="257">
        <f>'solvent 1'!G127</f>
        <v>0</v>
      </c>
      <c r="H127" s="193">
        <f>D127/(E127*0.001+G127)</f>
        <v>0</v>
      </c>
      <c r="I127" s="301"/>
      <c r="J127" s="201">
        <f t="shared" si="13"/>
        <v>0</v>
      </c>
      <c r="K127" s="225" t="e">
        <f>$B$75*S123/100*H127/0.001</f>
        <v>#DIV/0!</v>
      </c>
      <c r="L127" s="201" t="e">
        <f t="shared" ref="L127:L128" si="14">J127-K127</f>
        <v>#DIV/0!</v>
      </c>
      <c r="M127" s="194">
        <f>$E$65</f>
        <v>0</v>
      </c>
      <c r="N127" s="178" t="e">
        <f>L127/B$75</f>
        <v>#DIV/0!</v>
      </c>
      <c r="O127" s="201" t="e">
        <f>IF(M127&gt;=$B$79, N127/M127*100, "N/A")</f>
        <v>#DIV/0!</v>
      </c>
      <c r="P127" s="338"/>
      <c r="Q127" s="338"/>
      <c r="R127" s="338"/>
      <c r="S127" s="338"/>
      <c r="T127" s="346"/>
      <c r="U127" s="335"/>
    </row>
    <row r="128" spans="1:24" s="94" customFormat="1" ht="15.75" thickBot="1" x14ac:dyDescent="0.3">
      <c r="A128" s="379"/>
      <c r="B128" s="382"/>
      <c r="C128" s="198" t="s">
        <v>153</v>
      </c>
      <c r="D128" s="258">
        <f>'solvent 1'!D128</f>
        <v>0</v>
      </c>
      <c r="E128" s="207">
        <f>'solvent 1'!E128</f>
        <v>20</v>
      </c>
      <c r="F128" s="207" t="str">
        <f>'solvent 1'!F128</f>
        <v>Stock A</v>
      </c>
      <c r="G128" s="258">
        <f>'solvent 1'!G128</f>
        <v>3.98</v>
      </c>
      <c r="H128" s="199">
        <f>D128/(E128*0.001+G128)</f>
        <v>0</v>
      </c>
      <c r="I128" s="303"/>
      <c r="J128" s="204">
        <f t="shared" si="13"/>
        <v>0</v>
      </c>
      <c r="K128" s="226" t="e">
        <f>$B$75*S123/100*H128/0.001</f>
        <v>#DIV/0!</v>
      </c>
      <c r="L128" s="204" t="e">
        <f t="shared" si="14"/>
        <v>#DIV/0!</v>
      </c>
      <c r="M128" s="203">
        <f>$E$66</f>
        <v>0</v>
      </c>
      <c r="N128" s="266" t="e">
        <f>L128/B$75</f>
        <v>#DIV/0!</v>
      </c>
      <c r="O128" s="201" t="e">
        <f>IF(M128&gt;=$B$79, N128/M128*100, "N/A")</f>
        <v>#DIV/0!</v>
      </c>
      <c r="P128" s="344"/>
      <c r="Q128" s="344"/>
      <c r="R128" s="344"/>
      <c r="S128" s="344"/>
      <c r="T128" s="347"/>
      <c r="U128" s="336"/>
    </row>
    <row r="129" spans="1:21" s="94" customFormat="1" ht="15" x14ac:dyDescent="0.25">
      <c r="A129" s="377">
        <f>'solvent 1'!A129</f>
        <v>0</v>
      </c>
      <c r="B129" s="380">
        <f>'solvent 1'!B129</f>
        <v>0</v>
      </c>
      <c r="C129" s="195">
        <v>1</v>
      </c>
      <c r="D129" s="269">
        <f>'solvent 1'!D129</f>
        <v>0</v>
      </c>
      <c r="E129" s="337" t="str">
        <f>'solvent 1'!E129</f>
        <v>N/A</v>
      </c>
      <c r="F129" s="337" t="str">
        <f>'solvent 1'!F129</f>
        <v>N/A</v>
      </c>
      <c r="G129" s="254">
        <f>'solvent 1'!G129</f>
        <v>4</v>
      </c>
      <c r="H129" s="307">
        <f>D129/G129</f>
        <v>0</v>
      </c>
      <c r="I129" s="300"/>
      <c r="J129" s="305">
        <f>I129-$B$55</f>
        <v>0</v>
      </c>
      <c r="K129" s="337" t="str">
        <f>'solvent 1'!K129</f>
        <v>N/A</v>
      </c>
      <c r="L129" s="337" t="str">
        <f>'solvent 1'!L129</f>
        <v>N/A</v>
      </c>
      <c r="M129" s="337" t="str">
        <f>'solvent 1'!M129</f>
        <v>N/A</v>
      </c>
      <c r="N129" s="337" t="str">
        <f>'solvent 1'!N129</f>
        <v>N/A</v>
      </c>
      <c r="O129" s="337" t="str">
        <f>'solvent 1'!O129</f>
        <v>N/A</v>
      </c>
      <c r="P129" s="206" t="e">
        <f>J129/$B$75</f>
        <v>#DIV/0!</v>
      </c>
      <c r="Q129" s="305" t="e">
        <f>P129*0.001/H129*100*10000</f>
        <v>#DIV/0!</v>
      </c>
      <c r="R129" s="351" t="e">
        <f>AVERAGE(Q129:Q131)</f>
        <v>#DIV/0!</v>
      </c>
      <c r="S129" s="354" t="e">
        <f>AVERAGE(R129:R131)/10000</f>
        <v>#DIV/0!</v>
      </c>
      <c r="T129" s="227" t="e">
        <f>IF(P129&lt;$B$79, $B$79*0.001/H129*100*10000,"N/A")</f>
        <v>#DIV/0!</v>
      </c>
      <c r="U129" s="322"/>
    </row>
    <row r="130" spans="1:21" s="94" customFormat="1" ht="15" x14ac:dyDescent="0.25">
      <c r="A130" s="378"/>
      <c r="B130" s="381"/>
      <c r="C130" s="182">
        <v>2</v>
      </c>
      <c r="D130" s="270">
        <f>'solvent 1'!D130</f>
        <v>0</v>
      </c>
      <c r="E130" s="338"/>
      <c r="F130" s="338"/>
      <c r="G130" s="255">
        <f>'solvent 1'!G130</f>
        <v>4</v>
      </c>
      <c r="H130" s="202">
        <f>D130/G130</f>
        <v>0</v>
      </c>
      <c r="I130" s="301"/>
      <c r="J130" s="201">
        <f t="shared" ref="J130:J134" si="15">I130-$B$55</f>
        <v>0</v>
      </c>
      <c r="K130" s="338"/>
      <c r="L130" s="338"/>
      <c r="M130" s="338"/>
      <c r="N130" s="338"/>
      <c r="O130" s="338"/>
      <c r="P130" s="178" t="e">
        <f>J130/$B$75</f>
        <v>#DIV/0!</v>
      </c>
      <c r="Q130" s="201" t="e">
        <f>P130*0.001/H130*100*10000</f>
        <v>#DIV/0!</v>
      </c>
      <c r="R130" s="352"/>
      <c r="S130" s="355"/>
      <c r="T130" s="228" t="e">
        <f>IF(P130&lt;$B$79, $B$79*0.001/H130*100*10000,"N/A")</f>
        <v>#DIV/0!</v>
      </c>
      <c r="U130" s="323"/>
    </row>
    <row r="131" spans="1:21" s="94" customFormat="1" ht="15" x14ac:dyDescent="0.25">
      <c r="A131" s="378"/>
      <c r="B131" s="381"/>
      <c r="C131" s="147">
        <v>3</v>
      </c>
      <c r="D131" s="271">
        <f>'solvent 1'!D131</f>
        <v>0</v>
      </c>
      <c r="E131" s="339"/>
      <c r="F131" s="339"/>
      <c r="G131" s="256">
        <f>'solvent 1'!G131</f>
        <v>4</v>
      </c>
      <c r="H131" s="308">
        <f>D131/G131</f>
        <v>0</v>
      </c>
      <c r="I131" s="302"/>
      <c r="J131" s="306">
        <f t="shared" si="15"/>
        <v>0</v>
      </c>
      <c r="K131" s="339"/>
      <c r="L131" s="339"/>
      <c r="M131" s="339"/>
      <c r="N131" s="339"/>
      <c r="O131" s="339"/>
      <c r="P131" s="317" t="e">
        <f>J131/$B$75</f>
        <v>#DIV/0!</v>
      </c>
      <c r="Q131" s="306" t="e">
        <f>P131*0.001/H131*100*10000</f>
        <v>#DIV/0!</v>
      </c>
      <c r="R131" s="353"/>
      <c r="S131" s="356"/>
      <c r="T131" s="228" t="e">
        <f>IF(P131&lt;$B$79, $B$79*0.001/H131*100*10000,"N/A")</f>
        <v>#DIV/0!</v>
      </c>
      <c r="U131" s="324"/>
    </row>
    <row r="132" spans="1:21" s="94" customFormat="1" ht="15" x14ac:dyDescent="0.25">
      <c r="A132" s="378"/>
      <c r="B132" s="381"/>
      <c r="C132" s="145" t="s">
        <v>151</v>
      </c>
      <c r="D132" s="257">
        <f>'solvent 1'!D132</f>
        <v>0</v>
      </c>
      <c r="E132" s="207">
        <f>'solvent 1'!E132</f>
        <v>800</v>
      </c>
      <c r="F132" s="207" t="str">
        <f>'solvent 1'!F132</f>
        <v>Diluted stock A</v>
      </c>
      <c r="G132" s="257">
        <f>'solvent 1'!G132</f>
        <v>3.2</v>
      </c>
      <c r="H132" s="193">
        <f>D132/(E132*0.001+G132)</f>
        <v>0</v>
      </c>
      <c r="I132" s="301"/>
      <c r="J132" s="201">
        <f t="shared" si="15"/>
        <v>0</v>
      </c>
      <c r="K132" s="225" t="e">
        <f>$B$75*S129/100*H132/0.001</f>
        <v>#DIV/0!</v>
      </c>
      <c r="L132" s="201" t="e">
        <f>J132-K132</f>
        <v>#DIV/0!</v>
      </c>
      <c r="M132" s="194">
        <f>$E$64</f>
        <v>0</v>
      </c>
      <c r="N132" s="178" t="e">
        <f>L132/B$75</f>
        <v>#DIV/0!</v>
      </c>
      <c r="O132" s="201" t="e">
        <f>IF(M132&gt;=$B$79, N132/M132*100, "N/A")</f>
        <v>#DIV/0!</v>
      </c>
      <c r="P132" s="343" t="str">
        <f>'solvent 1'!P132</f>
        <v>N/A</v>
      </c>
      <c r="Q132" s="343" t="str">
        <f>'solvent 1'!Q132</f>
        <v>N/A</v>
      </c>
      <c r="R132" s="343" t="str">
        <f>'solvent 1'!R132</f>
        <v>N/A</v>
      </c>
      <c r="S132" s="343" t="str">
        <f>'solvent 1'!S132</f>
        <v>N/A</v>
      </c>
      <c r="T132" s="345" t="str">
        <f>IF(P132&lt;$B$79, $B$79*0.001/H132*100*10000,"N/A")</f>
        <v>N/A</v>
      </c>
      <c r="U132" s="334" t="str">
        <f>'solvent 1'!U132</f>
        <v>N/A</v>
      </c>
    </row>
    <row r="133" spans="1:21" s="94" customFormat="1" ht="15" x14ac:dyDescent="0.25">
      <c r="A133" s="378"/>
      <c r="B133" s="381"/>
      <c r="C133" s="182" t="s">
        <v>152</v>
      </c>
      <c r="D133" s="257">
        <f>'solvent 1'!D133</f>
        <v>0</v>
      </c>
      <c r="E133" s="207">
        <f>'solvent 1'!E133</f>
        <v>4000</v>
      </c>
      <c r="F133" s="207" t="str">
        <f>'solvent 1'!F133</f>
        <v>Diluted stock A</v>
      </c>
      <c r="G133" s="257">
        <f>'solvent 1'!G133</f>
        <v>0</v>
      </c>
      <c r="H133" s="193">
        <f>D133/(E133*0.001+G133)</f>
        <v>0</v>
      </c>
      <c r="I133" s="301"/>
      <c r="J133" s="201">
        <f t="shared" si="15"/>
        <v>0</v>
      </c>
      <c r="K133" s="225" t="e">
        <f>$B$75*S129/100*H133/0.001</f>
        <v>#DIV/0!</v>
      </c>
      <c r="L133" s="201" t="e">
        <f t="shared" ref="L133:L134" si="16">J133-K133</f>
        <v>#DIV/0!</v>
      </c>
      <c r="M133" s="194">
        <f>$E$65</f>
        <v>0</v>
      </c>
      <c r="N133" s="178" t="e">
        <f>L133/B$75</f>
        <v>#DIV/0!</v>
      </c>
      <c r="O133" s="201" t="e">
        <f>IF(M133&gt;=$B$79, N133/M133*100, "N/A")</f>
        <v>#DIV/0!</v>
      </c>
      <c r="P133" s="338"/>
      <c r="Q133" s="338"/>
      <c r="R133" s="338"/>
      <c r="S133" s="338"/>
      <c r="T133" s="346"/>
      <c r="U133" s="335"/>
    </row>
    <row r="134" spans="1:21" s="94" customFormat="1" ht="15.75" thickBot="1" x14ac:dyDescent="0.3">
      <c r="A134" s="379"/>
      <c r="B134" s="382"/>
      <c r="C134" s="198" t="s">
        <v>153</v>
      </c>
      <c r="D134" s="258">
        <f>'solvent 1'!D134</f>
        <v>0</v>
      </c>
      <c r="E134" s="304">
        <f>'solvent 1'!E134</f>
        <v>20</v>
      </c>
      <c r="F134" s="304" t="str">
        <f>'solvent 1'!F134</f>
        <v>Stock A</v>
      </c>
      <c r="G134" s="258">
        <f>'solvent 1'!G134</f>
        <v>3.98</v>
      </c>
      <c r="H134" s="199">
        <f>D134/(E134*0.001+G134)</f>
        <v>0</v>
      </c>
      <c r="I134" s="303"/>
      <c r="J134" s="204">
        <f t="shared" si="15"/>
        <v>0</v>
      </c>
      <c r="K134" s="226" t="e">
        <f>$B$75*S129/100*H134/0.001</f>
        <v>#DIV/0!</v>
      </c>
      <c r="L134" s="204" t="e">
        <f t="shared" si="16"/>
        <v>#DIV/0!</v>
      </c>
      <c r="M134" s="203">
        <f>$E$66</f>
        <v>0</v>
      </c>
      <c r="N134" s="266" t="e">
        <f>L134/B$75</f>
        <v>#DIV/0!</v>
      </c>
      <c r="O134" s="201" t="e">
        <f>IF(M134&gt;=$B$79, N134/M134*100, "N/A")</f>
        <v>#DIV/0!</v>
      </c>
      <c r="P134" s="344"/>
      <c r="Q134" s="344"/>
      <c r="R134" s="344"/>
      <c r="S134" s="344"/>
      <c r="T134" s="347"/>
      <c r="U134" s="336"/>
    </row>
    <row r="135" spans="1:21" s="94" customFormat="1" ht="15" x14ac:dyDescent="0.25">
      <c r="Q135" s="117"/>
    </row>
    <row r="136" spans="1:21" s="94" customFormat="1" ht="15" x14ac:dyDescent="0.25">
      <c r="Q136" s="117"/>
    </row>
    <row r="137" spans="1:21" s="94" customFormat="1" ht="15" x14ac:dyDescent="0.25">
      <c r="A137" s="181" t="s">
        <v>148</v>
      </c>
      <c r="Q137" s="117"/>
    </row>
    <row r="138" spans="1:21" s="94" customFormat="1" ht="15" x14ac:dyDescent="0.25">
      <c r="A138" s="325"/>
      <c r="B138" s="326"/>
      <c r="C138" s="326"/>
      <c r="D138" s="326"/>
      <c r="E138" s="326"/>
      <c r="F138" s="326"/>
      <c r="G138" s="326"/>
      <c r="H138" s="326"/>
      <c r="I138" s="326"/>
      <c r="J138" s="326"/>
      <c r="K138" s="326"/>
      <c r="L138" s="326"/>
      <c r="M138" s="326"/>
      <c r="N138" s="326"/>
      <c r="O138" s="326"/>
      <c r="P138" s="326"/>
      <c r="Q138" s="326"/>
      <c r="R138" s="326"/>
      <c r="S138" s="326"/>
      <c r="T138" s="326"/>
      <c r="U138" s="327"/>
    </row>
    <row r="139" spans="1:21" s="94" customFormat="1" ht="15" x14ac:dyDescent="0.25">
      <c r="A139" s="328"/>
      <c r="B139" s="329"/>
      <c r="C139" s="329"/>
      <c r="D139" s="329"/>
      <c r="E139" s="329"/>
      <c r="F139" s="329"/>
      <c r="G139" s="329"/>
      <c r="H139" s="329"/>
      <c r="I139" s="329"/>
      <c r="J139" s="329"/>
      <c r="K139" s="329"/>
      <c r="L139" s="329"/>
      <c r="M139" s="329"/>
      <c r="N139" s="329"/>
      <c r="O139" s="329"/>
      <c r="P139" s="329"/>
      <c r="Q139" s="329"/>
      <c r="R139" s="329"/>
      <c r="S139" s="329"/>
      <c r="T139" s="329"/>
      <c r="U139" s="330"/>
    </row>
    <row r="140" spans="1:21" s="94" customFormat="1" ht="15" x14ac:dyDescent="0.25">
      <c r="A140" s="328"/>
      <c r="B140" s="329"/>
      <c r="C140" s="329"/>
      <c r="D140" s="329"/>
      <c r="E140" s="329"/>
      <c r="F140" s="329"/>
      <c r="G140" s="329"/>
      <c r="H140" s="329"/>
      <c r="I140" s="329"/>
      <c r="J140" s="329"/>
      <c r="K140" s="329"/>
      <c r="L140" s="329"/>
      <c r="M140" s="329"/>
      <c r="N140" s="329"/>
      <c r="O140" s="329"/>
      <c r="P140" s="329"/>
      <c r="Q140" s="329"/>
      <c r="R140" s="329"/>
      <c r="S140" s="329"/>
      <c r="T140" s="329"/>
      <c r="U140" s="330"/>
    </row>
    <row r="141" spans="1:21" s="94" customFormat="1" ht="15" x14ac:dyDescent="0.25">
      <c r="A141" s="328"/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29"/>
      <c r="N141" s="329"/>
      <c r="O141" s="329"/>
      <c r="P141" s="329"/>
      <c r="Q141" s="329"/>
      <c r="R141" s="329"/>
      <c r="S141" s="329"/>
      <c r="T141" s="329"/>
      <c r="U141" s="330"/>
    </row>
    <row r="142" spans="1:21" s="94" customFormat="1" ht="15" x14ac:dyDescent="0.25">
      <c r="A142" s="328"/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29"/>
      <c r="N142" s="329"/>
      <c r="O142" s="329"/>
      <c r="P142" s="329"/>
      <c r="Q142" s="329"/>
      <c r="R142" s="329"/>
      <c r="S142" s="329"/>
      <c r="T142" s="329"/>
      <c r="U142" s="330"/>
    </row>
    <row r="143" spans="1:21" s="94" customFormat="1" ht="15" x14ac:dyDescent="0.25">
      <c r="A143" s="328"/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29"/>
      <c r="P143" s="329"/>
      <c r="Q143" s="329"/>
      <c r="R143" s="329"/>
      <c r="S143" s="329"/>
      <c r="T143" s="329"/>
      <c r="U143" s="330"/>
    </row>
    <row r="144" spans="1:21" ht="15" x14ac:dyDescent="0.25">
      <c r="A144" s="328"/>
      <c r="B144" s="329"/>
      <c r="C144" s="329"/>
      <c r="D144" s="329"/>
      <c r="E144" s="329"/>
      <c r="F144" s="329"/>
      <c r="G144" s="329"/>
      <c r="H144" s="329"/>
      <c r="I144" s="329"/>
      <c r="J144" s="329"/>
      <c r="K144" s="329"/>
      <c r="L144" s="329"/>
      <c r="M144" s="329"/>
      <c r="N144" s="329"/>
      <c r="O144" s="329"/>
      <c r="P144" s="329"/>
      <c r="Q144" s="329"/>
      <c r="R144" s="329"/>
      <c r="S144" s="329"/>
      <c r="T144" s="329"/>
      <c r="U144" s="330"/>
    </row>
    <row r="145" spans="1:21" ht="15" x14ac:dyDescent="0.25">
      <c r="A145" s="328"/>
      <c r="B145" s="329"/>
      <c r="C145" s="329"/>
      <c r="D145" s="329"/>
      <c r="E145" s="329"/>
      <c r="F145" s="329"/>
      <c r="G145" s="329"/>
      <c r="H145" s="329"/>
      <c r="I145" s="329"/>
      <c r="J145" s="329"/>
      <c r="K145" s="329"/>
      <c r="L145" s="329"/>
      <c r="M145" s="329"/>
      <c r="N145" s="329"/>
      <c r="O145" s="329"/>
      <c r="P145" s="329"/>
      <c r="Q145" s="329"/>
      <c r="R145" s="329"/>
      <c r="S145" s="329"/>
      <c r="T145" s="329"/>
      <c r="U145" s="330"/>
    </row>
    <row r="146" spans="1:21" s="94" customFormat="1" ht="15" x14ac:dyDescent="0.25">
      <c r="A146" s="328"/>
      <c r="B146" s="329"/>
      <c r="C146" s="329"/>
      <c r="D146" s="329"/>
      <c r="E146" s="329"/>
      <c r="F146" s="329"/>
      <c r="G146" s="329"/>
      <c r="H146" s="329"/>
      <c r="I146" s="329"/>
      <c r="J146" s="329"/>
      <c r="K146" s="329"/>
      <c r="L146" s="329"/>
      <c r="M146" s="329"/>
      <c r="N146" s="329"/>
      <c r="O146" s="329"/>
      <c r="P146" s="329"/>
      <c r="Q146" s="329"/>
      <c r="R146" s="329"/>
      <c r="S146" s="329"/>
      <c r="T146" s="329"/>
      <c r="U146" s="330"/>
    </row>
    <row r="147" spans="1:21" s="94" customFormat="1" ht="15" x14ac:dyDescent="0.25">
      <c r="A147" s="328"/>
      <c r="B147" s="329"/>
      <c r="C147" s="329"/>
      <c r="D147" s="329"/>
      <c r="E147" s="329"/>
      <c r="F147" s="329"/>
      <c r="G147" s="329"/>
      <c r="H147" s="329"/>
      <c r="I147" s="329"/>
      <c r="J147" s="329"/>
      <c r="K147" s="329"/>
      <c r="L147" s="329"/>
      <c r="M147" s="329"/>
      <c r="N147" s="329"/>
      <c r="O147" s="329"/>
      <c r="P147" s="329"/>
      <c r="Q147" s="329"/>
      <c r="R147" s="329"/>
      <c r="S147" s="329"/>
      <c r="T147" s="329"/>
      <c r="U147" s="330"/>
    </row>
    <row r="148" spans="1:21" s="94" customFormat="1" ht="15" x14ac:dyDescent="0.25">
      <c r="A148" s="331"/>
      <c r="B148" s="332"/>
      <c r="C148" s="332"/>
      <c r="D148" s="332"/>
      <c r="E148" s="332"/>
      <c r="F148" s="332"/>
      <c r="G148" s="332"/>
      <c r="H148" s="332"/>
      <c r="I148" s="332"/>
      <c r="J148" s="332"/>
      <c r="K148" s="332"/>
      <c r="L148" s="332"/>
      <c r="M148" s="332"/>
      <c r="N148" s="332"/>
      <c r="O148" s="332"/>
      <c r="P148" s="332"/>
      <c r="Q148" s="332"/>
      <c r="R148" s="332"/>
      <c r="S148" s="332"/>
      <c r="T148" s="332"/>
      <c r="U148" s="333"/>
    </row>
    <row r="149" spans="1:21" ht="14.25" customHeight="1" x14ac:dyDescent="0.25"/>
  </sheetData>
  <mergeCells count="102">
    <mergeCell ref="G21:H21"/>
    <mergeCell ref="G22:H22"/>
    <mergeCell ref="G26:I26"/>
    <mergeCell ref="G27:I27"/>
    <mergeCell ref="A84:A86"/>
    <mergeCell ref="B84:B86"/>
    <mergeCell ref="C84:C86"/>
    <mergeCell ref="D84:D86"/>
    <mergeCell ref="E84:E86"/>
    <mergeCell ref="A105:A110"/>
    <mergeCell ref="B105:B110"/>
    <mergeCell ref="E105:E107"/>
    <mergeCell ref="B4:E4"/>
    <mergeCell ref="B5:E5"/>
    <mergeCell ref="A111:A116"/>
    <mergeCell ref="B111:B116"/>
    <mergeCell ref="E111:E113"/>
    <mergeCell ref="F111:F113"/>
    <mergeCell ref="F105:F107"/>
    <mergeCell ref="K111:K113"/>
    <mergeCell ref="L111:L113"/>
    <mergeCell ref="R105:R107"/>
    <mergeCell ref="S105:S107"/>
    <mergeCell ref="U105:U107"/>
    <mergeCell ref="P108:P110"/>
    <mergeCell ref="Q108:Q110"/>
    <mergeCell ref="R108:R110"/>
    <mergeCell ref="S108:S110"/>
    <mergeCell ref="T108:T110"/>
    <mergeCell ref="U108:U110"/>
    <mergeCell ref="K105:K107"/>
    <mergeCell ref="L105:L107"/>
    <mergeCell ref="M105:M107"/>
    <mergeCell ref="N105:N107"/>
    <mergeCell ref="O105:O107"/>
    <mergeCell ref="P114:P116"/>
    <mergeCell ref="Q114:Q116"/>
    <mergeCell ref="R114:R116"/>
    <mergeCell ref="S114:S116"/>
    <mergeCell ref="T114:T116"/>
    <mergeCell ref="U114:U116"/>
    <mergeCell ref="M111:M113"/>
    <mergeCell ref="N111:N113"/>
    <mergeCell ref="O111:O113"/>
    <mergeCell ref="R111:R113"/>
    <mergeCell ref="S111:S113"/>
    <mergeCell ref="U111:U113"/>
    <mergeCell ref="S120:S122"/>
    <mergeCell ref="T120:T122"/>
    <mergeCell ref="U120:U122"/>
    <mergeCell ref="M117:M119"/>
    <mergeCell ref="N117:N119"/>
    <mergeCell ref="O117:O119"/>
    <mergeCell ref="R117:R119"/>
    <mergeCell ref="S117:S119"/>
    <mergeCell ref="U117:U119"/>
    <mergeCell ref="A123:A128"/>
    <mergeCell ref="B123:B128"/>
    <mergeCell ref="E123:E125"/>
    <mergeCell ref="F123:F125"/>
    <mergeCell ref="K123:K125"/>
    <mergeCell ref="L123:L125"/>
    <mergeCell ref="P120:P122"/>
    <mergeCell ref="Q120:Q122"/>
    <mergeCell ref="R120:R122"/>
    <mergeCell ref="A117:A122"/>
    <mergeCell ref="B117:B122"/>
    <mergeCell ref="E117:E119"/>
    <mergeCell ref="F117:F119"/>
    <mergeCell ref="K117:K119"/>
    <mergeCell ref="L117:L119"/>
    <mergeCell ref="P126:P128"/>
    <mergeCell ref="Q126:Q128"/>
    <mergeCell ref="R126:R128"/>
    <mergeCell ref="S126:S128"/>
    <mergeCell ref="T126:T128"/>
    <mergeCell ref="U126:U128"/>
    <mergeCell ref="M123:M125"/>
    <mergeCell ref="N123:N125"/>
    <mergeCell ref="O123:O125"/>
    <mergeCell ref="R123:R125"/>
    <mergeCell ref="S123:S125"/>
    <mergeCell ref="U123:U125"/>
    <mergeCell ref="A138:U148"/>
    <mergeCell ref="P132:P134"/>
    <mergeCell ref="Q132:Q134"/>
    <mergeCell ref="R132:R134"/>
    <mergeCell ref="S132:S134"/>
    <mergeCell ref="T132:T134"/>
    <mergeCell ref="U132:U134"/>
    <mergeCell ref="M129:M131"/>
    <mergeCell ref="N129:N131"/>
    <mergeCell ref="O129:O131"/>
    <mergeCell ref="R129:R131"/>
    <mergeCell ref="S129:S131"/>
    <mergeCell ref="U129:U131"/>
    <mergeCell ref="A129:A134"/>
    <mergeCell ref="B129:B134"/>
    <mergeCell ref="E129:E131"/>
    <mergeCell ref="F129:F131"/>
    <mergeCell ref="K129:K131"/>
    <mergeCell ref="L129:L131"/>
  </mergeCells>
  <conditionalFormatting sqref="J105:J110 L108:L110 N108:N110">
    <cfRule type="containsText" dxfId="584" priority="70" operator="containsText" text="#VALUE!">
      <formula>NOT(ISERROR(SEARCH("#VALUE!",J105)))</formula>
    </cfRule>
  </conditionalFormatting>
  <conditionalFormatting sqref="G89">
    <cfRule type="cellIs" dxfId="583" priority="68" operator="greaterThan">
      <formula>1</formula>
    </cfRule>
    <cfRule type="cellIs" dxfId="582" priority="69" operator="lessThanOrEqual">
      <formula>1</formula>
    </cfRule>
  </conditionalFormatting>
  <conditionalFormatting sqref="I89">
    <cfRule type="cellIs" dxfId="581" priority="66" operator="greaterThan">
      <formula>5</formula>
    </cfRule>
    <cfRule type="cellIs" dxfId="580" priority="67" operator="lessThanOrEqual">
      <formula>5</formula>
    </cfRule>
  </conditionalFormatting>
  <conditionalFormatting sqref="J87">
    <cfRule type="cellIs" dxfId="579" priority="63" operator="lessThan">
      <formula>90</formula>
    </cfRule>
    <cfRule type="cellIs" dxfId="578" priority="64" operator="greaterThan">
      <formula>110</formula>
    </cfRule>
    <cfRule type="cellIs" dxfId="577" priority="65" operator="between">
      <formula>90</formula>
      <formula>110</formula>
    </cfRule>
  </conditionalFormatting>
  <conditionalFormatting sqref="P105:P107">
    <cfRule type="cellIs" dxfId="576" priority="71" operator="greaterThan">
      <formula>$D$79</formula>
    </cfRule>
    <cfRule type="cellIs" dxfId="575" priority="72" operator="lessThan">
      <formula>$B$79</formula>
    </cfRule>
    <cfRule type="cellIs" dxfId="574" priority="73" operator="between">
      <formula>$B$79</formula>
      <formula>$D$79</formula>
    </cfRule>
  </conditionalFormatting>
  <conditionalFormatting sqref="J111:J116 N114:N116">
    <cfRule type="containsText" dxfId="573" priority="62" operator="containsText" text="#VALUE!">
      <formula>NOT(ISERROR(SEARCH("#VALUE!",J111)))</formula>
    </cfRule>
  </conditionalFormatting>
  <conditionalFormatting sqref="N120:N122 N126:N128 N132:N134 J117:J134">
    <cfRule type="containsText" dxfId="572" priority="61" operator="containsText" text="#VALUE!">
      <formula>NOT(ISERROR(SEARCH("#VALUE!",J117)))</formula>
    </cfRule>
  </conditionalFormatting>
  <conditionalFormatting sqref="L114:L116">
    <cfRule type="containsText" dxfId="571" priority="60" operator="containsText" text="#VALUE!">
      <formula>NOT(ISERROR(SEARCH("#VALUE!",L114)))</formula>
    </cfRule>
  </conditionalFormatting>
  <conditionalFormatting sqref="L120:L122">
    <cfRule type="containsText" dxfId="570" priority="59" operator="containsText" text="#VALUE!">
      <formula>NOT(ISERROR(SEARCH("#VALUE!",L120)))</formula>
    </cfRule>
  </conditionalFormatting>
  <conditionalFormatting sqref="I95:I99">
    <cfRule type="cellIs" dxfId="569" priority="56" operator="lessThan">
      <formula>90</formula>
    </cfRule>
    <cfRule type="cellIs" dxfId="568" priority="57" operator="greaterThan">
      <formula>110</formula>
    </cfRule>
    <cfRule type="cellIs" dxfId="567" priority="58" operator="between">
      <formula>90</formula>
      <formula>110</formula>
    </cfRule>
  </conditionalFormatting>
  <conditionalFormatting sqref="P111:P113">
    <cfRule type="cellIs" dxfId="566" priority="53" operator="greaterThan">
      <formula>$D$79</formula>
    </cfRule>
    <cfRule type="cellIs" dxfId="565" priority="54" operator="lessThan">
      <formula>$B$79</formula>
    </cfRule>
    <cfRule type="cellIs" dxfId="564" priority="55" operator="between">
      <formula>$B$79</formula>
      <formula>$D$79</formula>
    </cfRule>
  </conditionalFormatting>
  <conditionalFormatting sqref="P117:P119">
    <cfRule type="cellIs" dxfId="563" priority="50" operator="greaterThan">
      <formula>$D$79</formula>
    </cfRule>
    <cfRule type="cellIs" dxfId="562" priority="51" operator="lessThan">
      <formula>$B$79</formula>
    </cfRule>
    <cfRule type="cellIs" dxfId="561" priority="52" operator="between">
      <formula>$B$79</formula>
      <formula>$D$79</formula>
    </cfRule>
  </conditionalFormatting>
  <conditionalFormatting sqref="H62:H65">
    <cfRule type="cellIs" dxfId="560" priority="47" operator="between">
      <formula>70</formula>
      <formula>130</formula>
    </cfRule>
    <cfRule type="cellIs" dxfId="559" priority="48" operator="lessThan">
      <formula>70</formula>
    </cfRule>
    <cfRule type="cellIs" dxfId="558" priority="49" operator="greaterThan">
      <formula>130</formula>
    </cfRule>
  </conditionalFormatting>
  <conditionalFormatting sqref="H66:H69">
    <cfRule type="cellIs" dxfId="557" priority="44" operator="between">
      <formula>90</formula>
      <formula>110</formula>
    </cfRule>
    <cfRule type="cellIs" dxfId="556" priority="45" operator="lessThan">
      <formula>90</formula>
    </cfRule>
    <cfRule type="cellIs" dxfId="555" priority="46" operator="greaterThan">
      <formula>110</formula>
    </cfRule>
  </conditionalFormatting>
  <conditionalFormatting sqref="J62:J65">
    <cfRule type="cellIs" dxfId="554" priority="41" operator="equal">
      <formula>10</formula>
    </cfRule>
    <cfRule type="cellIs" dxfId="553" priority="42" operator="greaterThan">
      <formula>10</formula>
    </cfRule>
    <cfRule type="cellIs" dxfId="552" priority="43" operator="lessThan">
      <formula>10</formula>
    </cfRule>
  </conditionalFormatting>
  <conditionalFormatting sqref="H89">
    <cfRule type="cellIs" dxfId="551" priority="39" operator="greaterThan">
      <formula>5</formula>
    </cfRule>
    <cfRule type="cellIs" dxfId="550" priority="40" operator="lessThanOrEqual">
      <formula>5</formula>
    </cfRule>
  </conditionalFormatting>
  <conditionalFormatting sqref="L126:L128">
    <cfRule type="containsText" dxfId="549" priority="38" operator="containsText" text="#VALUE!">
      <formula>NOT(ISERROR(SEARCH("#VALUE!",L126)))</formula>
    </cfRule>
  </conditionalFormatting>
  <conditionalFormatting sqref="P123:P125">
    <cfRule type="cellIs" dxfId="548" priority="35" operator="greaterThan">
      <formula>$D$79</formula>
    </cfRule>
    <cfRule type="cellIs" dxfId="547" priority="36" operator="lessThan">
      <formula>$B$79</formula>
    </cfRule>
    <cfRule type="cellIs" dxfId="546" priority="37" operator="between">
      <formula>$B$79</formula>
      <formula>$D$79</formula>
    </cfRule>
  </conditionalFormatting>
  <conditionalFormatting sqref="L132:L134">
    <cfRule type="containsText" dxfId="545" priority="34" operator="containsText" text="#VALUE!">
      <formula>NOT(ISERROR(SEARCH("#VALUE!",L132)))</formula>
    </cfRule>
  </conditionalFormatting>
  <conditionalFormatting sqref="P129:P131">
    <cfRule type="cellIs" dxfId="544" priority="31" operator="greaterThan">
      <formula>$D$79</formula>
    </cfRule>
    <cfRule type="cellIs" dxfId="543" priority="32" operator="lessThan">
      <formula>$B$79</formula>
    </cfRule>
    <cfRule type="cellIs" dxfId="542" priority="33" operator="between">
      <formula>$B$79</formula>
      <formula>$D$79</formula>
    </cfRule>
  </conditionalFormatting>
  <conditionalFormatting sqref="O108:O109">
    <cfRule type="cellIs" dxfId="541" priority="28" operator="between">
      <formula>70</formula>
      <formula>130</formula>
    </cfRule>
    <cfRule type="cellIs" dxfId="540" priority="29" operator="lessThan">
      <formula>70</formula>
    </cfRule>
    <cfRule type="cellIs" dxfId="539" priority="30" operator="greaterThan">
      <formula>130</formula>
    </cfRule>
  </conditionalFormatting>
  <conditionalFormatting sqref="O110">
    <cfRule type="cellIs" dxfId="538" priority="25" operator="between">
      <formula>90</formula>
      <formula>110</formula>
    </cfRule>
    <cfRule type="cellIs" dxfId="537" priority="26" operator="lessThan">
      <formula>90</formula>
    </cfRule>
    <cfRule type="cellIs" dxfId="536" priority="27" operator="greaterThan">
      <formula>110</formula>
    </cfRule>
  </conditionalFormatting>
  <conditionalFormatting sqref="O114:O115">
    <cfRule type="cellIs" dxfId="535" priority="22" operator="between">
      <formula>70</formula>
      <formula>130</formula>
    </cfRule>
    <cfRule type="cellIs" dxfId="534" priority="23" operator="lessThan">
      <formula>70</formula>
    </cfRule>
    <cfRule type="cellIs" dxfId="533" priority="24" operator="greaterThan">
      <formula>130</formula>
    </cfRule>
  </conditionalFormatting>
  <conditionalFormatting sqref="O116">
    <cfRule type="cellIs" dxfId="532" priority="19" operator="between">
      <formula>90</formula>
      <formula>110</formula>
    </cfRule>
    <cfRule type="cellIs" dxfId="531" priority="20" operator="lessThan">
      <formula>90</formula>
    </cfRule>
    <cfRule type="cellIs" dxfId="530" priority="21" operator="greaterThan">
      <formula>110</formula>
    </cfRule>
  </conditionalFormatting>
  <conditionalFormatting sqref="O120:O121">
    <cfRule type="cellIs" dxfId="529" priority="16" operator="between">
      <formula>70</formula>
      <formula>130</formula>
    </cfRule>
    <cfRule type="cellIs" dxfId="528" priority="17" operator="lessThan">
      <formula>70</formula>
    </cfRule>
    <cfRule type="cellIs" dxfId="527" priority="18" operator="greaterThan">
      <formula>130</formula>
    </cfRule>
  </conditionalFormatting>
  <conditionalFormatting sqref="O122">
    <cfRule type="cellIs" dxfId="526" priority="13" operator="between">
      <formula>90</formula>
      <formula>110</formula>
    </cfRule>
    <cfRule type="cellIs" dxfId="525" priority="14" operator="lessThan">
      <formula>90</formula>
    </cfRule>
    <cfRule type="cellIs" dxfId="524" priority="15" operator="greaterThan">
      <formula>110</formula>
    </cfRule>
  </conditionalFormatting>
  <conditionalFormatting sqref="O126:O127">
    <cfRule type="cellIs" dxfId="523" priority="10" operator="between">
      <formula>70</formula>
      <formula>130</formula>
    </cfRule>
    <cfRule type="cellIs" dxfId="522" priority="11" operator="lessThan">
      <formula>70</formula>
    </cfRule>
    <cfRule type="cellIs" dxfId="521" priority="12" operator="greaterThan">
      <formula>130</formula>
    </cfRule>
  </conditionalFormatting>
  <conditionalFormatting sqref="O128">
    <cfRule type="cellIs" dxfId="520" priority="7" operator="between">
      <formula>90</formula>
      <formula>110</formula>
    </cfRule>
    <cfRule type="cellIs" dxfId="519" priority="8" operator="lessThan">
      <formula>90</formula>
    </cfRule>
    <cfRule type="cellIs" dxfId="518" priority="9" operator="greaterThan">
      <formula>110</formula>
    </cfRule>
  </conditionalFormatting>
  <conditionalFormatting sqref="O132:O133">
    <cfRule type="cellIs" dxfId="517" priority="4" operator="between">
      <formula>70</formula>
      <formula>130</formula>
    </cfRule>
    <cfRule type="cellIs" dxfId="516" priority="5" operator="lessThan">
      <formula>70</formula>
    </cfRule>
    <cfRule type="cellIs" dxfId="515" priority="6" operator="greaterThan">
      <formula>130</formula>
    </cfRule>
  </conditionalFormatting>
  <conditionalFormatting sqref="O134">
    <cfRule type="cellIs" dxfId="514" priority="1" operator="between">
      <formula>90</formula>
      <formula>110</formula>
    </cfRule>
    <cfRule type="cellIs" dxfId="513" priority="2" operator="lessThan">
      <formula>90</formula>
    </cfRule>
    <cfRule type="cellIs" dxfId="512" priority="3" operator="greaterThan">
      <formula>110</formula>
    </cfRule>
  </conditionalFormatting>
  <pageMargins left="0.74803149606299213" right="0.51181102362204722" top="0.51041666666666663" bottom="0.98425196850393704" header="0.51181102362204722" footer="0.51181102362204722"/>
  <pageSetup paperSize="9" scale="9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465ED-293C-4969-8DF7-82607AD36405}">
  <sheetPr>
    <pageSetUpPr fitToPage="1"/>
  </sheetPr>
  <dimension ref="A1:AK149"/>
  <sheetViews>
    <sheetView showGridLines="0" showRuler="0" zoomScale="70" zoomScaleNormal="70" workbookViewId="0">
      <selection activeCell="A7" sqref="A7"/>
    </sheetView>
  </sheetViews>
  <sheetFormatPr defaultColWidth="0" defaultRowHeight="0" customHeight="1" zeroHeight="1" x14ac:dyDescent="0.25"/>
  <cols>
    <col min="1" max="1" width="19.75" style="94" customWidth="1"/>
    <col min="2" max="2" width="19" style="94" customWidth="1"/>
    <col min="3" max="3" width="14.875" style="94" customWidth="1"/>
    <col min="4" max="4" width="15.75" style="94" customWidth="1"/>
    <col min="5" max="5" width="15.125" style="94" customWidth="1"/>
    <col min="6" max="6" width="17.375" style="94" customWidth="1"/>
    <col min="7" max="7" width="15.375" style="94" customWidth="1"/>
    <col min="8" max="8" width="17.5" style="94" customWidth="1"/>
    <col min="9" max="9" width="14.75" style="94" customWidth="1"/>
    <col min="10" max="10" width="11.375" style="94" customWidth="1"/>
    <col min="11" max="11" width="11.875" style="94" customWidth="1"/>
    <col min="12" max="12" width="11.375" style="94" customWidth="1"/>
    <col min="13" max="13" width="13" style="94" customWidth="1"/>
    <col min="14" max="14" width="13.125" style="94" customWidth="1"/>
    <col min="15" max="15" width="11.25" style="94" customWidth="1"/>
    <col min="16" max="16" width="14.75" style="94" customWidth="1"/>
    <col min="17" max="17" width="10.75" style="94" customWidth="1"/>
    <col min="18" max="18" width="11.25" style="94" customWidth="1"/>
    <col min="19" max="19" width="12.75" style="94" customWidth="1"/>
    <col min="20" max="20" width="12.125" style="94" customWidth="1"/>
    <col min="21" max="21" width="14.125" style="94" customWidth="1"/>
    <col min="22" max="22" width="11.375" style="94" customWidth="1"/>
    <col min="23" max="24" width="9" style="94" customWidth="1"/>
    <col min="25" max="25" width="33.375" style="94" customWidth="1"/>
    <col min="26" max="33" width="0" style="94" hidden="1" customWidth="1"/>
    <col min="34" max="16384" width="9" style="117" hidden="1"/>
  </cols>
  <sheetData>
    <row r="1" spans="1:33" s="161" customFormat="1" ht="14.25" customHeight="1" x14ac:dyDescent="0.2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160"/>
      <c r="AA1" s="160"/>
      <c r="AB1" s="160"/>
      <c r="AC1" s="160"/>
      <c r="AD1" s="160"/>
      <c r="AE1" s="160"/>
      <c r="AF1" s="160"/>
      <c r="AG1" s="160"/>
    </row>
    <row r="2" spans="1:33" s="160" customFormat="1" ht="14.25" customHeight="1" x14ac:dyDescent="0.25">
      <c r="A2" s="89"/>
      <c r="B2" s="90"/>
      <c r="C2" s="90"/>
      <c r="D2" s="90"/>
      <c r="E2" s="90"/>
      <c r="F2" s="90"/>
      <c r="G2" s="91" t="s">
        <v>13</v>
      </c>
      <c r="H2" s="92"/>
      <c r="I2" s="93"/>
      <c r="J2" s="93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33" s="160" customFormat="1" ht="14.25" customHeight="1" x14ac:dyDescent="0.25">
      <c r="A3" s="95"/>
      <c r="B3" s="309"/>
      <c r="C3" s="309"/>
      <c r="D3" s="309"/>
      <c r="E3" s="309"/>
      <c r="F3" s="309"/>
      <c r="G3" s="96">
        <v>0</v>
      </c>
      <c r="H3" s="92"/>
      <c r="I3" s="93"/>
      <c r="J3" s="93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spans="1:33" s="160" customFormat="1" ht="14.25" customHeight="1" x14ac:dyDescent="0.25">
      <c r="A4" s="97"/>
      <c r="B4" s="357" t="s">
        <v>14</v>
      </c>
      <c r="C4" s="357"/>
      <c r="D4" s="357"/>
      <c r="E4" s="357"/>
      <c r="F4" s="309"/>
      <c r="G4" s="98" t="s">
        <v>15</v>
      </c>
      <c r="H4" s="92"/>
      <c r="I4" s="93"/>
      <c r="J4" s="93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</row>
    <row r="5" spans="1:33" s="160" customFormat="1" ht="14.25" customHeight="1" x14ac:dyDescent="0.25">
      <c r="A5" s="97"/>
      <c r="B5" s="357" t="s">
        <v>16</v>
      </c>
      <c r="C5" s="357"/>
      <c r="D5" s="357"/>
      <c r="E5" s="357"/>
      <c r="F5" s="309"/>
      <c r="G5" s="96">
        <v>0</v>
      </c>
      <c r="H5" s="92"/>
      <c r="I5" s="93"/>
      <c r="J5" s="93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</row>
    <row r="6" spans="1:33" s="160" customFormat="1" ht="14.25" customHeight="1" x14ac:dyDescent="0.25">
      <c r="A6" s="97"/>
      <c r="B6" s="99"/>
      <c r="C6" s="99"/>
      <c r="D6" s="99"/>
      <c r="E6" s="99"/>
      <c r="F6" s="99"/>
      <c r="G6" s="98" t="s">
        <v>17</v>
      </c>
      <c r="H6" s="92"/>
      <c r="I6" s="93"/>
      <c r="J6" s="93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</row>
    <row r="7" spans="1:33" s="160" customFormat="1" ht="15.75" customHeight="1" x14ac:dyDescent="0.25">
      <c r="A7" s="321"/>
      <c r="B7" s="100"/>
      <c r="C7" s="100"/>
      <c r="D7" s="100"/>
      <c r="E7" s="100"/>
      <c r="F7" s="100"/>
      <c r="G7" s="96" t="s">
        <v>18</v>
      </c>
      <c r="H7" s="92"/>
      <c r="I7" s="93"/>
      <c r="J7" s="93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</row>
    <row r="8" spans="1:33" s="160" customFormat="1" ht="14.25" customHeight="1" x14ac:dyDescent="0.25">
      <c r="A8" s="93"/>
      <c r="B8" s="93"/>
      <c r="C8" s="93"/>
      <c r="D8" s="93"/>
      <c r="E8" s="93"/>
      <c r="F8" s="93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</row>
    <row r="9" spans="1:33" s="160" customFormat="1" ht="14.25" customHeight="1" x14ac:dyDescent="0.25">
      <c r="A9" s="101" t="s">
        <v>110</v>
      </c>
      <c r="B9" s="267" t="str">
        <f>'solvent 1'!B9</f>
        <v>SY</v>
      </c>
      <c r="C9" s="102" t="s">
        <v>19</v>
      </c>
      <c r="D9" s="94"/>
      <c r="E9" s="94"/>
      <c r="F9" s="93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</row>
    <row r="10" spans="1:33" s="160" customFormat="1" ht="14.25" customHeight="1" x14ac:dyDescent="0.25">
      <c r="A10" s="101" t="s">
        <v>20</v>
      </c>
      <c r="B10" s="267">
        <f>'solvent 1'!B10</f>
        <v>0</v>
      </c>
      <c r="C10" s="102"/>
      <c r="D10" s="94"/>
      <c r="E10" s="94"/>
      <c r="F10" s="93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</row>
    <row r="11" spans="1:33" s="160" customFormat="1" ht="14.25" customHeight="1" x14ac:dyDescent="0.25">
      <c r="A11" s="101" t="s">
        <v>5</v>
      </c>
      <c r="B11" s="267" t="str">
        <f>'solvent 1'!B11</f>
        <v>N/A</v>
      </c>
      <c r="C11" s="102" t="s">
        <v>21</v>
      </c>
      <c r="D11" s="94"/>
      <c r="E11" s="94"/>
      <c r="F11" s="93"/>
      <c r="G11" s="93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 spans="1:33" s="160" customFormat="1" ht="14.25" customHeight="1" x14ac:dyDescent="0.25">
      <c r="A12" s="101" t="s">
        <v>6</v>
      </c>
      <c r="B12" s="267" t="str">
        <f>'solvent 1'!B12</f>
        <v>Residual solvent quantification by GC-Headspace</v>
      </c>
      <c r="C12" s="102"/>
      <c r="D12" s="94"/>
      <c r="E12" s="94"/>
      <c r="F12" s="93"/>
      <c r="G12" s="93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</row>
    <row r="13" spans="1:33" s="160" customFormat="1" ht="14.25" customHeight="1" x14ac:dyDescent="0.25">
      <c r="A13" s="101" t="s">
        <v>7</v>
      </c>
      <c r="B13" s="267">
        <f>'solvent 1'!B13</f>
        <v>0</v>
      </c>
      <c r="C13" s="102" t="s">
        <v>22</v>
      </c>
      <c r="D13" s="94"/>
      <c r="E13" s="94"/>
      <c r="F13" s="93"/>
      <c r="G13" s="93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spans="1:33" s="160" customFormat="1" ht="14.25" customHeight="1" x14ac:dyDescent="0.25">
      <c r="A14" s="101" t="s">
        <v>8</v>
      </c>
      <c r="B14" s="267">
        <f>'solvent 1'!B14</f>
        <v>0</v>
      </c>
      <c r="C14" s="102" t="s">
        <v>23</v>
      </c>
      <c r="D14" s="94"/>
      <c r="E14" s="94"/>
      <c r="F14" s="93"/>
      <c r="G14" s="93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</row>
    <row r="15" spans="1:33" s="160" customFormat="1" ht="15" customHeight="1" x14ac:dyDescent="0.25">
      <c r="A15" s="101" t="s">
        <v>144</v>
      </c>
      <c r="B15" s="268">
        <f>'solvent 1'!B15</f>
        <v>0</v>
      </c>
      <c r="C15" s="102" t="s">
        <v>24</v>
      </c>
      <c r="D15" s="94"/>
      <c r="E15" s="94"/>
      <c r="F15" s="93"/>
      <c r="G15" s="93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</row>
    <row r="16" spans="1:33" s="160" customFormat="1" ht="12.75" customHeight="1" x14ac:dyDescent="0.25">
      <c r="A16" s="101" t="s">
        <v>9</v>
      </c>
      <c r="B16" s="267">
        <f>'solvent 1'!B16</f>
        <v>0</v>
      </c>
      <c r="C16" s="102" t="s">
        <v>22</v>
      </c>
      <c r="D16" s="102"/>
      <c r="E16" s="94"/>
      <c r="F16" s="93"/>
      <c r="G16" s="93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</row>
    <row r="17" spans="1:25" s="160" customFormat="1" ht="14.25" customHeight="1" x14ac:dyDescent="0.25">
      <c r="A17" s="94"/>
      <c r="B17" s="94"/>
      <c r="C17" s="94"/>
      <c r="D17" s="94"/>
      <c r="E17" s="94"/>
      <c r="F17" s="93"/>
      <c r="G17" s="93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</row>
    <row r="18" spans="1:25" s="160" customFormat="1" ht="14.25" customHeight="1" x14ac:dyDescent="0.25">
      <c r="A18" s="94"/>
      <c r="B18" s="94"/>
      <c r="C18" s="94"/>
      <c r="D18" s="94"/>
      <c r="E18" s="94"/>
      <c r="F18" s="94"/>
      <c r="G18" s="94"/>
      <c r="H18" s="104"/>
      <c r="I18" s="104"/>
      <c r="J18" s="10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</row>
    <row r="19" spans="1:25" s="160" customFormat="1" ht="14.25" customHeight="1" x14ac:dyDescent="0.25">
      <c r="A19" s="105" t="s">
        <v>25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 spans="1:25" s="160" customFormat="1" ht="14.25" customHeight="1" x14ac:dyDescent="0.25">
      <c r="A20" s="105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</row>
    <row r="21" spans="1:25" s="160" customFormat="1" ht="14.25" customHeight="1" x14ac:dyDescent="0.25">
      <c r="A21" s="106" t="s">
        <v>26</v>
      </c>
      <c r="B21" s="106" t="s">
        <v>27</v>
      </c>
      <c r="C21" s="106" t="s">
        <v>28</v>
      </c>
      <c r="D21" s="106" t="s">
        <v>29</v>
      </c>
      <c r="E21" s="310"/>
      <c r="F21" s="310"/>
      <c r="G21" s="358"/>
      <c r="H21" s="358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 spans="1:25" s="160" customFormat="1" ht="14.25" customHeight="1" x14ac:dyDescent="0.25">
      <c r="A22" s="320">
        <f>'solvent 1'!A22</f>
        <v>0</v>
      </c>
      <c r="B22" s="320">
        <f>'solvent 1'!B22</f>
        <v>0</v>
      </c>
      <c r="C22" s="320">
        <f>'solvent 1'!C22</f>
        <v>0</v>
      </c>
      <c r="D22" s="320">
        <f>'solvent 1'!D22</f>
        <v>0</v>
      </c>
      <c r="E22" s="319"/>
      <c r="F22" s="319"/>
      <c r="G22" s="359"/>
      <c r="H22" s="359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</row>
    <row r="23" spans="1:25" s="160" customFormat="1" ht="14.25" customHeight="1" x14ac:dyDescent="0.25">
      <c r="A23" s="319"/>
      <c r="B23" s="319"/>
      <c r="C23" s="319"/>
      <c r="D23" s="319"/>
      <c r="E23" s="319"/>
      <c r="F23" s="319"/>
      <c r="G23" s="311"/>
      <c r="H23" s="311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 spans="1:25" s="160" customFormat="1" ht="14.25" customHeight="1" x14ac:dyDescent="0.25">
      <c r="A24" s="105" t="s">
        <v>30</v>
      </c>
      <c r="B24" s="319"/>
      <c r="C24" s="319"/>
      <c r="D24" s="319"/>
      <c r="E24" s="319"/>
      <c r="F24" s="319"/>
      <c r="G24" s="311"/>
      <c r="H24" s="311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</row>
    <row r="25" spans="1:25" s="160" customFormat="1" ht="14.25" customHeight="1" x14ac:dyDescent="0.25">
      <c r="A25" s="319"/>
      <c r="B25" s="319"/>
      <c r="C25" s="319"/>
      <c r="D25" s="319"/>
      <c r="E25" s="319"/>
      <c r="F25" s="319"/>
      <c r="G25" s="311"/>
      <c r="H25" s="311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 spans="1:25" s="160" customFormat="1" ht="14.25" customHeight="1" x14ac:dyDescent="0.25">
      <c r="A26" s="106" t="s">
        <v>26</v>
      </c>
      <c r="B26" s="106" t="s">
        <v>27</v>
      </c>
      <c r="C26" s="106" t="s">
        <v>28</v>
      </c>
      <c r="D26" s="106" t="s">
        <v>29</v>
      </c>
      <c r="E26" s="107" t="s">
        <v>143</v>
      </c>
      <c r="F26" s="106" t="s">
        <v>31</v>
      </c>
      <c r="G26" s="358"/>
      <c r="H26" s="358"/>
      <c r="I26" s="358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</row>
    <row r="27" spans="1:25" s="160" customFormat="1" ht="14.25" customHeight="1" x14ac:dyDescent="0.25">
      <c r="A27" s="312"/>
      <c r="B27" s="312"/>
      <c r="C27" s="180"/>
      <c r="D27" s="180"/>
      <c r="E27" s="174"/>
      <c r="F27" s="312"/>
      <c r="G27" s="372"/>
      <c r="H27" s="372"/>
      <c r="I27" s="372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</row>
    <row r="28" spans="1:25" s="160" customFormat="1" ht="14.25" customHeight="1" x14ac:dyDescent="0.25">
      <c r="A28" s="319"/>
      <c r="B28" s="319"/>
      <c r="C28" s="319"/>
      <c r="D28" s="319"/>
      <c r="E28" s="319"/>
      <c r="F28" s="319"/>
      <c r="G28" s="311"/>
      <c r="H28" s="311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</row>
    <row r="29" spans="1:25" s="160" customFormat="1" ht="14.25" customHeight="1" x14ac:dyDescent="0.25">
      <c r="A29" s="105" t="s">
        <v>32</v>
      </c>
      <c r="B29" s="319"/>
      <c r="C29" s="319"/>
      <c r="D29" s="319"/>
      <c r="E29" s="319"/>
      <c r="F29" s="319"/>
      <c r="G29" s="311"/>
      <c r="H29" s="311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</row>
    <row r="30" spans="1:25" s="160" customFormat="1" ht="14.25" customHeight="1" x14ac:dyDescent="0.25">
      <c r="A30" s="319"/>
      <c r="B30" s="319"/>
      <c r="C30" s="319"/>
      <c r="D30" s="319"/>
      <c r="E30" s="319"/>
      <c r="F30" s="319"/>
      <c r="G30" s="311"/>
      <c r="H30" s="311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</row>
    <row r="31" spans="1:25" s="160" customFormat="1" ht="30" x14ac:dyDescent="0.25">
      <c r="A31" s="108" t="s">
        <v>33</v>
      </c>
      <c r="B31" s="108" t="s">
        <v>34</v>
      </c>
      <c r="C31" s="108" t="s">
        <v>35</v>
      </c>
      <c r="D31" s="108" t="s">
        <v>36</v>
      </c>
      <c r="E31" s="109"/>
      <c r="F31" s="109"/>
      <c r="G31" s="109"/>
      <c r="H31" s="311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</row>
    <row r="32" spans="1:25" s="160" customFormat="1" ht="14.25" customHeight="1" x14ac:dyDescent="0.25">
      <c r="A32" s="110" t="s">
        <v>37</v>
      </c>
      <c r="B32" s="315">
        <v>250</v>
      </c>
      <c r="C32" s="313">
        <v>50</v>
      </c>
      <c r="D32" s="111">
        <f>B32/C32*E27/100</f>
        <v>0</v>
      </c>
      <c r="E32" s="112"/>
      <c r="F32" s="319"/>
      <c r="G32" s="113"/>
      <c r="H32" s="311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</row>
    <row r="33" spans="1:25" s="160" customFormat="1" ht="14.25" customHeight="1" x14ac:dyDescent="0.25">
      <c r="A33" s="114" t="s">
        <v>38</v>
      </c>
      <c r="B33" s="316">
        <v>250</v>
      </c>
      <c r="C33" s="314">
        <v>50</v>
      </c>
      <c r="D33" s="115">
        <f>B33/C33*E27/100</f>
        <v>0</v>
      </c>
      <c r="E33" s="319"/>
      <c r="F33" s="319"/>
      <c r="G33" s="113"/>
      <c r="H33" s="311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</row>
    <row r="34" spans="1:25" s="160" customFormat="1" ht="14.25" customHeight="1" x14ac:dyDescent="0.25">
      <c r="A34" s="105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</row>
    <row r="35" spans="1:25" s="161" customFormat="1" ht="14.25" customHeight="1" x14ac:dyDescent="0.25">
      <c r="A35" s="105" t="s">
        <v>39</v>
      </c>
      <c r="B35" s="116"/>
      <c r="C35" s="116"/>
      <c r="D35" s="116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117"/>
      <c r="U35" s="117"/>
      <c r="V35" s="117"/>
      <c r="W35" s="117"/>
      <c r="X35" s="117"/>
      <c r="Y35" s="117"/>
    </row>
    <row r="36" spans="1:25" s="161" customFormat="1" ht="14.25" customHeight="1" x14ac:dyDescent="0.25">
      <c r="A36" s="116"/>
      <c r="B36" s="116"/>
      <c r="C36" s="116"/>
      <c r="D36" s="116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117"/>
      <c r="U36" s="117"/>
      <c r="V36" s="117"/>
      <c r="W36" s="117"/>
      <c r="X36" s="117"/>
      <c r="Y36" s="117"/>
    </row>
    <row r="37" spans="1:25" s="161" customFormat="1" ht="30" x14ac:dyDescent="0.25">
      <c r="A37" s="108" t="s">
        <v>33</v>
      </c>
      <c r="B37" s="108" t="s">
        <v>40</v>
      </c>
      <c r="C37" s="108" t="s">
        <v>41</v>
      </c>
      <c r="D37" s="108" t="s">
        <v>35</v>
      </c>
      <c r="E37" s="108" t="s">
        <v>43</v>
      </c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117"/>
      <c r="U37" s="117"/>
      <c r="V37" s="117"/>
      <c r="W37" s="117"/>
      <c r="X37" s="117"/>
      <c r="Y37" s="117"/>
    </row>
    <row r="38" spans="1:25" s="161" customFormat="1" ht="14.25" customHeight="1" x14ac:dyDescent="0.25">
      <c r="A38" s="118" t="s">
        <v>44</v>
      </c>
      <c r="B38" s="272">
        <f>'solvent 1'!B38</f>
        <v>25</v>
      </c>
      <c r="C38" s="272" t="str">
        <f>'solvent 1'!C38</f>
        <v>A</v>
      </c>
      <c r="D38" s="273">
        <f>'solvent 1'!D38</f>
        <v>25</v>
      </c>
      <c r="E38" s="119">
        <f>B38*D32/(B38*0.001+D38)</f>
        <v>0</v>
      </c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17"/>
      <c r="U38" s="117"/>
      <c r="V38" s="117"/>
      <c r="W38" s="117"/>
      <c r="X38" s="117"/>
      <c r="Y38" s="117"/>
    </row>
    <row r="39" spans="1:25" s="161" customFormat="1" ht="14.25" customHeight="1" x14ac:dyDescent="0.25">
      <c r="A39" s="116"/>
      <c r="B39" s="116"/>
      <c r="C39" s="116"/>
      <c r="D39" s="116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117"/>
      <c r="U39" s="117"/>
      <c r="V39" s="117"/>
      <c r="W39" s="117"/>
      <c r="X39" s="117"/>
      <c r="Y39" s="117"/>
    </row>
    <row r="40" spans="1:25" s="161" customFormat="1" ht="14.25" customHeight="1" x14ac:dyDescent="0.25">
      <c r="A40" s="105" t="s">
        <v>138</v>
      </c>
      <c r="B40" s="116"/>
      <c r="C40" s="116"/>
      <c r="D40" s="116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117"/>
      <c r="U40" s="117"/>
      <c r="V40" s="117"/>
      <c r="W40" s="117"/>
      <c r="X40" s="117"/>
      <c r="Y40" s="117"/>
    </row>
    <row r="41" spans="1:25" s="161" customFormat="1" ht="14.25" customHeight="1" x14ac:dyDescent="0.25">
      <c r="A41" s="105"/>
      <c r="B41" s="116"/>
      <c r="C41" s="116"/>
      <c r="D41" s="116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117"/>
      <c r="U41" s="117"/>
      <c r="V41" s="117"/>
      <c r="W41" s="117"/>
      <c r="X41" s="117"/>
      <c r="Y41" s="117"/>
    </row>
    <row r="42" spans="1:25" s="161" customFormat="1" ht="29.25" customHeight="1" x14ac:dyDescent="0.25">
      <c r="A42" s="163" t="s">
        <v>122</v>
      </c>
      <c r="B42" s="121" t="s">
        <v>117</v>
      </c>
      <c r="C42" s="116"/>
      <c r="D42" s="116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117"/>
      <c r="U42" s="117"/>
      <c r="V42" s="117"/>
      <c r="W42" s="117"/>
      <c r="X42" s="117"/>
      <c r="Y42" s="117"/>
    </row>
    <row r="43" spans="1:25" s="161" customFormat="1" ht="14.25" customHeight="1" x14ac:dyDescent="0.25">
      <c r="A43" s="170" t="s">
        <v>123</v>
      </c>
      <c r="B43" s="171"/>
      <c r="C43" s="116"/>
      <c r="D43" s="116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117"/>
      <c r="U43" s="117"/>
      <c r="V43" s="117"/>
      <c r="W43" s="117"/>
      <c r="X43" s="117"/>
      <c r="Y43" s="117"/>
    </row>
    <row r="44" spans="1:25" s="161" customFormat="1" ht="14.25" customHeight="1" x14ac:dyDescent="0.25">
      <c r="A44" s="170" t="s">
        <v>124</v>
      </c>
      <c r="B44" s="171"/>
      <c r="C44" s="116"/>
      <c r="D44" s="116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117"/>
      <c r="U44" s="117"/>
      <c r="V44" s="117"/>
      <c r="W44" s="117"/>
      <c r="X44" s="117"/>
      <c r="Y44" s="117"/>
    </row>
    <row r="45" spans="1:25" s="161" customFormat="1" ht="14.25" customHeight="1" x14ac:dyDescent="0.25">
      <c r="A45" s="170" t="s">
        <v>125</v>
      </c>
      <c r="B45" s="171"/>
      <c r="C45" s="116"/>
      <c r="D45" s="116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117"/>
      <c r="U45" s="117"/>
      <c r="V45" s="117"/>
      <c r="W45" s="117"/>
      <c r="X45" s="117"/>
      <c r="Y45" s="117"/>
    </row>
    <row r="46" spans="1:25" s="161" customFormat="1" ht="14.25" customHeight="1" x14ac:dyDescent="0.25">
      <c r="A46" s="170" t="s">
        <v>126</v>
      </c>
      <c r="B46" s="171"/>
      <c r="C46" s="116"/>
      <c r="D46" s="116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117"/>
      <c r="U46" s="117"/>
      <c r="V46" s="117"/>
      <c r="W46" s="117"/>
      <c r="X46" s="117"/>
      <c r="Y46" s="117"/>
    </row>
    <row r="47" spans="1:25" s="161" customFormat="1" ht="14.25" customHeight="1" x14ac:dyDescent="0.25">
      <c r="A47" s="170" t="s">
        <v>127</v>
      </c>
      <c r="B47" s="171"/>
      <c r="C47" s="116"/>
      <c r="D47" s="116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117"/>
      <c r="U47" s="117"/>
      <c r="V47" s="117"/>
      <c r="W47" s="117"/>
      <c r="X47" s="117"/>
      <c r="Y47" s="117"/>
    </row>
    <row r="48" spans="1:25" s="161" customFormat="1" ht="14.25" customHeight="1" x14ac:dyDescent="0.25">
      <c r="A48" s="170" t="s">
        <v>128</v>
      </c>
      <c r="B48" s="171"/>
      <c r="C48" s="116"/>
      <c r="D48" s="116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117"/>
      <c r="U48" s="117"/>
      <c r="V48" s="117"/>
      <c r="W48" s="117"/>
      <c r="X48" s="117"/>
      <c r="Y48" s="117"/>
    </row>
    <row r="49" spans="1:25" s="161" customFormat="1" ht="14.25" customHeight="1" x14ac:dyDescent="0.25">
      <c r="A49" s="170" t="s">
        <v>129</v>
      </c>
      <c r="B49" s="171"/>
      <c r="C49" s="116"/>
      <c r="D49" s="116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117"/>
      <c r="U49" s="117"/>
      <c r="V49" s="117"/>
      <c r="W49" s="117"/>
      <c r="X49" s="117"/>
      <c r="Y49" s="117"/>
    </row>
    <row r="50" spans="1:25" s="161" customFormat="1" ht="14.25" customHeight="1" x14ac:dyDescent="0.25">
      <c r="A50" s="170" t="s">
        <v>130</v>
      </c>
      <c r="B50" s="171"/>
      <c r="C50" s="116"/>
      <c r="D50" s="116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117"/>
      <c r="U50" s="117"/>
      <c r="V50" s="117"/>
      <c r="W50" s="117"/>
      <c r="X50" s="117"/>
      <c r="Y50" s="117"/>
    </row>
    <row r="51" spans="1:25" s="161" customFormat="1" ht="14.25" customHeight="1" x14ac:dyDescent="0.25">
      <c r="A51" s="170"/>
      <c r="B51" s="171"/>
      <c r="C51" s="116"/>
      <c r="D51" s="116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117"/>
      <c r="U51" s="117"/>
      <c r="V51" s="117"/>
      <c r="W51" s="117"/>
      <c r="X51" s="117"/>
      <c r="Y51" s="117"/>
    </row>
    <row r="52" spans="1:25" s="161" customFormat="1" ht="14.25" customHeight="1" x14ac:dyDescent="0.25">
      <c r="A52" s="170"/>
      <c r="B52" s="171"/>
      <c r="C52" s="116"/>
      <c r="D52" s="116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117"/>
      <c r="U52" s="117"/>
      <c r="V52" s="117"/>
      <c r="W52" s="117"/>
      <c r="X52" s="117"/>
      <c r="Y52" s="117"/>
    </row>
    <row r="53" spans="1:25" s="161" customFormat="1" ht="14.25" customHeight="1" x14ac:dyDescent="0.25">
      <c r="A53" s="170"/>
      <c r="B53" s="171"/>
      <c r="C53" s="116"/>
      <c r="D53" s="116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117"/>
      <c r="U53" s="117"/>
      <c r="V53" s="117"/>
      <c r="W53" s="117"/>
      <c r="X53" s="117"/>
      <c r="Y53" s="117"/>
    </row>
    <row r="54" spans="1:25" s="161" customFormat="1" ht="14.25" customHeight="1" thickBot="1" x14ac:dyDescent="0.3">
      <c r="A54" s="172"/>
      <c r="B54" s="173"/>
      <c r="C54" s="116"/>
      <c r="D54" s="116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117"/>
      <c r="U54" s="117"/>
      <c r="V54" s="117"/>
      <c r="W54" s="117"/>
      <c r="X54" s="117"/>
      <c r="Y54" s="117"/>
    </row>
    <row r="55" spans="1:25" s="161" customFormat="1" ht="14.25" customHeight="1" thickTop="1" x14ac:dyDescent="0.25">
      <c r="A55" s="209" t="s">
        <v>131</v>
      </c>
      <c r="B55" s="210">
        <f>IFERROR(AVERAGE(B43:B54), 0)</f>
        <v>0</v>
      </c>
      <c r="C55" s="164" t="s">
        <v>132</v>
      </c>
      <c r="D55" s="116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117"/>
      <c r="U55" s="117"/>
      <c r="V55" s="117"/>
      <c r="W55" s="117"/>
      <c r="X55" s="117"/>
      <c r="Y55" s="117"/>
    </row>
    <row r="56" spans="1:25" s="161" customFormat="1" ht="14.25" customHeight="1" x14ac:dyDescent="0.25">
      <c r="A56" s="211" t="s">
        <v>66</v>
      </c>
      <c r="B56" s="212" t="e">
        <f>STDEV(B43:B54)</f>
        <v>#DIV/0!</v>
      </c>
      <c r="C56" s="164" t="s">
        <v>132</v>
      </c>
      <c r="D56" s="116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117"/>
      <c r="U56" s="117"/>
      <c r="V56" s="117"/>
      <c r="W56" s="117"/>
      <c r="X56" s="117"/>
      <c r="Y56" s="117"/>
    </row>
    <row r="57" spans="1:25" s="161" customFormat="1" ht="14.25" customHeight="1" x14ac:dyDescent="0.25">
      <c r="A57" s="166" t="s">
        <v>136</v>
      </c>
      <c r="B57" s="318" t="e">
        <f>B56/B55*100</f>
        <v>#DIV/0!</v>
      </c>
      <c r="C57" s="164"/>
      <c r="D57" s="116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117"/>
      <c r="U57" s="117"/>
      <c r="V57" s="117"/>
      <c r="W57" s="117"/>
      <c r="X57" s="117"/>
      <c r="Y57" s="117"/>
    </row>
    <row r="58" spans="1:25" s="161" customFormat="1" ht="14.25" customHeight="1" x14ac:dyDescent="0.25">
      <c r="A58" s="93"/>
      <c r="B58" s="116"/>
      <c r="C58" s="116"/>
      <c r="D58" s="116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117"/>
      <c r="U58" s="117"/>
      <c r="V58" s="117"/>
      <c r="W58" s="117"/>
      <c r="X58" s="117"/>
      <c r="Y58" s="117"/>
    </row>
    <row r="59" spans="1:25" s="161" customFormat="1" ht="14.25" customHeight="1" x14ac:dyDescent="0.25">
      <c r="A59" s="105" t="s">
        <v>137</v>
      </c>
      <c r="B59" s="116"/>
      <c r="C59" s="116"/>
      <c r="D59" s="116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117"/>
      <c r="U59" s="117"/>
      <c r="V59" s="117"/>
      <c r="W59" s="117"/>
      <c r="X59" s="117"/>
      <c r="Y59" s="117"/>
    </row>
    <row r="60" spans="1:25" s="161" customFormat="1" ht="14.25" customHeight="1" x14ac:dyDescent="0.25">
      <c r="A60" s="105"/>
      <c r="B60" s="116"/>
      <c r="C60" s="116"/>
      <c r="D60" s="116"/>
      <c r="E60" s="94"/>
      <c r="F60" s="117"/>
      <c r="H60" s="94"/>
      <c r="I60" s="94"/>
      <c r="K60" s="94"/>
      <c r="N60" s="120" t="s">
        <v>45</v>
      </c>
      <c r="O60" s="94"/>
      <c r="P60" s="117"/>
      <c r="Q60" s="117"/>
      <c r="R60" s="117"/>
    </row>
    <row r="61" spans="1:25" s="161" customFormat="1" ht="30" x14ac:dyDescent="0.25">
      <c r="A61" s="108" t="s">
        <v>46</v>
      </c>
      <c r="B61" s="108" t="s">
        <v>40</v>
      </c>
      <c r="C61" s="108" t="s">
        <v>41</v>
      </c>
      <c r="D61" s="108" t="s">
        <v>42</v>
      </c>
      <c r="E61" s="108" t="s">
        <v>43</v>
      </c>
      <c r="F61" s="121" t="s">
        <v>115</v>
      </c>
      <c r="G61" s="121" t="s">
        <v>119</v>
      </c>
      <c r="H61" s="108" t="s">
        <v>47</v>
      </c>
      <c r="I61" s="108" t="s">
        <v>163</v>
      </c>
      <c r="J61" s="108" t="s">
        <v>149</v>
      </c>
      <c r="K61" s="94"/>
      <c r="L61" s="94"/>
      <c r="M61" s="94"/>
      <c r="N61" s="94"/>
      <c r="O61" s="94"/>
      <c r="P61" s="94"/>
      <c r="Q61" s="94"/>
      <c r="R61" s="94"/>
      <c r="S61" s="117"/>
      <c r="T61" s="117"/>
      <c r="U61" s="117"/>
      <c r="V61" s="117"/>
      <c r="W61" s="117"/>
      <c r="X61" s="117"/>
      <c r="Y61" s="117"/>
    </row>
    <row r="62" spans="1:25" s="161" customFormat="1" ht="14.25" customHeight="1" x14ac:dyDescent="0.25">
      <c r="A62" s="208" t="str">
        <f>'solvent 1'!A62</f>
        <v>A8</v>
      </c>
      <c r="B62" s="208">
        <f>'solvent 1'!B62</f>
        <v>80</v>
      </c>
      <c r="C62" s="208" t="str">
        <f>'solvent 1'!C62</f>
        <v>Diluted A</v>
      </c>
      <c r="D62" s="208">
        <f>'solvent 1'!D62</f>
        <v>3.92</v>
      </c>
      <c r="E62" s="150">
        <f>B62*$E$38/1000/(B62*0.001+D62)</f>
        <v>0</v>
      </c>
      <c r="F62" s="294"/>
      <c r="G62" s="123">
        <f>F62-$B$55</f>
        <v>0</v>
      </c>
      <c r="H62" s="123" t="e">
        <f>G62/$B$75/E62*100</f>
        <v>#DIV/0!</v>
      </c>
      <c r="I62" s="278"/>
      <c r="J62" s="183" t="e">
        <f>(2*I62)/$B$78</f>
        <v>#DIV/0!</v>
      </c>
      <c r="K62" s="124" t="s">
        <v>164</v>
      </c>
      <c r="L62" s="94"/>
      <c r="M62" s="94"/>
      <c r="N62" s="94"/>
      <c r="O62" s="94"/>
      <c r="P62" s="94"/>
      <c r="Q62" s="94"/>
      <c r="R62" s="94"/>
      <c r="S62" s="117"/>
      <c r="T62" s="117"/>
      <c r="U62" s="117"/>
      <c r="V62" s="117"/>
      <c r="W62" s="117"/>
      <c r="X62" s="117"/>
      <c r="Y62" s="117"/>
    </row>
    <row r="63" spans="1:25" s="161" customFormat="1" ht="14.25" customHeight="1" x14ac:dyDescent="0.25">
      <c r="A63" s="208" t="str">
        <f>'solvent 1'!A63</f>
        <v>A7</v>
      </c>
      <c r="B63" s="208">
        <f>'solvent 1'!B63</f>
        <v>400</v>
      </c>
      <c r="C63" s="208" t="str">
        <f>'solvent 1'!C63</f>
        <v>Diluted A</v>
      </c>
      <c r="D63" s="208">
        <f>'solvent 1'!D63</f>
        <v>3.6</v>
      </c>
      <c r="E63" s="150">
        <f t="shared" ref="E63:E65" si="0">B63*$E$38/1000/(B63*0.001+D63)</f>
        <v>0</v>
      </c>
      <c r="F63" s="294"/>
      <c r="G63" s="122">
        <f t="shared" ref="G63:G73" si="1">F63-$B$55</f>
        <v>0</v>
      </c>
      <c r="H63" s="123" t="e">
        <f>G63/$B$75/E63*100</f>
        <v>#DIV/0!</v>
      </c>
      <c r="I63" s="278"/>
      <c r="J63" s="183" t="e">
        <f>(2*I63)/$B$78</f>
        <v>#DIV/0!</v>
      </c>
      <c r="K63" s="120" t="s">
        <v>165</v>
      </c>
      <c r="L63" s="94"/>
      <c r="M63" s="94"/>
      <c r="N63" s="94"/>
      <c r="O63" s="94"/>
      <c r="P63" s="94"/>
      <c r="Q63" s="94"/>
      <c r="R63" s="94"/>
      <c r="S63" s="117"/>
      <c r="T63" s="117"/>
      <c r="U63" s="117"/>
      <c r="V63" s="117"/>
      <c r="W63" s="117"/>
      <c r="X63" s="117"/>
      <c r="Y63" s="117"/>
    </row>
    <row r="64" spans="1:25" s="161" customFormat="1" ht="14.25" customHeight="1" x14ac:dyDescent="0.25">
      <c r="A64" s="208" t="str">
        <f>'solvent 1'!A64</f>
        <v>A6</v>
      </c>
      <c r="B64" s="208">
        <f>'solvent 1'!B64</f>
        <v>800</v>
      </c>
      <c r="C64" s="208" t="str">
        <f>'solvent 1'!C64</f>
        <v>Diluted A</v>
      </c>
      <c r="D64" s="208">
        <f>'solvent 1'!D64</f>
        <v>3.2</v>
      </c>
      <c r="E64" s="150">
        <f t="shared" si="0"/>
        <v>0</v>
      </c>
      <c r="F64" s="294"/>
      <c r="G64" s="122">
        <f t="shared" si="1"/>
        <v>0</v>
      </c>
      <c r="H64" s="123" t="e">
        <f>G64/$B$75/E64*100</f>
        <v>#DIV/0!</v>
      </c>
      <c r="I64" s="278"/>
      <c r="J64" s="183" t="e">
        <f>(2*I64)/$B$78</f>
        <v>#DIV/0!</v>
      </c>
      <c r="K64" s="94"/>
      <c r="L64" s="94"/>
      <c r="M64" s="94"/>
      <c r="N64" s="94"/>
      <c r="O64" s="94"/>
      <c r="P64" s="94"/>
      <c r="Q64" s="94"/>
      <c r="R64" s="94"/>
      <c r="S64" s="117"/>
      <c r="T64" s="117"/>
      <c r="U64" s="117"/>
      <c r="V64" s="117"/>
      <c r="W64" s="117"/>
      <c r="X64" s="117"/>
      <c r="Y64" s="117"/>
    </row>
    <row r="65" spans="1:25" s="161" customFormat="1" ht="14.25" customHeight="1" x14ac:dyDescent="0.25">
      <c r="A65" s="208" t="str">
        <f>'solvent 1'!A65</f>
        <v>A5</v>
      </c>
      <c r="B65" s="208">
        <f>'solvent 1'!B65</f>
        <v>4000</v>
      </c>
      <c r="C65" s="208" t="str">
        <f>'solvent 1'!C65</f>
        <v>Diluted A</v>
      </c>
      <c r="D65" s="208">
        <f>'solvent 1'!D65</f>
        <v>0</v>
      </c>
      <c r="E65" s="150">
        <f t="shared" si="0"/>
        <v>0</v>
      </c>
      <c r="F65" s="294"/>
      <c r="G65" s="122">
        <f t="shared" si="1"/>
        <v>0</v>
      </c>
      <c r="H65" s="123" t="e">
        <f t="shared" ref="H65:H73" si="2">G65/$B$75/E65*100</f>
        <v>#DIV/0!</v>
      </c>
      <c r="I65" s="278"/>
      <c r="J65" s="183" t="e">
        <f>(2*I65)/$B$78</f>
        <v>#DIV/0!</v>
      </c>
      <c r="K65" s="120" t="s">
        <v>166</v>
      </c>
      <c r="L65" s="94"/>
      <c r="M65" s="94"/>
      <c r="N65" s="94"/>
      <c r="O65" s="94"/>
      <c r="P65" s="94"/>
      <c r="Q65" s="94"/>
      <c r="R65" s="94"/>
      <c r="S65" s="117"/>
      <c r="T65" s="117"/>
      <c r="U65" s="117"/>
      <c r="V65" s="117"/>
      <c r="W65" s="117"/>
      <c r="X65" s="117"/>
      <c r="Y65" s="117"/>
    </row>
    <row r="66" spans="1:25" s="161" customFormat="1" ht="14.25" customHeight="1" x14ac:dyDescent="0.25">
      <c r="A66" s="208" t="str">
        <f>'solvent 1'!A66</f>
        <v>A4</v>
      </c>
      <c r="B66" s="208">
        <f>'solvent 1'!B66</f>
        <v>20</v>
      </c>
      <c r="C66" s="208" t="str">
        <f>'solvent 1'!C66</f>
        <v>A</v>
      </c>
      <c r="D66" s="208">
        <f>'solvent 1'!D66</f>
        <v>3.98</v>
      </c>
      <c r="E66" s="150">
        <f t="shared" ref="E66:E73" si="3">B66*$D$32/(B66*0.001+D66)</f>
        <v>0</v>
      </c>
      <c r="F66" s="294"/>
      <c r="G66" s="122">
        <f t="shared" si="1"/>
        <v>0</v>
      </c>
      <c r="H66" s="123" t="e">
        <f>G66/$B$75/E66*100</f>
        <v>#DIV/0!</v>
      </c>
      <c r="I66" s="182" t="s">
        <v>63</v>
      </c>
      <c r="J66" s="182" t="s">
        <v>63</v>
      </c>
      <c r="K66" s="120" t="s">
        <v>171</v>
      </c>
      <c r="L66" s="94"/>
      <c r="M66" s="94"/>
      <c r="N66" s="94"/>
      <c r="O66" s="94"/>
      <c r="P66" s="94"/>
      <c r="Q66" s="94"/>
      <c r="R66" s="94"/>
      <c r="S66" s="117"/>
      <c r="T66" s="117"/>
      <c r="U66" s="117"/>
      <c r="V66" s="117"/>
      <c r="W66" s="117"/>
      <c r="X66" s="117"/>
      <c r="Y66" s="117"/>
    </row>
    <row r="67" spans="1:25" s="161" customFormat="1" ht="14.25" customHeight="1" x14ac:dyDescent="0.25">
      <c r="A67" s="208" t="str">
        <f>'solvent 1'!A67</f>
        <v>A3</v>
      </c>
      <c r="B67" s="208">
        <f>'solvent 1'!B67</f>
        <v>40</v>
      </c>
      <c r="C67" s="208" t="str">
        <f>'solvent 1'!C67</f>
        <v>A</v>
      </c>
      <c r="D67" s="208">
        <f>'solvent 1'!D67</f>
        <v>3.96</v>
      </c>
      <c r="E67" s="150">
        <f t="shared" si="3"/>
        <v>0</v>
      </c>
      <c r="F67" s="294"/>
      <c r="G67" s="122">
        <f t="shared" si="1"/>
        <v>0</v>
      </c>
      <c r="H67" s="123" t="e">
        <f t="shared" si="2"/>
        <v>#DIV/0!</v>
      </c>
      <c r="I67" s="182" t="s">
        <v>63</v>
      </c>
      <c r="J67" s="182" t="s">
        <v>63</v>
      </c>
      <c r="K67" s="94"/>
      <c r="L67" s="94"/>
      <c r="M67" s="94"/>
      <c r="N67" s="94"/>
      <c r="O67" s="94"/>
      <c r="P67" s="94"/>
      <c r="Q67" s="94"/>
      <c r="R67" s="94"/>
      <c r="S67" s="117"/>
      <c r="T67" s="117"/>
      <c r="U67" s="117"/>
      <c r="V67" s="117"/>
      <c r="W67" s="117"/>
      <c r="X67" s="117"/>
      <c r="Y67" s="117"/>
    </row>
    <row r="68" spans="1:25" s="161" customFormat="1" ht="14.25" customHeight="1" x14ac:dyDescent="0.25">
      <c r="A68" s="208" t="str">
        <f>'solvent 1'!A68</f>
        <v>A2</v>
      </c>
      <c r="B68" s="208">
        <f>'solvent 1'!B68</f>
        <v>60</v>
      </c>
      <c r="C68" s="208" t="str">
        <f>'solvent 1'!C68</f>
        <v>A</v>
      </c>
      <c r="D68" s="208">
        <f>'solvent 1'!D68</f>
        <v>3.94</v>
      </c>
      <c r="E68" s="150">
        <f t="shared" si="3"/>
        <v>0</v>
      </c>
      <c r="F68" s="294"/>
      <c r="G68" s="122">
        <f t="shared" si="1"/>
        <v>0</v>
      </c>
      <c r="H68" s="123" t="e">
        <f>G68/$B$75/E68*100</f>
        <v>#DIV/0!</v>
      </c>
      <c r="I68" s="182" t="s">
        <v>63</v>
      </c>
      <c r="J68" s="182" t="s">
        <v>63</v>
      </c>
      <c r="K68" s="94"/>
      <c r="L68" s="94"/>
      <c r="M68" s="94"/>
      <c r="N68" s="94"/>
      <c r="O68" s="94"/>
      <c r="P68" s="94"/>
      <c r="Q68" s="94"/>
      <c r="R68" s="94"/>
      <c r="S68" s="117"/>
      <c r="T68" s="117"/>
      <c r="U68" s="117"/>
      <c r="V68" s="117"/>
      <c r="W68" s="117"/>
      <c r="X68" s="117"/>
      <c r="Y68" s="117"/>
    </row>
    <row r="69" spans="1:25" s="161" customFormat="1" ht="14.25" customHeight="1" x14ac:dyDescent="0.25">
      <c r="A69" s="208" t="str">
        <f>'solvent 1'!A69</f>
        <v>A1</v>
      </c>
      <c r="B69" s="208">
        <f>'solvent 1'!B69</f>
        <v>80</v>
      </c>
      <c r="C69" s="208" t="str">
        <f>'solvent 1'!C69</f>
        <v>A</v>
      </c>
      <c r="D69" s="208">
        <f>'solvent 1'!D69</f>
        <v>3.92</v>
      </c>
      <c r="E69" s="150">
        <f t="shared" si="3"/>
        <v>0</v>
      </c>
      <c r="F69" s="294"/>
      <c r="G69" s="122">
        <f t="shared" si="1"/>
        <v>0</v>
      </c>
      <c r="H69" s="123" t="e">
        <f t="shared" si="2"/>
        <v>#DIV/0!</v>
      </c>
      <c r="I69" s="182" t="s">
        <v>63</v>
      </c>
      <c r="J69" s="182" t="s">
        <v>63</v>
      </c>
      <c r="K69" s="94"/>
      <c r="L69" s="94"/>
      <c r="M69" s="94"/>
      <c r="N69" s="94"/>
      <c r="O69" s="94"/>
      <c r="P69" s="94"/>
      <c r="Q69" s="94"/>
      <c r="R69" s="94"/>
      <c r="S69" s="117"/>
      <c r="T69" s="117"/>
      <c r="U69" s="117"/>
      <c r="V69" s="117"/>
      <c r="W69" s="117"/>
      <c r="X69" s="117"/>
      <c r="Y69" s="117"/>
    </row>
    <row r="70" spans="1:25" s="161" customFormat="1" ht="14.25" customHeight="1" x14ac:dyDescent="0.25">
      <c r="A70" s="69"/>
      <c r="B70" s="69"/>
      <c r="C70" s="69"/>
      <c r="D70" s="69"/>
      <c r="E70" s="150" t="e">
        <f t="shared" si="3"/>
        <v>#DIV/0!</v>
      </c>
      <c r="F70" s="177"/>
      <c r="G70" s="122">
        <f t="shared" si="1"/>
        <v>0</v>
      </c>
      <c r="H70" s="123" t="e">
        <f t="shared" si="2"/>
        <v>#DIV/0!</v>
      </c>
      <c r="I70" s="182" t="s">
        <v>63</v>
      </c>
      <c r="J70" s="182" t="s">
        <v>63</v>
      </c>
      <c r="K70" s="94"/>
      <c r="L70" s="94"/>
      <c r="M70" s="94"/>
      <c r="N70" s="94"/>
      <c r="O70" s="94"/>
      <c r="P70" s="94"/>
      <c r="Q70" s="94"/>
      <c r="R70" s="94"/>
      <c r="S70" s="117"/>
      <c r="T70" s="117"/>
      <c r="U70" s="117"/>
      <c r="V70" s="117"/>
      <c r="W70" s="117"/>
      <c r="X70" s="117"/>
      <c r="Y70" s="117"/>
    </row>
    <row r="71" spans="1:25" s="161" customFormat="1" ht="14.25" customHeight="1" x14ac:dyDescent="0.25">
      <c r="A71" s="69"/>
      <c r="B71" s="69"/>
      <c r="C71" s="69"/>
      <c r="D71" s="69"/>
      <c r="E71" s="150" t="e">
        <f t="shared" si="3"/>
        <v>#DIV/0!</v>
      </c>
      <c r="F71" s="177"/>
      <c r="G71" s="122">
        <f t="shared" si="1"/>
        <v>0</v>
      </c>
      <c r="H71" s="123" t="e">
        <f t="shared" si="2"/>
        <v>#DIV/0!</v>
      </c>
      <c r="I71" s="182" t="s">
        <v>63</v>
      </c>
      <c r="J71" s="182" t="s">
        <v>63</v>
      </c>
      <c r="K71" s="94"/>
      <c r="L71" s="94"/>
      <c r="M71" s="94"/>
      <c r="N71" s="94"/>
      <c r="O71" s="94"/>
      <c r="P71" s="94"/>
      <c r="Q71" s="94"/>
      <c r="R71" s="94"/>
      <c r="S71" s="117"/>
      <c r="T71" s="117"/>
      <c r="U71" s="117"/>
      <c r="V71" s="117"/>
      <c r="W71" s="117"/>
      <c r="X71" s="117"/>
      <c r="Y71" s="117"/>
    </row>
    <row r="72" spans="1:25" s="161" customFormat="1" ht="14.25" customHeight="1" x14ac:dyDescent="0.25">
      <c r="A72" s="69"/>
      <c r="B72" s="69"/>
      <c r="C72" s="69"/>
      <c r="D72" s="69"/>
      <c r="E72" s="150" t="e">
        <f t="shared" si="3"/>
        <v>#DIV/0!</v>
      </c>
      <c r="F72" s="177"/>
      <c r="G72" s="122">
        <f t="shared" si="1"/>
        <v>0</v>
      </c>
      <c r="H72" s="123" t="e">
        <f t="shared" si="2"/>
        <v>#DIV/0!</v>
      </c>
      <c r="I72" s="182" t="s">
        <v>63</v>
      </c>
      <c r="J72" s="182" t="s">
        <v>63</v>
      </c>
      <c r="K72" s="94"/>
      <c r="L72" s="94"/>
      <c r="M72" s="94"/>
      <c r="N72" s="94"/>
      <c r="O72" s="94"/>
      <c r="P72" s="94"/>
      <c r="Q72" s="94"/>
      <c r="R72" s="94"/>
      <c r="S72" s="117"/>
      <c r="T72" s="117"/>
      <c r="U72" s="117"/>
      <c r="V72" s="117"/>
      <c r="W72" s="117"/>
      <c r="X72" s="117"/>
      <c r="Y72" s="117"/>
    </row>
    <row r="73" spans="1:25" s="161" customFormat="1" ht="14.25" customHeight="1" x14ac:dyDescent="0.25">
      <c r="A73" s="69"/>
      <c r="B73" s="69"/>
      <c r="C73" s="69"/>
      <c r="D73" s="69"/>
      <c r="E73" s="150" t="e">
        <f t="shared" si="3"/>
        <v>#DIV/0!</v>
      </c>
      <c r="F73" s="177"/>
      <c r="G73" s="122">
        <f t="shared" si="1"/>
        <v>0</v>
      </c>
      <c r="H73" s="123" t="e">
        <f t="shared" si="2"/>
        <v>#DIV/0!</v>
      </c>
      <c r="I73" s="182" t="s">
        <v>63</v>
      </c>
      <c r="J73" s="182" t="s">
        <v>63</v>
      </c>
      <c r="K73" s="94"/>
      <c r="L73" s="94"/>
      <c r="M73" s="94"/>
      <c r="N73" s="94"/>
      <c r="O73" s="94"/>
      <c r="P73" s="94"/>
      <c r="Q73" s="94"/>
      <c r="R73" s="94"/>
      <c r="S73" s="117"/>
      <c r="T73" s="117"/>
      <c r="U73" s="117"/>
      <c r="V73" s="117"/>
      <c r="W73" s="117"/>
      <c r="X73" s="117"/>
      <c r="Y73" s="117"/>
    </row>
    <row r="74" spans="1:25" s="161" customFormat="1" ht="14.25" customHeight="1" x14ac:dyDescent="0.25">
      <c r="A74" s="105"/>
      <c r="B74" s="116"/>
      <c r="C74" s="116"/>
      <c r="D74" s="167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117"/>
      <c r="T74" s="117"/>
      <c r="U74" s="117"/>
      <c r="V74" s="117"/>
      <c r="W74" s="117"/>
      <c r="X74" s="117"/>
      <c r="Y74" s="117"/>
    </row>
    <row r="75" spans="1:25" s="161" customFormat="1" ht="14.25" customHeight="1" x14ac:dyDescent="0.25">
      <c r="A75" s="99" t="s">
        <v>173</v>
      </c>
      <c r="B75" s="213" t="e">
        <f>AVERAGE(B76,K87)</f>
        <v>#DIV/0!</v>
      </c>
      <c r="C75" s="101" t="s">
        <v>116</v>
      </c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117"/>
      <c r="T75" s="117"/>
      <c r="U75" s="117"/>
      <c r="V75" s="117"/>
      <c r="W75" s="117"/>
      <c r="X75" s="117"/>
      <c r="Y75" s="117"/>
    </row>
    <row r="76" spans="1:25" s="161" customFormat="1" ht="14.25" customHeight="1" x14ac:dyDescent="0.25">
      <c r="A76" s="99" t="s">
        <v>169</v>
      </c>
      <c r="B76" s="229">
        <f>LINEST(G62:G69,E62:E69)</f>
        <v>0</v>
      </c>
      <c r="C76" s="101" t="s">
        <v>116</v>
      </c>
      <c r="D76" s="124" t="s">
        <v>45</v>
      </c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117"/>
      <c r="T76" s="117"/>
      <c r="U76" s="117"/>
      <c r="V76" s="117"/>
      <c r="W76" s="117"/>
      <c r="X76" s="117"/>
      <c r="Y76" s="117"/>
    </row>
    <row r="77" spans="1:25" s="161" customFormat="1" ht="14.25" customHeight="1" x14ac:dyDescent="0.25">
      <c r="A77" s="99" t="s">
        <v>55</v>
      </c>
      <c r="B77" s="152" t="e">
        <f>RSQ(G62:G69,E62:E69)</f>
        <v>#DIV/0!</v>
      </c>
      <c r="C77" s="116"/>
      <c r="D77" s="124" t="s">
        <v>45</v>
      </c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117"/>
      <c r="T77" s="117"/>
      <c r="U77" s="117"/>
      <c r="V77" s="117"/>
      <c r="W77" s="117"/>
      <c r="X77" s="117"/>
      <c r="Y77" s="117"/>
    </row>
    <row r="78" spans="1:25" s="161" customFormat="1" ht="14.25" customHeight="1" x14ac:dyDescent="0.25">
      <c r="A78" s="99" t="s">
        <v>56</v>
      </c>
      <c r="B78" s="153">
        <f>'solvent 1'!B78</f>
        <v>0</v>
      </c>
      <c r="C78" s="101" t="s">
        <v>57</v>
      </c>
      <c r="D78" s="124" t="s">
        <v>58</v>
      </c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117"/>
      <c r="T78" s="117"/>
      <c r="U78" s="117"/>
      <c r="V78" s="117"/>
      <c r="W78" s="117"/>
      <c r="X78" s="117"/>
      <c r="Y78" s="117"/>
    </row>
    <row r="79" spans="1:25" s="161" customFormat="1" ht="14.25" customHeight="1" x14ac:dyDescent="0.25">
      <c r="A79" s="99" t="s">
        <v>59</v>
      </c>
      <c r="B79" s="154"/>
      <c r="C79" s="101" t="s">
        <v>109</v>
      </c>
      <c r="D79" s="155"/>
      <c r="E79" s="101" t="s">
        <v>168</v>
      </c>
      <c r="F79" s="12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117"/>
      <c r="S79" s="117"/>
      <c r="T79" s="117"/>
      <c r="U79" s="117"/>
      <c r="V79" s="117"/>
      <c r="W79" s="117"/>
      <c r="X79" s="117"/>
      <c r="Y79" s="117"/>
    </row>
    <row r="80" spans="1:25" s="161" customFormat="1" ht="14.25" customHeight="1" x14ac:dyDescent="0.25">
      <c r="A80" s="105"/>
      <c r="B80" s="116"/>
      <c r="C80" s="116"/>
      <c r="D80" s="116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117"/>
      <c r="T80" s="117"/>
      <c r="U80" s="117"/>
      <c r="V80" s="117"/>
      <c r="W80" s="117"/>
      <c r="X80" s="117"/>
      <c r="Y80" s="117"/>
    </row>
    <row r="81" spans="1:33" s="161" customFormat="1" ht="14.25" customHeight="1" x14ac:dyDescent="0.25">
      <c r="A81" s="105" t="s">
        <v>139</v>
      </c>
      <c r="B81" s="116"/>
      <c r="C81" s="116"/>
      <c r="D81" s="116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117"/>
      <c r="T81" s="117"/>
      <c r="U81" s="117"/>
      <c r="V81" s="117"/>
      <c r="W81" s="117"/>
      <c r="X81" s="117"/>
      <c r="Y81" s="117"/>
    </row>
    <row r="82" spans="1:33" s="161" customFormat="1" ht="14.25" customHeight="1" x14ac:dyDescent="0.25">
      <c r="A82" s="105"/>
      <c r="B82" s="116"/>
      <c r="C82" s="116"/>
      <c r="D82" s="116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117"/>
      <c r="T82" s="117"/>
      <c r="U82" s="117"/>
      <c r="V82" s="117"/>
      <c r="W82" s="117"/>
      <c r="X82" s="117"/>
      <c r="Y82" s="117"/>
    </row>
    <row r="83" spans="1:33" s="161" customFormat="1" ht="45" x14ac:dyDescent="0.25">
      <c r="A83" s="125" t="s">
        <v>60</v>
      </c>
      <c r="B83" s="125" t="s">
        <v>40</v>
      </c>
      <c r="C83" s="125" t="s">
        <v>41</v>
      </c>
      <c r="D83" s="125" t="s">
        <v>42</v>
      </c>
      <c r="E83" s="125" t="s">
        <v>43</v>
      </c>
      <c r="F83" s="126" t="s">
        <v>61</v>
      </c>
      <c r="G83" s="121" t="s">
        <v>62</v>
      </c>
      <c r="H83" s="121" t="s">
        <v>118</v>
      </c>
      <c r="I83" s="108" t="s">
        <v>120</v>
      </c>
      <c r="J83" s="108" t="s">
        <v>47</v>
      </c>
      <c r="K83" s="108" t="s">
        <v>170</v>
      </c>
      <c r="L83" s="94"/>
      <c r="M83" s="94"/>
      <c r="N83" s="94"/>
      <c r="O83" s="94"/>
      <c r="P83" s="94"/>
      <c r="Q83" s="94"/>
      <c r="R83" s="94"/>
      <c r="S83" s="117"/>
      <c r="T83" s="117"/>
      <c r="U83" s="117"/>
      <c r="V83" s="117"/>
      <c r="W83" s="117"/>
      <c r="X83" s="117"/>
      <c r="Y83" s="117"/>
    </row>
    <row r="84" spans="1:33" s="161" customFormat="1" ht="14.25" customHeight="1" x14ac:dyDescent="0.25">
      <c r="A84" s="383" t="str">
        <f>'solvent 1'!A84</f>
        <v>B3</v>
      </c>
      <c r="B84" s="383">
        <f>'solvent 1'!B84</f>
        <v>40</v>
      </c>
      <c r="C84" s="383" t="str">
        <f>'solvent 1'!C84</f>
        <v>B</v>
      </c>
      <c r="D84" s="386">
        <f>'solvent 1'!D84</f>
        <v>3.96</v>
      </c>
      <c r="E84" s="369">
        <f>B84*$D$33/(B84*0.001+D84)</f>
        <v>0</v>
      </c>
      <c r="F84" s="127">
        <v>1</v>
      </c>
      <c r="G84" s="251"/>
      <c r="H84" s="294"/>
      <c r="I84" s="123">
        <f>H84-$B$55</f>
        <v>0</v>
      </c>
      <c r="J84" s="127" t="s">
        <v>63</v>
      </c>
      <c r="K84" s="127" t="s">
        <v>63</v>
      </c>
      <c r="L84" s="94"/>
      <c r="M84" s="94"/>
      <c r="N84" s="94"/>
      <c r="O84" s="94"/>
      <c r="P84" s="94"/>
      <c r="Q84" s="94"/>
      <c r="R84" s="94"/>
      <c r="S84" s="117"/>
      <c r="T84" s="117"/>
      <c r="U84" s="117"/>
      <c r="V84" s="117"/>
      <c r="W84" s="117"/>
      <c r="X84" s="117"/>
      <c r="Y84" s="117"/>
    </row>
    <row r="85" spans="1:33" s="161" customFormat="1" ht="14.25" customHeight="1" x14ac:dyDescent="0.25">
      <c r="A85" s="384"/>
      <c r="B85" s="384"/>
      <c r="C85" s="384"/>
      <c r="D85" s="384"/>
      <c r="E85" s="370"/>
      <c r="F85" s="128">
        <v>2</v>
      </c>
      <c r="G85" s="251"/>
      <c r="H85" s="294"/>
      <c r="I85" s="123">
        <f t="shared" ref="I85:I86" si="4">H85-$B$55</f>
        <v>0</v>
      </c>
      <c r="J85" s="127" t="s">
        <v>63</v>
      </c>
      <c r="K85" s="127" t="s">
        <v>63</v>
      </c>
      <c r="L85" s="94"/>
      <c r="M85" s="94"/>
      <c r="N85" s="94"/>
      <c r="O85" s="94"/>
      <c r="P85" s="94"/>
      <c r="Q85" s="94"/>
      <c r="R85" s="94"/>
      <c r="S85" s="117"/>
      <c r="T85" s="117"/>
      <c r="U85" s="117"/>
      <c r="V85" s="117"/>
      <c r="W85" s="117"/>
      <c r="X85" s="117"/>
      <c r="Y85" s="117"/>
    </row>
    <row r="86" spans="1:33" s="161" customFormat="1" ht="14.25" customHeight="1" x14ac:dyDescent="0.25">
      <c r="A86" s="385"/>
      <c r="B86" s="385"/>
      <c r="C86" s="385"/>
      <c r="D86" s="385"/>
      <c r="E86" s="371"/>
      <c r="F86" s="128">
        <v>3</v>
      </c>
      <c r="G86" s="252"/>
      <c r="H86" s="295"/>
      <c r="I86" s="123">
        <f t="shared" si="4"/>
        <v>0</v>
      </c>
      <c r="J86" s="127" t="s">
        <v>63</v>
      </c>
      <c r="K86" s="127" t="s">
        <v>63</v>
      </c>
      <c r="L86" s="94"/>
      <c r="M86" s="94"/>
      <c r="N86" s="94"/>
      <c r="O86" s="94"/>
      <c r="P86" s="94"/>
      <c r="Q86" s="94"/>
      <c r="R86" s="94"/>
      <c r="S86" s="117"/>
      <c r="T86" s="117"/>
      <c r="U86" s="117"/>
      <c r="V86" s="117"/>
      <c r="W86" s="117"/>
      <c r="X86" s="117"/>
      <c r="Y86" s="117"/>
    </row>
    <row r="87" spans="1:33" s="161" customFormat="1" ht="14.25" customHeight="1" x14ac:dyDescent="0.25">
      <c r="A87" s="105"/>
      <c r="B87" s="116"/>
      <c r="C87" s="116"/>
      <c r="D87" s="116"/>
      <c r="E87" s="94"/>
      <c r="F87" s="129" t="s">
        <v>65</v>
      </c>
      <c r="G87" s="130" t="e">
        <f>AVERAGE(G84:G86)</f>
        <v>#DIV/0!</v>
      </c>
      <c r="H87" s="131" t="e">
        <f>AVERAGE(H84:H86)</f>
        <v>#DIV/0!</v>
      </c>
      <c r="I87" s="131">
        <f>AVERAGE(I84:I86)</f>
        <v>0</v>
      </c>
      <c r="J87" s="132" t="e">
        <f>I87/$B$75/E84*100</f>
        <v>#DIV/0!</v>
      </c>
      <c r="K87" s="215" t="e">
        <f>I87/E84</f>
        <v>#DIV/0!</v>
      </c>
      <c r="L87" s="101"/>
      <c r="M87" s="94"/>
      <c r="N87" s="94"/>
      <c r="O87" s="94"/>
      <c r="P87" s="94"/>
      <c r="Q87" s="94"/>
      <c r="R87" s="94"/>
      <c r="S87" s="117"/>
      <c r="T87" s="117"/>
      <c r="U87" s="117"/>
      <c r="V87" s="117"/>
      <c r="W87" s="117"/>
      <c r="X87" s="117"/>
      <c r="Y87" s="117"/>
    </row>
    <row r="88" spans="1:33" s="161" customFormat="1" ht="14.25" customHeight="1" x14ac:dyDescent="0.25">
      <c r="A88" s="105"/>
      <c r="B88" s="116"/>
      <c r="C88" s="116"/>
      <c r="D88" s="116"/>
      <c r="E88" s="94"/>
      <c r="F88" s="133" t="s">
        <v>66</v>
      </c>
      <c r="G88" s="134" t="e">
        <f>STDEV(G84:G86)</f>
        <v>#DIV/0!</v>
      </c>
      <c r="H88" s="135" t="e">
        <f>STDEV(H84:H86)</f>
        <v>#DIV/0!</v>
      </c>
      <c r="I88" s="135">
        <f>STDEV(I84:I86)</f>
        <v>0</v>
      </c>
      <c r="J88" s="128" t="s">
        <v>63</v>
      </c>
      <c r="K88" s="214"/>
      <c r="L88" s="94"/>
      <c r="M88" s="94"/>
      <c r="N88" s="94"/>
      <c r="O88" s="94"/>
      <c r="P88" s="94"/>
      <c r="Q88" s="94"/>
      <c r="R88" s="94"/>
      <c r="S88" s="117"/>
      <c r="T88" s="117"/>
      <c r="U88" s="117"/>
      <c r="V88" s="117"/>
      <c r="W88" s="117"/>
      <c r="X88" s="117"/>
      <c r="Y88" s="117"/>
    </row>
    <row r="89" spans="1:33" s="161" customFormat="1" ht="14.25" customHeight="1" x14ac:dyDescent="0.25">
      <c r="A89" s="94"/>
      <c r="B89" s="94"/>
      <c r="C89" s="94"/>
      <c r="D89" s="94"/>
      <c r="E89" s="94"/>
      <c r="F89" s="136" t="s">
        <v>67</v>
      </c>
      <c r="G89" s="137" t="e">
        <f>G88/G87*100</f>
        <v>#DIV/0!</v>
      </c>
      <c r="H89" s="137" t="e">
        <f>H88/H87*100</f>
        <v>#DIV/0!</v>
      </c>
      <c r="I89" s="137" t="e">
        <f>I88/I87*100</f>
        <v>#DIV/0!</v>
      </c>
      <c r="J89" s="138" t="s">
        <v>63</v>
      </c>
      <c r="K89" s="214"/>
      <c r="L89" s="94"/>
      <c r="M89" s="117"/>
      <c r="N89" s="94"/>
      <c r="O89" s="94"/>
      <c r="P89" s="94"/>
      <c r="Q89" s="94"/>
      <c r="R89" s="94"/>
      <c r="S89" s="117"/>
      <c r="T89" s="117"/>
      <c r="U89" s="117"/>
      <c r="V89" s="117"/>
      <c r="W89" s="117"/>
      <c r="X89" s="117"/>
      <c r="Y89" s="117"/>
    </row>
    <row r="90" spans="1:33" s="161" customFormat="1" ht="14.25" customHeight="1" x14ac:dyDescent="0.25">
      <c r="A90" s="94"/>
      <c r="B90" s="94"/>
      <c r="C90" s="94"/>
      <c r="D90" s="94"/>
      <c r="E90" s="94"/>
      <c r="F90" s="139" t="s">
        <v>68</v>
      </c>
      <c r="G90" s="140" t="s">
        <v>69</v>
      </c>
      <c r="H90" s="162" t="s">
        <v>68</v>
      </c>
      <c r="I90" s="139" t="s">
        <v>70</v>
      </c>
      <c r="J90" s="140" t="s">
        <v>172</v>
      </c>
      <c r="L90" s="94"/>
      <c r="M90" s="94"/>
      <c r="N90" s="94"/>
      <c r="O90" s="94"/>
      <c r="P90" s="94"/>
      <c r="Q90" s="94"/>
      <c r="R90" s="94"/>
      <c r="S90" s="117"/>
      <c r="T90" s="117"/>
      <c r="U90" s="117"/>
      <c r="V90" s="117"/>
      <c r="W90" s="117"/>
      <c r="X90" s="117"/>
      <c r="Y90" s="117"/>
    </row>
    <row r="91" spans="1:33" s="161" customFormat="1" ht="14.25" customHeight="1" x14ac:dyDescent="0.25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117"/>
      <c r="T91" s="117"/>
      <c r="U91" s="117"/>
      <c r="V91" s="117"/>
      <c r="W91" s="117"/>
      <c r="X91" s="117"/>
      <c r="Y91" s="117"/>
    </row>
    <row r="92" spans="1:33" s="161" customFormat="1" ht="14.25" customHeight="1" x14ac:dyDescent="0.25">
      <c r="A92" s="105" t="s">
        <v>140</v>
      </c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94"/>
      <c r="R92" s="117"/>
      <c r="S92" s="117"/>
      <c r="T92" s="117"/>
      <c r="U92" s="117"/>
      <c r="V92" s="117"/>
      <c r="W92" s="117"/>
      <c r="X92" s="117"/>
      <c r="Y92" s="117"/>
    </row>
    <row r="93" spans="1:33" s="161" customFormat="1" ht="14.25" customHeight="1" x14ac:dyDescent="0.25">
      <c r="A93" s="105"/>
      <c r="B93" s="94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94"/>
      <c r="N93" s="94"/>
      <c r="O93" s="94"/>
      <c r="P93" s="94"/>
      <c r="Q93" s="94"/>
      <c r="R93" s="117"/>
      <c r="S93" s="94"/>
      <c r="T93" s="94"/>
      <c r="U93" s="94"/>
      <c r="V93" s="94"/>
      <c r="W93" s="94"/>
      <c r="X93" s="94"/>
      <c r="Y93" s="94"/>
      <c r="Z93" s="160"/>
      <c r="AA93" s="160"/>
      <c r="AB93" s="160"/>
    </row>
    <row r="94" spans="1:33" s="161" customFormat="1" ht="30" x14ac:dyDescent="0.25">
      <c r="A94" s="108" t="s">
        <v>60</v>
      </c>
      <c r="B94" s="108" t="s">
        <v>71</v>
      </c>
      <c r="C94" s="108" t="s">
        <v>40</v>
      </c>
      <c r="D94" s="108" t="s">
        <v>41</v>
      </c>
      <c r="E94" s="108" t="s">
        <v>42</v>
      </c>
      <c r="F94" s="108" t="s">
        <v>43</v>
      </c>
      <c r="G94" s="121" t="s">
        <v>115</v>
      </c>
      <c r="H94" s="121" t="s">
        <v>119</v>
      </c>
      <c r="I94" s="108" t="s">
        <v>47</v>
      </c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160"/>
      <c r="Z94" s="160"/>
      <c r="AA94" s="160"/>
      <c r="AC94" s="160"/>
    </row>
    <row r="95" spans="1:33" s="161" customFormat="1" ht="14.25" customHeight="1" x14ac:dyDescent="0.25">
      <c r="A95" s="208" t="str">
        <f>'solvent 1'!A95</f>
        <v>B3.4</v>
      </c>
      <c r="B95" s="208">
        <f>'solvent 1'!B95</f>
        <v>1</v>
      </c>
      <c r="C95" s="208">
        <f>'solvent 1'!C95</f>
        <v>40</v>
      </c>
      <c r="D95" s="208" t="str">
        <f>'solvent 1'!D95</f>
        <v>B</v>
      </c>
      <c r="E95" s="208">
        <f>'solvent 1'!E95</f>
        <v>3.96</v>
      </c>
      <c r="F95" s="119">
        <f>C95*$D$33/(C95*0.001+E95)</f>
        <v>0</v>
      </c>
      <c r="G95" s="294"/>
      <c r="H95" s="122">
        <f>G95-$B$55</f>
        <v>0</v>
      </c>
      <c r="I95" s="132" t="e">
        <f>H95/$B$75/F95*100</f>
        <v>#DIV/0!</v>
      </c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160"/>
      <c r="Z95" s="160"/>
      <c r="AA95" s="160"/>
      <c r="AB95" s="160"/>
    </row>
    <row r="96" spans="1:33" ht="14.25" customHeight="1" x14ac:dyDescent="0.25">
      <c r="A96" s="208" t="str">
        <f>'solvent 1'!A96</f>
        <v>B3.5</v>
      </c>
      <c r="B96" s="208">
        <f>'solvent 1'!B96</f>
        <v>2</v>
      </c>
      <c r="C96" s="208">
        <f>'solvent 1'!C96</f>
        <v>40</v>
      </c>
      <c r="D96" s="208" t="str">
        <f>'solvent 1'!D96</f>
        <v>B</v>
      </c>
      <c r="E96" s="208">
        <f>'solvent 1'!E96</f>
        <v>3.96</v>
      </c>
      <c r="F96" s="119">
        <f t="shared" ref="F96:F99" si="5">C96*$D$33/(C96*0.001+E96)</f>
        <v>0</v>
      </c>
      <c r="G96" s="294"/>
      <c r="H96" s="122">
        <f t="shared" ref="H96:H99" si="6">G96-$B$55</f>
        <v>0</v>
      </c>
      <c r="I96" s="132" t="e">
        <f t="shared" ref="I96:I99" si="7">H96/$B$75/F96*100</f>
        <v>#DIV/0!</v>
      </c>
      <c r="AC96" s="117"/>
      <c r="AD96" s="117"/>
      <c r="AE96" s="117"/>
      <c r="AF96" s="117"/>
      <c r="AG96" s="117"/>
    </row>
    <row r="97" spans="1:37" ht="14.25" customHeight="1" x14ac:dyDescent="0.25">
      <c r="A97" s="208" t="str">
        <f>'solvent 1'!A97</f>
        <v>B3.6</v>
      </c>
      <c r="B97" s="208">
        <f>'solvent 1'!B97</f>
        <v>3</v>
      </c>
      <c r="C97" s="208">
        <f>'solvent 1'!C97</f>
        <v>40</v>
      </c>
      <c r="D97" s="208" t="str">
        <f>'solvent 1'!D97</f>
        <v>B</v>
      </c>
      <c r="E97" s="208">
        <f>'solvent 1'!E97</f>
        <v>3.96</v>
      </c>
      <c r="F97" s="119">
        <f t="shared" si="5"/>
        <v>0</v>
      </c>
      <c r="G97" s="294"/>
      <c r="H97" s="122">
        <f t="shared" si="6"/>
        <v>0</v>
      </c>
      <c r="I97" s="132" t="e">
        <f t="shared" si="7"/>
        <v>#DIV/0!</v>
      </c>
      <c r="AC97" s="117"/>
      <c r="AD97" s="117"/>
      <c r="AE97" s="117"/>
      <c r="AF97" s="117"/>
      <c r="AG97" s="117"/>
    </row>
    <row r="98" spans="1:37" ht="14.25" customHeight="1" x14ac:dyDescent="0.25">
      <c r="A98" s="208" t="str">
        <f>'solvent 1'!A98</f>
        <v>B3.7</v>
      </c>
      <c r="B98" s="208">
        <f>'solvent 1'!B98</f>
        <v>4</v>
      </c>
      <c r="C98" s="208">
        <f>'solvent 1'!C98</f>
        <v>40</v>
      </c>
      <c r="D98" s="208" t="str">
        <f>'solvent 1'!D98</f>
        <v>B</v>
      </c>
      <c r="E98" s="208">
        <f>'solvent 1'!E98</f>
        <v>3.96</v>
      </c>
      <c r="F98" s="119">
        <f t="shared" si="5"/>
        <v>0</v>
      </c>
      <c r="G98" s="294"/>
      <c r="H98" s="122">
        <f t="shared" si="6"/>
        <v>0</v>
      </c>
      <c r="I98" s="132" t="e">
        <f>H98/$B$75/F98*100</f>
        <v>#DIV/0!</v>
      </c>
      <c r="AC98" s="117"/>
      <c r="AD98" s="117"/>
      <c r="AE98" s="117"/>
      <c r="AF98" s="117"/>
      <c r="AG98" s="117"/>
    </row>
    <row r="99" spans="1:37" ht="14.25" customHeight="1" x14ac:dyDescent="0.25">
      <c r="A99" s="208" t="str">
        <f>'solvent 1'!A99</f>
        <v>B3.8</v>
      </c>
      <c r="B99" s="208">
        <f>'solvent 1'!B99</f>
        <v>5</v>
      </c>
      <c r="C99" s="208">
        <f>'solvent 1'!C99</f>
        <v>40</v>
      </c>
      <c r="D99" s="208" t="str">
        <f>'solvent 1'!D99</f>
        <v>B</v>
      </c>
      <c r="E99" s="208">
        <f>'solvent 1'!E99</f>
        <v>3.96</v>
      </c>
      <c r="F99" s="119">
        <f t="shared" si="5"/>
        <v>0</v>
      </c>
      <c r="G99" s="294"/>
      <c r="H99" s="122">
        <f t="shared" si="6"/>
        <v>0</v>
      </c>
      <c r="I99" s="132" t="e">
        <f t="shared" si="7"/>
        <v>#DIV/0!</v>
      </c>
      <c r="AC99" s="117"/>
      <c r="AD99" s="117"/>
      <c r="AE99" s="117"/>
      <c r="AF99" s="117"/>
      <c r="AG99" s="117"/>
    </row>
    <row r="100" spans="1:37" ht="14.25" customHeight="1" x14ac:dyDescent="0.25">
      <c r="H100" s="165" t="s">
        <v>68</v>
      </c>
      <c r="I100" s="140" t="s">
        <v>172</v>
      </c>
      <c r="J100" s="117"/>
      <c r="AD100" s="117"/>
    </row>
    <row r="101" spans="1:37" ht="14.25" customHeight="1" x14ac:dyDescent="0.25">
      <c r="H101" s="117"/>
      <c r="I101" s="117"/>
    </row>
    <row r="102" spans="1:37" ht="14.25" customHeight="1" thickBot="1" x14ac:dyDescent="0.3">
      <c r="A102" s="105" t="s">
        <v>141</v>
      </c>
    </row>
    <row r="103" spans="1:37" ht="14.25" customHeight="1" x14ac:dyDescent="0.25">
      <c r="G103" s="141"/>
      <c r="O103" s="117"/>
      <c r="U103" s="142" t="s">
        <v>73</v>
      </c>
      <c r="AG103" s="117"/>
    </row>
    <row r="104" spans="1:37" ht="51" customHeight="1" thickBot="1" x14ac:dyDescent="0.3">
      <c r="A104" s="191" t="s">
        <v>74</v>
      </c>
      <c r="B104" s="190" t="s">
        <v>71</v>
      </c>
      <c r="C104" s="190" t="s">
        <v>150</v>
      </c>
      <c r="D104" s="125" t="s">
        <v>34</v>
      </c>
      <c r="E104" s="189" t="s">
        <v>162</v>
      </c>
      <c r="F104" s="189" t="s">
        <v>154</v>
      </c>
      <c r="G104" s="192" t="s">
        <v>155</v>
      </c>
      <c r="H104" s="188" t="s">
        <v>75</v>
      </c>
      <c r="I104" s="187" t="s">
        <v>118</v>
      </c>
      <c r="J104" s="187" t="s">
        <v>142</v>
      </c>
      <c r="K104" s="187" t="s">
        <v>159</v>
      </c>
      <c r="L104" s="187" t="s">
        <v>158</v>
      </c>
      <c r="M104" s="187" t="s">
        <v>161</v>
      </c>
      <c r="N104" s="187" t="s">
        <v>160</v>
      </c>
      <c r="O104" s="187" t="s">
        <v>47</v>
      </c>
      <c r="P104" s="187" t="s">
        <v>76</v>
      </c>
      <c r="Q104" s="186" t="s">
        <v>77</v>
      </c>
      <c r="R104" s="186" t="s">
        <v>78</v>
      </c>
      <c r="S104" s="186" t="s">
        <v>79</v>
      </c>
      <c r="T104" s="188" t="s">
        <v>180</v>
      </c>
      <c r="U104" s="143" t="s">
        <v>108</v>
      </c>
      <c r="V104" s="144" t="s">
        <v>80</v>
      </c>
      <c r="W104" s="117"/>
      <c r="AD104" s="117"/>
      <c r="AE104" s="117"/>
      <c r="AH104" s="94"/>
      <c r="AI104" s="94"/>
      <c r="AJ104" s="94"/>
      <c r="AK104" s="94"/>
    </row>
    <row r="105" spans="1:37" s="94" customFormat="1" ht="14.25" customHeight="1" x14ac:dyDescent="0.25">
      <c r="A105" s="377">
        <f>'solvent 1'!A105</f>
        <v>0</v>
      </c>
      <c r="B105" s="380">
        <f>'solvent 1'!B105</f>
        <v>0</v>
      </c>
      <c r="C105" s="195">
        <v>1</v>
      </c>
      <c r="D105" s="269">
        <f>'solvent 1'!D105</f>
        <v>0</v>
      </c>
      <c r="E105" s="337" t="str">
        <f>'solvent 1'!E105</f>
        <v>N/A</v>
      </c>
      <c r="F105" s="337" t="str">
        <f>'solvent 1'!F105</f>
        <v>N/A</v>
      </c>
      <c r="G105" s="254">
        <f>'solvent 1'!G105</f>
        <v>4</v>
      </c>
      <c r="H105" s="307">
        <f>D105/G105</f>
        <v>0</v>
      </c>
      <c r="I105" s="279"/>
      <c r="J105" s="305">
        <f>I105-$B$55</f>
        <v>0</v>
      </c>
      <c r="K105" s="337" t="str">
        <f>'solvent 1'!K105</f>
        <v>N/A</v>
      </c>
      <c r="L105" s="337" t="str">
        <f>'solvent 1'!L105</f>
        <v>N/A</v>
      </c>
      <c r="M105" s="337" t="str">
        <f>'solvent 1'!M105</f>
        <v>N/A</v>
      </c>
      <c r="N105" s="337" t="str">
        <f>'solvent 1'!N105</f>
        <v>N/A</v>
      </c>
      <c r="O105" s="337" t="str">
        <f>'solvent 1'!O105</f>
        <v>N/A</v>
      </c>
      <c r="P105" s="206" t="e">
        <f>J105/$B$75</f>
        <v>#DIV/0!</v>
      </c>
      <c r="Q105" s="305" t="e">
        <f>P105*0.001/H105*100*10000</f>
        <v>#DIV/0!</v>
      </c>
      <c r="R105" s="351" t="e">
        <f>AVERAGE(Q105:Q107)</f>
        <v>#DIV/0!</v>
      </c>
      <c r="S105" s="354" t="e">
        <f>AVERAGE(R105:R107)/10000</f>
        <v>#DIV/0!</v>
      </c>
      <c r="T105" s="227" t="e">
        <f>IF(P105&lt;$B$79, $B$79*0.001/H105*100*10000,"N/A")</f>
        <v>#DIV/0!</v>
      </c>
      <c r="U105" s="322"/>
      <c r="V105" s="146" t="s">
        <v>81</v>
      </c>
      <c r="W105" s="124" t="s">
        <v>82</v>
      </c>
      <c r="X105" s="117"/>
    </row>
    <row r="106" spans="1:37" s="94" customFormat="1" ht="14.25" customHeight="1" x14ac:dyDescent="0.25">
      <c r="A106" s="378"/>
      <c r="B106" s="381"/>
      <c r="C106" s="182">
        <v>2</v>
      </c>
      <c r="D106" s="270">
        <f>'solvent 1'!D106</f>
        <v>0</v>
      </c>
      <c r="E106" s="338"/>
      <c r="F106" s="338"/>
      <c r="G106" s="255">
        <f>'solvent 1'!G106</f>
        <v>4</v>
      </c>
      <c r="H106" s="202">
        <f>D106/G106</f>
        <v>0</v>
      </c>
      <c r="I106" s="280"/>
      <c r="J106" s="201">
        <f t="shared" ref="J106:J110" si="8">I106-$B$55</f>
        <v>0</v>
      </c>
      <c r="K106" s="338"/>
      <c r="L106" s="338"/>
      <c r="M106" s="338"/>
      <c r="N106" s="338"/>
      <c r="O106" s="338"/>
      <c r="P106" s="178" t="e">
        <f>J106/$B$75</f>
        <v>#DIV/0!</v>
      </c>
      <c r="Q106" s="201" t="e">
        <f>P106*0.001/H106*100*10000</f>
        <v>#DIV/0!</v>
      </c>
      <c r="R106" s="352"/>
      <c r="S106" s="355"/>
      <c r="T106" s="228" t="e">
        <f>IF(P106&lt;$B$79, $B$79*0.001/H106*100*10000,"N/A")</f>
        <v>#DIV/0!</v>
      </c>
      <c r="U106" s="323"/>
      <c r="V106" s="146" t="s">
        <v>134</v>
      </c>
      <c r="W106" s="124" t="s">
        <v>83</v>
      </c>
    </row>
    <row r="107" spans="1:37" s="94" customFormat="1" ht="14.25" customHeight="1" x14ac:dyDescent="0.25">
      <c r="A107" s="378"/>
      <c r="B107" s="381"/>
      <c r="C107" s="147">
        <v>3</v>
      </c>
      <c r="D107" s="271">
        <f>'solvent 1'!D107</f>
        <v>0</v>
      </c>
      <c r="E107" s="339"/>
      <c r="F107" s="339"/>
      <c r="G107" s="256">
        <f>'solvent 1'!G107</f>
        <v>4</v>
      </c>
      <c r="H107" s="308">
        <f>D107/G107</f>
        <v>0</v>
      </c>
      <c r="I107" s="280"/>
      <c r="J107" s="306">
        <f t="shared" si="8"/>
        <v>0</v>
      </c>
      <c r="K107" s="339"/>
      <c r="L107" s="339"/>
      <c r="M107" s="339"/>
      <c r="N107" s="339"/>
      <c r="O107" s="339"/>
      <c r="P107" s="317" t="e">
        <f>J107/$B$75</f>
        <v>#DIV/0!</v>
      </c>
      <c r="Q107" s="306" t="e">
        <f>P107*0.001/H107*100*10000</f>
        <v>#DIV/0!</v>
      </c>
      <c r="R107" s="353"/>
      <c r="S107" s="356"/>
      <c r="T107" s="228" t="e">
        <f>IF(P107&lt;$B$79, $B$79*0.001/H107*100*10000,"N/A")</f>
        <v>#DIV/0!</v>
      </c>
      <c r="U107" s="324"/>
      <c r="V107" s="146" t="s">
        <v>133</v>
      </c>
      <c r="W107" s="124" t="s">
        <v>135</v>
      </c>
      <c r="X107" s="117"/>
    </row>
    <row r="108" spans="1:37" s="94" customFormat="1" ht="14.25" customHeight="1" x14ac:dyDescent="0.25">
      <c r="A108" s="378"/>
      <c r="B108" s="381"/>
      <c r="C108" s="145" t="s">
        <v>151</v>
      </c>
      <c r="D108" s="257">
        <f>'solvent 1'!D108</f>
        <v>0</v>
      </c>
      <c r="E108" s="207">
        <f>'solvent 1'!E108</f>
        <v>800</v>
      </c>
      <c r="F108" s="207" t="str">
        <f>'solvent 1'!F108</f>
        <v>Diluted stock A</v>
      </c>
      <c r="G108" s="257">
        <f>'solvent 1'!G108</f>
        <v>3.2</v>
      </c>
      <c r="H108" s="193">
        <f>D108/(E108*0.001+G108)</f>
        <v>0</v>
      </c>
      <c r="I108" s="280"/>
      <c r="J108" s="201">
        <f t="shared" si="8"/>
        <v>0</v>
      </c>
      <c r="K108" s="225" t="e">
        <f>$B$75*S105/100*H108/0.001</f>
        <v>#DIV/0!</v>
      </c>
      <c r="L108" s="201" t="e">
        <f>J108-K108</f>
        <v>#DIV/0!</v>
      </c>
      <c r="M108" s="194">
        <f>$E$64</f>
        <v>0</v>
      </c>
      <c r="N108" s="178" t="e">
        <f>L108/B$75</f>
        <v>#DIV/0!</v>
      </c>
      <c r="O108" s="201" t="e">
        <f>IF(M108&gt;=$B$79, N108/M108*100, "N/A")</f>
        <v>#DIV/0!</v>
      </c>
      <c r="P108" s="343" t="str">
        <f>'solvent 1'!P108</f>
        <v>N/A</v>
      </c>
      <c r="Q108" s="343" t="str">
        <f>'solvent 1'!Q108</f>
        <v>N/A</v>
      </c>
      <c r="R108" s="343" t="str">
        <f>'solvent 1'!R108</f>
        <v>N/A</v>
      </c>
      <c r="S108" s="343" t="str">
        <f>'solvent 1'!S108</f>
        <v>N/A</v>
      </c>
      <c r="T108" s="345" t="str">
        <f>IF(P108&lt;$B$79, $B$79*0.001/H108*100*10000,"N/A")</f>
        <v>N/A</v>
      </c>
      <c r="U108" s="334" t="str">
        <f>'solvent 1'!U108</f>
        <v>N/A</v>
      </c>
      <c r="V108" s="146" t="s">
        <v>84</v>
      </c>
      <c r="W108" s="124" t="s">
        <v>85</v>
      </c>
      <c r="X108" s="117"/>
    </row>
    <row r="109" spans="1:37" s="94" customFormat="1" ht="14.25" customHeight="1" x14ac:dyDescent="0.25">
      <c r="A109" s="378"/>
      <c r="B109" s="381"/>
      <c r="C109" s="182" t="s">
        <v>152</v>
      </c>
      <c r="D109" s="257">
        <f>'solvent 1'!D109</f>
        <v>0</v>
      </c>
      <c r="E109" s="207">
        <f>'solvent 1'!E109</f>
        <v>4000</v>
      </c>
      <c r="F109" s="207" t="str">
        <f>'solvent 1'!F109</f>
        <v>Diluted stock A</v>
      </c>
      <c r="G109" s="257">
        <f>'solvent 1'!G109</f>
        <v>0</v>
      </c>
      <c r="H109" s="193">
        <f>D109/(E109*0.001+G109)</f>
        <v>0</v>
      </c>
      <c r="I109" s="280"/>
      <c r="J109" s="201">
        <f t="shared" si="8"/>
        <v>0</v>
      </c>
      <c r="K109" s="225" t="e">
        <f>$B$75*S105/100*H109/0.001</f>
        <v>#DIV/0!</v>
      </c>
      <c r="L109" s="201" t="e">
        <f>J109-K109</f>
        <v>#DIV/0!</v>
      </c>
      <c r="M109" s="194">
        <f>$E$65</f>
        <v>0</v>
      </c>
      <c r="N109" s="178" t="e">
        <f>L109/B$75</f>
        <v>#DIV/0!</v>
      </c>
      <c r="O109" s="201" t="e">
        <f>IF(M109&gt;=$B$79, N109/M109*100, "N/A")</f>
        <v>#DIV/0!</v>
      </c>
      <c r="P109" s="338"/>
      <c r="Q109" s="338"/>
      <c r="R109" s="338"/>
      <c r="S109" s="338"/>
      <c r="T109" s="346"/>
      <c r="U109" s="335"/>
      <c r="V109" s="146"/>
      <c r="W109" s="124"/>
      <c r="X109" s="117"/>
    </row>
    <row r="110" spans="1:37" s="94" customFormat="1" ht="14.25" customHeight="1" thickBot="1" x14ac:dyDescent="0.3">
      <c r="A110" s="379"/>
      <c r="B110" s="382"/>
      <c r="C110" s="198" t="s">
        <v>153</v>
      </c>
      <c r="D110" s="258">
        <f>'solvent 1'!D110</f>
        <v>0</v>
      </c>
      <c r="E110" s="207">
        <f>'solvent 1'!E110</f>
        <v>20</v>
      </c>
      <c r="F110" s="207" t="str">
        <f>'solvent 1'!F110</f>
        <v>Stock A</v>
      </c>
      <c r="G110" s="257">
        <f>'solvent 1'!G110</f>
        <v>3.98</v>
      </c>
      <c r="H110" s="199">
        <f>D110/(E110*0.001+G110)</f>
        <v>0</v>
      </c>
      <c r="I110" s="281"/>
      <c r="J110" s="204">
        <f t="shared" si="8"/>
        <v>0</v>
      </c>
      <c r="K110" s="225" t="e">
        <f>$B$75*S105/100*H110/0.001</f>
        <v>#DIV/0!</v>
      </c>
      <c r="L110" s="201" t="e">
        <f>J110-K110</f>
        <v>#DIV/0!</v>
      </c>
      <c r="M110" s="194">
        <f>$E$66</f>
        <v>0</v>
      </c>
      <c r="N110" s="178" t="e">
        <f>L110/B$75</f>
        <v>#DIV/0!</v>
      </c>
      <c r="O110" s="201" t="e">
        <f>IF(M110&gt;=$B$79, N110/M110*100, "N/A")</f>
        <v>#DIV/0!</v>
      </c>
      <c r="P110" s="344"/>
      <c r="Q110" s="344"/>
      <c r="R110" s="344"/>
      <c r="S110" s="344"/>
      <c r="T110" s="347"/>
      <c r="U110" s="336"/>
      <c r="V110" s="146"/>
      <c r="W110" s="124"/>
    </row>
    <row r="111" spans="1:37" s="94" customFormat="1" ht="14.25" customHeight="1" x14ac:dyDescent="0.25">
      <c r="A111" s="377">
        <f>'solvent 1'!A111</f>
        <v>0</v>
      </c>
      <c r="B111" s="380">
        <f>'solvent 1'!B111</f>
        <v>0</v>
      </c>
      <c r="C111" s="195">
        <v>1</v>
      </c>
      <c r="D111" s="269">
        <f>'solvent 1'!D111</f>
        <v>0</v>
      </c>
      <c r="E111" s="337" t="str">
        <f>'solvent 1'!E111</f>
        <v>N/A</v>
      </c>
      <c r="F111" s="337" t="str">
        <f>'solvent 1'!F111</f>
        <v>N/A</v>
      </c>
      <c r="G111" s="254">
        <f>'solvent 1'!G111</f>
        <v>4</v>
      </c>
      <c r="H111" s="307">
        <f>D111/G111</f>
        <v>0</v>
      </c>
      <c r="I111" s="300"/>
      <c r="J111" s="305">
        <f>I111-$B$55</f>
        <v>0</v>
      </c>
      <c r="K111" s="337" t="str">
        <f>'solvent 1'!K111</f>
        <v>N/A</v>
      </c>
      <c r="L111" s="337" t="str">
        <f>'solvent 1'!L111</f>
        <v>N/A</v>
      </c>
      <c r="M111" s="337" t="str">
        <f>'solvent 1'!M111</f>
        <v>N/A</v>
      </c>
      <c r="N111" s="337" t="str">
        <f>'solvent 1'!N111</f>
        <v>N/A</v>
      </c>
      <c r="O111" s="337" t="str">
        <f>'solvent 1'!O111</f>
        <v>N/A</v>
      </c>
      <c r="P111" s="206" t="e">
        <f>J111/$B$75</f>
        <v>#DIV/0!</v>
      </c>
      <c r="Q111" s="305" t="e">
        <f>P111*0.001/H111*100*10000</f>
        <v>#DIV/0!</v>
      </c>
      <c r="R111" s="351" t="e">
        <f>AVERAGE(Q111:Q113)</f>
        <v>#DIV/0!</v>
      </c>
      <c r="S111" s="354" t="e">
        <f>AVERAGE(R111:R113)/10000</f>
        <v>#DIV/0!</v>
      </c>
      <c r="T111" s="227" t="e">
        <f>IF(P111&lt;$B$79, $B$79*0.001/H111*100*10000,"N/A")</f>
        <v>#DIV/0!</v>
      </c>
      <c r="U111" s="322"/>
      <c r="V111" s="146"/>
      <c r="W111" s="124"/>
      <c r="X111" s="117"/>
    </row>
    <row r="112" spans="1:37" s="94" customFormat="1" ht="14.25" customHeight="1" x14ac:dyDescent="0.25">
      <c r="A112" s="378"/>
      <c r="B112" s="381"/>
      <c r="C112" s="182">
        <v>2</v>
      </c>
      <c r="D112" s="270">
        <f>'solvent 1'!D112</f>
        <v>0</v>
      </c>
      <c r="E112" s="338"/>
      <c r="F112" s="338"/>
      <c r="G112" s="255">
        <f>'solvent 1'!G112</f>
        <v>4</v>
      </c>
      <c r="H112" s="202">
        <f>D112/G112</f>
        <v>0</v>
      </c>
      <c r="I112" s="301"/>
      <c r="J112" s="201">
        <f t="shared" ref="J112:J116" si="9">I112-$B$55</f>
        <v>0</v>
      </c>
      <c r="K112" s="338"/>
      <c r="L112" s="338"/>
      <c r="M112" s="338"/>
      <c r="N112" s="338"/>
      <c r="O112" s="338"/>
      <c r="P112" s="178" t="e">
        <f>J112/$B$75</f>
        <v>#DIV/0!</v>
      </c>
      <c r="Q112" s="201" t="e">
        <f>P112*0.001/H112*100*10000</f>
        <v>#DIV/0!</v>
      </c>
      <c r="R112" s="352"/>
      <c r="S112" s="355"/>
      <c r="T112" s="228" t="e">
        <f>IF(P112&lt;$B$79, $B$79*0.001/H112*100*10000,"N/A")</f>
        <v>#DIV/0!</v>
      </c>
      <c r="U112" s="323"/>
      <c r="V112" s="146"/>
      <c r="W112" s="124"/>
      <c r="X112" s="117"/>
    </row>
    <row r="113" spans="1:24" s="94" customFormat="1" ht="14.25" customHeight="1" x14ac:dyDescent="0.25">
      <c r="A113" s="378"/>
      <c r="B113" s="381"/>
      <c r="C113" s="147">
        <v>3</v>
      </c>
      <c r="D113" s="271">
        <f>'solvent 1'!D113</f>
        <v>0</v>
      </c>
      <c r="E113" s="339"/>
      <c r="F113" s="339"/>
      <c r="G113" s="256">
        <f>'solvent 1'!G113</f>
        <v>4</v>
      </c>
      <c r="H113" s="308">
        <f>D113/G113</f>
        <v>0</v>
      </c>
      <c r="I113" s="302"/>
      <c r="J113" s="306">
        <f t="shared" si="9"/>
        <v>0</v>
      </c>
      <c r="K113" s="339"/>
      <c r="L113" s="339"/>
      <c r="M113" s="339"/>
      <c r="N113" s="339"/>
      <c r="O113" s="339"/>
      <c r="P113" s="317" t="e">
        <f>J113/$B$75</f>
        <v>#DIV/0!</v>
      </c>
      <c r="Q113" s="306" t="e">
        <f>P113*0.001/H113*100*10000</f>
        <v>#DIV/0!</v>
      </c>
      <c r="R113" s="353"/>
      <c r="S113" s="356"/>
      <c r="T113" s="228" t="e">
        <f>IF(P113&lt;$B$79, $B$79*0.001/H113*100*10000,"N/A")</f>
        <v>#DIV/0!</v>
      </c>
      <c r="U113" s="324"/>
      <c r="V113"/>
      <c r="W113" s="124"/>
    </row>
    <row r="114" spans="1:24" s="94" customFormat="1" ht="14.25" customHeight="1" x14ac:dyDescent="0.25">
      <c r="A114" s="378"/>
      <c r="B114" s="381"/>
      <c r="C114" s="145" t="s">
        <v>151</v>
      </c>
      <c r="D114" s="257">
        <f>'solvent 1'!D114</f>
        <v>0</v>
      </c>
      <c r="E114" s="207">
        <f>'solvent 1'!E114</f>
        <v>800</v>
      </c>
      <c r="F114" s="207" t="str">
        <f>'solvent 1'!F114</f>
        <v>Diluted stock A</v>
      </c>
      <c r="G114" s="257">
        <f>'solvent 1'!G114</f>
        <v>3.2</v>
      </c>
      <c r="H114" s="193">
        <f>D114/(E114*0.001+G114)</f>
        <v>0</v>
      </c>
      <c r="I114" s="301"/>
      <c r="J114" s="201">
        <f t="shared" si="9"/>
        <v>0</v>
      </c>
      <c r="K114" s="225" t="e">
        <f>$B$75*S111/100*H114/0.001</f>
        <v>#DIV/0!</v>
      </c>
      <c r="L114" s="201" t="e">
        <f>J114-K114</f>
        <v>#DIV/0!</v>
      </c>
      <c r="M114" s="194">
        <f>$E$64</f>
        <v>0</v>
      </c>
      <c r="N114" s="178" t="e">
        <f>L114/B$75</f>
        <v>#DIV/0!</v>
      </c>
      <c r="O114" s="201" t="e">
        <f>IF(M114&gt;=$B$79, N114/M114*100, "N/A")</f>
        <v>#DIV/0!</v>
      </c>
      <c r="P114" s="343" t="str">
        <f>'solvent 1'!P114</f>
        <v>N/A</v>
      </c>
      <c r="Q114" s="343" t="str">
        <f>'solvent 1'!Q114</f>
        <v>N/A</v>
      </c>
      <c r="R114" s="343" t="str">
        <f>'solvent 1'!R114</f>
        <v>N/A</v>
      </c>
      <c r="S114" s="343" t="str">
        <f>'solvent 1'!S114</f>
        <v>N/A</v>
      </c>
      <c r="T114" s="345" t="str">
        <f>IF(P114&lt;$B$79, $B$79*0.001/H114*100*10000,"N/A")</f>
        <v>N/A</v>
      </c>
      <c r="U114" s="334" t="str">
        <f>'solvent 1'!U114</f>
        <v>N/A</v>
      </c>
      <c r="V114"/>
      <c r="W114" s="124"/>
      <c r="X114" s="117"/>
    </row>
    <row r="115" spans="1:24" s="94" customFormat="1" ht="14.25" customHeight="1" x14ac:dyDescent="0.25">
      <c r="A115" s="378"/>
      <c r="B115" s="381"/>
      <c r="C115" s="182" t="s">
        <v>152</v>
      </c>
      <c r="D115" s="257">
        <f>'solvent 1'!D115</f>
        <v>0</v>
      </c>
      <c r="E115" s="207">
        <f>'solvent 1'!E115</f>
        <v>4000</v>
      </c>
      <c r="F115" s="207" t="str">
        <f>'solvent 1'!F115</f>
        <v>Diluted stock A</v>
      </c>
      <c r="G115" s="257">
        <f>'solvent 1'!G115</f>
        <v>0</v>
      </c>
      <c r="H115" s="193">
        <f>D115/(E115*0.001+G115)</f>
        <v>0</v>
      </c>
      <c r="I115" s="301"/>
      <c r="J115" s="201">
        <f t="shared" si="9"/>
        <v>0</v>
      </c>
      <c r="K115" s="225" t="e">
        <f>$B$75*S111/100*H115/0.001</f>
        <v>#DIV/0!</v>
      </c>
      <c r="L115" s="201" t="e">
        <f t="shared" ref="L115:L116" si="10">J115-K115</f>
        <v>#DIV/0!</v>
      </c>
      <c r="M115" s="194">
        <f>$E$65</f>
        <v>0</v>
      </c>
      <c r="N115" s="178" t="e">
        <f>L115/B$75</f>
        <v>#DIV/0!</v>
      </c>
      <c r="O115" s="201" t="e">
        <f>IF(M115&gt;=$B$79, N115/M115*100, "N/A")</f>
        <v>#DIV/0!</v>
      </c>
      <c r="P115" s="338"/>
      <c r="Q115" s="338"/>
      <c r="R115" s="338"/>
      <c r="S115" s="338"/>
      <c r="T115" s="346"/>
      <c r="U115" s="335"/>
      <c r="V115"/>
      <c r="W115" s="124"/>
      <c r="X115" s="117"/>
    </row>
    <row r="116" spans="1:24" s="94" customFormat="1" ht="15.75" thickBot="1" x14ac:dyDescent="0.3">
      <c r="A116" s="379"/>
      <c r="B116" s="382"/>
      <c r="C116" s="198" t="s">
        <v>153</v>
      </c>
      <c r="D116" s="258">
        <f>'solvent 1'!D116</f>
        <v>0</v>
      </c>
      <c r="E116" s="207">
        <f>'solvent 1'!E116</f>
        <v>20</v>
      </c>
      <c r="F116" s="207" t="str">
        <f>'solvent 1'!F116</f>
        <v>Stock A</v>
      </c>
      <c r="G116" s="258">
        <f>'solvent 1'!G116</f>
        <v>3.98</v>
      </c>
      <c r="H116" s="199">
        <f>D116/(E116*0.001+G116)</f>
        <v>0</v>
      </c>
      <c r="I116" s="303"/>
      <c r="J116" s="204">
        <f t="shared" si="9"/>
        <v>0</v>
      </c>
      <c r="K116" s="225" t="e">
        <f>$B$75*S111/100*H116/0.001</f>
        <v>#DIV/0!</v>
      </c>
      <c r="L116" s="201" t="e">
        <f t="shared" si="10"/>
        <v>#DIV/0!</v>
      </c>
      <c r="M116" s="194">
        <f>$E$66</f>
        <v>0</v>
      </c>
      <c r="N116" s="178" t="e">
        <f>L116/B$75</f>
        <v>#DIV/0!</v>
      </c>
      <c r="O116" s="201" t="e">
        <f>IF(M116&gt;=$B$79, N116/M116*100, "N/A")</f>
        <v>#DIV/0!</v>
      </c>
      <c r="P116" s="344"/>
      <c r="Q116" s="344"/>
      <c r="R116" s="344"/>
      <c r="S116" s="344"/>
      <c r="T116" s="347"/>
      <c r="U116" s="336"/>
      <c r="V116" s="146"/>
      <c r="W116" s="124"/>
    </row>
    <row r="117" spans="1:24" s="94" customFormat="1" ht="15" x14ac:dyDescent="0.25">
      <c r="A117" s="377">
        <f>'solvent 1'!A117</f>
        <v>0</v>
      </c>
      <c r="B117" s="380">
        <f>'solvent 1'!B117</f>
        <v>0</v>
      </c>
      <c r="C117" s="195">
        <v>1</v>
      </c>
      <c r="D117" s="269">
        <f>'solvent 1'!D117</f>
        <v>0</v>
      </c>
      <c r="E117" s="337" t="str">
        <f>'solvent 1'!E117</f>
        <v>N/A</v>
      </c>
      <c r="F117" s="337" t="str">
        <f>'solvent 1'!F117</f>
        <v>N/A</v>
      </c>
      <c r="G117" s="254">
        <f>'solvent 1'!G117</f>
        <v>4</v>
      </c>
      <c r="H117" s="307">
        <f>D117/G117</f>
        <v>0</v>
      </c>
      <c r="I117" s="300"/>
      <c r="J117" s="305">
        <f>I117-$B$55</f>
        <v>0</v>
      </c>
      <c r="K117" s="337" t="str">
        <f>'solvent 1'!K117</f>
        <v>N/A</v>
      </c>
      <c r="L117" s="337" t="str">
        <f>'solvent 1'!L117</f>
        <v>N/A</v>
      </c>
      <c r="M117" s="337" t="str">
        <f>'solvent 1'!M117</f>
        <v>N/A</v>
      </c>
      <c r="N117" s="337" t="str">
        <f>'solvent 1'!N117</f>
        <v>N/A</v>
      </c>
      <c r="O117" s="337" t="str">
        <f>'solvent 1'!O117</f>
        <v>N/A</v>
      </c>
      <c r="P117" s="206" t="e">
        <f>J117/$B$75</f>
        <v>#DIV/0!</v>
      </c>
      <c r="Q117" s="305" t="e">
        <f>P117*0.001/H117*100*10000</f>
        <v>#DIV/0!</v>
      </c>
      <c r="R117" s="351" t="e">
        <f>AVERAGE(Q117:Q119)</f>
        <v>#DIV/0!</v>
      </c>
      <c r="S117" s="354" t="e">
        <f>AVERAGE(R117:R119)/10000</f>
        <v>#DIV/0!</v>
      </c>
      <c r="T117" s="227" t="e">
        <f>IF(P117&lt;$B$79, $B$79*0.001/H117*100*10000,"N/A")</f>
        <v>#DIV/0!</v>
      </c>
      <c r="U117" s="322"/>
      <c r="V117" s="146"/>
      <c r="W117" s="124"/>
    </row>
    <row r="118" spans="1:24" s="94" customFormat="1" ht="15" x14ac:dyDescent="0.25">
      <c r="A118" s="378"/>
      <c r="B118" s="381"/>
      <c r="C118" s="182">
        <v>2</v>
      </c>
      <c r="D118" s="270">
        <f>'solvent 1'!D118</f>
        <v>0</v>
      </c>
      <c r="E118" s="338"/>
      <c r="F118" s="338"/>
      <c r="G118" s="255">
        <f>'solvent 1'!G118</f>
        <v>4</v>
      </c>
      <c r="H118" s="202">
        <f>D118/G118</f>
        <v>0</v>
      </c>
      <c r="I118" s="301"/>
      <c r="J118" s="201">
        <f t="shared" ref="J118:J122" si="11">I118-$B$55</f>
        <v>0</v>
      </c>
      <c r="K118" s="338"/>
      <c r="L118" s="338"/>
      <c r="M118" s="338"/>
      <c r="N118" s="338"/>
      <c r="O118" s="338"/>
      <c r="P118" s="178" t="e">
        <f>J118/$B$75</f>
        <v>#DIV/0!</v>
      </c>
      <c r="Q118" s="201" t="e">
        <f>P118*0.001/H118*100*10000</f>
        <v>#DIV/0!</v>
      </c>
      <c r="R118" s="352"/>
      <c r="S118" s="355"/>
      <c r="T118" s="228" t="e">
        <f>IF(P118&lt;$B$79, $B$79*0.001/H118*100*10000,"N/A")</f>
        <v>#DIV/0!</v>
      </c>
      <c r="U118" s="323"/>
      <c r="X118" s="117"/>
    </row>
    <row r="119" spans="1:24" s="94" customFormat="1" ht="15" x14ac:dyDescent="0.25">
      <c r="A119" s="378"/>
      <c r="B119" s="381"/>
      <c r="C119" s="147">
        <v>3</v>
      </c>
      <c r="D119" s="271">
        <f>'solvent 1'!D119</f>
        <v>0</v>
      </c>
      <c r="E119" s="339"/>
      <c r="F119" s="339"/>
      <c r="G119" s="256">
        <f>'solvent 1'!G119</f>
        <v>4</v>
      </c>
      <c r="H119" s="308">
        <f>D119/G119</f>
        <v>0</v>
      </c>
      <c r="I119" s="302"/>
      <c r="J119" s="306">
        <f t="shared" si="11"/>
        <v>0</v>
      </c>
      <c r="K119" s="339"/>
      <c r="L119" s="339"/>
      <c r="M119" s="339"/>
      <c r="N119" s="339"/>
      <c r="O119" s="339"/>
      <c r="P119" s="317" t="e">
        <f>J119/$B$75</f>
        <v>#DIV/0!</v>
      </c>
      <c r="Q119" s="306" t="e">
        <f>P119*0.001/H119*100*10000</f>
        <v>#DIV/0!</v>
      </c>
      <c r="R119" s="353"/>
      <c r="S119" s="356"/>
      <c r="T119" s="228" t="e">
        <f>IF(P119&lt;$B$79, $B$79*0.001/H119*100*10000,"N/A")</f>
        <v>#DIV/0!</v>
      </c>
      <c r="U119" s="324"/>
      <c r="X119" s="117"/>
    </row>
    <row r="120" spans="1:24" s="94" customFormat="1" ht="15" x14ac:dyDescent="0.25">
      <c r="A120" s="378"/>
      <c r="B120" s="381"/>
      <c r="C120" s="145" t="s">
        <v>151</v>
      </c>
      <c r="D120" s="257">
        <f>'solvent 1'!D120</f>
        <v>0</v>
      </c>
      <c r="E120" s="207">
        <f>'solvent 1'!E120</f>
        <v>800</v>
      </c>
      <c r="F120" s="207" t="str">
        <f>'solvent 1'!F120</f>
        <v>Diluted stock A</v>
      </c>
      <c r="G120" s="257">
        <f>'solvent 1'!G120</f>
        <v>3.2</v>
      </c>
      <c r="H120" s="193">
        <f>D120/(E120*0.001+G120)</f>
        <v>0</v>
      </c>
      <c r="I120" s="301"/>
      <c r="J120" s="201">
        <f t="shared" si="11"/>
        <v>0</v>
      </c>
      <c r="K120" s="225" t="e">
        <f>$B$75*S117/100*H120/0.001</f>
        <v>#DIV/0!</v>
      </c>
      <c r="L120" s="201" t="e">
        <f>J120-K120</f>
        <v>#DIV/0!</v>
      </c>
      <c r="M120" s="194">
        <f>$E$64</f>
        <v>0</v>
      </c>
      <c r="N120" s="178" t="e">
        <f>L120/B$75</f>
        <v>#DIV/0!</v>
      </c>
      <c r="O120" s="201" t="e">
        <f>IF(M120&gt;=$B$79, N120/M120*100, "N/A")</f>
        <v>#DIV/0!</v>
      </c>
      <c r="P120" s="343" t="str">
        <f>'solvent 1'!P120</f>
        <v>N/A</v>
      </c>
      <c r="Q120" s="343" t="str">
        <f>'solvent 1'!Q120</f>
        <v>N/A</v>
      </c>
      <c r="R120" s="343" t="str">
        <f>'solvent 1'!R120</f>
        <v>N/A</v>
      </c>
      <c r="S120" s="343" t="str">
        <f>'solvent 1'!S120</f>
        <v>N/A</v>
      </c>
      <c r="T120" s="345" t="str">
        <f>IF(P120&lt;$B$79, $B$79*0.001/H120*100*10000,"N/A")</f>
        <v>N/A</v>
      </c>
      <c r="U120" s="334" t="str">
        <f>'solvent 1'!U120</f>
        <v>N/A</v>
      </c>
      <c r="X120" s="117"/>
    </row>
    <row r="121" spans="1:24" s="94" customFormat="1" ht="15" x14ac:dyDescent="0.25">
      <c r="A121" s="378"/>
      <c r="B121" s="381"/>
      <c r="C121" s="182" t="s">
        <v>152</v>
      </c>
      <c r="D121" s="257">
        <f>'solvent 1'!D121</f>
        <v>0</v>
      </c>
      <c r="E121" s="207">
        <f>'solvent 1'!E121</f>
        <v>4000</v>
      </c>
      <c r="F121" s="207" t="str">
        <f>'solvent 1'!F121</f>
        <v>Diluted stock A</v>
      </c>
      <c r="G121" s="257">
        <f>'solvent 1'!G121</f>
        <v>0</v>
      </c>
      <c r="H121" s="193">
        <f>D121/(E121*0.001+G121)</f>
        <v>0</v>
      </c>
      <c r="I121" s="301"/>
      <c r="J121" s="201">
        <f t="shared" si="11"/>
        <v>0</v>
      </c>
      <c r="K121" s="225" t="e">
        <f>$B$75*S117/100*H121/0.001</f>
        <v>#DIV/0!</v>
      </c>
      <c r="L121" s="201" t="e">
        <f t="shared" ref="L121:L122" si="12">J121-K121</f>
        <v>#DIV/0!</v>
      </c>
      <c r="M121" s="194">
        <f>$E$65</f>
        <v>0</v>
      </c>
      <c r="N121" s="178" t="e">
        <f>L121/B$75</f>
        <v>#DIV/0!</v>
      </c>
      <c r="O121" s="201" t="e">
        <f>IF(M121&gt;=$B$79, N121/M121*100, "N/A")</f>
        <v>#DIV/0!</v>
      </c>
      <c r="P121" s="338"/>
      <c r="Q121" s="338"/>
      <c r="R121" s="338"/>
      <c r="S121" s="338"/>
      <c r="T121" s="346"/>
      <c r="U121" s="335"/>
      <c r="X121" s="117"/>
    </row>
    <row r="122" spans="1:24" s="94" customFormat="1" ht="15.75" thickBot="1" x14ac:dyDescent="0.3">
      <c r="A122" s="379"/>
      <c r="B122" s="382"/>
      <c r="C122" s="198" t="s">
        <v>153</v>
      </c>
      <c r="D122" s="258">
        <f>'solvent 1'!D122</f>
        <v>0</v>
      </c>
      <c r="E122" s="207">
        <f>'solvent 1'!E122</f>
        <v>20</v>
      </c>
      <c r="F122" s="207" t="str">
        <f>'solvent 1'!F122</f>
        <v>Stock A</v>
      </c>
      <c r="G122" s="258">
        <f>'solvent 1'!G122</f>
        <v>3.98</v>
      </c>
      <c r="H122" s="199">
        <f>D122/(E122*0.001+G122)</f>
        <v>0</v>
      </c>
      <c r="I122" s="303"/>
      <c r="J122" s="204">
        <f t="shared" si="11"/>
        <v>0</v>
      </c>
      <c r="K122" s="226" t="e">
        <f>$B$75*S117/100*H122/0.001</f>
        <v>#DIV/0!</v>
      </c>
      <c r="L122" s="204" t="e">
        <f t="shared" si="12"/>
        <v>#DIV/0!</v>
      </c>
      <c r="M122" s="203">
        <f>$E$66</f>
        <v>0</v>
      </c>
      <c r="N122" s="266" t="e">
        <f>L122/B$75</f>
        <v>#DIV/0!</v>
      </c>
      <c r="O122" s="201" t="e">
        <f>IF(M122&gt;=$B$79, N122/M122*100, "N/A")</f>
        <v>#DIV/0!</v>
      </c>
      <c r="P122" s="344"/>
      <c r="Q122" s="344"/>
      <c r="R122" s="344"/>
      <c r="S122" s="344"/>
      <c r="T122" s="347"/>
      <c r="U122" s="336"/>
      <c r="X122" s="117"/>
    </row>
    <row r="123" spans="1:24" s="94" customFormat="1" ht="15" x14ac:dyDescent="0.25">
      <c r="A123" s="377">
        <f>'solvent 1'!A123</f>
        <v>0</v>
      </c>
      <c r="B123" s="380">
        <f>'solvent 1'!B123</f>
        <v>0</v>
      </c>
      <c r="C123" s="195">
        <v>1</v>
      </c>
      <c r="D123" s="269">
        <f>'solvent 1'!D123</f>
        <v>0</v>
      </c>
      <c r="E123" s="337" t="str">
        <f>'solvent 1'!E123</f>
        <v>N/A</v>
      </c>
      <c r="F123" s="337" t="str">
        <f>'solvent 1'!F123</f>
        <v>N/A</v>
      </c>
      <c r="G123" s="254">
        <f>'solvent 1'!G123</f>
        <v>4</v>
      </c>
      <c r="H123" s="307">
        <f>D123/G123</f>
        <v>0</v>
      </c>
      <c r="I123" s="300"/>
      <c r="J123" s="305">
        <f>I123-$B$55</f>
        <v>0</v>
      </c>
      <c r="K123" s="337" t="str">
        <f>'solvent 1'!K123</f>
        <v>N/A</v>
      </c>
      <c r="L123" s="337" t="str">
        <f>'solvent 1'!L123</f>
        <v>N/A</v>
      </c>
      <c r="M123" s="337" t="str">
        <f>'solvent 1'!M123</f>
        <v>N/A</v>
      </c>
      <c r="N123" s="337" t="str">
        <f>'solvent 1'!N123</f>
        <v>N/A</v>
      </c>
      <c r="O123" s="337" t="str">
        <f>'solvent 1'!O123</f>
        <v>N/A</v>
      </c>
      <c r="P123" s="206" t="e">
        <f>J123/$B$75</f>
        <v>#DIV/0!</v>
      </c>
      <c r="Q123" s="305" t="e">
        <f>P123*0.001/H123*100*10000</f>
        <v>#DIV/0!</v>
      </c>
      <c r="R123" s="351" t="e">
        <f>AVERAGE(Q123:Q125)</f>
        <v>#DIV/0!</v>
      </c>
      <c r="S123" s="354" t="e">
        <f>AVERAGE(R123:R125)/10000</f>
        <v>#DIV/0!</v>
      </c>
      <c r="T123" s="227" t="e">
        <f>IF(P123&lt;$B$79, $B$79*0.001/H123*100*10000,"N/A")</f>
        <v>#DIV/0!</v>
      </c>
      <c r="U123" s="322"/>
    </row>
    <row r="124" spans="1:24" s="94" customFormat="1" ht="15" x14ac:dyDescent="0.25">
      <c r="A124" s="378"/>
      <c r="B124" s="381"/>
      <c r="C124" s="182">
        <v>2</v>
      </c>
      <c r="D124" s="270">
        <f>'solvent 1'!D124</f>
        <v>0</v>
      </c>
      <c r="E124" s="338"/>
      <c r="F124" s="338"/>
      <c r="G124" s="255">
        <f>'solvent 1'!G124</f>
        <v>4</v>
      </c>
      <c r="H124" s="202">
        <f>D124/G124</f>
        <v>0</v>
      </c>
      <c r="I124" s="301"/>
      <c r="J124" s="201">
        <f t="shared" ref="J124:J128" si="13">I124-$B$55</f>
        <v>0</v>
      </c>
      <c r="K124" s="338"/>
      <c r="L124" s="338"/>
      <c r="M124" s="338"/>
      <c r="N124" s="338"/>
      <c r="O124" s="338"/>
      <c r="P124" s="178" t="e">
        <f>J124/$B$75</f>
        <v>#DIV/0!</v>
      </c>
      <c r="Q124" s="201" t="e">
        <f>P124*0.001/H124*100*10000</f>
        <v>#DIV/0!</v>
      </c>
      <c r="R124" s="352"/>
      <c r="S124" s="355"/>
      <c r="T124" s="228" t="e">
        <f>IF(P124&lt;$B$79, $B$79*0.001/H124*100*10000,"N/A")</f>
        <v>#DIV/0!</v>
      </c>
      <c r="U124" s="323"/>
    </row>
    <row r="125" spans="1:24" s="94" customFormat="1" ht="15" x14ac:dyDescent="0.25">
      <c r="A125" s="378"/>
      <c r="B125" s="381"/>
      <c r="C125" s="147">
        <v>3</v>
      </c>
      <c r="D125" s="271">
        <f>'solvent 1'!D125</f>
        <v>0</v>
      </c>
      <c r="E125" s="339"/>
      <c r="F125" s="339"/>
      <c r="G125" s="256">
        <f>'solvent 1'!G125</f>
        <v>4</v>
      </c>
      <c r="H125" s="308">
        <f>D125/G125</f>
        <v>0</v>
      </c>
      <c r="I125" s="302"/>
      <c r="J125" s="306">
        <f t="shared" si="13"/>
        <v>0</v>
      </c>
      <c r="K125" s="339"/>
      <c r="L125" s="339"/>
      <c r="M125" s="339"/>
      <c r="N125" s="339"/>
      <c r="O125" s="339"/>
      <c r="P125" s="317" t="e">
        <f>J125/$B$75</f>
        <v>#DIV/0!</v>
      </c>
      <c r="Q125" s="306" t="e">
        <f>P125*0.001/H125*100*10000</f>
        <v>#DIV/0!</v>
      </c>
      <c r="R125" s="353"/>
      <c r="S125" s="356"/>
      <c r="T125" s="228" t="e">
        <f>IF(P125&lt;$B$79, $B$79*0.001/H125*100*10000,"N/A")</f>
        <v>#DIV/0!</v>
      </c>
      <c r="U125" s="324"/>
    </row>
    <row r="126" spans="1:24" s="94" customFormat="1" ht="15" x14ac:dyDescent="0.25">
      <c r="A126" s="378"/>
      <c r="B126" s="381"/>
      <c r="C126" s="145" t="s">
        <v>151</v>
      </c>
      <c r="D126" s="257">
        <f>'solvent 1'!D126</f>
        <v>0</v>
      </c>
      <c r="E126" s="207">
        <f>'solvent 1'!E126</f>
        <v>800</v>
      </c>
      <c r="F126" s="207" t="str">
        <f>'solvent 1'!F126</f>
        <v>Diluted stock A</v>
      </c>
      <c r="G126" s="257">
        <f>'solvent 1'!G126</f>
        <v>3.2</v>
      </c>
      <c r="H126" s="193">
        <f>D126/(E126*0.001+G126)</f>
        <v>0</v>
      </c>
      <c r="I126" s="301"/>
      <c r="J126" s="201">
        <f t="shared" si="13"/>
        <v>0</v>
      </c>
      <c r="K126" s="225" t="e">
        <f>$B$75*S123/100*H126/0.001</f>
        <v>#DIV/0!</v>
      </c>
      <c r="L126" s="201" t="e">
        <f>J126-K126</f>
        <v>#DIV/0!</v>
      </c>
      <c r="M126" s="194">
        <f>$E$64</f>
        <v>0</v>
      </c>
      <c r="N126" s="178" t="e">
        <f>L126/B$75</f>
        <v>#DIV/0!</v>
      </c>
      <c r="O126" s="201" t="e">
        <f>IF(M126&gt;=$B$79, N126/M126*100, "N/A")</f>
        <v>#DIV/0!</v>
      </c>
      <c r="P126" s="343" t="str">
        <f>'solvent 1'!P126</f>
        <v>N/A</v>
      </c>
      <c r="Q126" s="343" t="str">
        <f>'solvent 1'!Q126</f>
        <v>N/A</v>
      </c>
      <c r="R126" s="343" t="str">
        <f>'solvent 1'!R126</f>
        <v>N/A</v>
      </c>
      <c r="S126" s="343" t="str">
        <f>'solvent 1'!S126</f>
        <v>N/A</v>
      </c>
      <c r="T126" s="345" t="str">
        <f>IF(P126&lt;$B$79, $B$79*0.001/H126*100*10000,"N/A")</f>
        <v>N/A</v>
      </c>
      <c r="U126" s="334" t="str">
        <f>'solvent 1'!U126</f>
        <v>N/A</v>
      </c>
    </row>
    <row r="127" spans="1:24" s="94" customFormat="1" ht="15" x14ac:dyDescent="0.25">
      <c r="A127" s="378"/>
      <c r="B127" s="381"/>
      <c r="C127" s="182" t="s">
        <v>152</v>
      </c>
      <c r="D127" s="257">
        <f>'solvent 1'!D127</f>
        <v>0</v>
      </c>
      <c r="E127" s="207">
        <f>'solvent 1'!E127</f>
        <v>4000</v>
      </c>
      <c r="F127" s="207" t="str">
        <f>'solvent 1'!F127</f>
        <v>Diluted stock A</v>
      </c>
      <c r="G127" s="257">
        <f>'solvent 1'!G127</f>
        <v>0</v>
      </c>
      <c r="H127" s="193">
        <f>D127/(E127*0.001+G127)</f>
        <v>0</v>
      </c>
      <c r="I127" s="301"/>
      <c r="J127" s="201">
        <f t="shared" si="13"/>
        <v>0</v>
      </c>
      <c r="K127" s="225" t="e">
        <f>$B$75*S123/100*H127/0.001</f>
        <v>#DIV/0!</v>
      </c>
      <c r="L127" s="201" t="e">
        <f t="shared" ref="L127:L128" si="14">J127-K127</f>
        <v>#DIV/0!</v>
      </c>
      <c r="M127" s="194">
        <f>$E$65</f>
        <v>0</v>
      </c>
      <c r="N127" s="178" t="e">
        <f>L127/B$75</f>
        <v>#DIV/0!</v>
      </c>
      <c r="O127" s="201" t="e">
        <f>IF(M127&gt;=$B$79, N127/M127*100, "N/A")</f>
        <v>#DIV/0!</v>
      </c>
      <c r="P127" s="338"/>
      <c r="Q127" s="338"/>
      <c r="R127" s="338"/>
      <c r="S127" s="338"/>
      <c r="T127" s="346"/>
      <c r="U127" s="335"/>
    </row>
    <row r="128" spans="1:24" s="94" customFormat="1" ht="15.75" thickBot="1" x14ac:dyDescent="0.3">
      <c r="A128" s="379"/>
      <c r="B128" s="382"/>
      <c r="C128" s="198" t="s">
        <v>153</v>
      </c>
      <c r="D128" s="258">
        <f>'solvent 1'!D128</f>
        <v>0</v>
      </c>
      <c r="E128" s="207">
        <f>'solvent 1'!E128</f>
        <v>20</v>
      </c>
      <c r="F128" s="207" t="str">
        <f>'solvent 1'!F128</f>
        <v>Stock A</v>
      </c>
      <c r="G128" s="258">
        <f>'solvent 1'!G128</f>
        <v>3.98</v>
      </c>
      <c r="H128" s="199">
        <f>D128/(E128*0.001+G128)</f>
        <v>0</v>
      </c>
      <c r="I128" s="303"/>
      <c r="J128" s="204">
        <f t="shared" si="13"/>
        <v>0</v>
      </c>
      <c r="K128" s="226" t="e">
        <f>$B$75*S123/100*H128/0.001</f>
        <v>#DIV/0!</v>
      </c>
      <c r="L128" s="204" t="e">
        <f t="shared" si="14"/>
        <v>#DIV/0!</v>
      </c>
      <c r="M128" s="203">
        <f>$E$66</f>
        <v>0</v>
      </c>
      <c r="N128" s="266" t="e">
        <f>L128/B$75</f>
        <v>#DIV/0!</v>
      </c>
      <c r="O128" s="201" t="e">
        <f>IF(M128&gt;=$B$79, N128/M128*100, "N/A")</f>
        <v>#DIV/0!</v>
      </c>
      <c r="P128" s="344"/>
      <c r="Q128" s="344"/>
      <c r="R128" s="344"/>
      <c r="S128" s="344"/>
      <c r="T128" s="347"/>
      <c r="U128" s="336"/>
    </row>
    <row r="129" spans="1:21" s="94" customFormat="1" ht="15" x14ac:dyDescent="0.25">
      <c r="A129" s="377">
        <f>'solvent 1'!A129</f>
        <v>0</v>
      </c>
      <c r="B129" s="380">
        <f>'solvent 1'!B129</f>
        <v>0</v>
      </c>
      <c r="C129" s="195">
        <v>1</v>
      </c>
      <c r="D129" s="269">
        <f>'solvent 1'!D129</f>
        <v>0</v>
      </c>
      <c r="E129" s="337" t="str">
        <f>'solvent 1'!E129</f>
        <v>N/A</v>
      </c>
      <c r="F129" s="337" t="str">
        <f>'solvent 1'!F129</f>
        <v>N/A</v>
      </c>
      <c r="G129" s="254">
        <f>'solvent 1'!G129</f>
        <v>4</v>
      </c>
      <c r="H129" s="307">
        <f>D129/G129</f>
        <v>0</v>
      </c>
      <c r="I129" s="300"/>
      <c r="J129" s="305">
        <f>I129-$B$55</f>
        <v>0</v>
      </c>
      <c r="K129" s="337" t="str">
        <f>'solvent 1'!K129</f>
        <v>N/A</v>
      </c>
      <c r="L129" s="337" t="str">
        <f>'solvent 1'!L129</f>
        <v>N/A</v>
      </c>
      <c r="M129" s="337" t="str">
        <f>'solvent 1'!M129</f>
        <v>N/A</v>
      </c>
      <c r="N129" s="337" t="str">
        <f>'solvent 1'!N129</f>
        <v>N/A</v>
      </c>
      <c r="O129" s="337" t="str">
        <f>'solvent 1'!O129</f>
        <v>N/A</v>
      </c>
      <c r="P129" s="206" t="e">
        <f>J129/$B$75</f>
        <v>#DIV/0!</v>
      </c>
      <c r="Q129" s="305" t="e">
        <f>P129*0.001/H129*100*10000</f>
        <v>#DIV/0!</v>
      </c>
      <c r="R129" s="351" t="e">
        <f>AVERAGE(Q129:Q131)</f>
        <v>#DIV/0!</v>
      </c>
      <c r="S129" s="354" t="e">
        <f>AVERAGE(R129:R131)/10000</f>
        <v>#DIV/0!</v>
      </c>
      <c r="T129" s="227" t="e">
        <f>IF(P129&lt;$B$79, $B$79*0.001/H129*100*10000,"N/A")</f>
        <v>#DIV/0!</v>
      </c>
      <c r="U129" s="322"/>
    </row>
    <row r="130" spans="1:21" s="94" customFormat="1" ht="15" x14ac:dyDescent="0.25">
      <c r="A130" s="378"/>
      <c r="B130" s="381"/>
      <c r="C130" s="182">
        <v>2</v>
      </c>
      <c r="D130" s="270">
        <f>'solvent 1'!D130</f>
        <v>0</v>
      </c>
      <c r="E130" s="338"/>
      <c r="F130" s="338"/>
      <c r="G130" s="255">
        <f>'solvent 1'!G130</f>
        <v>4</v>
      </c>
      <c r="H130" s="202">
        <f>D130/G130</f>
        <v>0</v>
      </c>
      <c r="I130" s="301"/>
      <c r="J130" s="201">
        <f t="shared" ref="J130:J134" si="15">I130-$B$55</f>
        <v>0</v>
      </c>
      <c r="K130" s="338"/>
      <c r="L130" s="338"/>
      <c r="M130" s="338"/>
      <c r="N130" s="338"/>
      <c r="O130" s="338"/>
      <c r="P130" s="178" t="e">
        <f>J130/$B$75</f>
        <v>#DIV/0!</v>
      </c>
      <c r="Q130" s="201" t="e">
        <f>P130*0.001/H130*100*10000</f>
        <v>#DIV/0!</v>
      </c>
      <c r="R130" s="352"/>
      <c r="S130" s="355"/>
      <c r="T130" s="228" t="e">
        <f>IF(P130&lt;$B$79, $B$79*0.001/H130*100*10000,"N/A")</f>
        <v>#DIV/0!</v>
      </c>
      <c r="U130" s="323"/>
    </row>
    <row r="131" spans="1:21" s="94" customFormat="1" ht="15" x14ac:dyDescent="0.25">
      <c r="A131" s="378"/>
      <c r="B131" s="381"/>
      <c r="C131" s="147">
        <v>3</v>
      </c>
      <c r="D131" s="271">
        <f>'solvent 1'!D131</f>
        <v>0</v>
      </c>
      <c r="E131" s="339"/>
      <c r="F131" s="339"/>
      <c r="G131" s="256">
        <f>'solvent 1'!G131</f>
        <v>4</v>
      </c>
      <c r="H131" s="308">
        <f>D131/G131</f>
        <v>0</v>
      </c>
      <c r="I131" s="302"/>
      <c r="J131" s="306">
        <f t="shared" si="15"/>
        <v>0</v>
      </c>
      <c r="K131" s="339"/>
      <c r="L131" s="339"/>
      <c r="M131" s="339"/>
      <c r="N131" s="339"/>
      <c r="O131" s="339"/>
      <c r="P131" s="317" t="e">
        <f>J131/$B$75</f>
        <v>#DIV/0!</v>
      </c>
      <c r="Q131" s="306" t="e">
        <f>P131*0.001/H131*100*10000</f>
        <v>#DIV/0!</v>
      </c>
      <c r="R131" s="353"/>
      <c r="S131" s="356"/>
      <c r="T131" s="228" t="e">
        <f>IF(P131&lt;$B$79, $B$79*0.001/H131*100*10000,"N/A")</f>
        <v>#DIV/0!</v>
      </c>
      <c r="U131" s="324"/>
    </row>
    <row r="132" spans="1:21" s="94" customFormat="1" ht="15" x14ac:dyDescent="0.25">
      <c r="A132" s="378"/>
      <c r="B132" s="381"/>
      <c r="C132" s="145" t="s">
        <v>151</v>
      </c>
      <c r="D132" s="257">
        <f>'solvent 1'!D132</f>
        <v>0</v>
      </c>
      <c r="E132" s="207">
        <f>'solvent 1'!E132</f>
        <v>800</v>
      </c>
      <c r="F132" s="207" t="str">
        <f>'solvent 1'!F132</f>
        <v>Diluted stock A</v>
      </c>
      <c r="G132" s="257">
        <f>'solvent 1'!G132</f>
        <v>3.2</v>
      </c>
      <c r="H132" s="193">
        <f>D132/(E132*0.001+G132)</f>
        <v>0</v>
      </c>
      <c r="I132" s="301"/>
      <c r="J132" s="201">
        <f t="shared" si="15"/>
        <v>0</v>
      </c>
      <c r="K132" s="225" t="e">
        <f>$B$75*S129/100*H132/0.001</f>
        <v>#DIV/0!</v>
      </c>
      <c r="L132" s="201" t="e">
        <f>J132-K132</f>
        <v>#DIV/0!</v>
      </c>
      <c r="M132" s="194">
        <f>$E$64</f>
        <v>0</v>
      </c>
      <c r="N132" s="178" t="e">
        <f>L132/B$75</f>
        <v>#DIV/0!</v>
      </c>
      <c r="O132" s="201" t="e">
        <f>IF(M132&gt;=$B$79, N132/M132*100, "N/A")</f>
        <v>#DIV/0!</v>
      </c>
      <c r="P132" s="343" t="str">
        <f>'solvent 1'!P132</f>
        <v>N/A</v>
      </c>
      <c r="Q132" s="343" t="str">
        <f>'solvent 1'!Q132</f>
        <v>N/A</v>
      </c>
      <c r="R132" s="343" t="str">
        <f>'solvent 1'!R132</f>
        <v>N/A</v>
      </c>
      <c r="S132" s="343" t="str">
        <f>'solvent 1'!S132</f>
        <v>N/A</v>
      </c>
      <c r="T132" s="345" t="str">
        <f>IF(P132&lt;$B$79, $B$79*0.001/H132*100*10000,"N/A")</f>
        <v>N/A</v>
      </c>
      <c r="U132" s="334" t="str">
        <f>'solvent 1'!U132</f>
        <v>N/A</v>
      </c>
    </row>
    <row r="133" spans="1:21" s="94" customFormat="1" ht="15" x14ac:dyDescent="0.25">
      <c r="A133" s="378"/>
      <c r="B133" s="381"/>
      <c r="C133" s="182" t="s">
        <v>152</v>
      </c>
      <c r="D133" s="257">
        <f>'solvent 1'!D133</f>
        <v>0</v>
      </c>
      <c r="E133" s="207">
        <f>'solvent 1'!E133</f>
        <v>4000</v>
      </c>
      <c r="F133" s="207" t="str">
        <f>'solvent 1'!F133</f>
        <v>Diluted stock A</v>
      </c>
      <c r="G133" s="257">
        <f>'solvent 1'!G133</f>
        <v>0</v>
      </c>
      <c r="H133" s="193">
        <f>D133/(E133*0.001+G133)</f>
        <v>0</v>
      </c>
      <c r="I133" s="301"/>
      <c r="J133" s="201">
        <f t="shared" si="15"/>
        <v>0</v>
      </c>
      <c r="K133" s="225" t="e">
        <f>$B$75*S129/100*H133/0.001</f>
        <v>#DIV/0!</v>
      </c>
      <c r="L133" s="201" t="e">
        <f t="shared" ref="L133:L134" si="16">J133-K133</f>
        <v>#DIV/0!</v>
      </c>
      <c r="M133" s="194">
        <f>$E$65</f>
        <v>0</v>
      </c>
      <c r="N133" s="178" t="e">
        <f>L133/B$75</f>
        <v>#DIV/0!</v>
      </c>
      <c r="O133" s="201" t="e">
        <f>IF(M133&gt;=$B$79, N133/M133*100, "N/A")</f>
        <v>#DIV/0!</v>
      </c>
      <c r="P133" s="338"/>
      <c r="Q133" s="338"/>
      <c r="R133" s="338"/>
      <c r="S133" s="338"/>
      <c r="T133" s="346"/>
      <c r="U133" s="335"/>
    </row>
    <row r="134" spans="1:21" s="94" customFormat="1" ht="15.75" thickBot="1" x14ac:dyDescent="0.3">
      <c r="A134" s="379"/>
      <c r="B134" s="382"/>
      <c r="C134" s="198" t="s">
        <v>153</v>
      </c>
      <c r="D134" s="258">
        <f>'solvent 1'!D134</f>
        <v>0</v>
      </c>
      <c r="E134" s="304">
        <f>'solvent 1'!E134</f>
        <v>20</v>
      </c>
      <c r="F134" s="304" t="str">
        <f>'solvent 1'!F134</f>
        <v>Stock A</v>
      </c>
      <c r="G134" s="258">
        <f>'solvent 1'!G134</f>
        <v>3.98</v>
      </c>
      <c r="H134" s="199">
        <f>D134/(E134*0.001+G134)</f>
        <v>0</v>
      </c>
      <c r="I134" s="303"/>
      <c r="J134" s="204">
        <f t="shared" si="15"/>
        <v>0</v>
      </c>
      <c r="K134" s="226" t="e">
        <f>$B$75*S129/100*H134/0.001</f>
        <v>#DIV/0!</v>
      </c>
      <c r="L134" s="204" t="e">
        <f t="shared" si="16"/>
        <v>#DIV/0!</v>
      </c>
      <c r="M134" s="203">
        <f>$E$66</f>
        <v>0</v>
      </c>
      <c r="N134" s="266" t="e">
        <f>L134/B$75</f>
        <v>#DIV/0!</v>
      </c>
      <c r="O134" s="201" t="e">
        <f>IF(M134&gt;=$B$79, N134/M134*100, "N/A")</f>
        <v>#DIV/0!</v>
      </c>
      <c r="P134" s="344"/>
      <c r="Q134" s="344"/>
      <c r="R134" s="344"/>
      <c r="S134" s="344"/>
      <c r="T134" s="347"/>
      <c r="U134" s="336"/>
    </row>
    <row r="135" spans="1:21" s="94" customFormat="1" ht="15" x14ac:dyDescent="0.25">
      <c r="Q135" s="117"/>
    </row>
    <row r="136" spans="1:21" s="94" customFormat="1" ht="15" x14ac:dyDescent="0.25">
      <c r="Q136" s="117"/>
    </row>
    <row r="137" spans="1:21" s="94" customFormat="1" ht="15" x14ac:dyDescent="0.25">
      <c r="A137" s="181" t="s">
        <v>148</v>
      </c>
      <c r="Q137" s="117"/>
    </row>
    <row r="138" spans="1:21" s="94" customFormat="1" ht="15" x14ac:dyDescent="0.25">
      <c r="A138" s="325"/>
      <c r="B138" s="326"/>
      <c r="C138" s="326"/>
      <c r="D138" s="326"/>
      <c r="E138" s="326"/>
      <c r="F138" s="326"/>
      <c r="G138" s="326"/>
      <c r="H138" s="326"/>
      <c r="I138" s="326"/>
      <c r="J138" s="326"/>
      <c r="K138" s="326"/>
      <c r="L138" s="326"/>
      <c r="M138" s="326"/>
      <c r="N138" s="326"/>
      <c r="O138" s="326"/>
      <c r="P138" s="326"/>
      <c r="Q138" s="326"/>
      <c r="R138" s="326"/>
      <c r="S138" s="326"/>
      <c r="T138" s="326"/>
      <c r="U138" s="327"/>
    </row>
    <row r="139" spans="1:21" s="94" customFormat="1" ht="15" x14ac:dyDescent="0.25">
      <c r="A139" s="328"/>
      <c r="B139" s="329"/>
      <c r="C139" s="329"/>
      <c r="D139" s="329"/>
      <c r="E139" s="329"/>
      <c r="F139" s="329"/>
      <c r="G139" s="329"/>
      <c r="H139" s="329"/>
      <c r="I139" s="329"/>
      <c r="J139" s="329"/>
      <c r="K139" s="329"/>
      <c r="L139" s="329"/>
      <c r="M139" s="329"/>
      <c r="N139" s="329"/>
      <c r="O139" s="329"/>
      <c r="P139" s="329"/>
      <c r="Q139" s="329"/>
      <c r="R139" s="329"/>
      <c r="S139" s="329"/>
      <c r="T139" s="329"/>
      <c r="U139" s="330"/>
    </row>
    <row r="140" spans="1:21" s="94" customFormat="1" ht="15" x14ac:dyDescent="0.25">
      <c r="A140" s="328"/>
      <c r="B140" s="329"/>
      <c r="C140" s="329"/>
      <c r="D140" s="329"/>
      <c r="E140" s="329"/>
      <c r="F140" s="329"/>
      <c r="G140" s="329"/>
      <c r="H140" s="329"/>
      <c r="I140" s="329"/>
      <c r="J140" s="329"/>
      <c r="K140" s="329"/>
      <c r="L140" s="329"/>
      <c r="M140" s="329"/>
      <c r="N140" s="329"/>
      <c r="O140" s="329"/>
      <c r="P140" s="329"/>
      <c r="Q140" s="329"/>
      <c r="R140" s="329"/>
      <c r="S140" s="329"/>
      <c r="T140" s="329"/>
      <c r="U140" s="330"/>
    </row>
    <row r="141" spans="1:21" s="94" customFormat="1" ht="15" x14ac:dyDescent="0.25">
      <c r="A141" s="328"/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29"/>
      <c r="N141" s="329"/>
      <c r="O141" s="329"/>
      <c r="P141" s="329"/>
      <c r="Q141" s="329"/>
      <c r="R141" s="329"/>
      <c r="S141" s="329"/>
      <c r="T141" s="329"/>
      <c r="U141" s="330"/>
    </row>
    <row r="142" spans="1:21" s="94" customFormat="1" ht="15" x14ac:dyDescent="0.25">
      <c r="A142" s="328"/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29"/>
      <c r="N142" s="329"/>
      <c r="O142" s="329"/>
      <c r="P142" s="329"/>
      <c r="Q142" s="329"/>
      <c r="R142" s="329"/>
      <c r="S142" s="329"/>
      <c r="T142" s="329"/>
      <c r="U142" s="330"/>
    </row>
    <row r="143" spans="1:21" s="94" customFormat="1" ht="15" x14ac:dyDescent="0.25">
      <c r="A143" s="328"/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29"/>
      <c r="P143" s="329"/>
      <c r="Q143" s="329"/>
      <c r="R143" s="329"/>
      <c r="S143" s="329"/>
      <c r="T143" s="329"/>
      <c r="U143" s="330"/>
    </row>
    <row r="144" spans="1:21" ht="15" x14ac:dyDescent="0.25">
      <c r="A144" s="328"/>
      <c r="B144" s="329"/>
      <c r="C144" s="329"/>
      <c r="D144" s="329"/>
      <c r="E144" s="329"/>
      <c r="F144" s="329"/>
      <c r="G144" s="329"/>
      <c r="H144" s="329"/>
      <c r="I144" s="329"/>
      <c r="J144" s="329"/>
      <c r="K144" s="329"/>
      <c r="L144" s="329"/>
      <c r="M144" s="329"/>
      <c r="N144" s="329"/>
      <c r="O144" s="329"/>
      <c r="P144" s="329"/>
      <c r="Q144" s="329"/>
      <c r="R144" s="329"/>
      <c r="S144" s="329"/>
      <c r="T144" s="329"/>
      <c r="U144" s="330"/>
    </row>
    <row r="145" spans="1:21" ht="15" x14ac:dyDescent="0.25">
      <c r="A145" s="328"/>
      <c r="B145" s="329"/>
      <c r="C145" s="329"/>
      <c r="D145" s="329"/>
      <c r="E145" s="329"/>
      <c r="F145" s="329"/>
      <c r="G145" s="329"/>
      <c r="H145" s="329"/>
      <c r="I145" s="329"/>
      <c r="J145" s="329"/>
      <c r="K145" s="329"/>
      <c r="L145" s="329"/>
      <c r="M145" s="329"/>
      <c r="N145" s="329"/>
      <c r="O145" s="329"/>
      <c r="P145" s="329"/>
      <c r="Q145" s="329"/>
      <c r="R145" s="329"/>
      <c r="S145" s="329"/>
      <c r="T145" s="329"/>
      <c r="U145" s="330"/>
    </row>
    <row r="146" spans="1:21" s="94" customFormat="1" ht="15" x14ac:dyDescent="0.25">
      <c r="A146" s="328"/>
      <c r="B146" s="329"/>
      <c r="C146" s="329"/>
      <c r="D146" s="329"/>
      <c r="E146" s="329"/>
      <c r="F146" s="329"/>
      <c r="G146" s="329"/>
      <c r="H146" s="329"/>
      <c r="I146" s="329"/>
      <c r="J146" s="329"/>
      <c r="K146" s="329"/>
      <c r="L146" s="329"/>
      <c r="M146" s="329"/>
      <c r="N146" s="329"/>
      <c r="O146" s="329"/>
      <c r="P146" s="329"/>
      <c r="Q146" s="329"/>
      <c r="R146" s="329"/>
      <c r="S146" s="329"/>
      <c r="T146" s="329"/>
      <c r="U146" s="330"/>
    </row>
    <row r="147" spans="1:21" s="94" customFormat="1" ht="15" x14ac:dyDescent="0.25">
      <c r="A147" s="328"/>
      <c r="B147" s="329"/>
      <c r="C147" s="329"/>
      <c r="D147" s="329"/>
      <c r="E147" s="329"/>
      <c r="F147" s="329"/>
      <c r="G147" s="329"/>
      <c r="H147" s="329"/>
      <c r="I147" s="329"/>
      <c r="J147" s="329"/>
      <c r="K147" s="329"/>
      <c r="L147" s="329"/>
      <c r="M147" s="329"/>
      <c r="N147" s="329"/>
      <c r="O147" s="329"/>
      <c r="P147" s="329"/>
      <c r="Q147" s="329"/>
      <c r="R147" s="329"/>
      <c r="S147" s="329"/>
      <c r="T147" s="329"/>
      <c r="U147" s="330"/>
    </row>
    <row r="148" spans="1:21" s="94" customFormat="1" ht="15" x14ac:dyDescent="0.25">
      <c r="A148" s="331"/>
      <c r="B148" s="332"/>
      <c r="C148" s="332"/>
      <c r="D148" s="332"/>
      <c r="E148" s="332"/>
      <c r="F148" s="332"/>
      <c r="G148" s="332"/>
      <c r="H148" s="332"/>
      <c r="I148" s="332"/>
      <c r="J148" s="332"/>
      <c r="K148" s="332"/>
      <c r="L148" s="332"/>
      <c r="M148" s="332"/>
      <c r="N148" s="332"/>
      <c r="O148" s="332"/>
      <c r="P148" s="332"/>
      <c r="Q148" s="332"/>
      <c r="R148" s="332"/>
      <c r="S148" s="332"/>
      <c r="T148" s="332"/>
      <c r="U148" s="333"/>
    </row>
    <row r="149" spans="1:21" ht="14.25" customHeight="1" x14ac:dyDescent="0.25"/>
  </sheetData>
  <mergeCells count="102">
    <mergeCell ref="G21:H21"/>
    <mergeCell ref="G22:H22"/>
    <mergeCell ref="G26:I26"/>
    <mergeCell ref="G27:I27"/>
    <mergeCell ref="A84:A86"/>
    <mergeCell ref="B84:B86"/>
    <mergeCell ref="C84:C86"/>
    <mergeCell ref="D84:D86"/>
    <mergeCell ref="E84:E86"/>
    <mergeCell ref="A105:A110"/>
    <mergeCell ref="B105:B110"/>
    <mergeCell ref="E105:E107"/>
    <mergeCell ref="B4:E4"/>
    <mergeCell ref="B5:E5"/>
    <mergeCell ref="A111:A116"/>
    <mergeCell ref="B111:B116"/>
    <mergeCell ref="E111:E113"/>
    <mergeCell ref="F111:F113"/>
    <mergeCell ref="F105:F107"/>
    <mergeCell ref="K111:K113"/>
    <mergeCell ref="L111:L113"/>
    <mergeCell ref="R105:R107"/>
    <mergeCell ref="S105:S107"/>
    <mergeCell ref="U105:U107"/>
    <mergeCell ref="P108:P110"/>
    <mergeCell ref="Q108:Q110"/>
    <mergeCell ref="R108:R110"/>
    <mergeCell ref="S108:S110"/>
    <mergeCell ref="T108:T110"/>
    <mergeCell ref="U108:U110"/>
    <mergeCell ref="K105:K107"/>
    <mergeCell ref="L105:L107"/>
    <mergeCell ref="M105:M107"/>
    <mergeCell ref="N105:N107"/>
    <mergeCell ref="O105:O107"/>
    <mergeCell ref="P114:P116"/>
    <mergeCell ref="Q114:Q116"/>
    <mergeCell ref="R114:R116"/>
    <mergeCell ref="S114:S116"/>
    <mergeCell ref="T114:T116"/>
    <mergeCell ref="U114:U116"/>
    <mergeCell ref="M111:M113"/>
    <mergeCell ref="N111:N113"/>
    <mergeCell ref="O111:O113"/>
    <mergeCell ref="R111:R113"/>
    <mergeCell ref="S111:S113"/>
    <mergeCell ref="U111:U113"/>
    <mergeCell ref="S120:S122"/>
    <mergeCell ref="T120:T122"/>
    <mergeCell ref="U120:U122"/>
    <mergeCell ref="M117:M119"/>
    <mergeCell ref="N117:N119"/>
    <mergeCell ref="O117:O119"/>
    <mergeCell ref="R117:R119"/>
    <mergeCell ref="S117:S119"/>
    <mergeCell ref="U117:U119"/>
    <mergeCell ref="A123:A128"/>
    <mergeCell ref="B123:B128"/>
    <mergeCell ref="E123:E125"/>
    <mergeCell ref="F123:F125"/>
    <mergeCell ref="K123:K125"/>
    <mergeCell ref="L123:L125"/>
    <mergeCell ref="P120:P122"/>
    <mergeCell ref="Q120:Q122"/>
    <mergeCell ref="R120:R122"/>
    <mergeCell ref="A117:A122"/>
    <mergeCell ref="B117:B122"/>
    <mergeCell ref="E117:E119"/>
    <mergeCell ref="F117:F119"/>
    <mergeCell ref="K117:K119"/>
    <mergeCell ref="L117:L119"/>
    <mergeCell ref="P126:P128"/>
    <mergeCell ref="Q126:Q128"/>
    <mergeCell ref="R126:R128"/>
    <mergeCell ref="S126:S128"/>
    <mergeCell ref="T126:T128"/>
    <mergeCell ref="U126:U128"/>
    <mergeCell ref="M123:M125"/>
    <mergeCell ref="N123:N125"/>
    <mergeCell ref="O123:O125"/>
    <mergeCell ref="R123:R125"/>
    <mergeCell ref="S123:S125"/>
    <mergeCell ref="U123:U125"/>
    <mergeCell ref="A138:U148"/>
    <mergeCell ref="P132:P134"/>
    <mergeCell ref="Q132:Q134"/>
    <mergeCell ref="R132:R134"/>
    <mergeCell ref="S132:S134"/>
    <mergeCell ref="T132:T134"/>
    <mergeCell ref="U132:U134"/>
    <mergeCell ref="M129:M131"/>
    <mergeCell ref="N129:N131"/>
    <mergeCell ref="O129:O131"/>
    <mergeCell ref="R129:R131"/>
    <mergeCell ref="S129:S131"/>
    <mergeCell ref="U129:U131"/>
    <mergeCell ref="A129:A134"/>
    <mergeCell ref="B129:B134"/>
    <mergeCell ref="E129:E131"/>
    <mergeCell ref="F129:F131"/>
    <mergeCell ref="K129:K131"/>
    <mergeCell ref="L129:L131"/>
  </mergeCells>
  <conditionalFormatting sqref="J105:J110 L108:L110 N108:N110">
    <cfRule type="containsText" dxfId="511" priority="70" operator="containsText" text="#VALUE!">
      <formula>NOT(ISERROR(SEARCH("#VALUE!",J105)))</formula>
    </cfRule>
  </conditionalFormatting>
  <conditionalFormatting sqref="G89">
    <cfRule type="cellIs" dxfId="510" priority="68" operator="greaterThan">
      <formula>1</formula>
    </cfRule>
    <cfRule type="cellIs" dxfId="509" priority="69" operator="lessThanOrEqual">
      <formula>1</formula>
    </cfRule>
  </conditionalFormatting>
  <conditionalFormatting sqref="I89">
    <cfRule type="cellIs" dxfId="508" priority="66" operator="greaterThan">
      <formula>5</formula>
    </cfRule>
    <cfRule type="cellIs" dxfId="507" priority="67" operator="lessThanOrEqual">
      <formula>5</formula>
    </cfRule>
  </conditionalFormatting>
  <conditionalFormatting sqref="J87">
    <cfRule type="cellIs" dxfId="506" priority="63" operator="lessThan">
      <formula>90</formula>
    </cfRule>
    <cfRule type="cellIs" dxfId="505" priority="64" operator="greaterThan">
      <formula>110</formula>
    </cfRule>
    <cfRule type="cellIs" dxfId="504" priority="65" operator="between">
      <formula>90</formula>
      <formula>110</formula>
    </cfRule>
  </conditionalFormatting>
  <conditionalFormatting sqref="P105:P107">
    <cfRule type="cellIs" dxfId="503" priority="71" operator="greaterThan">
      <formula>$D$79</formula>
    </cfRule>
    <cfRule type="cellIs" dxfId="502" priority="72" operator="lessThan">
      <formula>$B$79</formula>
    </cfRule>
    <cfRule type="cellIs" dxfId="501" priority="73" operator="between">
      <formula>$B$79</formula>
      <formula>$D$79</formula>
    </cfRule>
  </conditionalFormatting>
  <conditionalFormatting sqref="J111:J116 N114:N116">
    <cfRule type="containsText" dxfId="500" priority="62" operator="containsText" text="#VALUE!">
      <formula>NOT(ISERROR(SEARCH("#VALUE!",J111)))</formula>
    </cfRule>
  </conditionalFormatting>
  <conditionalFormatting sqref="N120:N122 N126:N128 N132:N134 J117:J134">
    <cfRule type="containsText" dxfId="499" priority="61" operator="containsText" text="#VALUE!">
      <formula>NOT(ISERROR(SEARCH("#VALUE!",J117)))</formula>
    </cfRule>
  </conditionalFormatting>
  <conditionalFormatting sqref="L114:L116">
    <cfRule type="containsText" dxfId="498" priority="60" operator="containsText" text="#VALUE!">
      <formula>NOT(ISERROR(SEARCH("#VALUE!",L114)))</formula>
    </cfRule>
  </conditionalFormatting>
  <conditionalFormatting sqref="L120:L122">
    <cfRule type="containsText" dxfId="497" priority="59" operator="containsText" text="#VALUE!">
      <formula>NOT(ISERROR(SEARCH("#VALUE!",L120)))</formula>
    </cfRule>
  </conditionalFormatting>
  <conditionalFormatting sqref="I95:I99">
    <cfRule type="cellIs" dxfId="496" priority="56" operator="lessThan">
      <formula>90</formula>
    </cfRule>
    <cfRule type="cellIs" dxfId="495" priority="57" operator="greaterThan">
      <formula>110</formula>
    </cfRule>
    <cfRule type="cellIs" dxfId="494" priority="58" operator="between">
      <formula>90</formula>
      <formula>110</formula>
    </cfRule>
  </conditionalFormatting>
  <conditionalFormatting sqref="P111:P113">
    <cfRule type="cellIs" dxfId="493" priority="53" operator="greaterThan">
      <formula>$D$79</formula>
    </cfRule>
    <cfRule type="cellIs" dxfId="492" priority="54" operator="lessThan">
      <formula>$B$79</formula>
    </cfRule>
    <cfRule type="cellIs" dxfId="491" priority="55" operator="between">
      <formula>$B$79</formula>
      <formula>$D$79</formula>
    </cfRule>
  </conditionalFormatting>
  <conditionalFormatting sqref="P117:P119">
    <cfRule type="cellIs" dxfId="490" priority="50" operator="greaterThan">
      <formula>$D$79</formula>
    </cfRule>
    <cfRule type="cellIs" dxfId="489" priority="51" operator="lessThan">
      <formula>$B$79</formula>
    </cfRule>
    <cfRule type="cellIs" dxfId="488" priority="52" operator="between">
      <formula>$B$79</formula>
      <formula>$D$79</formula>
    </cfRule>
  </conditionalFormatting>
  <conditionalFormatting sqref="H62:H65">
    <cfRule type="cellIs" dxfId="487" priority="47" operator="between">
      <formula>70</formula>
      <formula>130</formula>
    </cfRule>
    <cfRule type="cellIs" dxfId="486" priority="48" operator="lessThan">
      <formula>70</formula>
    </cfRule>
    <cfRule type="cellIs" dxfId="485" priority="49" operator="greaterThan">
      <formula>130</formula>
    </cfRule>
  </conditionalFormatting>
  <conditionalFormatting sqref="H66:H69">
    <cfRule type="cellIs" dxfId="484" priority="44" operator="between">
      <formula>90</formula>
      <formula>110</formula>
    </cfRule>
    <cfRule type="cellIs" dxfId="483" priority="45" operator="lessThan">
      <formula>90</formula>
    </cfRule>
    <cfRule type="cellIs" dxfId="482" priority="46" operator="greaterThan">
      <formula>110</formula>
    </cfRule>
  </conditionalFormatting>
  <conditionalFormatting sqref="J62:J65">
    <cfRule type="cellIs" dxfId="481" priority="41" operator="equal">
      <formula>10</formula>
    </cfRule>
    <cfRule type="cellIs" dxfId="480" priority="42" operator="greaterThan">
      <formula>10</formula>
    </cfRule>
    <cfRule type="cellIs" dxfId="479" priority="43" operator="lessThan">
      <formula>10</formula>
    </cfRule>
  </conditionalFormatting>
  <conditionalFormatting sqref="H89">
    <cfRule type="cellIs" dxfId="478" priority="39" operator="greaterThan">
      <formula>5</formula>
    </cfRule>
    <cfRule type="cellIs" dxfId="477" priority="40" operator="lessThanOrEqual">
      <formula>5</formula>
    </cfRule>
  </conditionalFormatting>
  <conditionalFormatting sqref="L126:L128">
    <cfRule type="containsText" dxfId="476" priority="38" operator="containsText" text="#VALUE!">
      <formula>NOT(ISERROR(SEARCH("#VALUE!",L126)))</formula>
    </cfRule>
  </conditionalFormatting>
  <conditionalFormatting sqref="P123:P125">
    <cfRule type="cellIs" dxfId="475" priority="35" operator="greaterThan">
      <formula>$D$79</formula>
    </cfRule>
    <cfRule type="cellIs" dxfId="474" priority="36" operator="lessThan">
      <formula>$B$79</formula>
    </cfRule>
    <cfRule type="cellIs" dxfId="473" priority="37" operator="between">
      <formula>$B$79</formula>
      <formula>$D$79</formula>
    </cfRule>
  </conditionalFormatting>
  <conditionalFormatting sqref="L132:L134">
    <cfRule type="containsText" dxfId="472" priority="34" operator="containsText" text="#VALUE!">
      <formula>NOT(ISERROR(SEARCH("#VALUE!",L132)))</formula>
    </cfRule>
  </conditionalFormatting>
  <conditionalFormatting sqref="P129:P131">
    <cfRule type="cellIs" dxfId="471" priority="31" operator="greaterThan">
      <formula>$D$79</formula>
    </cfRule>
    <cfRule type="cellIs" dxfId="470" priority="32" operator="lessThan">
      <formula>$B$79</formula>
    </cfRule>
    <cfRule type="cellIs" dxfId="469" priority="33" operator="between">
      <formula>$B$79</formula>
      <formula>$D$79</formula>
    </cfRule>
  </conditionalFormatting>
  <conditionalFormatting sqref="O108:O109">
    <cfRule type="cellIs" dxfId="468" priority="28" operator="between">
      <formula>70</formula>
      <formula>130</formula>
    </cfRule>
    <cfRule type="cellIs" dxfId="467" priority="29" operator="lessThan">
      <formula>70</formula>
    </cfRule>
    <cfRule type="cellIs" dxfId="466" priority="30" operator="greaterThan">
      <formula>130</formula>
    </cfRule>
  </conditionalFormatting>
  <conditionalFormatting sqref="O110">
    <cfRule type="cellIs" dxfId="465" priority="25" operator="between">
      <formula>90</formula>
      <formula>110</formula>
    </cfRule>
    <cfRule type="cellIs" dxfId="464" priority="26" operator="lessThan">
      <formula>90</formula>
    </cfRule>
    <cfRule type="cellIs" dxfId="463" priority="27" operator="greaterThan">
      <formula>110</formula>
    </cfRule>
  </conditionalFormatting>
  <conditionalFormatting sqref="O114:O115">
    <cfRule type="cellIs" dxfId="462" priority="22" operator="between">
      <formula>70</formula>
      <formula>130</formula>
    </cfRule>
    <cfRule type="cellIs" dxfId="461" priority="23" operator="lessThan">
      <formula>70</formula>
    </cfRule>
    <cfRule type="cellIs" dxfId="460" priority="24" operator="greaterThan">
      <formula>130</formula>
    </cfRule>
  </conditionalFormatting>
  <conditionalFormatting sqref="O116">
    <cfRule type="cellIs" dxfId="459" priority="19" operator="between">
      <formula>90</formula>
      <formula>110</formula>
    </cfRule>
    <cfRule type="cellIs" dxfId="458" priority="20" operator="lessThan">
      <formula>90</formula>
    </cfRule>
    <cfRule type="cellIs" dxfId="457" priority="21" operator="greaterThan">
      <formula>110</formula>
    </cfRule>
  </conditionalFormatting>
  <conditionalFormatting sqref="O120:O121">
    <cfRule type="cellIs" dxfId="456" priority="16" operator="between">
      <formula>70</formula>
      <formula>130</formula>
    </cfRule>
    <cfRule type="cellIs" dxfId="455" priority="17" operator="lessThan">
      <formula>70</formula>
    </cfRule>
    <cfRule type="cellIs" dxfId="454" priority="18" operator="greaterThan">
      <formula>130</formula>
    </cfRule>
  </conditionalFormatting>
  <conditionalFormatting sqref="O122">
    <cfRule type="cellIs" dxfId="453" priority="13" operator="between">
      <formula>90</formula>
      <formula>110</formula>
    </cfRule>
    <cfRule type="cellIs" dxfId="452" priority="14" operator="lessThan">
      <formula>90</formula>
    </cfRule>
    <cfRule type="cellIs" dxfId="451" priority="15" operator="greaterThan">
      <formula>110</formula>
    </cfRule>
  </conditionalFormatting>
  <conditionalFormatting sqref="O126:O127">
    <cfRule type="cellIs" dxfId="450" priority="10" operator="between">
      <formula>70</formula>
      <formula>130</formula>
    </cfRule>
    <cfRule type="cellIs" dxfId="449" priority="11" operator="lessThan">
      <formula>70</formula>
    </cfRule>
    <cfRule type="cellIs" dxfId="448" priority="12" operator="greaterThan">
      <formula>130</formula>
    </cfRule>
  </conditionalFormatting>
  <conditionalFormatting sqref="O128">
    <cfRule type="cellIs" dxfId="447" priority="7" operator="between">
      <formula>90</formula>
      <formula>110</formula>
    </cfRule>
    <cfRule type="cellIs" dxfId="446" priority="8" operator="lessThan">
      <formula>90</formula>
    </cfRule>
    <cfRule type="cellIs" dxfId="445" priority="9" operator="greaterThan">
      <formula>110</formula>
    </cfRule>
  </conditionalFormatting>
  <conditionalFormatting sqref="O132:O133">
    <cfRule type="cellIs" dxfId="444" priority="4" operator="between">
      <formula>70</formula>
      <formula>130</formula>
    </cfRule>
    <cfRule type="cellIs" dxfId="443" priority="5" operator="lessThan">
      <formula>70</formula>
    </cfRule>
    <cfRule type="cellIs" dxfId="442" priority="6" operator="greaterThan">
      <formula>130</formula>
    </cfRule>
  </conditionalFormatting>
  <conditionalFormatting sqref="O134">
    <cfRule type="cellIs" dxfId="441" priority="1" operator="between">
      <formula>90</formula>
      <formula>110</formula>
    </cfRule>
    <cfRule type="cellIs" dxfId="440" priority="2" operator="lessThan">
      <formula>90</formula>
    </cfRule>
    <cfRule type="cellIs" dxfId="439" priority="3" operator="greaterThan">
      <formula>110</formula>
    </cfRule>
  </conditionalFormatting>
  <pageMargins left="0.74803149606299213" right="0.51181102362204722" top="0.51041666666666663" bottom="0.98425196850393704" header="0.51181102362204722" footer="0.51181102362204722"/>
  <pageSetup paperSize="9" scale="9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B2F89-BB1F-41CF-B56E-D3F689F96A17}">
  <sheetPr>
    <pageSetUpPr fitToPage="1"/>
  </sheetPr>
  <dimension ref="A1:AK149"/>
  <sheetViews>
    <sheetView showGridLines="0" showRuler="0" zoomScale="70" zoomScaleNormal="70" workbookViewId="0">
      <selection activeCell="A7" sqref="A7"/>
    </sheetView>
  </sheetViews>
  <sheetFormatPr defaultColWidth="0" defaultRowHeight="0" customHeight="1" zeroHeight="1" x14ac:dyDescent="0.25"/>
  <cols>
    <col min="1" max="1" width="19.75" style="94" customWidth="1"/>
    <col min="2" max="2" width="19" style="94" customWidth="1"/>
    <col min="3" max="3" width="14.875" style="94" customWidth="1"/>
    <col min="4" max="4" width="15.75" style="94" customWidth="1"/>
    <col min="5" max="5" width="15.125" style="94" customWidth="1"/>
    <col min="6" max="6" width="17.375" style="94" customWidth="1"/>
    <col min="7" max="7" width="15.375" style="94" customWidth="1"/>
    <col min="8" max="8" width="17.5" style="94" customWidth="1"/>
    <col min="9" max="9" width="14.75" style="94" customWidth="1"/>
    <col min="10" max="10" width="11.375" style="94" customWidth="1"/>
    <col min="11" max="11" width="11.875" style="94" customWidth="1"/>
    <col min="12" max="12" width="11.375" style="94" customWidth="1"/>
    <col min="13" max="13" width="13" style="94" customWidth="1"/>
    <col min="14" max="14" width="13.125" style="94" customWidth="1"/>
    <col min="15" max="15" width="11.25" style="94" customWidth="1"/>
    <col min="16" max="16" width="14.75" style="94" customWidth="1"/>
    <col min="17" max="17" width="10.75" style="94" customWidth="1"/>
    <col min="18" max="18" width="11.25" style="94" customWidth="1"/>
    <col min="19" max="19" width="12.75" style="94" customWidth="1"/>
    <col min="20" max="20" width="12.125" style="94" customWidth="1"/>
    <col min="21" max="21" width="14.125" style="94" customWidth="1"/>
    <col min="22" max="22" width="11.375" style="94" customWidth="1"/>
    <col min="23" max="24" width="9" style="94" customWidth="1"/>
    <col min="25" max="25" width="33.375" style="94" customWidth="1"/>
    <col min="26" max="33" width="0" style="94" hidden="1" customWidth="1"/>
    <col min="34" max="16384" width="9" style="117" hidden="1"/>
  </cols>
  <sheetData>
    <row r="1" spans="1:33" s="161" customFormat="1" ht="14.25" customHeight="1" x14ac:dyDescent="0.2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160"/>
      <c r="AA1" s="160"/>
      <c r="AB1" s="160"/>
      <c r="AC1" s="160"/>
      <c r="AD1" s="160"/>
      <c r="AE1" s="160"/>
      <c r="AF1" s="160"/>
      <c r="AG1" s="160"/>
    </row>
    <row r="2" spans="1:33" s="160" customFormat="1" ht="14.25" customHeight="1" x14ac:dyDescent="0.25">
      <c r="A2" s="89"/>
      <c r="B2" s="90"/>
      <c r="C2" s="90"/>
      <c r="D2" s="90"/>
      <c r="E2" s="90"/>
      <c r="F2" s="90"/>
      <c r="G2" s="91" t="s">
        <v>13</v>
      </c>
      <c r="H2" s="92"/>
      <c r="I2" s="93"/>
      <c r="J2" s="93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33" s="160" customFormat="1" ht="14.25" customHeight="1" x14ac:dyDescent="0.25">
      <c r="A3" s="95"/>
      <c r="B3" s="309"/>
      <c r="C3" s="309"/>
      <c r="D3" s="309"/>
      <c r="E3" s="309"/>
      <c r="F3" s="309"/>
      <c r="G3" s="96">
        <v>0</v>
      </c>
      <c r="H3" s="92"/>
      <c r="I3" s="93"/>
      <c r="J3" s="93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spans="1:33" s="160" customFormat="1" ht="14.25" customHeight="1" x14ac:dyDescent="0.25">
      <c r="A4" s="97"/>
      <c r="B4" s="357" t="s">
        <v>14</v>
      </c>
      <c r="C4" s="357"/>
      <c r="D4" s="357"/>
      <c r="E4" s="357"/>
      <c r="F4" s="309"/>
      <c r="G4" s="98" t="s">
        <v>15</v>
      </c>
      <c r="H4" s="92"/>
      <c r="I4" s="93"/>
      <c r="J4" s="93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</row>
    <row r="5" spans="1:33" s="160" customFormat="1" ht="14.25" customHeight="1" x14ac:dyDescent="0.25">
      <c r="A5" s="97"/>
      <c r="B5" s="357" t="s">
        <v>16</v>
      </c>
      <c r="C5" s="357"/>
      <c r="D5" s="357"/>
      <c r="E5" s="357"/>
      <c r="F5" s="309"/>
      <c r="G5" s="96">
        <v>0</v>
      </c>
      <c r="H5" s="92"/>
      <c r="I5" s="93"/>
      <c r="J5" s="93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</row>
    <row r="6" spans="1:33" s="160" customFormat="1" ht="14.25" customHeight="1" x14ac:dyDescent="0.25">
      <c r="A6" s="97"/>
      <c r="B6" s="99"/>
      <c r="C6" s="99"/>
      <c r="D6" s="99"/>
      <c r="E6" s="99"/>
      <c r="F6" s="99"/>
      <c r="G6" s="98" t="s">
        <v>17</v>
      </c>
      <c r="H6" s="92"/>
      <c r="I6" s="93"/>
      <c r="J6" s="93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</row>
    <row r="7" spans="1:33" s="160" customFormat="1" ht="15.75" customHeight="1" x14ac:dyDescent="0.25">
      <c r="A7" s="321"/>
      <c r="B7" s="100"/>
      <c r="C7" s="100"/>
      <c r="D7" s="100"/>
      <c r="E7" s="100"/>
      <c r="F7" s="100"/>
      <c r="G7" s="96" t="s">
        <v>18</v>
      </c>
      <c r="H7" s="92"/>
      <c r="I7" s="93"/>
      <c r="J7" s="93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</row>
    <row r="8" spans="1:33" s="160" customFormat="1" ht="14.25" customHeight="1" x14ac:dyDescent="0.25">
      <c r="A8" s="93"/>
      <c r="B8" s="93"/>
      <c r="C8" s="93"/>
      <c r="D8" s="93"/>
      <c r="E8" s="93"/>
      <c r="F8" s="93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</row>
    <row r="9" spans="1:33" s="160" customFormat="1" ht="14.25" customHeight="1" x14ac:dyDescent="0.25">
      <c r="A9" s="101" t="s">
        <v>110</v>
      </c>
      <c r="B9" s="267" t="str">
        <f>'solvent 1'!B9</f>
        <v>SY</v>
      </c>
      <c r="C9" s="102" t="s">
        <v>19</v>
      </c>
      <c r="D9" s="94"/>
      <c r="E9" s="94"/>
      <c r="F9" s="93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</row>
    <row r="10" spans="1:33" s="160" customFormat="1" ht="14.25" customHeight="1" x14ac:dyDescent="0.25">
      <c r="A10" s="101" t="s">
        <v>20</v>
      </c>
      <c r="B10" s="267">
        <f>'solvent 1'!B10</f>
        <v>0</v>
      </c>
      <c r="C10" s="102"/>
      <c r="D10" s="94"/>
      <c r="E10" s="94"/>
      <c r="F10" s="93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</row>
    <row r="11" spans="1:33" s="160" customFormat="1" ht="14.25" customHeight="1" x14ac:dyDescent="0.25">
      <c r="A11" s="101" t="s">
        <v>5</v>
      </c>
      <c r="B11" s="267" t="str">
        <f>'solvent 1'!B11</f>
        <v>N/A</v>
      </c>
      <c r="C11" s="102" t="s">
        <v>21</v>
      </c>
      <c r="D11" s="94"/>
      <c r="E11" s="94"/>
      <c r="F11" s="93"/>
      <c r="G11" s="93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 spans="1:33" s="160" customFormat="1" ht="14.25" customHeight="1" x14ac:dyDescent="0.25">
      <c r="A12" s="101" t="s">
        <v>6</v>
      </c>
      <c r="B12" s="267" t="str">
        <f>'solvent 1'!B12</f>
        <v>Residual solvent quantification by GC-Headspace</v>
      </c>
      <c r="C12" s="102"/>
      <c r="D12" s="94"/>
      <c r="E12" s="94"/>
      <c r="F12" s="93"/>
      <c r="G12" s="93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</row>
    <row r="13" spans="1:33" s="160" customFormat="1" ht="14.25" customHeight="1" x14ac:dyDescent="0.25">
      <c r="A13" s="101" t="s">
        <v>7</v>
      </c>
      <c r="B13" s="267">
        <f>'solvent 1'!B13</f>
        <v>0</v>
      </c>
      <c r="C13" s="102" t="s">
        <v>22</v>
      </c>
      <c r="D13" s="94"/>
      <c r="E13" s="94"/>
      <c r="F13" s="93"/>
      <c r="G13" s="93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spans="1:33" s="160" customFormat="1" ht="14.25" customHeight="1" x14ac:dyDescent="0.25">
      <c r="A14" s="101" t="s">
        <v>8</v>
      </c>
      <c r="B14" s="267">
        <f>'solvent 1'!B14</f>
        <v>0</v>
      </c>
      <c r="C14" s="102" t="s">
        <v>23</v>
      </c>
      <c r="D14" s="94"/>
      <c r="E14" s="94"/>
      <c r="F14" s="93"/>
      <c r="G14" s="93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</row>
    <row r="15" spans="1:33" s="160" customFormat="1" ht="15" customHeight="1" x14ac:dyDescent="0.25">
      <c r="A15" s="101" t="s">
        <v>144</v>
      </c>
      <c r="B15" s="268">
        <f>'solvent 1'!B15</f>
        <v>0</v>
      </c>
      <c r="C15" s="102" t="s">
        <v>24</v>
      </c>
      <c r="D15" s="94"/>
      <c r="E15" s="94"/>
      <c r="F15" s="93"/>
      <c r="G15" s="93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</row>
    <row r="16" spans="1:33" s="160" customFormat="1" ht="12.75" customHeight="1" x14ac:dyDescent="0.25">
      <c r="A16" s="101" t="s">
        <v>9</v>
      </c>
      <c r="B16" s="267">
        <f>'solvent 1'!B16</f>
        <v>0</v>
      </c>
      <c r="C16" s="102" t="s">
        <v>22</v>
      </c>
      <c r="D16" s="102"/>
      <c r="E16" s="94"/>
      <c r="F16" s="93"/>
      <c r="G16" s="93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</row>
    <row r="17" spans="1:25" s="160" customFormat="1" ht="14.25" customHeight="1" x14ac:dyDescent="0.25">
      <c r="A17" s="94"/>
      <c r="B17" s="94"/>
      <c r="C17" s="94"/>
      <c r="D17" s="94"/>
      <c r="E17" s="94"/>
      <c r="F17" s="93"/>
      <c r="G17" s="93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</row>
    <row r="18" spans="1:25" s="160" customFormat="1" ht="14.25" customHeight="1" x14ac:dyDescent="0.25">
      <c r="A18" s="94"/>
      <c r="B18" s="94"/>
      <c r="C18" s="94"/>
      <c r="D18" s="94"/>
      <c r="E18" s="94"/>
      <c r="F18" s="94"/>
      <c r="G18" s="94"/>
      <c r="H18" s="104"/>
      <c r="I18" s="104"/>
      <c r="J18" s="10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</row>
    <row r="19" spans="1:25" s="160" customFormat="1" ht="14.25" customHeight="1" x14ac:dyDescent="0.25">
      <c r="A19" s="105" t="s">
        <v>25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 spans="1:25" s="160" customFormat="1" ht="14.25" customHeight="1" x14ac:dyDescent="0.25">
      <c r="A20" s="105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</row>
    <row r="21" spans="1:25" s="160" customFormat="1" ht="14.25" customHeight="1" x14ac:dyDescent="0.25">
      <c r="A21" s="106" t="s">
        <v>26</v>
      </c>
      <c r="B21" s="106" t="s">
        <v>27</v>
      </c>
      <c r="C21" s="106" t="s">
        <v>28</v>
      </c>
      <c r="D21" s="106" t="s">
        <v>29</v>
      </c>
      <c r="E21" s="310"/>
      <c r="F21" s="310"/>
      <c r="G21" s="358"/>
      <c r="H21" s="358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 spans="1:25" s="160" customFormat="1" ht="14.25" customHeight="1" x14ac:dyDescent="0.25">
      <c r="A22" s="320">
        <f>'solvent 1'!A22</f>
        <v>0</v>
      </c>
      <c r="B22" s="320">
        <f>'solvent 1'!B22</f>
        <v>0</v>
      </c>
      <c r="C22" s="320">
        <f>'solvent 1'!C22</f>
        <v>0</v>
      </c>
      <c r="D22" s="320">
        <f>'solvent 1'!D22</f>
        <v>0</v>
      </c>
      <c r="E22" s="319"/>
      <c r="F22" s="319"/>
      <c r="G22" s="359"/>
      <c r="H22" s="359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</row>
    <row r="23" spans="1:25" s="160" customFormat="1" ht="14.25" customHeight="1" x14ac:dyDescent="0.25">
      <c r="A23" s="319"/>
      <c r="B23" s="319"/>
      <c r="C23" s="319"/>
      <c r="D23" s="319"/>
      <c r="E23" s="319"/>
      <c r="F23" s="319"/>
      <c r="G23" s="311"/>
      <c r="H23" s="311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 spans="1:25" s="160" customFormat="1" ht="14.25" customHeight="1" x14ac:dyDescent="0.25">
      <c r="A24" s="105" t="s">
        <v>30</v>
      </c>
      <c r="B24" s="319"/>
      <c r="C24" s="319"/>
      <c r="D24" s="319"/>
      <c r="E24" s="319"/>
      <c r="F24" s="319"/>
      <c r="G24" s="311"/>
      <c r="H24" s="311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</row>
    <row r="25" spans="1:25" s="160" customFormat="1" ht="14.25" customHeight="1" x14ac:dyDescent="0.25">
      <c r="A25" s="319"/>
      <c r="B25" s="319"/>
      <c r="C25" s="319"/>
      <c r="D25" s="319"/>
      <c r="E25" s="319"/>
      <c r="F25" s="319"/>
      <c r="G25" s="311"/>
      <c r="H25" s="311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 spans="1:25" s="160" customFormat="1" ht="14.25" customHeight="1" x14ac:dyDescent="0.25">
      <c r="A26" s="106" t="s">
        <v>26</v>
      </c>
      <c r="B26" s="106" t="s">
        <v>27</v>
      </c>
      <c r="C26" s="106" t="s">
        <v>28</v>
      </c>
      <c r="D26" s="106" t="s">
        <v>29</v>
      </c>
      <c r="E26" s="107" t="s">
        <v>143</v>
      </c>
      <c r="F26" s="106" t="s">
        <v>31</v>
      </c>
      <c r="G26" s="358"/>
      <c r="H26" s="358"/>
      <c r="I26" s="358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</row>
    <row r="27" spans="1:25" s="160" customFormat="1" ht="14.25" customHeight="1" x14ac:dyDescent="0.25">
      <c r="A27" s="312"/>
      <c r="B27" s="312"/>
      <c r="C27" s="180"/>
      <c r="D27" s="180"/>
      <c r="E27" s="174"/>
      <c r="F27" s="312"/>
      <c r="G27" s="372"/>
      <c r="H27" s="372"/>
      <c r="I27" s="372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</row>
    <row r="28" spans="1:25" s="160" customFormat="1" ht="14.25" customHeight="1" x14ac:dyDescent="0.25">
      <c r="A28" s="319"/>
      <c r="B28" s="319"/>
      <c r="C28" s="319"/>
      <c r="D28" s="319"/>
      <c r="E28" s="319"/>
      <c r="F28" s="319"/>
      <c r="G28" s="311"/>
      <c r="H28" s="311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</row>
    <row r="29" spans="1:25" s="160" customFormat="1" ht="14.25" customHeight="1" x14ac:dyDescent="0.25">
      <c r="A29" s="105" t="s">
        <v>32</v>
      </c>
      <c r="B29" s="319"/>
      <c r="C29" s="319"/>
      <c r="D29" s="319"/>
      <c r="E29" s="319"/>
      <c r="F29" s="319"/>
      <c r="G29" s="311"/>
      <c r="H29" s="311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</row>
    <row r="30" spans="1:25" s="160" customFormat="1" ht="14.25" customHeight="1" x14ac:dyDescent="0.25">
      <c r="A30" s="319"/>
      <c r="B30" s="319"/>
      <c r="C30" s="319"/>
      <c r="D30" s="319"/>
      <c r="E30" s="319"/>
      <c r="F30" s="319"/>
      <c r="G30" s="311"/>
      <c r="H30" s="311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</row>
    <row r="31" spans="1:25" s="160" customFormat="1" ht="30" x14ac:dyDescent="0.25">
      <c r="A31" s="108" t="s">
        <v>33</v>
      </c>
      <c r="B31" s="108" t="s">
        <v>34</v>
      </c>
      <c r="C31" s="108" t="s">
        <v>35</v>
      </c>
      <c r="D31" s="108" t="s">
        <v>36</v>
      </c>
      <c r="E31" s="109"/>
      <c r="F31" s="109"/>
      <c r="G31" s="109"/>
      <c r="H31" s="311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</row>
    <row r="32" spans="1:25" s="160" customFormat="1" ht="14.25" customHeight="1" x14ac:dyDescent="0.25">
      <c r="A32" s="110" t="s">
        <v>37</v>
      </c>
      <c r="B32" s="315">
        <v>250</v>
      </c>
      <c r="C32" s="313">
        <v>50</v>
      </c>
      <c r="D32" s="111">
        <f>B32/C32*E27/100</f>
        <v>0</v>
      </c>
      <c r="E32" s="112"/>
      <c r="F32" s="319"/>
      <c r="G32" s="113"/>
      <c r="H32" s="311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</row>
    <row r="33" spans="1:25" s="160" customFormat="1" ht="14.25" customHeight="1" x14ac:dyDescent="0.25">
      <c r="A33" s="114" t="s">
        <v>38</v>
      </c>
      <c r="B33" s="316">
        <v>250</v>
      </c>
      <c r="C33" s="314">
        <v>50</v>
      </c>
      <c r="D33" s="115">
        <f>B33/C33*E27/100</f>
        <v>0</v>
      </c>
      <c r="E33" s="319"/>
      <c r="F33" s="319"/>
      <c r="G33" s="113"/>
      <c r="H33" s="311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</row>
    <row r="34" spans="1:25" s="160" customFormat="1" ht="14.25" customHeight="1" x14ac:dyDescent="0.25">
      <c r="A34" s="105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</row>
    <row r="35" spans="1:25" s="161" customFormat="1" ht="14.25" customHeight="1" x14ac:dyDescent="0.25">
      <c r="A35" s="105" t="s">
        <v>39</v>
      </c>
      <c r="B35" s="116"/>
      <c r="C35" s="116"/>
      <c r="D35" s="116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117"/>
      <c r="U35" s="117"/>
      <c r="V35" s="117"/>
      <c r="W35" s="117"/>
      <c r="X35" s="117"/>
      <c r="Y35" s="117"/>
    </row>
    <row r="36" spans="1:25" s="161" customFormat="1" ht="14.25" customHeight="1" x14ac:dyDescent="0.25">
      <c r="A36" s="116"/>
      <c r="B36" s="116"/>
      <c r="C36" s="116"/>
      <c r="D36" s="116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117"/>
      <c r="U36" s="117"/>
      <c r="V36" s="117"/>
      <c r="W36" s="117"/>
      <c r="X36" s="117"/>
      <c r="Y36" s="117"/>
    </row>
    <row r="37" spans="1:25" s="161" customFormat="1" ht="30" x14ac:dyDescent="0.25">
      <c r="A37" s="108" t="s">
        <v>33</v>
      </c>
      <c r="B37" s="108" t="s">
        <v>40</v>
      </c>
      <c r="C37" s="108" t="s">
        <v>41</v>
      </c>
      <c r="D37" s="108" t="s">
        <v>35</v>
      </c>
      <c r="E37" s="108" t="s">
        <v>43</v>
      </c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117"/>
      <c r="U37" s="117"/>
      <c r="V37" s="117"/>
      <c r="W37" s="117"/>
      <c r="X37" s="117"/>
      <c r="Y37" s="117"/>
    </row>
    <row r="38" spans="1:25" s="161" customFormat="1" ht="14.25" customHeight="1" x14ac:dyDescent="0.25">
      <c r="A38" s="118" t="s">
        <v>44</v>
      </c>
      <c r="B38" s="272">
        <f>'solvent 1'!B38</f>
        <v>25</v>
      </c>
      <c r="C38" s="272" t="str">
        <f>'solvent 1'!C38</f>
        <v>A</v>
      </c>
      <c r="D38" s="273">
        <f>'solvent 1'!D38</f>
        <v>25</v>
      </c>
      <c r="E38" s="119">
        <f>B38*D32/(B38*0.001+D38)</f>
        <v>0</v>
      </c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17"/>
      <c r="U38" s="117"/>
      <c r="V38" s="117"/>
      <c r="W38" s="117"/>
      <c r="X38" s="117"/>
      <c r="Y38" s="117"/>
    </row>
    <row r="39" spans="1:25" s="161" customFormat="1" ht="14.25" customHeight="1" x14ac:dyDescent="0.25">
      <c r="A39" s="116"/>
      <c r="B39" s="116"/>
      <c r="C39" s="116"/>
      <c r="D39" s="116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117"/>
      <c r="U39" s="117"/>
      <c r="V39" s="117"/>
      <c r="W39" s="117"/>
      <c r="X39" s="117"/>
      <c r="Y39" s="117"/>
    </row>
    <row r="40" spans="1:25" s="161" customFormat="1" ht="14.25" customHeight="1" x14ac:dyDescent="0.25">
      <c r="A40" s="105" t="s">
        <v>138</v>
      </c>
      <c r="B40" s="116"/>
      <c r="C40" s="116"/>
      <c r="D40" s="116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117"/>
      <c r="U40" s="117"/>
      <c r="V40" s="117"/>
      <c r="W40" s="117"/>
      <c r="X40" s="117"/>
      <c r="Y40" s="117"/>
    </row>
    <row r="41" spans="1:25" s="161" customFormat="1" ht="14.25" customHeight="1" x14ac:dyDescent="0.25">
      <c r="A41" s="105"/>
      <c r="B41" s="116"/>
      <c r="C41" s="116"/>
      <c r="D41" s="116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117"/>
      <c r="U41" s="117"/>
      <c r="V41" s="117"/>
      <c r="W41" s="117"/>
      <c r="X41" s="117"/>
      <c r="Y41" s="117"/>
    </row>
    <row r="42" spans="1:25" s="161" customFormat="1" ht="29.25" customHeight="1" x14ac:dyDescent="0.25">
      <c r="A42" s="163" t="s">
        <v>122</v>
      </c>
      <c r="B42" s="121" t="s">
        <v>117</v>
      </c>
      <c r="C42" s="116"/>
      <c r="D42" s="116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117"/>
      <c r="U42" s="117"/>
      <c r="V42" s="117"/>
      <c r="W42" s="117"/>
      <c r="X42" s="117"/>
      <c r="Y42" s="117"/>
    </row>
    <row r="43" spans="1:25" s="161" customFormat="1" ht="14.25" customHeight="1" x14ac:dyDescent="0.25">
      <c r="A43" s="170" t="s">
        <v>123</v>
      </c>
      <c r="B43" s="171"/>
      <c r="C43" s="116"/>
      <c r="D43" s="116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117"/>
      <c r="U43" s="117"/>
      <c r="V43" s="117"/>
      <c r="W43" s="117"/>
      <c r="X43" s="117"/>
      <c r="Y43" s="117"/>
    </row>
    <row r="44" spans="1:25" s="161" customFormat="1" ht="14.25" customHeight="1" x14ac:dyDescent="0.25">
      <c r="A44" s="170" t="s">
        <v>124</v>
      </c>
      <c r="B44" s="171"/>
      <c r="C44" s="116"/>
      <c r="D44" s="116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117"/>
      <c r="U44" s="117"/>
      <c r="V44" s="117"/>
      <c r="W44" s="117"/>
      <c r="X44" s="117"/>
      <c r="Y44" s="117"/>
    </row>
    <row r="45" spans="1:25" s="161" customFormat="1" ht="14.25" customHeight="1" x14ac:dyDescent="0.25">
      <c r="A45" s="170" t="s">
        <v>125</v>
      </c>
      <c r="B45" s="171"/>
      <c r="C45" s="116"/>
      <c r="D45" s="116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117"/>
      <c r="U45" s="117"/>
      <c r="V45" s="117"/>
      <c r="W45" s="117"/>
      <c r="X45" s="117"/>
      <c r="Y45" s="117"/>
    </row>
    <row r="46" spans="1:25" s="161" customFormat="1" ht="14.25" customHeight="1" x14ac:dyDescent="0.25">
      <c r="A46" s="170" t="s">
        <v>126</v>
      </c>
      <c r="B46" s="171"/>
      <c r="C46" s="116"/>
      <c r="D46" s="116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117"/>
      <c r="U46" s="117"/>
      <c r="V46" s="117"/>
      <c r="W46" s="117"/>
      <c r="X46" s="117"/>
      <c r="Y46" s="117"/>
    </row>
    <row r="47" spans="1:25" s="161" customFormat="1" ht="14.25" customHeight="1" x14ac:dyDescent="0.25">
      <c r="A47" s="170" t="s">
        <v>127</v>
      </c>
      <c r="B47" s="171"/>
      <c r="C47" s="116"/>
      <c r="D47" s="116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117"/>
      <c r="U47" s="117"/>
      <c r="V47" s="117"/>
      <c r="W47" s="117"/>
      <c r="X47" s="117"/>
      <c r="Y47" s="117"/>
    </row>
    <row r="48" spans="1:25" s="161" customFormat="1" ht="14.25" customHeight="1" x14ac:dyDescent="0.25">
      <c r="A48" s="170" t="s">
        <v>128</v>
      </c>
      <c r="B48" s="171"/>
      <c r="C48" s="116"/>
      <c r="D48" s="116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117"/>
      <c r="U48" s="117"/>
      <c r="V48" s="117"/>
      <c r="W48" s="117"/>
      <c r="X48" s="117"/>
      <c r="Y48" s="117"/>
    </row>
    <row r="49" spans="1:25" s="161" customFormat="1" ht="14.25" customHeight="1" x14ac:dyDescent="0.25">
      <c r="A49" s="170" t="s">
        <v>129</v>
      </c>
      <c r="B49" s="171"/>
      <c r="C49" s="116"/>
      <c r="D49" s="116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117"/>
      <c r="U49" s="117"/>
      <c r="V49" s="117"/>
      <c r="W49" s="117"/>
      <c r="X49" s="117"/>
      <c r="Y49" s="117"/>
    </row>
    <row r="50" spans="1:25" s="161" customFormat="1" ht="14.25" customHeight="1" x14ac:dyDescent="0.25">
      <c r="A50" s="170" t="s">
        <v>130</v>
      </c>
      <c r="B50" s="171"/>
      <c r="C50" s="116"/>
      <c r="D50" s="116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117"/>
      <c r="U50" s="117"/>
      <c r="V50" s="117"/>
      <c r="W50" s="117"/>
      <c r="X50" s="117"/>
      <c r="Y50" s="117"/>
    </row>
    <row r="51" spans="1:25" s="161" customFormat="1" ht="14.25" customHeight="1" x14ac:dyDescent="0.25">
      <c r="A51" s="170"/>
      <c r="B51" s="171"/>
      <c r="C51" s="116"/>
      <c r="D51" s="116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117"/>
      <c r="U51" s="117"/>
      <c r="V51" s="117"/>
      <c r="W51" s="117"/>
      <c r="X51" s="117"/>
      <c r="Y51" s="117"/>
    </row>
    <row r="52" spans="1:25" s="161" customFormat="1" ht="14.25" customHeight="1" x14ac:dyDescent="0.25">
      <c r="A52" s="170"/>
      <c r="B52" s="171"/>
      <c r="C52" s="116"/>
      <c r="D52" s="116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117"/>
      <c r="U52" s="117"/>
      <c r="V52" s="117"/>
      <c r="W52" s="117"/>
      <c r="X52" s="117"/>
      <c r="Y52" s="117"/>
    </row>
    <row r="53" spans="1:25" s="161" customFormat="1" ht="14.25" customHeight="1" x14ac:dyDescent="0.25">
      <c r="A53" s="170"/>
      <c r="B53" s="171"/>
      <c r="C53" s="116"/>
      <c r="D53" s="116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117"/>
      <c r="U53" s="117"/>
      <c r="V53" s="117"/>
      <c r="W53" s="117"/>
      <c r="X53" s="117"/>
      <c r="Y53" s="117"/>
    </row>
    <row r="54" spans="1:25" s="161" customFormat="1" ht="14.25" customHeight="1" thickBot="1" x14ac:dyDescent="0.3">
      <c r="A54" s="172"/>
      <c r="B54" s="173"/>
      <c r="C54" s="116"/>
      <c r="D54" s="116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117"/>
      <c r="U54" s="117"/>
      <c r="V54" s="117"/>
      <c r="W54" s="117"/>
      <c r="X54" s="117"/>
      <c r="Y54" s="117"/>
    </row>
    <row r="55" spans="1:25" s="161" customFormat="1" ht="14.25" customHeight="1" thickTop="1" x14ac:dyDescent="0.25">
      <c r="A55" s="209" t="s">
        <v>131</v>
      </c>
      <c r="B55" s="210">
        <f>IFERROR(AVERAGE(B43:B54), 0)</f>
        <v>0</v>
      </c>
      <c r="C55" s="164" t="s">
        <v>132</v>
      </c>
      <c r="D55" s="116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117"/>
      <c r="U55" s="117"/>
      <c r="V55" s="117"/>
      <c r="W55" s="117"/>
      <c r="X55" s="117"/>
      <c r="Y55" s="117"/>
    </row>
    <row r="56" spans="1:25" s="161" customFormat="1" ht="14.25" customHeight="1" x14ac:dyDescent="0.25">
      <c r="A56" s="211" t="s">
        <v>66</v>
      </c>
      <c r="B56" s="212" t="e">
        <f>STDEV(B43:B54)</f>
        <v>#DIV/0!</v>
      </c>
      <c r="C56" s="164" t="s">
        <v>132</v>
      </c>
      <c r="D56" s="116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117"/>
      <c r="U56" s="117"/>
      <c r="V56" s="117"/>
      <c r="W56" s="117"/>
      <c r="X56" s="117"/>
      <c r="Y56" s="117"/>
    </row>
    <row r="57" spans="1:25" s="161" customFormat="1" ht="14.25" customHeight="1" x14ac:dyDescent="0.25">
      <c r="A57" s="166" t="s">
        <v>136</v>
      </c>
      <c r="B57" s="318" t="e">
        <f>B56/B55*100</f>
        <v>#DIV/0!</v>
      </c>
      <c r="C57" s="164"/>
      <c r="D57" s="116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117"/>
      <c r="U57" s="117"/>
      <c r="V57" s="117"/>
      <c r="W57" s="117"/>
      <c r="X57" s="117"/>
      <c r="Y57" s="117"/>
    </row>
    <row r="58" spans="1:25" s="161" customFormat="1" ht="14.25" customHeight="1" x14ac:dyDescent="0.25">
      <c r="A58" s="93"/>
      <c r="B58" s="116"/>
      <c r="C58" s="116"/>
      <c r="D58" s="116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117"/>
      <c r="U58" s="117"/>
      <c r="V58" s="117"/>
      <c r="W58" s="117"/>
      <c r="X58" s="117"/>
      <c r="Y58" s="117"/>
    </row>
    <row r="59" spans="1:25" s="161" customFormat="1" ht="14.25" customHeight="1" x14ac:dyDescent="0.25">
      <c r="A59" s="105" t="s">
        <v>137</v>
      </c>
      <c r="B59" s="116"/>
      <c r="C59" s="116"/>
      <c r="D59" s="116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117"/>
      <c r="U59" s="117"/>
      <c r="V59" s="117"/>
      <c r="W59" s="117"/>
      <c r="X59" s="117"/>
      <c r="Y59" s="117"/>
    </row>
    <row r="60" spans="1:25" s="161" customFormat="1" ht="14.25" customHeight="1" x14ac:dyDescent="0.25">
      <c r="A60" s="105"/>
      <c r="B60" s="116"/>
      <c r="C60" s="116"/>
      <c r="D60" s="116"/>
      <c r="E60" s="94"/>
      <c r="F60" s="117"/>
      <c r="H60" s="94"/>
      <c r="I60" s="94"/>
      <c r="K60" s="94"/>
      <c r="N60" s="120" t="s">
        <v>45</v>
      </c>
      <c r="O60" s="94"/>
      <c r="P60" s="117"/>
      <c r="Q60" s="117"/>
      <c r="R60" s="117"/>
    </row>
    <row r="61" spans="1:25" s="161" customFormat="1" ht="30" x14ac:dyDescent="0.25">
      <c r="A61" s="108" t="s">
        <v>46</v>
      </c>
      <c r="B61" s="108" t="s">
        <v>40</v>
      </c>
      <c r="C61" s="108" t="s">
        <v>41</v>
      </c>
      <c r="D61" s="108" t="s">
        <v>42</v>
      </c>
      <c r="E61" s="108" t="s">
        <v>43</v>
      </c>
      <c r="F61" s="121" t="s">
        <v>115</v>
      </c>
      <c r="G61" s="121" t="s">
        <v>119</v>
      </c>
      <c r="H61" s="108" t="s">
        <v>47</v>
      </c>
      <c r="I61" s="108" t="s">
        <v>163</v>
      </c>
      <c r="J61" s="108" t="s">
        <v>149</v>
      </c>
      <c r="K61" s="94"/>
      <c r="L61" s="94"/>
      <c r="M61" s="94"/>
      <c r="N61" s="94"/>
      <c r="O61" s="94"/>
      <c r="P61" s="94"/>
      <c r="Q61" s="94"/>
      <c r="R61" s="94"/>
      <c r="S61" s="117"/>
      <c r="T61" s="117"/>
      <c r="U61" s="117"/>
      <c r="V61" s="117"/>
      <c r="W61" s="117"/>
      <c r="X61" s="117"/>
      <c r="Y61" s="117"/>
    </row>
    <row r="62" spans="1:25" s="161" customFormat="1" ht="14.25" customHeight="1" x14ac:dyDescent="0.25">
      <c r="A62" s="208" t="str">
        <f>'solvent 1'!A62</f>
        <v>A8</v>
      </c>
      <c r="B62" s="208">
        <f>'solvent 1'!B62</f>
        <v>80</v>
      </c>
      <c r="C62" s="208" t="str">
        <f>'solvent 1'!C62</f>
        <v>Diluted A</v>
      </c>
      <c r="D62" s="208">
        <f>'solvent 1'!D62</f>
        <v>3.92</v>
      </c>
      <c r="E62" s="150">
        <f>B62*$E$38/1000/(B62*0.001+D62)</f>
        <v>0</v>
      </c>
      <c r="F62" s="294"/>
      <c r="G62" s="123">
        <f>F62-$B$55</f>
        <v>0</v>
      </c>
      <c r="H62" s="123" t="e">
        <f>G62/$B$75/E62*100</f>
        <v>#DIV/0!</v>
      </c>
      <c r="I62" s="278"/>
      <c r="J62" s="183" t="e">
        <f>(2*I62)/$B$78</f>
        <v>#DIV/0!</v>
      </c>
      <c r="K62" s="124" t="s">
        <v>164</v>
      </c>
      <c r="L62" s="94"/>
      <c r="M62" s="94"/>
      <c r="N62" s="94"/>
      <c r="O62" s="94"/>
      <c r="P62" s="94"/>
      <c r="Q62" s="94"/>
      <c r="R62" s="94"/>
      <c r="S62" s="117"/>
      <c r="T62" s="117"/>
      <c r="U62" s="117"/>
      <c r="V62" s="117"/>
      <c r="W62" s="117"/>
      <c r="X62" s="117"/>
      <c r="Y62" s="117"/>
    </row>
    <row r="63" spans="1:25" s="161" customFormat="1" ht="14.25" customHeight="1" x14ac:dyDescent="0.25">
      <c r="A63" s="208" t="str">
        <f>'solvent 1'!A63</f>
        <v>A7</v>
      </c>
      <c r="B63" s="208">
        <f>'solvent 1'!B63</f>
        <v>400</v>
      </c>
      <c r="C63" s="208" t="str">
        <f>'solvent 1'!C63</f>
        <v>Diluted A</v>
      </c>
      <c r="D63" s="208">
        <f>'solvent 1'!D63</f>
        <v>3.6</v>
      </c>
      <c r="E63" s="150">
        <f t="shared" ref="E63:E65" si="0">B63*$E$38/1000/(B63*0.001+D63)</f>
        <v>0</v>
      </c>
      <c r="F63" s="294"/>
      <c r="G63" s="122">
        <f t="shared" ref="G63:G73" si="1">F63-$B$55</f>
        <v>0</v>
      </c>
      <c r="H63" s="123" t="e">
        <f>G63/$B$75/E63*100</f>
        <v>#DIV/0!</v>
      </c>
      <c r="I63" s="278"/>
      <c r="J63" s="183" t="e">
        <f>(2*I63)/$B$78</f>
        <v>#DIV/0!</v>
      </c>
      <c r="K63" s="120" t="s">
        <v>165</v>
      </c>
      <c r="L63" s="94"/>
      <c r="M63" s="94"/>
      <c r="N63" s="94"/>
      <c r="O63" s="94"/>
      <c r="P63" s="94"/>
      <c r="Q63" s="94"/>
      <c r="R63" s="94"/>
      <c r="S63" s="117"/>
      <c r="T63" s="117"/>
      <c r="U63" s="117"/>
      <c r="V63" s="117"/>
      <c r="W63" s="117"/>
      <c r="X63" s="117"/>
      <c r="Y63" s="117"/>
    </row>
    <row r="64" spans="1:25" s="161" customFormat="1" ht="14.25" customHeight="1" x14ac:dyDescent="0.25">
      <c r="A64" s="208" t="str">
        <f>'solvent 1'!A64</f>
        <v>A6</v>
      </c>
      <c r="B64" s="208">
        <f>'solvent 1'!B64</f>
        <v>800</v>
      </c>
      <c r="C64" s="208" t="str">
        <f>'solvent 1'!C64</f>
        <v>Diluted A</v>
      </c>
      <c r="D64" s="208">
        <f>'solvent 1'!D64</f>
        <v>3.2</v>
      </c>
      <c r="E64" s="150">
        <f t="shared" si="0"/>
        <v>0</v>
      </c>
      <c r="F64" s="294"/>
      <c r="G64" s="122">
        <f t="shared" si="1"/>
        <v>0</v>
      </c>
      <c r="H64" s="123" t="e">
        <f>G64/$B$75/E64*100</f>
        <v>#DIV/0!</v>
      </c>
      <c r="I64" s="278"/>
      <c r="J64" s="183" t="e">
        <f>(2*I64)/$B$78</f>
        <v>#DIV/0!</v>
      </c>
      <c r="K64" s="94"/>
      <c r="L64" s="94"/>
      <c r="M64" s="94"/>
      <c r="N64" s="94"/>
      <c r="O64" s="94"/>
      <c r="P64" s="94"/>
      <c r="Q64" s="94"/>
      <c r="R64" s="94"/>
      <c r="S64" s="117"/>
      <c r="T64" s="117"/>
      <c r="U64" s="117"/>
      <c r="V64" s="117"/>
      <c r="W64" s="117"/>
      <c r="X64" s="117"/>
      <c r="Y64" s="117"/>
    </row>
    <row r="65" spans="1:25" s="161" customFormat="1" ht="14.25" customHeight="1" x14ac:dyDescent="0.25">
      <c r="A65" s="208" t="str">
        <f>'solvent 1'!A65</f>
        <v>A5</v>
      </c>
      <c r="B65" s="208">
        <f>'solvent 1'!B65</f>
        <v>4000</v>
      </c>
      <c r="C65" s="208" t="str">
        <f>'solvent 1'!C65</f>
        <v>Diluted A</v>
      </c>
      <c r="D65" s="208">
        <f>'solvent 1'!D65</f>
        <v>0</v>
      </c>
      <c r="E65" s="150">
        <f t="shared" si="0"/>
        <v>0</v>
      </c>
      <c r="F65" s="294"/>
      <c r="G65" s="122">
        <f t="shared" si="1"/>
        <v>0</v>
      </c>
      <c r="H65" s="123" t="e">
        <f t="shared" ref="H65:H73" si="2">G65/$B$75/E65*100</f>
        <v>#DIV/0!</v>
      </c>
      <c r="I65" s="278"/>
      <c r="J65" s="183" t="e">
        <f>(2*I65)/$B$78</f>
        <v>#DIV/0!</v>
      </c>
      <c r="K65" s="120" t="s">
        <v>166</v>
      </c>
      <c r="L65" s="94"/>
      <c r="M65" s="94"/>
      <c r="N65" s="94"/>
      <c r="O65" s="94"/>
      <c r="P65" s="94"/>
      <c r="Q65" s="94"/>
      <c r="R65" s="94"/>
      <c r="S65" s="117"/>
      <c r="T65" s="117"/>
      <c r="U65" s="117"/>
      <c r="V65" s="117"/>
      <c r="W65" s="117"/>
      <c r="X65" s="117"/>
      <c r="Y65" s="117"/>
    </row>
    <row r="66" spans="1:25" s="161" customFormat="1" ht="14.25" customHeight="1" x14ac:dyDescent="0.25">
      <c r="A66" s="208" t="str">
        <f>'solvent 1'!A66</f>
        <v>A4</v>
      </c>
      <c r="B66" s="208">
        <f>'solvent 1'!B66</f>
        <v>20</v>
      </c>
      <c r="C66" s="208" t="str">
        <f>'solvent 1'!C66</f>
        <v>A</v>
      </c>
      <c r="D66" s="208">
        <f>'solvent 1'!D66</f>
        <v>3.98</v>
      </c>
      <c r="E66" s="150">
        <f t="shared" ref="E66:E73" si="3">B66*$D$32/(B66*0.001+D66)</f>
        <v>0</v>
      </c>
      <c r="F66" s="294"/>
      <c r="G66" s="122">
        <f t="shared" si="1"/>
        <v>0</v>
      </c>
      <c r="H66" s="123" t="e">
        <f>G66/$B$75/E66*100</f>
        <v>#DIV/0!</v>
      </c>
      <c r="I66" s="182" t="s">
        <v>63</v>
      </c>
      <c r="J66" s="182" t="s">
        <v>63</v>
      </c>
      <c r="K66" s="120" t="s">
        <v>171</v>
      </c>
      <c r="L66" s="94"/>
      <c r="M66" s="94"/>
      <c r="N66" s="94"/>
      <c r="O66" s="94"/>
      <c r="P66" s="94"/>
      <c r="Q66" s="94"/>
      <c r="R66" s="94"/>
      <c r="S66" s="117"/>
      <c r="T66" s="117"/>
      <c r="U66" s="117"/>
      <c r="V66" s="117"/>
      <c r="W66" s="117"/>
      <c r="X66" s="117"/>
      <c r="Y66" s="117"/>
    </row>
    <row r="67" spans="1:25" s="161" customFormat="1" ht="14.25" customHeight="1" x14ac:dyDescent="0.25">
      <c r="A67" s="208" t="str">
        <f>'solvent 1'!A67</f>
        <v>A3</v>
      </c>
      <c r="B67" s="208">
        <f>'solvent 1'!B67</f>
        <v>40</v>
      </c>
      <c r="C67" s="208" t="str">
        <f>'solvent 1'!C67</f>
        <v>A</v>
      </c>
      <c r="D67" s="208">
        <f>'solvent 1'!D67</f>
        <v>3.96</v>
      </c>
      <c r="E67" s="150">
        <f t="shared" si="3"/>
        <v>0</v>
      </c>
      <c r="F67" s="294"/>
      <c r="G67" s="122">
        <f t="shared" si="1"/>
        <v>0</v>
      </c>
      <c r="H67" s="123" t="e">
        <f t="shared" si="2"/>
        <v>#DIV/0!</v>
      </c>
      <c r="I67" s="182" t="s">
        <v>63</v>
      </c>
      <c r="J67" s="182" t="s">
        <v>63</v>
      </c>
      <c r="K67" s="94"/>
      <c r="L67" s="94"/>
      <c r="M67" s="94"/>
      <c r="N67" s="94"/>
      <c r="O67" s="94"/>
      <c r="P67" s="94"/>
      <c r="Q67" s="94"/>
      <c r="R67" s="94"/>
      <c r="S67" s="117"/>
      <c r="T67" s="117"/>
      <c r="U67" s="117"/>
      <c r="V67" s="117"/>
      <c r="W67" s="117"/>
      <c r="X67" s="117"/>
      <c r="Y67" s="117"/>
    </row>
    <row r="68" spans="1:25" s="161" customFormat="1" ht="14.25" customHeight="1" x14ac:dyDescent="0.25">
      <c r="A68" s="208" t="str">
        <f>'solvent 1'!A68</f>
        <v>A2</v>
      </c>
      <c r="B68" s="208">
        <f>'solvent 1'!B68</f>
        <v>60</v>
      </c>
      <c r="C68" s="208" t="str">
        <f>'solvent 1'!C68</f>
        <v>A</v>
      </c>
      <c r="D68" s="208">
        <f>'solvent 1'!D68</f>
        <v>3.94</v>
      </c>
      <c r="E68" s="150">
        <f t="shared" si="3"/>
        <v>0</v>
      </c>
      <c r="F68" s="294"/>
      <c r="G68" s="122">
        <f t="shared" si="1"/>
        <v>0</v>
      </c>
      <c r="H68" s="123" t="e">
        <f>G68/$B$75/E68*100</f>
        <v>#DIV/0!</v>
      </c>
      <c r="I68" s="182" t="s">
        <v>63</v>
      </c>
      <c r="J68" s="182" t="s">
        <v>63</v>
      </c>
      <c r="K68" s="94"/>
      <c r="L68" s="94"/>
      <c r="M68" s="94"/>
      <c r="N68" s="94"/>
      <c r="O68" s="94"/>
      <c r="P68" s="94"/>
      <c r="Q68" s="94"/>
      <c r="R68" s="94"/>
      <c r="S68" s="117"/>
      <c r="T68" s="117"/>
      <c r="U68" s="117"/>
      <c r="V68" s="117"/>
      <c r="W68" s="117"/>
      <c r="X68" s="117"/>
      <c r="Y68" s="117"/>
    </row>
    <row r="69" spans="1:25" s="161" customFormat="1" ht="14.25" customHeight="1" x14ac:dyDescent="0.25">
      <c r="A69" s="208" t="str">
        <f>'solvent 1'!A69</f>
        <v>A1</v>
      </c>
      <c r="B69" s="208">
        <f>'solvent 1'!B69</f>
        <v>80</v>
      </c>
      <c r="C69" s="208" t="str">
        <f>'solvent 1'!C69</f>
        <v>A</v>
      </c>
      <c r="D69" s="208">
        <f>'solvent 1'!D69</f>
        <v>3.92</v>
      </c>
      <c r="E69" s="150">
        <f t="shared" si="3"/>
        <v>0</v>
      </c>
      <c r="F69" s="294"/>
      <c r="G69" s="122">
        <f t="shared" si="1"/>
        <v>0</v>
      </c>
      <c r="H69" s="123" t="e">
        <f t="shared" si="2"/>
        <v>#DIV/0!</v>
      </c>
      <c r="I69" s="182" t="s">
        <v>63</v>
      </c>
      <c r="J69" s="182" t="s">
        <v>63</v>
      </c>
      <c r="K69" s="94"/>
      <c r="L69" s="94"/>
      <c r="M69" s="94"/>
      <c r="N69" s="94"/>
      <c r="O69" s="94"/>
      <c r="P69" s="94"/>
      <c r="Q69" s="94"/>
      <c r="R69" s="94"/>
      <c r="S69" s="117"/>
      <c r="T69" s="117"/>
      <c r="U69" s="117"/>
      <c r="V69" s="117"/>
      <c r="W69" s="117"/>
      <c r="X69" s="117"/>
      <c r="Y69" s="117"/>
    </row>
    <row r="70" spans="1:25" s="161" customFormat="1" ht="14.25" customHeight="1" x14ac:dyDescent="0.25">
      <c r="A70" s="69"/>
      <c r="B70" s="69"/>
      <c r="C70" s="69"/>
      <c r="D70" s="69"/>
      <c r="E70" s="150" t="e">
        <f t="shared" si="3"/>
        <v>#DIV/0!</v>
      </c>
      <c r="F70" s="177"/>
      <c r="G70" s="122">
        <f t="shared" si="1"/>
        <v>0</v>
      </c>
      <c r="H70" s="123" t="e">
        <f t="shared" si="2"/>
        <v>#DIV/0!</v>
      </c>
      <c r="I70" s="182" t="s">
        <v>63</v>
      </c>
      <c r="J70" s="182" t="s">
        <v>63</v>
      </c>
      <c r="K70" s="94"/>
      <c r="L70" s="94"/>
      <c r="M70" s="94"/>
      <c r="N70" s="94"/>
      <c r="O70" s="94"/>
      <c r="P70" s="94"/>
      <c r="Q70" s="94"/>
      <c r="R70" s="94"/>
      <c r="S70" s="117"/>
      <c r="T70" s="117"/>
      <c r="U70" s="117"/>
      <c r="V70" s="117"/>
      <c r="W70" s="117"/>
      <c r="X70" s="117"/>
      <c r="Y70" s="117"/>
    </row>
    <row r="71" spans="1:25" s="161" customFormat="1" ht="14.25" customHeight="1" x14ac:dyDescent="0.25">
      <c r="A71" s="69"/>
      <c r="B71" s="69"/>
      <c r="C71" s="69"/>
      <c r="D71" s="69"/>
      <c r="E71" s="150" t="e">
        <f t="shared" si="3"/>
        <v>#DIV/0!</v>
      </c>
      <c r="F71" s="177"/>
      <c r="G71" s="122">
        <f t="shared" si="1"/>
        <v>0</v>
      </c>
      <c r="H71" s="123" t="e">
        <f t="shared" si="2"/>
        <v>#DIV/0!</v>
      </c>
      <c r="I71" s="182" t="s">
        <v>63</v>
      </c>
      <c r="J71" s="182" t="s">
        <v>63</v>
      </c>
      <c r="K71" s="94"/>
      <c r="L71" s="94"/>
      <c r="M71" s="94"/>
      <c r="N71" s="94"/>
      <c r="O71" s="94"/>
      <c r="P71" s="94"/>
      <c r="Q71" s="94"/>
      <c r="R71" s="94"/>
      <c r="S71" s="117"/>
      <c r="T71" s="117"/>
      <c r="U71" s="117"/>
      <c r="V71" s="117"/>
      <c r="W71" s="117"/>
      <c r="X71" s="117"/>
      <c r="Y71" s="117"/>
    </row>
    <row r="72" spans="1:25" s="161" customFormat="1" ht="14.25" customHeight="1" x14ac:dyDescent="0.25">
      <c r="A72" s="69"/>
      <c r="B72" s="69"/>
      <c r="C72" s="69"/>
      <c r="D72" s="69"/>
      <c r="E72" s="150" t="e">
        <f t="shared" si="3"/>
        <v>#DIV/0!</v>
      </c>
      <c r="F72" s="177"/>
      <c r="G72" s="122">
        <f t="shared" si="1"/>
        <v>0</v>
      </c>
      <c r="H72" s="123" t="e">
        <f t="shared" si="2"/>
        <v>#DIV/0!</v>
      </c>
      <c r="I72" s="182" t="s">
        <v>63</v>
      </c>
      <c r="J72" s="182" t="s">
        <v>63</v>
      </c>
      <c r="K72" s="94"/>
      <c r="L72" s="94"/>
      <c r="M72" s="94"/>
      <c r="N72" s="94"/>
      <c r="O72" s="94"/>
      <c r="P72" s="94"/>
      <c r="Q72" s="94"/>
      <c r="R72" s="94"/>
      <c r="S72" s="117"/>
      <c r="T72" s="117"/>
      <c r="U72" s="117"/>
      <c r="V72" s="117"/>
      <c r="W72" s="117"/>
      <c r="X72" s="117"/>
      <c r="Y72" s="117"/>
    </row>
    <row r="73" spans="1:25" s="161" customFormat="1" ht="14.25" customHeight="1" x14ac:dyDescent="0.25">
      <c r="A73" s="69"/>
      <c r="B73" s="69"/>
      <c r="C73" s="69"/>
      <c r="D73" s="69"/>
      <c r="E73" s="150" t="e">
        <f t="shared" si="3"/>
        <v>#DIV/0!</v>
      </c>
      <c r="F73" s="177"/>
      <c r="G73" s="122">
        <f t="shared" si="1"/>
        <v>0</v>
      </c>
      <c r="H73" s="123" t="e">
        <f t="shared" si="2"/>
        <v>#DIV/0!</v>
      </c>
      <c r="I73" s="182" t="s">
        <v>63</v>
      </c>
      <c r="J73" s="182" t="s">
        <v>63</v>
      </c>
      <c r="K73" s="94"/>
      <c r="L73" s="94"/>
      <c r="M73" s="94"/>
      <c r="N73" s="94"/>
      <c r="O73" s="94"/>
      <c r="P73" s="94"/>
      <c r="Q73" s="94"/>
      <c r="R73" s="94"/>
      <c r="S73" s="117"/>
      <c r="T73" s="117"/>
      <c r="U73" s="117"/>
      <c r="V73" s="117"/>
      <c r="W73" s="117"/>
      <c r="X73" s="117"/>
      <c r="Y73" s="117"/>
    </row>
    <row r="74" spans="1:25" s="161" customFormat="1" ht="14.25" customHeight="1" x14ac:dyDescent="0.25">
      <c r="A74" s="105"/>
      <c r="B74" s="116"/>
      <c r="C74" s="116"/>
      <c r="D74" s="167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117"/>
      <c r="T74" s="117"/>
      <c r="U74" s="117"/>
      <c r="V74" s="117"/>
      <c r="W74" s="117"/>
      <c r="X74" s="117"/>
      <c r="Y74" s="117"/>
    </row>
    <row r="75" spans="1:25" s="161" customFormat="1" ht="14.25" customHeight="1" x14ac:dyDescent="0.25">
      <c r="A75" s="99" t="s">
        <v>173</v>
      </c>
      <c r="B75" s="213" t="e">
        <f>AVERAGE(B76,K87)</f>
        <v>#DIV/0!</v>
      </c>
      <c r="C75" s="101" t="s">
        <v>116</v>
      </c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117"/>
      <c r="T75" s="117"/>
      <c r="U75" s="117"/>
      <c r="V75" s="117"/>
      <c r="W75" s="117"/>
      <c r="X75" s="117"/>
      <c r="Y75" s="117"/>
    </row>
    <row r="76" spans="1:25" s="161" customFormat="1" ht="14.25" customHeight="1" x14ac:dyDescent="0.25">
      <c r="A76" s="99" t="s">
        <v>169</v>
      </c>
      <c r="B76" s="229">
        <f>LINEST(G62:G69,E62:E69)</f>
        <v>0</v>
      </c>
      <c r="C76" s="101" t="s">
        <v>116</v>
      </c>
      <c r="D76" s="124" t="s">
        <v>45</v>
      </c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117"/>
      <c r="T76" s="117"/>
      <c r="U76" s="117"/>
      <c r="V76" s="117"/>
      <c r="W76" s="117"/>
      <c r="X76" s="117"/>
      <c r="Y76" s="117"/>
    </row>
    <row r="77" spans="1:25" s="161" customFormat="1" ht="14.25" customHeight="1" x14ac:dyDescent="0.25">
      <c r="A77" s="99" t="s">
        <v>55</v>
      </c>
      <c r="B77" s="152" t="e">
        <f>RSQ(G62:G69,E62:E69)</f>
        <v>#DIV/0!</v>
      </c>
      <c r="C77" s="116"/>
      <c r="D77" s="124" t="s">
        <v>45</v>
      </c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117"/>
      <c r="T77" s="117"/>
      <c r="U77" s="117"/>
      <c r="V77" s="117"/>
      <c r="W77" s="117"/>
      <c r="X77" s="117"/>
      <c r="Y77" s="117"/>
    </row>
    <row r="78" spans="1:25" s="161" customFormat="1" ht="14.25" customHeight="1" x14ac:dyDescent="0.25">
      <c r="A78" s="99" t="s">
        <v>56</v>
      </c>
      <c r="B78" s="153">
        <f>'solvent 1'!B78</f>
        <v>0</v>
      </c>
      <c r="C78" s="101" t="s">
        <v>57</v>
      </c>
      <c r="D78" s="124" t="s">
        <v>58</v>
      </c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117"/>
      <c r="T78" s="117"/>
      <c r="U78" s="117"/>
      <c r="V78" s="117"/>
      <c r="W78" s="117"/>
      <c r="X78" s="117"/>
      <c r="Y78" s="117"/>
    </row>
    <row r="79" spans="1:25" s="161" customFormat="1" ht="14.25" customHeight="1" x14ac:dyDescent="0.25">
      <c r="A79" s="99" t="s">
        <v>59</v>
      </c>
      <c r="B79" s="154"/>
      <c r="C79" s="101" t="s">
        <v>109</v>
      </c>
      <c r="D79" s="155"/>
      <c r="E79" s="101" t="s">
        <v>168</v>
      </c>
      <c r="F79" s="12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117"/>
      <c r="S79" s="117"/>
      <c r="T79" s="117"/>
      <c r="U79" s="117"/>
      <c r="V79" s="117"/>
      <c r="W79" s="117"/>
      <c r="X79" s="117"/>
      <c r="Y79" s="117"/>
    </row>
    <row r="80" spans="1:25" s="161" customFormat="1" ht="14.25" customHeight="1" x14ac:dyDescent="0.25">
      <c r="A80" s="105"/>
      <c r="B80" s="116"/>
      <c r="C80" s="116"/>
      <c r="D80" s="116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117"/>
      <c r="T80" s="117"/>
      <c r="U80" s="117"/>
      <c r="V80" s="117"/>
      <c r="W80" s="117"/>
      <c r="X80" s="117"/>
      <c r="Y80" s="117"/>
    </row>
    <row r="81" spans="1:33" s="161" customFormat="1" ht="14.25" customHeight="1" x14ac:dyDescent="0.25">
      <c r="A81" s="105" t="s">
        <v>139</v>
      </c>
      <c r="B81" s="116"/>
      <c r="C81" s="116"/>
      <c r="D81" s="116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117"/>
      <c r="T81" s="117"/>
      <c r="U81" s="117"/>
      <c r="V81" s="117"/>
      <c r="W81" s="117"/>
      <c r="X81" s="117"/>
      <c r="Y81" s="117"/>
    </row>
    <row r="82" spans="1:33" s="161" customFormat="1" ht="14.25" customHeight="1" x14ac:dyDescent="0.25">
      <c r="A82" s="105"/>
      <c r="B82" s="116"/>
      <c r="C82" s="116"/>
      <c r="D82" s="116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117"/>
      <c r="T82" s="117"/>
      <c r="U82" s="117"/>
      <c r="V82" s="117"/>
      <c r="W82" s="117"/>
      <c r="X82" s="117"/>
      <c r="Y82" s="117"/>
    </row>
    <row r="83" spans="1:33" s="161" customFormat="1" ht="45" x14ac:dyDescent="0.25">
      <c r="A83" s="125" t="s">
        <v>60</v>
      </c>
      <c r="B83" s="125" t="s">
        <v>40</v>
      </c>
      <c r="C83" s="125" t="s">
        <v>41</v>
      </c>
      <c r="D83" s="125" t="s">
        <v>42</v>
      </c>
      <c r="E83" s="125" t="s">
        <v>43</v>
      </c>
      <c r="F83" s="126" t="s">
        <v>61</v>
      </c>
      <c r="G83" s="121" t="s">
        <v>62</v>
      </c>
      <c r="H83" s="121" t="s">
        <v>118</v>
      </c>
      <c r="I83" s="108" t="s">
        <v>120</v>
      </c>
      <c r="J83" s="108" t="s">
        <v>47</v>
      </c>
      <c r="K83" s="108" t="s">
        <v>170</v>
      </c>
      <c r="L83" s="94"/>
      <c r="M83" s="94"/>
      <c r="N83" s="94"/>
      <c r="O83" s="94"/>
      <c r="P83" s="94"/>
      <c r="Q83" s="94"/>
      <c r="R83" s="94"/>
      <c r="S83" s="117"/>
      <c r="T83" s="117"/>
      <c r="U83" s="117"/>
      <c r="V83" s="117"/>
      <c r="W83" s="117"/>
      <c r="X83" s="117"/>
      <c r="Y83" s="117"/>
    </row>
    <row r="84" spans="1:33" s="161" customFormat="1" ht="14.25" customHeight="1" x14ac:dyDescent="0.25">
      <c r="A84" s="383" t="str">
        <f>'solvent 1'!A84</f>
        <v>B3</v>
      </c>
      <c r="B84" s="383">
        <f>'solvent 1'!B84</f>
        <v>40</v>
      </c>
      <c r="C84" s="383" t="str">
        <f>'solvent 1'!C84</f>
        <v>B</v>
      </c>
      <c r="D84" s="386">
        <f>'solvent 1'!D84</f>
        <v>3.96</v>
      </c>
      <c r="E84" s="369">
        <f>B84*$D$33/(B84*0.001+D84)</f>
        <v>0</v>
      </c>
      <c r="F84" s="127">
        <v>1</v>
      </c>
      <c r="G84" s="251"/>
      <c r="H84" s="294"/>
      <c r="I84" s="123">
        <f>H84-$B$55</f>
        <v>0</v>
      </c>
      <c r="J84" s="127" t="s">
        <v>63</v>
      </c>
      <c r="K84" s="127" t="s">
        <v>63</v>
      </c>
      <c r="L84" s="94"/>
      <c r="M84" s="94"/>
      <c r="N84" s="94"/>
      <c r="O84" s="94"/>
      <c r="P84" s="94"/>
      <c r="Q84" s="94"/>
      <c r="R84" s="94"/>
      <c r="S84" s="117"/>
      <c r="T84" s="117"/>
      <c r="U84" s="117"/>
      <c r="V84" s="117"/>
      <c r="W84" s="117"/>
      <c r="X84" s="117"/>
      <c r="Y84" s="117"/>
    </row>
    <row r="85" spans="1:33" s="161" customFormat="1" ht="14.25" customHeight="1" x14ac:dyDescent="0.25">
      <c r="A85" s="384"/>
      <c r="B85" s="384"/>
      <c r="C85" s="384"/>
      <c r="D85" s="384"/>
      <c r="E85" s="370"/>
      <c r="F85" s="128">
        <v>2</v>
      </c>
      <c r="G85" s="251"/>
      <c r="H85" s="294"/>
      <c r="I85" s="123">
        <f t="shared" ref="I85:I86" si="4">H85-$B$55</f>
        <v>0</v>
      </c>
      <c r="J85" s="127" t="s">
        <v>63</v>
      </c>
      <c r="K85" s="127" t="s">
        <v>63</v>
      </c>
      <c r="L85" s="94"/>
      <c r="M85" s="94"/>
      <c r="N85" s="94"/>
      <c r="O85" s="94"/>
      <c r="P85" s="94"/>
      <c r="Q85" s="94"/>
      <c r="R85" s="94"/>
      <c r="S85" s="117"/>
      <c r="T85" s="117"/>
      <c r="U85" s="117"/>
      <c r="V85" s="117"/>
      <c r="W85" s="117"/>
      <c r="X85" s="117"/>
      <c r="Y85" s="117"/>
    </row>
    <row r="86" spans="1:33" s="161" customFormat="1" ht="14.25" customHeight="1" x14ac:dyDescent="0.25">
      <c r="A86" s="385"/>
      <c r="B86" s="385"/>
      <c r="C86" s="385"/>
      <c r="D86" s="385"/>
      <c r="E86" s="371"/>
      <c r="F86" s="128">
        <v>3</v>
      </c>
      <c r="G86" s="252"/>
      <c r="H86" s="295"/>
      <c r="I86" s="123">
        <f t="shared" si="4"/>
        <v>0</v>
      </c>
      <c r="J86" s="127" t="s">
        <v>63</v>
      </c>
      <c r="K86" s="127" t="s">
        <v>63</v>
      </c>
      <c r="L86" s="94"/>
      <c r="M86" s="94"/>
      <c r="N86" s="94"/>
      <c r="O86" s="94"/>
      <c r="P86" s="94"/>
      <c r="Q86" s="94"/>
      <c r="R86" s="94"/>
      <c r="S86" s="117"/>
      <c r="T86" s="117"/>
      <c r="U86" s="117"/>
      <c r="V86" s="117"/>
      <c r="W86" s="117"/>
      <c r="X86" s="117"/>
      <c r="Y86" s="117"/>
    </row>
    <row r="87" spans="1:33" s="161" customFormat="1" ht="14.25" customHeight="1" x14ac:dyDescent="0.25">
      <c r="A87" s="105"/>
      <c r="B87" s="116"/>
      <c r="C87" s="116"/>
      <c r="D87" s="116"/>
      <c r="E87" s="94"/>
      <c r="F87" s="129" t="s">
        <v>65</v>
      </c>
      <c r="G87" s="130" t="e">
        <f>AVERAGE(G84:G86)</f>
        <v>#DIV/0!</v>
      </c>
      <c r="H87" s="131" t="e">
        <f>AVERAGE(H84:H86)</f>
        <v>#DIV/0!</v>
      </c>
      <c r="I87" s="131">
        <f>AVERAGE(I84:I86)</f>
        <v>0</v>
      </c>
      <c r="J87" s="132" t="e">
        <f>I87/$B$75/E84*100</f>
        <v>#DIV/0!</v>
      </c>
      <c r="K87" s="215" t="e">
        <f>I87/E84</f>
        <v>#DIV/0!</v>
      </c>
      <c r="L87" s="101"/>
      <c r="M87" s="94"/>
      <c r="N87" s="94"/>
      <c r="O87" s="94"/>
      <c r="P87" s="94"/>
      <c r="Q87" s="94"/>
      <c r="R87" s="94"/>
      <c r="S87" s="117"/>
      <c r="T87" s="117"/>
      <c r="U87" s="117"/>
      <c r="V87" s="117"/>
      <c r="W87" s="117"/>
      <c r="X87" s="117"/>
      <c r="Y87" s="117"/>
    </row>
    <row r="88" spans="1:33" s="161" customFormat="1" ht="14.25" customHeight="1" x14ac:dyDescent="0.25">
      <c r="A88" s="105"/>
      <c r="B88" s="116"/>
      <c r="C88" s="116"/>
      <c r="D88" s="116"/>
      <c r="E88" s="94"/>
      <c r="F88" s="133" t="s">
        <v>66</v>
      </c>
      <c r="G88" s="134" t="e">
        <f>STDEV(G84:G86)</f>
        <v>#DIV/0!</v>
      </c>
      <c r="H88" s="135" t="e">
        <f>STDEV(H84:H86)</f>
        <v>#DIV/0!</v>
      </c>
      <c r="I88" s="135">
        <f>STDEV(I84:I86)</f>
        <v>0</v>
      </c>
      <c r="J88" s="128" t="s">
        <v>63</v>
      </c>
      <c r="K88" s="214"/>
      <c r="L88" s="94"/>
      <c r="M88" s="94"/>
      <c r="N88" s="94"/>
      <c r="O88" s="94"/>
      <c r="P88" s="94"/>
      <c r="Q88" s="94"/>
      <c r="R88" s="94"/>
      <c r="S88" s="117"/>
      <c r="T88" s="117"/>
      <c r="U88" s="117"/>
      <c r="V88" s="117"/>
      <c r="W88" s="117"/>
      <c r="X88" s="117"/>
      <c r="Y88" s="117"/>
    </row>
    <row r="89" spans="1:33" s="161" customFormat="1" ht="14.25" customHeight="1" x14ac:dyDescent="0.25">
      <c r="A89" s="94"/>
      <c r="B89" s="94"/>
      <c r="C89" s="94"/>
      <c r="D89" s="94"/>
      <c r="E89" s="94"/>
      <c r="F89" s="136" t="s">
        <v>67</v>
      </c>
      <c r="G89" s="137" t="e">
        <f>G88/G87*100</f>
        <v>#DIV/0!</v>
      </c>
      <c r="H89" s="137" t="e">
        <f>H88/H87*100</f>
        <v>#DIV/0!</v>
      </c>
      <c r="I89" s="137" t="e">
        <f>I88/I87*100</f>
        <v>#DIV/0!</v>
      </c>
      <c r="J89" s="138" t="s">
        <v>63</v>
      </c>
      <c r="K89" s="214"/>
      <c r="L89" s="94"/>
      <c r="M89" s="117"/>
      <c r="N89" s="94"/>
      <c r="O89" s="94"/>
      <c r="P89" s="94"/>
      <c r="Q89" s="94"/>
      <c r="R89" s="94"/>
      <c r="S89" s="117"/>
      <c r="T89" s="117"/>
      <c r="U89" s="117"/>
      <c r="V89" s="117"/>
      <c r="W89" s="117"/>
      <c r="X89" s="117"/>
      <c r="Y89" s="117"/>
    </row>
    <row r="90" spans="1:33" s="161" customFormat="1" ht="14.25" customHeight="1" x14ac:dyDescent="0.25">
      <c r="A90" s="94"/>
      <c r="B90" s="94"/>
      <c r="C90" s="94"/>
      <c r="D90" s="94"/>
      <c r="E90" s="94"/>
      <c r="F90" s="139" t="s">
        <v>68</v>
      </c>
      <c r="G90" s="140" t="s">
        <v>69</v>
      </c>
      <c r="H90" s="162" t="s">
        <v>68</v>
      </c>
      <c r="I90" s="139" t="s">
        <v>70</v>
      </c>
      <c r="J90" s="140" t="s">
        <v>172</v>
      </c>
      <c r="L90" s="94"/>
      <c r="M90" s="94"/>
      <c r="N90" s="94"/>
      <c r="O90" s="94"/>
      <c r="P90" s="94"/>
      <c r="Q90" s="94"/>
      <c r="R90" s="94"/>
      <c r="S90" s="117"/>
      <c r="T90" s="117"/>
      <c r="U90" s="117"/>
      <c r="V90" s="117"/>
      <c r="W90" s="117"/>
      <c r="X90" s="117"/>
      <c r="Y90" s="117"/>
    </row>
    <row r="91" spans="1:33" s="161" customFormat="1" ht="14.25" customHeight="1" x14ac:dyDescent="0.25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117"/>
      <c r="T91" s="117"/>
      <c r="U91" s="117"/>
      <c r="V91" s="117"/>
      <c r="W91" s="117"/>
      <c r="X91" s="117"/>
      <c r="Y91" s="117"/>
    </row>
    <row r="92" spans="1:33" s="161" customFormat="1" ht="14.25" customHeight="1" x14ac:dyDescent="0.25">
      <c r="A92" s="105" t="s">
        <v>140</v>
      </c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94"/>
      <c r="R92" s="117"/>
      <c r="S92" s="117"/>
      <c r="T92" s="117"/>
      <c r="U92" s="117"/>
      <c r="V92" s="117"/>
      <c r="W92" s="117"/>
      <c r="X92" s="117"/>
      <c r="Y92" s="117"/>
    </row>
    <row r="93" spans="1:33" s="161" customFormat="1" ht="14.25" customHeight="1" x14ac:dyDescent="0.25">
      <c r="A93" s="105"/>
      <c r="B93" s="94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94"/>
      <c r="N93" s="94"/>
      <c r="O93" s="94"/>
      <c r="P93" s="94"/>
      <c r="Q93" s="94"/>
      <c r="R93" s="117"/>
      <c r="S93" s="94"/>
      <c r="T93" s="94"/>
      <c r="U93" s="94"/>
      <c r="V93" s="94"/>
      <c r="W93" s="94"/>
      <c r="X93" s="94"/>
      <c r="Y93" s="94"/>
      <c r="Z93" s="160"/>
      <c r="AA93" s="160"/>
      <c r="AB93" s="160"/>
    </row>
    <row r="94" spans="1:33" s="161" customFormat="1" ht="30" x14ac:dyDescent="0.25">
      <c r="A94" s="108" t="s">
        <v>60</v>
      </c>
      <c r="B94" s="108" t="s">
        <v>71</v>
      </c>
      <c r="C94" s="108" t="s">
        <v>40</v>
      </c>
      <c r="D94" s="108" t="s">
        <v>41</v>
      </c>
      <c r="E94" s="108" t="s">
        <v>42</v>
      </c>
      <c r="F94" s="108" t="s">
        <v>43</v>
      </c>
      <c r="G94" s="121" t="s">
        <v>115</v>
      </c>
      <c r="H94" s="121" t="s">
        <v>119</v>
      </c>
      <c r="I94" s="108" t="s">
        <v>47</v>
      </c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160"/>
      <c r="Z94" s="160"/>
      <c r="AA94" s="160"/>
      <c r="AC94" s="160"/>
    </row>
    <row r="95" spans="1:33" s="161" customFormat="1" ht="14.25" customHeight="1" x14ac:dyDescent="0.25">
      <c r="A95" s="208" t="str">
        <f>'solvent 1'!A95</f>
        <v>B3.4</v>
      </c>
      <c r="B95" s="208">
        <f>'solvent 1'!B95</f>
        <v>1</v>
      </c>
      <c r="C95" s="208">
        <f>'solvent 1'!C95</f>
        <v>40</v>
      </c>
      <c r="D95" s="208" t="str">
        <f>'solvent 1'!D95</f>
        <v>B</v>
      </c>
      <c r="E95" s="208">
        <f>'solvent 1'!E95</f>
        <v>3.96</v>
      </c>
      <c r="F95" s="119">
        <f>C95*$D$33/(C95*0.001+E95)</f>
        <v>0</v>
      </c>
      <c r="G95" s="294"/>
      <c r="H95" s="122">
        <f>G95-$B$55</f>
        <v>0</v>
      </c>
      <c r="I95" s="132" t="e">
        <f>H95/$B$75/F95*100</f>
        <v>#DIV/0!</v>
      </c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160"/>
      <c r="Z95" s="160"/>
      <c r="AA95" s="160"/>
      <c r="AB95" s="160"/>
    </row>
    <row r="96" spans="1:33" ht="14.25" customHeight="1" x14ac:dyDescent="0.25">
      <c r="A96" s="208" t="str">
        <f>'solvent 1'!A96</f>
        <v>B3.5</v>
      </c>
      <c r="B96" s="208">
        <f>'solvent 1'!B96</f>
        <v>2</v>
      </c>
      <c r="C96" s="208">
        <f>'solvent 1'!C96</f>
        <v>40</v>
      </c>
      <c r="D96" s="208" t="str">
        <f>'solvent 1'!D96</f>
        <v>B</v>
      </c>
      <c r="E96" s="208">
        <f>'solvent 1'!E96</f>
        <v>3.96</v>
      </c>
      <c r="F96" s="119">
        <f t="shared" ref="F96:F99" si="5">C96*$D$33/(C96*0.001+E96)</f>
        <v>0</v>
      </c>
      <c r="G96" s="294"/>
      <c r="H96" s="122">
        <f t="shared" ref="H96:H99" si="6">G96-$B$55</f>
        <v>0</v>
      </c>
      <c r="I96" s="132" t="e">
        <f t="shared" ref="I96:I99" si="7">H96/$B$75/F96*100</f>
        <v>#DIV/0!</v>
      </c>
      <c r="AC96" s="117"/>
      <c r="AD96" s="117"/>
      <c r="AE96" s="117"/>
      <c r="AF96" s="117"/>
      <c r="AG96" s="117"/>
    </row>
    <row r="97" spans="1:37" ht="14.25" customHeight="1" x14ac:dyDescent="0.25">
      <c r="A97" s="208" t="str">
        <f>'solvent 1'!A97</f>
        <v>B3.6</v>
      </c>
      <c r="B97" s="208">
        <f>'solvent 1'!B97</f>
        <v>3</v>
      </c>
      <c r="C97" s="208">
        <f>'solvent 1'!C97</f>
        <v>40</v>
      </c>
      <c r="D97" s="208" t="str">
        <f>'solvent 1'!D97</f>
        <v>B</v>
      </c>
      <c r="E97" s="208">
        <f>'solvent 1'!E97</f>
        <v>3.96</v>
      </c>
      <c r="F97" s="119">
        <f t="shared" si="5"/>
        <v>0</v>
      </c>
      <c r="G97" s="294"/>
      <c r="H97" s="122">
        <f t="shared" si="6"/>
        <v>0</v>
      </c>
      <c r="I97" s="132" t="e">
        <f t="shared" si="7"/>
        <v>#DIV/0!</v>
      </c>
      <c r="AC97" s="117"/>
      <c r="AD97" s="117"/>
      <c r="AE97" s="117"/>
      <c r="AF97" s="117"/>
      <c r="AG97" s="117"/>
    </row>
    <row r="98" spans="1:37" ht="14.25" customHeight="1" x14ac:dyDescent="0.25">
      <c r="A98" s="208" t="str">
        <f>'solvent 1'!A98</f>
        <v>B3.7</v>
      </c>
      <c r="B98" s="208">
        <f>'solvent 1'!B98</f>
        <v>4</v>
      </c>
      <c r="C98" s="208">
        <f>'solvent 1'!C98</f>
        <v>40</v>
      </c>
      <c r="D98" s="208" t="str">
        <f>'solvent 1'!D98</f>
        <v>B</v>
      </c>
      <c r="E98" s="208">
        <f>'solvent 1'!E98</f>
        <v>3.96</v>
      </c>
      <c r="F98" s="119">
        <f t="shared" si="5"/>
        <v>0</v>
      </c>
      <c r="G98" s="294"/>
      <c r="H98" s="122">
        <f t="shared" si="6"/>
        <v>0</v>
      </c>
      <c r="I98" s="132" t="e">
        <f>H98/$B$75/F98*100</f>
        <v>#DIV/0!</v>
      </c>
      <c r="AC98" s="117"/>
      <c r="AD98" s="117"/>
      <c r="AE98" s="117"/>
      <c r="AF98" s="117"/>
      <c r="AG98" s="117"/>
    </row>
    <row r="99" spans="1:37" ht="14.25" customHeight="1" x14ac:dyDescent="0.25">
      <c r="A99" s="208" t="str">
        <f>'solvent 1'!A99</f>
        <v>B3.8</v>
      </c>
      <c r="B99" s="208">
        <f>'solvent 1'!B99</f>
        <v>5</v>
      </c>
      <c r="C99" s="208">
        <f>'solvent 1'!C99</f>
        <v>40</v>
      </c>
      <c r="D99" s="208" t="str">
        <f>'solvent 1'!D99</f>
        <v>B</v>
      </c>
      <c r="E99" s="208">
        <f>'solvent 1'!E99</f>
        <v>3.96</v>
      </c>
      <c r="F99" s="119">
        <f t="shared" si="5"/>
        <v>0</v>
      </c>
      <c r="G99" s="294"/>
      <c r="H99" s="122">
        <f t="shared" si="6"/>
        <v>0</v>
      </c>
      <c r="I99" s="132" t="e">
        <f t="shared" si="7"/>
        <v>#DIV/0!</v>
      </c>
      <c r="AC99" s="117"/>
      <c r="AD99" s="117"/>
      <c r="AE99" s="117"/>
      <c r="AF99" s="117"/>
      <c r="AG99" s="117"/>
    </row>
    <row r="100" spans="1:37" ht="14.25" customHeight="1" x14ac:dyDescent="0.25">
      <c r="H100" s="165" t="s">
        <v>68</v>
      </c>
      <c r="I100" s="140" t="s">
        <v>172</v>
      </c>
      <c r="J100" s="117"/>
      <c r="AD100" s="117"/>
    </row>
    <row r="101" spans="1:37" ht="14.25" customHeight="1" x14ac:dyDescent="0.25">
      <c r="H101" s="117"/>
      <c r="I101" s="117"/>
    </row>
    <row r="102" spans="1:37" ht="14.25" customHeight="1" thickBot="1" x14ac:dyDescent="0.3">
      <c r="A102" s="105" t="s">
        <v>141</v>
      </c>
    </row>
    <row r="103" spans="1:37" ht="14.25" customHeight="1" x14ac:dyDescent="0.25">
      <c r="G103" s="141"/>
      <c r="O103" s="117"/>
      <c r="U103" s="142" t="s">
        <v>73</v>
      </c>
      <c r="AG103" s="117"/>
    </row>
    <row r="104" spans="1:37" ht="51" customHeight="1" thickBot="1" x14ac:dyDescent="0.3">
      <c r="A104" s="191" t="s">
        <v>74</v>
      </c>
      <c r="B104" s="190" t="s">
        <v>71</v>
      </c>
      <c r="C104" s="190" t="s">
        <v>150</v>
      </c>
      <c r="D104" s="125" t="s">
        <v>34</v>
      </c>
      <c r="E104" s="189" t="s">
        <v>162</v>
      </c>
      <c r="F104" s="189" t="s">
        <v>154</v>
      </c>
      <c r="G104" s="192" t="s">
        <v>155</v>
      </c>
      <c r="H104" s="188" t="s">
        <v>75</v>
      </c>
      <c r="I104" s="187" t="s">
        <v>118</v>
      </c>
      <c r="J104" s="187" t="s">
        <v>142</v>
      </c>
      <c r="K104" s="187" t="s">
        <v>159</v>
      </c>
      <c r="L104" s="187" t="s">
        <v>158</v>
      </c>
      <c r="M104" s="187" t="s">
        <v>161</v>
      </c>
      <c r="N104" s="187" t="s">
        <v>160</v>
      </c>
      <c r="O104" s="187" t="s">
        <v>47</v>
      </c>
      <c r="P104" s="187" t="s">
        <v>76</v>
      </c>
      <c r="Q104" s="186" t="s">
        <v>77</v>
      </c>
      <c r="R104" s="186" t="s">
        <v>78</v>
      </c>
      <c r="S104" s="186" t="s">
        <v>79</v>
      </c>
      <c r="T104" s="188" t="s">
        <v>180</v>
      </c>
      <c r="U104" s="143" t="s">
        <v>108</v>
      </c>
      <c r="V104" s="144" t="s">
        <v>80</v>
      </c>
      <c r="W104" s="117"/>
      <c r="AD104" s="117"/>
      <c r="AE104" s="117"/>
      <c r="AH104" s="94"/>
      <c r="AI104" s="94"/>
      <c r="AJ104" s="94"/>
      <c r="AK104" s="94"/>
    </row>
    <row r="105" spans="1:37" s="94" customFormat="1" ht="14.25" customHeight="1" x14ac:dyDescent="0.25">
      <c r="A105" s="377">
        <f>'solvent 1'!A105</f>
        <v>0</v>
      </c>
      <c r="B105" s="380">
        <f>'solvent 1'!B105</f>
        <v>0</v>
      </c>
      <c r="C105" s="195">
        <v>1</v>
      </c>
      <c r="D105" s="269">
        <f>'solvent 1'!D105</f>
        <v>0</v>
      </c>
      <c r="E105" s="337" t="str">
        <f>'solvent 1'!E105</f>
        <v>N/A</v>
      </c>
      <c r="F105" s="337" t="str">
        <f>'solvent 1'!F105</f>
        <v>N/A</v>
      </c>
      <c r="G105" s="254">
        <f>'solvent 1'!G105</f>
        <v>4</v>
      </c>
      <c r="H105" s="307">
        <f>D105/G105</f>
        <v>0</v>
      </c>
      <c r="I105" s="279"/>
      <c r="J105" s="305">
        <f>I105-$B$55</f>
        <v>0</v>
      </c>
      <c r="K105" s="337" t="str">
        <f>'solvent 1'!K105</f>
        <v>N/A</v>
      </c>
      <c r="L105" s="337" t="str">
        <f>'solvent 1'!L105</f>
        <v>N/A</v>
      </c>
      <c r="M105" s="337" t="str">
        <f>'solvent 1'!M105</f>
        <v>N/A</v>
      </c>
      <c r="N105" s="337" t="str">
        <f>'solvent 1'!N105</f>
        <v>N/A</v>
      </c>
      <c r="O105" s="337" t="str">
        <f>'solvent 1'!O105</f>
        <v>N/A</v>
      </c>
      <c r="P105" s="206" t="e">
        <f>J105/$B$75</f>
        <v>#DIV/0!</v>
      </c>
      <c r="Q105" s="305" t="e">
        <f>P105*0.001/H105*100*10000</f>
        <v>#DIV/0!</v>
      </c>
      <c r="R105" s="351" t="e">
        <f>AVERAGE(Q105:Q107)</f>
        <v>#DIV/0!</v>
      </c>
      <c r="S105" s="354" t="e">
        <f>AVERAGE(R105:R107)/10000</f>
        <v>#DIV/0!</v>
      </c>
      <c r="T105" s="227" t="e">
        <f>IF(P105&lt;$B$79, $B$79*0.001/H105*100*10000,"N/A")</f>
        <v>#DIV/0!</v>
      </c>
      <c r="U105" s="322"/>
      <c r="V105" s="146" t="s">
        <v>81</v>
      </c>
      <c r="W105" s="124" t="s">
        <v>82</v>
      </c>
      <c r="X105" s="117"/>
    </row>
    <row r="106" spans="1:37" s="94" customFormat="1" ht="14.25" customHeight="1" x14ac:dyDescent="0.25">
      <c r="A106" s="378"/>
      <c r="B106" s="381"/>
      <c r="C106" s="182">
        <v>2</v>
      </c>
      <c r="D106" s="270">
        <f>'solvent 1'!D106</f>
        <v>0</v>
      </c>
      <c r="E106" s="338"/>
      <c r="F106" s="338"/>
      <c r="G106" s="255">
        <f>'solvent 1'!G106</f>
        <v>4</v>
      </c>
      <c r="H106" s="202">
        <f>D106/G106</f>
        <v>0</v>
      </c>
      <c r="I106" s="280"/>
      <c r="J106" s="201">
        <f t="shared" ref="J106:J110" si="8">I106-$B$55</f>
        <v>0</v>
      </c>
      <c r="K106" s="338"/>
      <c r="L106" s="338"/>
      <c r="M106" s="338"/>
      <c r="N106" s="338"/>
      <c r="O106" s="338"/>
      <c r="P106" s="178" t="e">
        <f>J106/$B$75</f>
        <v>#DIV/0!</v>
      </c>
      <c r="Q106" s="201" t="e">
        <f>P106*0.001/H106*100*10000</f>
        <v>#DIV/0!</v>
      </c>
      <c r="R106" s="352"/>
      <c r="S106" s="355"/>
      <c r="T106" s="228" t="e">
        <f>IF(P106&lt;$B$79, $B$79*0.001/H106*100*10000,"N/A")</f>
        <v>#DIV/0!</v>
      </c>
      <c r="U106" s="323"/>
      <c r="V106" s="146" t="s">
        <v>134</v>
      </c>
      <c r="W106" s="124" t="s">
        <v>83</v>
      </c>
    </row>
    <row r="107" spans="1:37" s="94" customFormat="1" ht="14.25" customHeight="1" x14ac:dyDescent="0.25">
      <c r="A107" s="378"/>
      <c r="B107" s="381"/>
      <c r="C107" s="147">
        <v>3</v>
      </c>
      <c r="D107" s="271">
        <f>'solvent 1'!D107</f>
        <v>0</v>
      </c>
      <c r="E107" s="339"/>
      <c r="F107" s="339"/>
      <c r="G107" s="256">
        <f>'solvent 1'!G107</f>
        <v>4</v>
      </c>
      <c r="H107" s="308">
        <f>D107/G107</f>
        <v>0</v>
      </c>
      <c r="I107" s="280"/>
      <c r="J107" s="306">
        <f t="shared" si="8"/>
        <v>0</v>
      </c>
      <c r="K107" s="339"/>
      <c r="L107" s="339"/>
      <c r="M107" s="339"/>
      <c r="N107" s="339"/>
      <c r="O107" s="339"/>
      <c r="P107" s="317" t="e">
        <f>J107/$B$75</f>
        <v>#DIV/0!</v>
      </c>
      <c r="Q107" s="306" t="e">
        <f>P107*0.001/H107*100*10000</f>
        <v>#DIV/0!</v>
      </c>
      <c r="R107" s="353"/>
      <c r="S107" s="356"/>
      <c r="T107" s="228" t="e">
        <f>IF(P107&lt;$B$79, $B$79*0.001/H107*100*10000,"N/A")</f>
        <v>#DIV/0!</v>
      </c>
      <c r="U107" s="324"/>
      <c r="V107" s="146" t="s">
        <v>133</v>
      </c>
      <c r="W107" s="124" t="s">
        <v>135</v>
      </c>
      <c r="X107" s="117"/>
    </row>
    <row r="108" spans="1:37" s="94" customFormat="1" ht="14.25" customHeight="1" x14ac:dyDescent="0.25">
      <c r="A108" s="378"/>
      <c r="B108" s="381"/>
      <c r="C108" s="145" t="s">
        <v>151</v>
      </c>
      <c r="D108" s="257">
        <f>'solvent 1'!D108</f>
        <v>0</v>
      </c>
      <c r="E108" s="207">
        <f>'solvent 1'!E108</f>
        <v>800</v>
      </c>
      <c r="F108" s="207" t="str">
        <f>'solvent 1'!F108</f>
        <v>Diluted stock A</v>
      </c>
      <c r="G108" s="257">
        <f>'solvent 1'!G108</f>
        <v>3.2</v>
      </c>
      <c r="H108" s="193">
        <f>D108/(E108*0.001+G108)</f>
        <v>0</v>
      </c>
      <c r="I108" s="280"/>
      <c r="J108" s="201">
        <f t="shared" si="8"/>
        <v>0</v>
      </c>
      <c r="K108" s="225" t="e">
        <f>$B$75*S105/100*H108/0.001</f>
        <v>#DIV/0!</v>
      </c>
      <c r="L108" s="201" t="e">
        <f>J108-K108</f>
        <v>#DIV/0!</v>
      </c>
      <c r="M108" s="194">
        <f>$E$64</f>
        <v>0</v>
      </c>
      <c r="N108" s="178" t="e">
        <f>L108/B$75</f>
        <v>#DIV/0!</v>
      </c>
      <c r="O108" s="201" t="e">
        <f>IF(M108&gt;=$B$79, N108/M108*100, "N/A")</f>
        <v>#DIV/0!</v>
      </c>
      <c r="P108" s="343" t="str">
        <f>'solvent 1'!P108</f>
        <v>N/A</v>
      </c>
      <c r="Q108" s="343" t="str">
        <f>'solvent 1'!Q108</f>
        <v>N/A</v>
      </c>
      <c r="R108" s="343" t="str">
        <f>'solvent 1'!R108</f>
        <v>N/A</v>
      </c>
      <c r="S108" s="343" t="str">
        <f>'solvent 1'!S108</f>
        <v>N/A</v>
      </c>
      <c r="T108" s="345" t="str">
        <f>IF(P108&lt;$B$79, $B$79*0.001/H108*100*10000,"N/A")</f>
        <v>N/A</v>
      </c>
      <c r="U108" s="334" t="str">
        <f>'solvent 1'!U108</f>
        <v>N/A</v>
      </c>
      <c r="V108" s="146" t="s">
        <v>84</v>
      </c>
      <c r="W108" s="124" t="s">
        <v>85</v>
      </c>
      <c r="X108" s="117"/>
    </row>
    <row r="109" spans="1:37" s="94" customFormat="1" ht="14.25" customHeight="1" x14ac:dyDescent="0.25">
      <c r="A109" s="378"/>
      <c r="B109" s="381"/>
      <c r="C109" s="182" t="s">
        <v>152</v>
      </c>
      <c r="D109" s="257">
        <f>'solvent 1'!D109</f>
        <v>0</v>
      </c>
      <c r="E109" s="207">
        <f>'solvent 1'!E109</f>
        <v>4000</v>
      </c>
      <c r="F109" s="207" t="str">
        <f>'solvent 1'!F109</f>
        <v>Diluted stock A</v>
      </c>
      <c r="G109" s="257">
        <f>'solvent 1'!G109</f>
        <v>0</v>
      </c>
      <c r="H109" s="193">
        <f>D109/(E109*0.001+G109)</f>
        <v>0</v>
      </c>
      <c r="I109" s="280"/>
      <c r="J109" s="201">
        <f t="shared" si="8"/>
        <v>0</v>
      </c>
      <c r="K109" s="225" t="e">
        <f>$B$75*S105/100*H109/0.001</f>
        <v>#DIV/0!</v>
      </c>
      <c r="L109" s="201" t="e">
        <f>J109-K109</f>
        <v>#DIV/0!</v>
      </c>
      <c r="M109" s="194">
        <f>$E$65</f>
        <v>0</v>
      </c>
      <c r="N109" s="178" t="e">
        <f>L109/B$75</f>
        <v>#DIV/0!</v>
      </c>
      <c r="O109" s="201" t="e">
        <f>IF(M109&gt;=$B$79, N109/M109*100, "N/A")</f>
        <v>#DIV/0!</v>
      </c>
      <c r="P109" s="338"/>
      <c r="Q109" s="338"/>
      <c r="R109" s="338"/>
      <c r="S109" s="338"/>
      <c r="T109" s="346"/>
      <c r="U109" s="335"/>
      <c r="V109" s="146"/>
      <c r="W109" s="124"/>
      <c r="X109" s="117"/>
    </row>
    <row r="110" spans="1:37" s="94" customFormat="1" ht="14.25" customHeight="1" thickBot="1" x14ac:dyDescent="0.3">
      <c r="A110" s="379"/>
      <c r="B110" s="382"/>
      <c r="C110" s="198" t="s">
        <v>153</v>
      </c>
      <c r="D110" s="258">
        <f>'solvent 1'!D110</f>
        <v>0</v>
      </c>
      <c r="E110" s="207">
        <f>'solvent 1'!E110</f>
        <v>20</v>
      </c>
      <c r="F110" s="207" t="str">
        <f>'solvent 1'!F110</f>
        <v>Stock A</v>
      </c>
      <c r="G110" s="257">
        <f>'solvent 1'!G110</f>
        <v>3.98</v>
      </c>
      <c r="H110" s="199">
        <f>D110/(E110*0.001+G110)</f>
        <v>0</v>
      </c>
      <c r="I110" s="281"/>
      <c r="J110" s="204">
        <f t="shared" si="8"/>
        <v>0</v>
      </c>
      <c r="K110" s="225" t="e">
        <f>$B$75*S105/100*H110/0.001</f>
        <v>#DIV/0!</v>
      </c>
      <c r="L110" s="201" t="e">
        <f>J110-K110</f>
        <v>#DIV/0!</v>
      </c>
      <c r="M110" s="194">
        <f>$E$66</f>
        <v>0</v>
      </c>
      <c r="N110" s="178" t="e">
        <f>L110/B$75</f>
        <v>#DIV/0!</v>
      </c>
      <c r="O110" s="201" t="e">
        <f>IF(M110&gt;=$B$79, N110/M110*100, "N/A")</f>
        <v>#DIV/0!</v>
      </c>
      <c r="P110" s="344"/>
      <c r="Q110" s="344"/>
      <c r="R110" s="344"/>
      <c r="S110" s="344"/>
      <c r="T110" s="347"/>
      <c r="U110" s="336"/>
      <c r="V110" s="146"/>
      <c r="W110" s="124"/>
    </row>
    <row r="111" spans="1:37" s="94" customFormat="1" ht="14.25" customHeight="1" x14ac:dyDescent="0.25">
      <c r="A111" s="377">
        <f>'solvent 1'!A111</f>
        <v>0</v>
      </c>
      <c r="B111" s="380">
        <f>'solvent 1'!B111</f>
        <v>0</v>
      </c>
      <c r="C111" s="195">
        <v>1</v>
      </c>
      <c r="D111" s="269">
        <f>'solvent 1'!D111</f>
        <v>0</v>
      </c>
      <c r="E111" s="337" t="str">
        <f>'solvent 1'!E111</f>
        <v>N/A</v>
      </c>
      <c r="F111" s="337" t="str">
        <f>'solvent 1'!F111</f>
        <v>N/A</v>
      </c>
      <c r="G111" s="254">
        <f>'solvent 1'!G111</f>
        <v>4</v>
      </c>
      <c r="H111" s="307">
        <f>D111/G111</f>
        <v>0</v>
      </c>
      <c r="I111" s="300"/>
      <c r="J111" s="305">
        <f>I111-$B$55</f>
        <v>0</v>
      </c>
      <c r="K111" s="337" t="str">
        <f>'solvent 1'!K111</f>
        <v>N/A</v>
      </c>
      <c r="L111" s="337" t="str">
        <f>'solvent 1'!L111</f>
        <v>N/A</v>
      </c>
      <c r="M111" s="337" t="str">
        <f>'solvent 1'!M111</f>
        <v>N/A</v>
      </c>
      <c r="N111" s="337" t="str">
        <f>'solvent 1'!N111</f>
        <v>N/A</v>
      </c>
      <c r="O111" s="337" t="str">
        <f>'solvent 1'!O111</f>
        <v>N/A</v>
      </c>
      <c r="P111" s="206" t="e">
        <f>J111/$B$75</f>
        <v>#DIV/0!</v>
      </c>
      <c r="Q111" s="305" t="e">
        <f>P111*0.001/H111*100*10000</f>
        <v>#DIV/0!</v>
      </c>
      <c r="R111" s="351" t="e">
        <f>AVERAGE(Q111:Q113)</f>
        <v>#DIV/0!</v>
      </c>
      <c r="S111" s="354" t="e">
        <f>AVERAGE(R111:R113)/10000</f>
        <v>#DIV/0!</v>
      </c>
      <c r="T111" s="227" t="e">
        <f>IF(P111&lt;$B$79, $B$79*0.001/H111*100*10000,"N/A")</f>
        <v>#DIV/0!</v>
      </c>
      <c r="U111" s="322"/>
      <c r="V111" s="146"/>
      <c r="W111" s="124"/>
      <c r="X111" s="117"/>
    </row>
    <row r="112" spans="1:37" s="94" customFormat="1" ht="14.25" customHeight="1" x14ac:dyDescent="0.25">
      <c r="A112" s="378"/>
      <c r="B112" s="381"/>
      <c r="C112" s="182">
        <v>2</v>
      </c>
      <c r="D112" s="270">
        <f>'solvent 1'!D112</f>
        <v>0</v>
      </c>
      <c r="E112" s="338"/>
      <c r="F112" s="338"/>
      <c r="G112" s="255">
        <f>'solvent 1'!G112</f>
        <v>4</v>
      </c>
      <c r="H112" s="202">
        <f>D112/G112</f>
        <v>0</v>
      </c>
      <c r="I112" s="301"/>
      <c r="J112" s="201">
        <f t="shared" ref="J112:J116" si="9">I112-$B$55</f>
        <v>0</v>
      </c>
      <c r="K112" s="338"/>
      <c r="L112" s="338"/>
      <c r="M112" s="338"/>
      <c r="N112" s="338"/>
      <c r="O112" s="338"/>
      <c r="P112" s="178" t="e">
        <f>J112/$B$75</f>
        <v>#DIV/0!</v>
      </c>
      <c r="Q112" s="201" t="e">
        <f>P112*0.001/H112*100*10000</f>
        <v>#DIV/0!</v>
      </c>
      <c r="R112" s="352"/>
      <c r="S112" s="355"/>
      <c r="T112" s="228" t="e">
        <f>IF(P112&lt;$B$79, $B$79*0.001/H112*100*10000,"N/A")</f>
        <v>#DIV/0!</v>
      </c>
      <c r="U112" s="323"/>
      <c r="V112" s="146"/>
      <c r="W112" s="124"/>
      <c r="X112" s="117"/>
    </row>
    <row r="113" spans="1:24" s="94" customFormat="1" ht="14.25" customHeight="1" x14ac:dyDescent="0.25">
      <c r="A113" s="378"/>
      <c r="B113" s="381"/>
      <c r="C113" s="147">
        <v>3</v>
      </c>
      <c r="D113" s="271">
        <f>'solvent 1'!D113</f>
        <v>0</v>
      </c>
      <c r="E113" s="339"/>
      <c r="F113" s="339"/>
      <c r="G113" s="256">
        <f>'solvent 1'!G113</f>
        <v>4</v>
      </c>
      <c r="H113" s="308">
        <f>D113/G113</f>
        <v>0</v>
      </c>
      <c r="I113" s="302"/>
      <c r="J113" s="306">
        <f t="shared" si="9"/>
        <v>0</v>
      </c>
      <c r="K113" s="339"/>
      <c r="L113" s="339"/>
      <c r="M113" s="339"/>
      <c r="N113" s="339"/>
      <c r="O113" s="339"/>
      <c r="P113" s="317" t="e">
        <f>J113/$B$75</f>
        <v>#DIV/0!</v>
      </c>
      <c r="Q113" s="306" t="e">
        <f>P113*0.001/H113*100*10000</f>
        <v>#DIV/0!</v>
      </c>
      <c r="R113" s="353"/>
      <c r="S113" s="356"/>
      <c r="T113" s="228" t="e">
        <f>IF(P113&lt;$B$79, $B$79*0.001/H113*100*10000,"N/A")</f>
        <v>#DIV/0!</v>
      </c>
      <c r="U113" s="324"/>
      <c r="V113"/>
      <c r="W113" s="124"/>
    </row>
    <row r="114" spans="1:24" s="94" customFormat="1" ht="14.25" customHeight="1" x14ac:dyDescent="0.25">
      <c r="A114" s="378"/>
      <c r="B114" s="381"/>
      <c r="C114" s="145" t="s">
        <v>151</v>
      </c>
      <c r="D114" s="257">
        <f>'solvent 1'!D114</f>
        <v>0</v>
      </c>
      <c r="E114" s="207">
        <f>'solvent 1'!E114</f>
        <v>800</v>
      </c>
      <c r="F114" s="207" t="str">
        <f>'solvent 1'!F114</f>
        <v>Diluted stock A</v>
      </c>
      <c r="G114" s="257">
        <f>'solvent 1'!G114</f>
        <v>3.2</v>
      </c>
      <c r="H114" s="193">
        <f>D114/(E114*0.001+G114)</f>
        <v>0</v>
      </c>
      <c r="I114" s="301"/>
      <c r="J114" s="201">
        <f t="shared" si="9"/>
        <v>0</v>
      </c>
      <c r="K114" s="225" t="e">
        <f>$B$75*S111/100*H114/0.001</f>
        <v>#DIV/0!</v>
      </c>
      <c r="L114" s="201" t="e">
        <f>J114-K114</f>
        <v>#DIV/0!</v>
      </c>
      <c r="M114" s="194">
        <f>$E$64</f>
        <v>0</v>
      </c>
      <c r="N114" s="178" t="e">
        <f>L114/B$75</f>
        <v>#DIV/0!</v>
      </c>
      <c r="O114" s="201" t="e">
        <f>IF(M114&gt;=$B$79, N114/M114*100, "N/A")</f>
        <v>#DIV/0!</v>
      </c>
      <c r="P114" s="343" t="str">
        <f>'solvent 1'!P114</f>
        <v>N/A</v>
      </c>
      <c r="Q114" s="343" t="str">
        <f>'solvent 1'!Q114</f>
        <v>N/A</v>
      </c>
      <c r="R114" s="343" t="str">
        <f>'solvent 1'!R114</f>
        <v>N/A</v>
      </c>
      <c r="S114" s="343" t="str">
        <f>'solvent 1'!S114</f>
        <v>N/A</v>
      </c>
      <c r="T114" s="345" t="str">
        <f>IF(P114&lt;$B$79, $B$79*0.001/H114*100*10000,"N/A")</f>
        <v>N/A</v>
      </c>
      <c r="U114" s="334" t="str">
        <f>'solvent 1'!U114</f>
        <v>N/A</v>
      </c>
      <c r="V114"/>
      <c r="W114" s="124"/>
      <c r="X114" s="117"/>
    </row>
    <row r="115" spans="1:24" s="94" customFormat="1" ht="14.25" customHeight="1" x14ac:dyDescent="0.25">
      <c r="A115" s="378"/>
      <c r="B115" s="381"/>
      <c r="C115" s="182" t="s">
        <v>152</v>
      </c>
      <c r="D115" s="257">
        <f>'solvent 1'!D115</f>
        <v>0</v>
      </c>
      <c r="E115" s="207">
        <f>'solvent 1'!E115</f>
        <v>4000</v>
      </c>
      <c r="F115" s="207" t="str">
        <f>'solvent 1'!F115</f>
        <v>Diluted stock A</v>
      </c>
      <c r="G115" s="257">
        <f>'solvent 1'!G115</f>
        <v>0</v>
      </c>
      <c r="H115" s="193">
        <f>D115/(E115*0.001+G115)</f>
        <v>0</v>
      </c>
      <c r="I115" s="301"/>
      <c r="J115" s="201">
        <f t="shared" si="9"/>
        <v>0</v>
      </c>
      <c r="K115" s="225" t="e">
        <f>$B$75*S111/100*H115/0.001</f>
        <v>#DIV/0!</v>
      </c>
      <c r="L115" s="201" t="e">
        <f t="shared" ref="L115:L116" si="10">J115-K115</f>
        <v>#DIV/0!</v>
      </c>
      <c r="M115" s="194">
        <f>$E$65</f>
        <v>0</v>
      </c>
      <c r="N115" s="178" t="e">
        <f>L115/B$75</f>
        <v>#DIV/0!</v>
      </c>
      <c r="O115" s="201" t="e">
        <f>IF(M115&gt;=$B$79, N115/M115*100, "N/A")</f>
        <v>#DIV/0!</v>
      </c>
      <c r="P115" s="338"/>
      <c r="Q115" s="338"/>
      <c r="R115" s="338"/>
      <c r="S115" s="338"/>
      <c r="T115" s="346"/>
      <c r="U115" s="335"/>
      <c r="V115"/>
      <c r="W115" s="124"/>
      <c r="X115" s="117"/>
    </row>
    <row r="116" spans="1:24" s="94" customFormat="1" ht="15.75" thickBot="1" x14ac:dyDescent="0.3">
      <c r="A116" s="379"/>
      <c r="B116" s="382"/>
      <c r="C116" s="198" t="s">
        <v>153</v>
      </c>
      <c r="D116" s="258">
        <f>'solvent 1'!D116</f>
        <v>0</v>
      </c>
      <c r="E116" s="207">
        <f>'solvent 1'!E116</f>
        <v>20</v>
      </c>
      <c r="F116" s="207" t="str">
        <f>'solvent 1'!F116</f>
        <v>Stock A</v>
      </c>
      <c r="G116" s="258">
        <f>'solvent 1'!G116</f>
        <v>3.98</v>
      </c>
      <c r="H116" s="199">
        <f>D116/(E116*0.001+G116)</f>
        <v>0</v>
      </c>
      <c r="I116" s="303"/>
      <c r="J116" s="204">
        <f t="shared" si="9"/>
        <v>0</v>
      </c>
      <c r="K116" s="225" t="e">
        <f>$B$75*S111/100*H116/0.001</f>
        <v>#DIV/0!</v>
      </c>
      <c r="L116" s="201" t="e">
        <f t="shared" si="10"/>
        <v>#DIV/0!</v>
      </c>
      <c r="M116" s="194">
        <f>$E$66</f>
        <v>0</v>
      </c>
      <c r="N116" s="178" t="e">
        <f>L116/B$75</f>
        <v>#DIV/0!</v>
      </c>
      <c r="O116" s="201" t="e">
        <f>IF(M116&gt;=$B$79, N116/M116*100, "N/A")</f>
        <v>#DIV/0!</v>
      </c>
      <c r="P116" s="344"/>
      <c r="Q116" s="344"/>
      <c r="R116" s="344"/>
      <c r="S116" s="344"/>
      <c r="T116" s="347"/>
      <c r="U116" s="336"/>
      <c r="V116" s="146"/>
      <c r="W116" s="124"/>
    </row>
    <row r="117" spans="1:24" s="94" customFormat="1" ht="15" x14ac:dyDescent="0.25">
      <c r="A117" s="377">
        <f>'solvent 1'!A117</f>
        <v>0</v>
      </c>
      <c r="B117" s="380">
        <f>'solvent 1'!B117</f>
        <v>0</v>
      </c>
      <c r="C117" s="195">
        <v>1</v>
      </c>
      <c r="D117" s="269">
        <f>'solvent 1'!D117</f>
        <v>0</v>
      </c>
      <c r="E117" s="337" t="str">
        <f>'solvent 1'!E117</f>
        <v>N/A</v>
      </c>
      <c r="F117" s="337" t="str">
        <f>'solvent 1'!F117</f>
        <v>N/A</v>
      </c>
      <c r="G117" s="254">
        <f>'solvent 1'!G117</f>
        <v>4</v>
      </c>
      <c r="H117" s="307">
        <f>D117/G117</f>
        <v>0</v>
      </c>
      <c r="I117" s="300"/>
      <c r="J117" s="305">
        <f>I117-$B$55</f>
        <v>0</v>
      </c>
      <c r="K117" s="337" t="str">
        <f>'solvent 1'!K117</f>
        <v>N/A</v>
      </c>
      <c r="L117" s="337" t="str">
        <f>'solvent 1'!L117</f>
        <v>N/A</v>
      </c>
      <c r="M117" s="337" t="str">
        <f>'solvent 1'!M117</f>
        <v>N/A</v>
      </c>
      <c r="N117" s="337" t="str">
        <f>'solvent 1'!N117</f>
        <v>N/A</v>
      </c>
      <c r="O117" s="337" t="str">
        <f>'solvent 1'!O117</f>
        <v>N/A</v>
      </c>
      <c r="P117" s="206" t="e">
        <f>J117/$B$75</f>
        <v>#DIV/0!</v>
      </c>
      <c r="Q117" s="305" t="e">
        <f>P117*0.001/H117*100*10000</f>
        <v>#DIV/0!</v>
      </c>
      <c r="R117" s="351" t="e">
        <f>AVERAGE(Q117:Q119)</f>
        <v>#DIV/0!</v>
      </c>
      <c r="S117" s="354" t="e">
        <f>AVERAGE(R117:R119)/10000</f>
        <v>#DIV/0!</v>
      </c>
      <c r="T117" s="227" t="e">
        <f>IF(P117&lt;$B$79, $B$79*0.001/H117*100*10000,"N/A")</f>
        <v>#DIV/0!</v>
      </c>
      <c r="U117" s="322"/>
      <c r="V117" s="146"/>
      <c r="W117" s="124"/>
    </row>
    <row r="118" spans="1:24" s="94" customFormat="1" ht="15" x14ac:dyDescent="0.25">
      <c r="A118" s="378"/>
      <c r="B118" s="381"/>
      <c r="C118" s="182">
        <v>2</v>
      </c>
      <c r="D118" s="270">
        <f>'solvent 1'!D118</f>
        <v>0</v>
      </c>
      <c r="E118" s="338"/>
      <c r="F118" s="338"/>
      <c r="G118" s="255">
        <f>'solvent 1'!G118</f>
        <v>4</v>
      </c>
      <c r="H118" s="202">
        <f>D118/G118</f>
        <v>0</v>
      </c>
      <c r="I118" s="301"/>
      <c r="J118" s="201">
        <f t="shared" ref="J118:J122" si="11">I118-$B$55</f>
        <v>0</v>
      </c>
      <c r="K118" s="338"/>
      <c r="L118" s="338"/>
      <c r="M118" s="338"/>
      <c r="N118" s="338"/>
      <c r="O118" s="338"/>
      <c r="P118" s="178" t="e">
        <f>J118/$B$75</f>
        <v>#DIV/0!</v>
      </c>
      <c r="Q118" s="201" t="e">
        <f>P118*0.001/H118*100*10000</f>
        <v>#DIV/0!</v>
      </c>
      <c r="R118" s="352"/>
      <c r="S118" s="355"/>
      <c r="T118" s="228" t="e">
        <f>IF(P118&lt;$B$79, $B$79*0.001/H118*100*10000,"N/A")</f>
        <v>#DIV/0!</v>
      </c>
      <c r="U118" s="323"/>
      <c r="X118" s="117"/>
    </row>
    <row r="119" spans="1:24" s="94" customFormat="1" ht="15" x14ac:dyDescent="0.25">
      <c r="A119" s="378"/>
      <c r="B119" s="381"/>
      <c r="C119" s="147">
        <v>3</v>
      </c>
      <c r="D119" s="271">
        <f>'solvent 1'!D119</f>
        <v>0</v>
      </c>
      <c r="E119" s="339"/>
      <c r="F119" s="339"/>
      <c r="G119" s="256">
        <f>'solvent 1'!G119</f>
        <v>4</v>
      </c>
      <c r="H119" s="308">
        <f>D119/G119</f>
        <v>0</v>
      </c>
      <c r="I119" s="302"/>
      <c r="J119" s="306">
        <f t="shared" si="11"/>
        <v>0</v>
      </c>
      <c r="K119" s="339"/>
      <c r="L119" s="339"/>
      <c r="M119" s="339"/>
      <c r="N119" s="339"/>
      <c r="O119" s="339"/>
      <c r="P119" s="317" t="e">
        <f>J119/$B$75</f>
        <v>#DIV/0!</v>
      </c>
      <c r="Q119" s="306" t="e">
        <f>P119*0.001/H119*100*10000</f>
        <v>#DIV/0!</v>
      </c>
      <c r="R119" s="353"/>
      <c r="S119" s="356"/>
      <c r="T119" s="228" t="e">
        <f>IF(P119&lt;$B$79, $B$79*0.001/H119*100*10000,"N/A")</f>
        <v>#DIV/0!</v>
      </c>
      <c r="U119" s="324"/>
      <c r="X119" s="117"/>
    </row>
    <row r="120" spans="1:24" s="94" customFormat="1" ht="15" x14ac:dyDescent="0.25">
      <c r="A120" s="378"/>
      <c r="B120" s="381"/>
      <c r="C120" s="145" t="s">
        <v>151</v>
      </c>
      <c r="D120" s="257">
        <f>'solvent 1'!D120</f>
        <v>0</v>
      </c>
      <c r="E120" s="207">
        <f>'solvent 1'!E120</f>
        <v>800</v>
      </c>
      <c r="F120" s="207" t="str">
        <f>'solvent 1'!F120</f>
        <v>Diluted stock A</v>
      </c>
      <c r="G120" s="257">
        <f>'solvent 1'!G120</f>
        <v>3.2</v>
      </c>
      <c r="H120" s="193">
        <f>D120/(E120*0.001+G120)</f>
        <v>0</v>
      </c>
      <c r="I120" s="301"/>
      <c r="J120" s="201">
        <f t="shared" si="11"/>
        <v>0</v>
      </c>
      <c r="K120" s="225" t="e">
        <f>$B$75*S117/100*H120/0.001</f>
        <v>#DIV/0!</v>
      </c>
      <c r="L120" s="201" t="e">
        <f>J120-K120</f>
        <v>#DIV/0!</v>
      </c>
      <c r="M120" s="194">
        <f>$E$64</f>
        <v>0</v>
      </c>
      <c r="N120" s="178" t="e">
        <f>L120/B$75</f>
        <v>#DIV/0!</v>
      </c>
      <c r="O120" s="201" t="e">
        <f>IF(M120&gt;=$B$79, N120/M120*100, "N/A")</f>
        <v>#DIV/0!</v>
      </c>
      <c r="P120" s="343" t="str">
        <f>'solvent 1'!P120</f>
        <v>N/A</v>
      </c>
      <c r="Q120" s="343" t="str">
        <f>'solvent 1'!Q120</f>
        <v>N/A</v>
      </c>
      <c r="R120" s="343" t="str">
        <f>'solvent 1'!R120</f>
        <v>N/A</v>
      </c>
      <c r="S120" s="343" t="str">
        <f>'solvent 1'!S120</f>
        <v>N/A</v>
      </c>
      <c r="T120" s="345" t="str">
        <f>IF(P120&lt;$B$79, $B$79*0.001/H120*100*10000,"N/A")</f>
        <v>N/A</v>
      </c>
      <c r="U120" s="334" t="str">
        <f>'solvent 1'!U120</f>
        <v>N/A</v>
      </c>
      <c r="X120" s="117"/>
    </row>
    <row r="121" spans="1:24" s="94" customFormat="1" ht="15" x14ac:dyDescent="0.25">
      <c r="A121" s="378"/>
      <c r="B121" s="381"/>
      <c r="C121" s="182" t="s">
        <v>152</v>
      </c>
      <c r="D121" s="257">
        <f>'solvent 1'!D121</f>
        <v>0</v>
      </c>
      <c r="E121" s="207">
        <f>'solvent 1'!E121</f>
        <v>4000</v>
      </c>
      <c r="F121" s="207" t="str">
        <f>'solvent 1'!F121</f>
        <v>Diluted stock A</v>
      </c>
      <c r="G121" s="257">
        <f>'solvent 1'!G121</f>
        <v>0</v>
      </c>
      <c r="H121" s="193">
        <f>D121/(E121*0.001+G121)</f>
        <v>0</v>
      </c>
      <c r="I121" s="301"/>
      <c r="J121" s="201">
        <f t="shared" si="11"/>
        <v>0</v>
      </c>
      <c r="K121" s="225" t="e">
        <f>$B$75*S117/100*H121/0.001</f>
        <v>#DIV/0!</v>
      </c>
      <c r="L121" s="201" t="e">
        <f t="shared" ref="L121:L122" si="12">J121-K121</f>
        <v>#DIV/0!</v>
      </c>
      <c r="M121" s="194">
        <f>$E$65</f>
        <v>0</v>
      </c>
      <c r="N121" s="178" t="e">
        <f>L121/B$75</f>
        <v>#DIV/0!</v>
      </c>
      <c r="O121" s="201" t="e">
        <f>IF(M121&gt;=$B$79, N121/M121*100, "N/A")</f>
        <v>#DIV/0!</v>
      </c>
      <c r="P121" s="338"/>
      <c r="Q121" s="338"/>
      <c r="R121" s="338"/>
      <c r="S121" s="338"/>
      <c r="T121" s="346"/>
      <c r="U121" s="335"/>
      <c r="X121" s="117"/>
    </row>
    <row r="122" spans="1:24" s="94" customFormat="1" ht="15.75" thickBot="1" x14ac:dyDescent="0.3">
      <c r="A122" s="379"/>
      <c r="B122" s="382"/>
      <c r="C122" s="198" t="s">
        <v>153</v>
      </c>
      <c r="D122" s="258">
        <f>'solvent 1'!D122</f>
        <v>0</v>
      </c>
      <c r="E122" s="207">
        <f>'solvent 1'!E122</f>
        <v>20</v>
      </c>
      <c r="F122" s="207" t="str">
        <f>'solvent 1'!F122</f>
        <v>Stock A</v>
      </c>
      <c r="G122" s="258">
        <f>'solvent 1'!G122</f>
        <v>3.98</v>
      </c>
      <c r="H122" s="199">
        <f>D122/(E122*0.001+G122)</f>
        <v>0</v>
      </c>
      <c r="I122" s="303"/>
      <c r="J122" s="204">
        <f t="shared" si="11"/>
        <v>0</v>
      </c>
      <c r="K122" s="226" t="e">
        <f>$B$75*S117/100*H122/0.001</f>
        <v>#DIV/0!</v>
      </c>
      <c r="L122" s="204" t="e">
        <f t="shared" si="12"/>
        <v>#DIV/0!</v>
      </c>
      <c r="M122" s="203">
        <f>$E$66</f>
        <v>0</v>
      </c>
      <c r="N122" s="266" t="e">
        <f>L122/B$75</f>
        <v>#DIV/0!</v>
      </c>
      <c r="O122" s="201" t="e">
        <f>IF(M122&gt;=$B$79, N122/M122*100, "N/A")</f>
        <v>#DIV/0!</v>
      </c>
      <c r="P122" s="344"/>
      <c r="Q122" s="344"/>
      <c r="R122" s="344"/>
      <c r="S122" s="344"/>
      <c r="T122" s="347"/>
      <c r="U122" s="336"/>
      <c r="X122" s="117"/>
    </row>
    <row r="123" spans="1:24" s="94" customFormat="1" ht="15" x14ac:dyDescent="0.25">
      <c r="A123" s="377">
        <f>'solvent 1'!A123</f>
        <v>0</v>
      </c>
      <c r="B123" s="380">
        <f>'solvent 1'!B123</f>
        <v>0</v>
      </c>
      <c r="C123" s="195">
        <v>1</v>
      </c>
      <c r="D123" s="269">
        <f>'solvent 1'!D123</f>
        <v>0</v>
      </c>
      <c r="E123" s="337" t="str">
        <f>'solvent 1'!E123</f>
        <v>N/A</v>
      </c>
      <c r="F123" s="337" t="str">
        <f>'solvent 1'!F123</f>
        <v>N/A</v>
      </c>
      <c r="G123" s="254">
        <f>'solvent 1'!G123</f>
        <v>4</v>
      </c>
      <c r="H123" s="307">
        <f>D123/G123</f>
        <v>0</v>
      </c>
      <c r="I123" s="300"/>
      <c r="J123" s="305">
        <f>I123-$B$55</f>
        <v>0</v>
      </c>
      <c r="K123" s="337" t="str">
        <f>'solvent 1'!K123</f>
        <v>N/A</v>
      </c>
      <c r="L123" s="337" t="str">
        <f>'solvent 1'!L123</f>
        <v>N/A</v>
      </c>
      <c r="M123" s="337" t="str">
        <f>'solvent 1'!M123</f>
        <v>N/A</v>
      </c>
      <c r="N123" s="337" t="str">
        <f>'solvent 1'!N123</f>
        <v>N/A</v>
      </c>
      <c r="O123" s="337" t="str">
        <f>'solvent 1'!O123</f>
        <v>N/A</v>
      </c>
      <c r="P123" s="206" t="e">
        <f>J123/$B$75</f>
        <v>#DIV/0!</v>
      </c>
      <c r="Q123" s="305" t="e">
        <f>P123*0.001/H123*100*10000</f>
        <v>#DIV/0!</v>
      </c>
      <c r="R123" s="351" t="e">
        <f>AVERAGE(Q123:Q125)</f>
        <v>#DIV/0!</v>
      </c>
      <c r="S123" s="354" t="e">
        <f>AVERAGE(R123:R125)/10000</f>
        <v>#DIV/0!</v>
      </c>
      <c r="T123" s="227" t="e">
        <f>IF(P123&lt;$B$79, $B$79*0.001/H123*100*10000,"N/A")</f>
        <v>#DIV/0!</v>
      </c>
      <c r="U123" s="322"/>
    </row>
    <row r="124" spans="1:24" s="94" customFormat="1" ht="15" x14ac:dyDescent="0.25">
      <c r="A124" s="378"/>
      <c r="B124" s="381"/>
      <c r="C124" s="182">
        <v>2</v>
      </c>
      <c r="D124" s="270">
        <f>'solvent 1'!D124</f>
        <v>0</v>
      </c>
      <c r="E124" s="338"/>
      <c r="F124" s="338"/>
      <c r="G124" s="255">
        <f>'solvent 1'!G124</f>
        <v>4</v>
      </c>
      <c r="H124" s="202">
        <f>D124/G124</f>
        <v>0</v>
      </c>
      <c r="I124" s="301"/>
      <c r="J124" s="201">
        <f t="shared" ref="J124:J128" si="13">I124-$B$55</f>
        <v>0</v>
      </c>
      <c r="K124" s="338"/>
      <c r="L124" s="338"/>
      <c r="M124" s="338"/>
      <c r="N124" s="338"/>
      <c r="O124" s="338"/>
      <c r="P124" s="178" t="e">
        <f>J124/$B$75</f>
        <v>#DIV/0!</v>
      </c>
      <c r="Q124" s="201" t="e">
        <f>P124*0.001/H124*100*10000</f>
        <v>#DIV/0!</v>
      </c>
      <c r="R124" s="352"/>
      <c r="S124" s="355"/>
      <c r="T124" s="228" t="e">
        <f>IF(P124&lt;$B$79, $B$79*0.001/H124*100*10000,"N/A")</f>
        <v>#DIV/0!</v>
      </c>
      <c r="U124" s="323"/>
    </row>
    <row r="125" spans="1:24" s="94" customFormat="1" ht="15" x14ac:dyDescent="0.25">
      <c r="A125" s="378"/>
      <c r="B125" s="381"/>
      <c r="C125" s="147">
        <v>3</v>
      </c>
      <c r="D125" s="271">
        <f>'solvent 1'!D125</f>
        <v>0</v>
      </c>
      <c r="E125" s="339"/>
      <c r="F125" s="339"/>
      <c r="G125" s="256">
        <f>'solvent 1'!G125</f>
        <v>4</v>
      </c>
      <c r="H125" s="308">
        <f>D125/G125</f>
        <v>0</v>
      </c>
      <c r="I125" s="302"/>
      <c r="J125" s="306">
        <f t="shared" si="13"/>
        <v>0</v>
      </c>
      <c r="K125" s="339"/>
      <c r="L125" s="339"/>
      <c r="M125" s="339"/>
      <c r="N125" s="339"/>
      <c r="O125" s="339"/>
      <c r="P125" s="317" t="e">
        <f>J125/$B$75</f>
        <v>#DIV/0!</v>
      </c>
      <c r="Q125" s="306" t="e">
        <f>P125*0.001/H125*100*10000</f>
        <v>#DIV/0!</v>
      </c>
      <c r="R125" s="353"/>
      <c r="S125" s="356"/>
      <c r="T125" s="228" t="e">
        <f>IF(P125&lt;$B$79, $B$79*0.001/H125*100*10000,"N/A")</f>
        <v>#DIV/0!</v>
      </c>
      <c r="U125" s="324"/>
    </row>
    <row r="126" spans="1:24" s="94" customFormat="1" ht="15" x14ac:dyDescent="0.25">
      <c r="A126" s="378"/>
      <c r="B126" s="381"/>
      <c r="C126" s="145" t="s">
        <v>151</v>
      </c>
      <c r="D126" s="257">
        <f>'solvent 1'!D126</f>
        <v>0</v>
      </c>
      <c r="E126" s="207">
        <f>'solvent 1'!E126</f>
        <v>800</v>
      </c>
      <c r="F126" s="207" t="str">
        <f>'solvent 1'!F126</f>
        <v>Diluted stock A</v>
      </c>
      <c r="G126" s="257">
        <f>'solvent 1'!G126</f>
        <v>3.2</v>
      </c>
      <c r="H126" s="193">
        <f>D126/(E126*0.001+G126)</f>
        <v>0</v>
      </c>
      <c r="I126" s="301"/>
      <c r="J126" s="201">
        <f t="shared" si="13"/>
        <v>0</v>
      </c>
      <c r="K126" s="225" t="e">
        <f>$B$75*S123/100*H126/0.001</f>
        <v>#DIV/0!</v>
      </c>
      <c r="L126" s="201" t="e">
        <f>J126-K126</f>
        <v>#DIV/0!</v>
      </c>
      <c r="M126" s="194">
        <f>$E$64</f>
        <v>0</v>
      </c>
      <c r="N126" s="178" t="e">
        <f>L126/B$75</f>
        <v>#DIV/0!</v>
      </c>
      <c r="O126" s="201" t="e">
        <f>IF(M126&gt;=$B$79, N126/M126*100, "N/A")</f>
        <v>#DIV/0!</v>
      </c>
      <c r="P126" s="343" t="str">
        <f>'solvent 1'!P126</f>
        <v>N/A</v>
      </c>
      <c r="Q126" s="343" t="str">
        <f>'solvent 1'!Q126</f>
        <v>N/A</v>
      </c>
      <c r="R126" s="343" t="str">
        <f>'solvent 1'!R126</f>
        <v>N/A</v>
      </c>
      <c r="S126" s="343" t="str">
        <f>'solvent 1'!S126</f>
        <v>N/A</v>
      </c>
      <c r="T126" s="345" t="str">
        <f>IF(P126&lt;$B$79, $B$79*0.001/H126*100*10000,"N/A")</f>
        <v>N/A</v>
      </c>
      <c r="U126" s="334" t="str">
        <f>'solvent 1'!U126</f>
        <v>N/A</v>
      </c>
    </row>
    <row r="127" spans="1:24" s="94" customFormat="1" ht="15" x14ac:dyDescent="0.25">
      <c r="A127" s="378"/>
      <c r="B127" s="381"/>
      <c r="C127" s="182" t="s">
        <v>152</v>
      </c>
      <c r="D127" s="257">
        <f>'solvent 1'!D127</f>
        <v>0</v>
      </c>
      <c r="E127" s="207">
        <f>'solvent 1'!E127</f>
        <v>4000</v>
      </c>
      <c r="F127" s="207" t="str">
        <f>'solvent 1'!F127</f>
        <v>Diluted stock A</v>
      </c>
      <c r="G127" s="257">
        <f>'solvent 1'!G127</f>
        <v>0</v>
      </c>
      <c r="H127" s="193">
        <f>D127/(E127*0.001+G127)</f>
        <v>0</v>
      </c>
      <c r="I127" s="301"/>
      <c r="J127" s="201">
        <f t="shared" si="13"/>
        <v>0</v>
      </c>
      <c r="K127" s="225" t="e">
        <f>$B$75*S123/100*H127/0.001</f>
        <v>#DIV/0!</v>
      </c>
      <c r="L127" s="201" t="e">
        <f t="shared" ref="L127:L128" si="14">J127-K127</f>
        <v>#DIV/0!</v>
      </c>
      <c r="M127" s="194">
        <f>$E$65</f>
        <v>0</v>
      </c>
      <c r="N127" s="178" t="e">
        <f>L127/B$75</f>
        <v>#DIV/0!</v>
      </c>
      <c r="O127" s="201" t="e">
        <f>IF(M127&gt;=$B$79, N127/M127*100, "N/A")</f>
        <v>#DIV/0!</v>
      </c>
      <c r="P127" s="338"/>
      <c r="Q127" s="338"/>
      <c r="R127" s="338"/>
      <c r="S127" s="338"/>
      <c r="T127" s="346"/>
      <c r="U127" s="335"/>
    </row>
    <row r="128" spans="1:24" s="94" customFormat="1" ht="15.75" thickBot="1" x14ac:dyDescent="0.3">
      <c r="A128" s="379"/>
      <c r="B128" s="382"/>
      <c r="C128" s="198" t="s">
        <v>153</v>
      </c>
      <c r="D128" s="258">
        <f>'solvent 1'!D128</f>
        <v>0</v>
      </c>
      <c r="E128" s="207">
        <f>'solvent 1'!E128</f>
        <v>20</v>
      </c>
      <c r="F128" s="207" t="str">
        <f>'solvent 1'!F128</f>
        <v>Stock A</v>
      </c>
      <c r="G128" s="258">
        <f>'solvent 1'!G128</f>
        <v>3.98</v>
      </c>
      <c r="H128" s="199">
        <f>D128/(E128*0.001+G128)</f>
        <v>0</v>
      </c>
      <c r="I128" s="303"/>
      <c r="J128" s="204">
        <f t="shared" si="13"/>
        <v>0</v>
      </c>
      <c r="K128" s="226" t="e">
        <f>$B$75*S123/100*H128/0.001</f>
        <v>#DIV/0!</v>
      </c>
      <c r="L128" s="204" t="e">
        <f t="shared" si="14"/>
        <v>#DIV/0!</v>
      </c>
      <c r="M128" s="203">
        <f>$E$66</f>
        <v>0</v>
      </c>
      <c r="N128" s="266" t="e">
        <f>L128/B$75</f>
        <v>#DIV/0!</v>
      </c>
      <c r="O128" s="201" t="e">
        <f>IF(M128&gt;=$B$79, N128/M128*100, "N/A")</f>
        <v>#DIV/0!</v>
      </c>
      <c r="P128" s="344"/>
      <c r="Q128" s="344"/>
      <c r="R128" s="344"/>
      <c r="S128" s="344"/>
      <c r="T128" s="347"/>
      <c r="U128" s="336"/>
    </row>
    <row r="129" spans="1:21" s="94" customFormat="1" ht="15" x14ac:dyDescent="0.25">
      <c r="A129" s="377">
        <f>'solvent 1'!A129</f>
        <v>0</v>
      </c>
      <c r="B129" s="380">
        <f>'solvent 1'!B129</f>
        <v>0</v>
      </c>
      <c r="C129" s="195">
        <v>1</v>
      </c>
      <c r="D129" s="269">
        <f>'solvent 1'!D129</f>
        <v>0</v>
      </c>
      <c r="E129" s="337" t="str">
        <f>'solvent 1'!E129</f>
        <v>N/A</v>
      </c>
      <c r="F129" s="337" t="str">
        <f>'solvent 1'!F129</f>
        <v>N/A</v>
      </c>
      <c r="G129" s="254">
        <f>'solvent 1'!G129</f>
        <v>4</v>
      </c>
      <c r="H129" s="307">
        <f>D129/G129</f>
        <v>0</v>
      </c>
      <c r="I129" s="300"/>
      <c r="J129" s="305">
        <f>I129-$B$55</f>
        <v>0</v>
      </c>
      <c r="K129" s="337" t="str">
        <f>'solvent 1'!K129</f>
        <v>N/A</v>
      </c>
      <c r="L129" s="337" t="str">
        <f>'solvent 1'!L129</f>
        <v>N/A</v>
      </c>
      <c r="M129" s="337" t="str">
        <f>'solvent 1'!M129</f>
        <v>N/A</v>
      </c>
      <c r="N129" s="337" t="str">
        <f>'solvent 1'!N129</f>
        <v>N/A</v>
      </c>
      <c r="O129" s="337" t="str">
        <f>'solvent 1'!O129</f>
        <v>N/A</v>
      </c>
      <c r="P129" s="206" t="e">
        <f>J129/$B$75</f>
        <v>#DIV/0!</v>
      </c>
      <c r="Q129" s="305" t="e">
        <f>P129*0.001/H129*100*10000</f>
        <v>#DIV/0!</v>
      </c>
      <c r="R129" s="351" t="e">
        <f>AVERAGE(Q129:Q131)</f>
        <v>#DIV/0!</v>
      </c>
      <c r="S129" s="354" t="e">
        <f>AVERAGE(R129:R131)/10000</f>
        <v>#DIV/0!</v>
      </c>
      <c r="T129" s="227" t="e">
        <f>IF(P129&lt;$B$79, $B$79*0.001/H129*100*10000,"N/A")</f>
        <v>#DIV/0!</v>
      </c>
      <c r="U129" s="322"/>
    </row>
    <row r="130" spans="1:21" s="94" customFormat="1" ht="15" x14ac:dyDescent="0.25">
      <c r="A130" s="378"/>
      <c r="B130" s="381"/>
      <c r="C130" s="182">
        <v>2</v>
      </c>
      <c r="D130" s="270">
        <f>'solvent 1'!D130</f>
        <v>0</v>
      </c>
      <c r="E130" s="338"/>
      <c r="F130" s="338"/>
      <c r="G130" s="255">
        <f>'solvent 1'!G130</f>
        <v>4</v>
      </c>
      <c r="H130" s="202">
        <f>D130/G130</f>
        <v>0</v>
      </c>
      <c r="I130" s="301"/>
      <c r="J130" s="201">
        <f t="shared" ref="J130:J134" si="15">I130-$B$55</f>
        <v>0</v>
      </c>
      <c r="K130" s="338"/>
      <c r="L130" s="338"/>
      <c r="M130" s="338"/>
      <c r="N130" s="338"/>
      <c r="O130" s="338"/>
      <c r="P130" s="178" t="e">
        <f>J130/$B$75</f>
        <v>#DIV/0!</v>
      </c>
      <c r="Q130" s="201" t="e">
        <f>P130*0.001/H130*100*10000</f>
        <v>#DIV/0!</v>
      </c>
      <c r="R130" s="352"/>
      <c r="S130" s="355"/>
      <c r="T130" s="228" t="e">
        <f>IF(P130&lt;$B$79, $B$79*0.001/H130*100*10000,"N/A")</f>
        <v>#DIV/0!</v>
      </c>
      <c r="U130" s="323"/>
    </row>
    <row r="131" spans="1:21" s="94" customFormat="1" ht="15" x14ac:dyDescent="0.25">
      <c r="A131" s="378"/>
      <c r="B131" s="381"/>
      <c r="C131" s="147">
        <v>3</v>
      </c>
      <c r="D131" s="271">
        <f>'solvent 1'!D131</f>
        <v>0</v>
      </c>
      <c r="E131" s="339"/>
      <c r="F131" s="339"/>
      <c r="G131" s="256">
        <f>'solvent 1'!G131</f>
        <v>4</v>
      </c>
      <c r="H131" s="308">
        <f>D131/G131</f>
        <v>0</v>
      </c>
      <c r="I131" s="302"/>
      <c r="J131" s="306">
        <f t="shared" si="15"/>
        <v>0</v>
      </c>
      <c r="K131" s="339"/>
      <c r="L131" s="339"/>
      <c r="M131" s="339"/>
      <c r="N131" s="339"/>
      <c r="O131" s="339"/>
      <c r="P131" s="317" t="e">
        <f>J131/$B$75</f>
        <v>#DIV/0!</v>
      </c>
      <c r="Q131" s="306" t="e">
        <f>P131*0.001/H131*100*10000</f>
        <v>#DIV/0!</v>
      </c>
      <c r="R131" s="353"/>
      <c r="S131" s="356"/>
      <c r="T131" s="228" t="e">
        <f>IF(P131&lt;$B$79, $B$79*0.001/H131*100*10000,"N/A")</f>
        <v>#DIV/0!</v>
      </c>
      <c r="U131" s="324"/>
    </row>
    <row r="132" spans="1:21" s="94" customFormat="1" ht="15" x14ac:dyDescent="0.25">
      <c r="A132" s="378"/>
      <c r="B132" s="381"/>
      <c r="C132" s="145" t="s">
        <v>151</v>
      </c>
      <c r="D132" s="257">
        <f>'solvent 1'!D132</f>
        <v>0</v>
      </c>
      <c r="E132" s="207">
        <f>'solvent 1'!E132</f>
        <v>800</v>
      </c>
      <c r="F132" s="207" t="str">
        <f>'solvent 1'!F132</f>
        <v>Diluted stock A</v>
      </c>
      <c r="G132" s="257">
        <f>'solvent 1'!G132</f>
        <v>3.2</v>
      </c>
      <c r="H132" s="193">
        <f>D132/(E132*0.001+G132)</f>
        <v>0</v>
      </c>
      <c r="I132" s="301"/>
      <c r="J132" s="201">
        <f t="shared" si="15"/>
        <v>0</v>
      </c>
      <c r="K132" s="225" t="e">
        <f>$B$75*S129/100*H132/0.001</f>
        <v>#DIV/0!</v>
      </c>
      <c r="L132" s="201" t="e">
        <f>J132-K132</f>
        <v>#DIV/0!</v>
      </c>
      <c r="M132" s="194">
        <f>$E$64</f>
        <v>0</v>
      </c>
      <c r="N132" s="178" t="e">
        <f>L132/B$75</f>
        <v>#DIV/0!</v>
      </c>
      <c r="O132" s="201" t="e">
        <f>IF(M132&gt;=$B$79, N132/M132*100, "N/A")</f>
        <v>#DIV/0!</v>
      </c>
      <c r="P132" s="343" t="str">
        <f>'solvent 1'!P132</f>
        <v>N/A</v>
      </c>
      <c r="Q132" s="343" t="str">
        <f>'solvent 1'!Q132</f>
        <v>N/A</v>
      </c>
      <c r="R132" s="343" t="str">
        <f>'solvent 1'!R132</f>
        <v>N/A</v>
      </c>
      <c r="S132" s="343" t="str">
        <f>'solvent 1'!S132</f>
        <v>N/A</v>
      </c>
      <c r="T132" s="345" t="str">
        <f>IF(P132&lt;$B$79, $B$79*0.001/H132*100*10000,"N/A")</f>
        <v>N/A</v>
      </c>
      <c r="U132" s="334" t="str">
        <f>'solvent 1'!U132</f>
        <v>N/A</v>
      </c>
    </row>
    <row r="133" spans="1:21" s="94" customFormat="1" ht="15" x14ac:dyDescent="0.25">
      <c r="A133" s="378"/>
      <c r="B133" s="381"/>
      <c r="C133" s="182" t="s">
        <v>152</v>
      </c>
      <c r="D133" s="257">
        <f>'solvent 1'!D133</f>
        <v>0</v>
      </c>
      <c r="E133" s="207">
        <f>'solvent 1'!E133</f>
        <v>4000</v>
      </c>
      <c r="F133" s="207" t="str">
        <f>'solvent 1'!F133</f>
        <v>Diluted stock A</v>
      </c>
      <c r="G133" s="257">
        <f>'solvent 1'!G133</f>
        <v>0</v>
      </c>
      <c r="H133" s="193">
        <f>D133/(E133*0.001+G133)</f>
        <v>0</v>
      </c>
      <c r="I133" s="301"/>
      <c r="J133" s="201">
        <f t="shared" si="15"/>
        <v>0</v>
      </c>
      <c r="K133" s="225" t="e">
        <f>$B$75*S129/100*H133/0.001</f>
        <v>#DIV/0!</v>
      </c>
      <c r="L133" s="201" t="e">
        <f t="shared" ref="L133:L134" si="16">J133-K133</f>
        <v>#DIV/0!</v>
      </c>
      <c r="M133" s="194">
        <f>$E$65</f>
        <v>0</v>
      </c>
      <c r="N133" s="178" t="e">
        <f>L133/B$75</f>
        <v>#DIV/0!</v>
      </c>
      <c r="O133" s="201" t="e">
        <f>IF(M133&gt;=$B$79, N133/M133*100, "N/A")</f>
        <v>#DIV/0!</v>
      </c>
      <c r="P133" s="338"/>
      <c r="Q133" s="338"/>
      <c r="R133" s="338"/>
      <c r="S133" s="338"/>
      <c r="T133" s="346"/>
      <c r="U133" s="335"/>
    </row>
    <row r="134" spans="1:21" s="94" customFormat="1" ht="15.75" thickBot="1" x14ac:dyDescent="0.3">
      <c r="A134" s="379"/>
      <c r="B134" s="382"/>
      <c r="C134" s="198" t="s">
        <v>153</v>
      </c>
      <c r="D134" s="258">
        <f>'solvent 1'!D134</f>
        <v>0</v>
      </c>
      <c r="E134" s="304">
        <f>'solvent 1'!E134</f>
        <v>20</v>
      </c>
      <c r="F134" s="304" t="str">
        <f>'solvent 1'!F134</f>
        <v>Stock A</v>
      </c>
      <c r="G134" s="258">
        <f>'solvent 1'!G134</f>
        <v>3.98</v>
      </c>
      <c r="H134" s="199">
        <f>D134/(E134*0.001+G134)</f>
        <v>0</v>
      </c>
      <c r="I134" s="303"/>
      <c r="J134" s="204">
        <f t="shared" si="15"/>
        <v>0</v>
      </c>
      <c r="K134" s="226" t="e">
        <f>$B$75*S129/100*H134/0.001</f>
        <v>#DIV/0!</v>
      </c>
      <c r="L134" s="204" t="e">
        <f t="shared" si="16"/>
        <v>#DIV/0!</v>
      </c>
      <c r="M134" s="203">
        <f>$E$66</f>
        <v>0</v>
      </c>
      <c r="N134" s="266" t="e">
        <f>L134/B$75</f>
        <v>#DIV/0!</v>
      </c>
      <c r="O134" s="201" t="e">
        <f>IF(M134&gt;=$B$79, N134/M134*100, "N/A")</f>
        <v>#DIV/0!</v>
      </c>
      <c r="P134" s="344"/>
      <c r="Q134" s="344"/>
      <c r="R134" s="344"/>
      <c r="S134" s="344"/>
      <c r="T134" s="347"/>
      <c r="U134" s="336"/>
    </row>
    <row r="135" spans="1:21" s="94" customFormat="1" ht="15" x14ac:dyDescent="0.25">
      <c r="Q135" s="117"/>
    </row>
    <row r="136" spans="1:21" s="94" customFormat="1" ht="15" x14ac:dyDescent="0.25">
      <c r="Q136" s="117"/>
    </row>
    <row r="137" spans="1:21" s="94" customFormat="1" ht="15" x14ac:dyDescent="0.25">
      <c r="A137" s="181" t="s">
        <v>148</v>
      </c>
      <c r="Q137" s="117"/>
    </row>
    <row r="138" spans="1:21" s="94" customFormat="1" ht="15" x14ac:dyDescent="0.25">
      <c r="A138" s="325"/>
      <c r="B138" s="326"/>
      <c r="C138" s="326"/>
      <c r="D138" s="326"/>
      <c r="E138" s="326"/>
      <c r="F138" s="326"/>
      <c r="G138" s="326"/>
      <c r="H138" s="326"/>
      <c r="I138" s="326"/>
      <c r="J138" s="326"/>
      <c r="K138" s="326"/>
      <c r="L138" s="326"/>
      <c r="M138" s="326"/>
      <c r="N138" s="326"/>
      <c r="O138" s="326"/>
      <c r="P138" s="326"/>
      <c r="Q138" s="326"/>
      <c r="R138" s="326"/>
      <c r="S138" s="326"/>
      <c r="T138" s="326"/>
      <c r="U138" s="327"/>
    </row>
    <row r="139" spans="1:21" s="94" customFormat="1" ht="15" x14ac:dyDescent="0.25">
      <c r="A139" s="328"/>
      <c r="B139" s="329"/>
      <c r="C139" s="329"/>
      <c r="D139" s="329"/>
      <c r="E139" s="329"/>
      <c r="F139" s="329"/>
      <c r="G139" s="329"/>
      <c r="H139" s="329"/>
      <c r="I139" s="329"/>
      <c r="J139" s="329"/>
      <c r="K139" s="329"/>
      <c r="L139" s="329"/>
      <c r="M139" s="329"/>
      <c r="N139" s="329"/>
      <c r="O139" s="329"/>
      <c r="P139" s="329"/>
      <c r="Q139" s="329"/>
      <c r="R139" s="329"/>
      <c r="S139" s="329"/>
      <c r="T139" s="329"/>
      <c r="U139" s="330"/>
    </row>
    <row r="140" spans="1:21" s="94" customFormat="1" ht="15" x14ac:dyDescent="0.25">
      <c r="A140" s="328"/>
      <c r="B140" s="329"/>
      <c r="C140" s="329"/>
      <c r="D140" s="329"/>
      <c r="E140" s="329"/>
      <c r="F140" s="329"/>
      <c r="G140" s="329"/>
      <c r="H140" s="329"/>
      <c r="I140" s="329"/>
      <c r="J140" s="329"/>
      <c r="K140" s="329"/>
      <c r="L140" s="329"/>
      <c r="M140" s="329"/>
      <c r="N140" s="329"/>
      <c r="O140" s="329"/>
      <c r="P140" s="329"/>
      <c r="Q140" s="329"/>
      <c r="R140" s="329"/>
      <c r="S140" s="329"/>
      <c r="T140" s="329"/>
      <c r="U140" s="330"/>
    </row>
    <row r="141" spans="1:21" s="94" customFormat="1" ht="15" x14ac:dyDescent="0.25">
      <c r="A141" s="328"/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29"/>
      <c r="N141" s="329"/>
      <c r="O141" s="329"/>
      <c r="P141" s="329"/>
      <c r="Q141" s="329"/>
      <c r="R141" s="329"/>
      <c r="S141" s="329"/>
      <c r="T141" s="329"/>
      <c r="U141" s="330"/>
    </row>
    <row r="142" spans="1:21" s="94" customFormat="1" ht="15" x14ac:dyDescent="0.25">
      <c r="A142" s="328"/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29"/>
      <c r="N142" s="329"/>
      <c r="O142" s="329"/>
      <c r="P142" s="329"/>
      <c r="Q142" s="329"/>
      <c r="R142" s="329"/>
      <c r="S142" s="329"/>
      <c r="T142" s="329"/>
      <c r="U142" s="330"/>
    </row>
    <row r="143" spans="1:21" s="94" customFormat="1" ht="15" x14ac:dyDescent="0.25">
      <c r="A143" s="328"/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29"/>
      <c r="P143" s="329"/>
      <c r="Q143" s="329"/>
      <c r="R143" s="329"/>
      <c r="S143" s="329"/>
      <c r="T143" s="329"/>
      <c r="U143" s="330"/>
    </row>
    <row r="144" spans="1:21" ht="15" x14ac:dyDescent="0.25">
      <c r="A144" s="328"/>
      <c r="B144" s="329"/>
      <c r="C144" s="329"/>
      <c r="D144" s="329"/>
      <c r="E144" s="329"/>
      <c r="F144" s="329"/>
      <c r="G144" s="329"/>
      <c r="H144" s="329"/>
      <c r="I144" s="329"/>
      <c r="J144" s="329"/>
      <c r="K144" s="329"/>
      <c r="L144" s="329"/>
      <c r="M144" s="329"/>
      <c r="N144" s="329"/>
      <c r="O144" s="329"/>
      <c r="P144" s="329"/>
      <c r="Q144" s="329"/>
      <c r="R144" s="329"/>
      <c r="S144" s="329"/>
      <c r="T144" s="329"/>
      <c r="U144" s="330"/>
    </row>
    <row r="145" spans="1:21" ht="15" x14ac:dyDescent="0.25">
      <c r="A145" s="328"/>
      <c r="B145" s="329"/>
      <c r="C145" s="329"/>
      <c r="D145" s="329"/>
      <c r="E145" s="329"/>
      <c r="F145" s="329"/>
      <c r="G145" s="329"/>
      <c r="H145" s="329"/>
      <c r="I145" s="329"/>
      <c r="J145" s="329"/>
      <c r="K145" s="329"/>
      <c r="L145" s="329"/>
      <c r="M145" s="329"/>
      <c r="N145" s="329"/>
      <c r="O145" s="329"/>
      <c r="P145" s="329"/>
      <c r="Q145" s="329"/>
      <c r="R145" s="329"/>
      <c r="S145" s="329"/>
      <c r="T145" s="329"/>
      <c r="U145" s="330"/>
    </row>
    <row r="146" spans="1:21" s="94" customFormat="1" ht="15" x14ac:dyDescent="0.25">
      <c r="A146" s="328"/>
      <c r="B146" s="329"/>
      <c r="C146" s="329"/>
      <c r="D146" s="329"/>
      <c r="E146" s="329"/>
      <c r="F146" s="329"/>
      <c r="G146" s="329"/>
      <c r="H146" s="329"/>
      <c r="I146" s="329"/>
      <c r="J146" s="329"/>
      <c r="K146" s="329"/>
      <c r="L146" s="329"/>
      <c r="M146" s="329"/>
      <c r="N146" s="329"/>
      <c r="O146" s="329"/>
      <c r="P146" s="329"/>
      <c r="Q146" s="329"/>
      <c r="R146" s="329"/>
      <c r="S146" s="329"/>
      <c r="T146" s="329"/>
      <c r="U146" s="330"/>
    </row>
    <row r="147" spans="1:21" s="94" customFormat="1" ht="15" x14ac:dyDescent="0.25">
      <c r="A147" s="328"/>
      <c r="B147" s="329"/>
      <c r="C147" s="329"/>
      <c r="D147" s="329"/>
      <c r="E147" s="329"/>
      <c r="F147" s="329"/>
      <c r="G147" s="329"/>
      <c r="H147" s="329"/>
      <c r="I147" s="329"/>
      <c r="J147" s="329"/>
      <c r="K147" s="329"/>
      <c r="L147" s="329"/>
      <c r="M147" s="329"/>
      <c r="N147" s="329"/>
      <c r="O147" s="329"/>
      <c r="P147" s="329"/>
      <c r="Q147" s="329"/>
      <c r="R147" s="329"/>
      <c r="S147" s="329"/>
      <c r="T147" s="329"/>
      <c r="U147" s="330"/>
    </row>
    <row r="148" spans="1:21" s="94" customFormat="1" ht="15" x14ac:dyDescent="0.25">
      <c r="A148" s="331"/>
      <c r="B148" s="332"/>
      <c r="C148" s="332"/>
      <c r="D148" s="332"/>
      <c r="E148" s="332"/>
      <c r="F148" s="332"/>
      <c r="G148" s="332"/>
      <c r="H148" s="332"/>
      <c r="I148" s="332"/>
      <c r="J148" s="332"/>
      <c r="K148" s="332"/>
      <c r="L148" s="332"/>
      <c r="M148" s="332"/>
      <c r="N148" s="332"/>
      <c r="O148" s="332"/>
      <c r="P148" s="332"/>
      <c r="Q148" s="332"/>
      <c r="R148" s="332"/>
      <c r="S148" s="332"/>
      <c r="T148" s="332"/>
      <c r="U148" s="333"/>
    </row>
    <row r="149" spans="1:21" ht="14.25" customHeight="1" x14ac:dyDescent="0.25"/>
  </sheetData>
  <mergeCells count="102">
    <mergeCell ref="G21:H21"/>
    <mergeCell ref="G22:H22"/>
    <mergeCell ref="G26:I26"/>
    <mergeCell ref="G27:I27"/>
    <mergeCell ref="A84:A86"/>
    <mergeCell ref="B84:B86"/>
    <mergeCell ref="C84:C86"/>
    <mergeCell ref="D84:D86"/>
    <mergeCell ref="E84:E86"/>
    <mergeCell ref="A105:A110"/>
    <mergeCell ref="B105:B110"/>
    <mergeCell ref="E105:E107"/>
    <mergeCell ref="B4:E4"/>
    <mergeCell ref="B5:E5"/>
    <mergeCell ref="A111:A116"/>
    <mergeCell ref="B111:B116"/>
    <mergeCell ref="E111:E113"/>
    <mergeCell ref="F111:F113"/>
    <mergeCell ref="F105:F107"/>
    <mergeCell ref="K111:K113"/>
    <mergeCell ref="L111:L113"/>
    <mergeCell ref="R105:R107"/>
    <mergeCell ref="S105:S107"/>
    <mergeCell ref="U105:U107"/>
    <mergeCell ref="P108:P110"/>
    <mergeCell ref="Q108:Q110"/>
    <mergeCell ref="R108:R110"/>
    <mergeCell ref="S108:S110"/>
    <mergeCell ref="T108:T110"/>
    <mergeCell ref="U108:U110"/>
    <mergeCell ref="K105:K107"/>
    <mergeCell ref="L105:L107"/>
    <mergeCell ref="M105:M107"/>
    <mergeCell ref="N105:N107"/>
    <mergeCell ref="O105:O107"/>
    <mergeCell ref="P114:P116"/>
    <mergeCell ref="Q114:Q116"/>
    <mergeCell ref="R114:R116"/>
    <mergeCell ref="S114:S116"/>
    <mergeCell ref="T114:T116"/>
    <mergeCell ref="U114:U116"/>
    <mergeCell ref="M111:M113"/>
    <mergeCell ref="N111:N113"/>
    <mergeCell ref="O111:O113"/>
    <mergeCell ref="R111:R113"/>
    <mergeCell ref="S111:S113"/>
    <mergeCell ref="U111:U113"/>
    <mergeCell ref="S120:S122"/>
    <mergeCell ref="T120:T122"/>
    <mergeCell ref="U120:U122"/>
    <mergeCell ref="M117:M119"/>
    <mergeCell ref="N117:N119"/>
    <mergeCell ref="O117:O119"/>
    <mergeCell ref="R117:R119"/>
    <mergeCell ref="S117:S119"/>
    <mergeCell ref="U117:U119"/>
    <mergeCell ref="A123:A128"/>
    <mergeCell ref="B123:B128"/>
    <mergeCell ref="E123:E125"/>
    <mergeCell ref="F123:F125"/>
    <mergeCell ref="K123:K125"/>
    <mergeCell ref="L123:L125"/>
    <mergeCell ref="P120:P122"/>
    <mergeCell ref="Q120:Q122"/>
    <mergeCell ref="R120:R122"/>
    <mergeCell ref="A117:A122"/>
    <mergeCell ref="B117:B122"/>
    <mergeCell ref="E117:E119"/>
    <mergeCell ref="F117:F119"/>
    <mergeCell ref="K117:K119"/>
    <mergeCell ref="L117:L119"/>
    <mergeCell ref="P126:P128"/>
    <mergeCell ref="Q126:Q128"/>
    <mergeCell ref="R126:R128"/>
    <mergeCell ref="S126:S128"/>
    <mergeCell ref="T126:T128"/>
    <mergeCell ref="U126:U128"/>
    <mergeCell ref="M123:M125"/>
    <mergeCell ref="N123:N125"/>
    <mergeCell ref="O123:O125"/>
    <mergeCell ref="R123:R125"/>
    <mergeCell ref="S123:S125"/>
    <mergeCell ref="U123:U125"/>
    <mergeCell ref="A138:U148"/>
    <mergeCell ref="P132:P134"/>
    <mergeCell ref="Q132:Q134"/>
    <mergeCell ref="R132:R134"/>
    <mergeCell ref="S132:S134"/>
    <mergeCell ref="T132:T134"/>
    <mergeCell ref="U132:U134"/>
    <mergeCell ref="M129:M131"/>
    <mergeCell ref="N129:N131"/>
    <mergeCell ref="O129:O131"/>
    <mergeCell ref="R129:R131"/>
    <mergeCell ref="S129:S131"/>
    <mergeCell ref="U129:U131"/>
    <mergeCell ref="A129:A134"/>
    <mergeCell ref="B129:B134"/>
    <mergeCell ref="E129:E131"/>
    <mergeCell ref="F129:F131"/>
    <mergeCell ref="K129:K131"/>
    <mergeCell ref="L129:L131"/>
  </mergeCells>
  <conditionalFormatting sqref="J105:J110 L108:L110 N108:N110">
    <cfRule type="containsText" dxfId="438" priority="70" operator="containsText" text="#VALUE!">
      <formula>NOT(ISERROR(SEARCH("#VALUE!",J105)))</formula>
    </cfRule>
  </conditionalFormatting>
  <conditionalFormatting sqref="G89">
    <cfRule type="cellIs" dxfId="437" priority="68" operator="greaterThan">
      <formula>1</formula>
    </cfRule>
    <cfRule type="cellIs" dxfId="436" priority="69" operator="lessThanOrEqual">
      <formula>1</formula>
    </cfRule>
  </conditionalFormatting>
  <conditionalFormatting sqref="I89">
    <cfRule type="cellIs" dxfId="435" priority="66" operator="greaterThan">
      <formula>5</formula>
    </cfRule>
    <cfRule type="cellIs" dxfId="434" priority="67" operator="lessThanOrEqual">
      <formula>5</formula>
    </cfRule>
  </conditionalFormatting>
  <conditionalFormatting sqref="J87">
    <cfRule type="cellIs" dxfId="433" priority="63" operator="lessThan">
      <formula>90</formula>
    </cfRule>
    <cfRule type="cellIs" dxfId="432" priority="64" operator="greaterThan">
      <formula>110</formula>
    </cfRule>
    <cfRule type="cellIs" dxfId="431" priority="65" operator="between">
      <formula>90</formula>
      <formula>110</formula>
    </cfRule>
  </conditionalFormatting>
  <conditionalFormatting sqref="P105:P107">
    <cfRule type="cellIs" dxfId="430" priority="71" operator="greaterThan">
      <formula>$D$79</formula>
    </cfRule>
    <cfRule type="cellIs" dxfId="429" priority="72" operator="lessThan">
      <formula>$B$79</formula>
    </cfRule>
    <cfRule type="cellIs" dxfId="428" priority="73" operator="between">
      <formula>$B$79</formula>
      <formula>$D$79</formula>
    </cfRule>
  </conditionalFormatting>
  <conditionalFormatting sqref="J111:J116 N114:N116">
    <cfRule type="containsText" dxfId="427" priority="62" operator="containsText" text="#VALUE!">
      <formula>NOT(ISERROR(SEARCH("#VALUE!",J111)))</formula>
    </cfRule>
  </conditionalFormatting>
  <conditionalFormatting sqref="N120:N122 N126:N128 N132:N134 J117:J134">
    <cfRule type="containsText" dxfId="426" priority="61" operator="containsText" text="#VALUE!">
      <formula>NOT(ISERROR(SEARCH("#VALUE!",J117)))</formula>
    </cfRule>
  </conditionalFormatting>
  <conditionalFormatting sqref="L114:L116">
    <cfRule type="containsText" dxfId="425" priority="60" operator="containsText" text="#VALUE!">
      <formula>NOT(ISERROR(SEARCH("#VALUE!",L114)))</formula>
    </cfRule>
  </conditionalFormatting>
  <conditionalFormatting sqref="L120:L122">
    <cfRule type="containsText" dxfId="424" priority="59" operator="containsText" text="#VALUE!">
      <formula>NOT(ISERROR(SEARCH("#VALUE!",L120)))</formula>
    </cfRule>
  </conditionalFormatting>
  <conditionalFormatting sqref="I95:I99">
    <cfRule type="cellIs" dxfId="423" priority="56" operator="lessThan">
      <formula>90</formula>
    </cfRule>
    <cfRule type="cellIs" dxfId="422" priority="57" operator="greaterThan">
      <formula>110</formula>
    </cfRule>
    <cfRule type="cellIs" dxfId="421" priority="58" operator="between">
      <formula>90</formula>
      <formula>110</formula>
    </cfRule>
  </conditionalFormatting>
  <conditionalFormatting sqref="P111:P113">
    <cfRule type="cellIs" dxfId="420" priority="53" operator="greaterThan">
      <formula>$D$79</formula>
    </cfRule>
    <cfRule type="cellIs" dxfId="419" priority="54" operator="lessThan">
      <formula>$B$79</formula>
    </cfRule>
    <cfRule type="cellIs" dxfId="418" priority="55" operator="between">
      <formula>$B$79</formula>
      <formula>$D$79</formula>
    </cfRule>
  </conditionalFormatting>
  <conditionalFormatting sqref="P117:P119">
    <cfRule type="cellIs" dxfId="417" priority="50" operator="greaterThan">
      <formula>$D$79</formula>
    </cfRule>
    <cfRule type="cellIs" dxfId="416" priority="51" operator="lessThan">
      <formula>$B$79</formula>
    </cfRule>
    <cfRule type="cellIs" dxfId="415" priority="52" operator="between">
      <formula>$B$79</formula>
      <formula>$D$79</formula>
    </cfRule>
  </conditionalFormatting>
  <conditionalFormatting sqref="H62:H65">
    <cfRule type="cellIs" dxfId="414" priority="47" operator="between">
      <formula>70</formula>
      <formula>130</formula>
    </cfRule>
    <cfRule type="cellIs" dxfId="413" priority="48" operator="lessThan">
      <formula>70</formula>
    </cfRule>
    <cfRule type="cellIs" dxfId="412" priority="49" operator="greaterThan">
      <formula>130</formula>
    </cfRule>
  </conditionalFormatting>
  <conditionalFormatting sqref="H66:H69">
    <cfRule type="cellIs" dxfId="411" priority="44" operator="between">
      <formula>90</formula>
      <formula>110</formula>
    </cfRule>
    <cfRule type="cellIs" dxfId="410" priority="45" operator="lessThan">
      <formula>90</formula>
    </cfRule>
    <cfRule type="cellIs" dxfId="409" priority="46" operator="greaterThan">
      <formula>110</formula>
    </cfRule>
  </conditionalFormatting>
  <conditionalFormatting sqref="J62:J65">
    <cfRule type="cellIs" dxfId="408" priority="41" operator="equal">
      <formula>10</formula>
    </cfRule>
    <cfRule type="cellIs" dxfId="407" priority="42" operator="greaterThan">
      <formula>10</formula>
    </cfRule>
    <cfRule type="cellIs" dxfId="406" priority="43" operator="lessThan">
      <formula>10</formula>
    </cfRule>
  </conditionalFormatting>
  <conditionalFormatting sqref="H89">
    <cfRule type="cellIs" dxfId="405" priority="39" operator="greaterThan">
      <formula>5</formula>
    </cfRule>
    <cfRule type="cellIs" dxfId="404" priority="40" operator="lessThanOrEqual">
      <formula>5</formula>
    </cfRule>
  </conditionalFormatting>
  <conditionalFormatting sqref="L126:L128">
    <cfRule type="containsText" dxfId="403" priority="38" operator="containsText" text="#VALUE!">
      <formula>NOT(ISERROR(SEARCH("#VALUE!",L126)))</formula>
    </cfRule>
  </conditionalFormatting>
  <conditionalFormatting sqref="P123:P125">
    <cfRule type="cellIs" dxfId="402" priority="35" operator="greaterThan">
      <formula>$D$79</formula>
    </cfRule>
    <cfRule type="cellIs" dxfId="401" priority="36" operator="lessThan">
      <formula>$B$79</formula>
    </cfRule>
    <cfRule type="cellIs" dxfId="400" priority="37" operator="between">
      <formula>$B$79</formula>
      <formula>$D$79</formula>
    </cfRule>
  </conditionalFormatting>
  <conditionalFormatting sqref="L132:L134">
    <cfRule type="containsText" dxfId="399" priority="34" operator="containsText" text="#VALUE!">
      <formula>NOT(ISERROR(SEARCH("#VALUE!",L132)))</formula>
    </cfRule>
  </conditionalFormatting>
  <conditionalFormatting sqref="P129:P131">
    <cfRule type="cellIs" dxfId="398" priority="31" operator="greaterThan">
      <formula>$D$79</formula>
    </cfRule>
    <cfRule type="cellIs" dxfId="397" priority="32" operator="lessThan">
      <formula>$B$79</formula>
    </cfRule>
    <cfRule type="cellIs" dxfId="396" priority="33" operator="between">
      <formula>$B$79</formula>
      <formula>$D$79</formula>
    </cfRule>
  </conditionalFormatting>
  <conditionalFormatting sqref="O108:O109">
    <cfRule type="cellIs" dxfId="395" priority="28" operator="between">
      <formula>70</formula>
      <formula>130</formula>
    </cfRule>
    <cfRule type="cellIs" dxfId="394" priority="29" operator="lessThan">
      <formula>70</formula>
    </cfRule>
    <cfRule type="cellIs" dxfId="393" priority="30" operator="greaterThan">
      <formula>130</formula>
    </cfRule>
  </conditionalFormatting>
  <conditionalFormatting sqref="O110">
    <cfRule type="cellIs" dxfId="392" priority="25" operator="between">
      <formula>90</formula>
      <formula>110</formula>
    </cfRule>
    <cfRule type="cellIs" dxfId="391" priority="26" operator="lessThan">
      <formula>90</formula>
    </cfRule>
    <cfRule type="cellIs" dxfId="390" priority="27" operator="greaterThan">
      <formula>110</formula>
    </cfRule>
  </conditionalFormatting>
  <conditionalFormatting sqref="O114:O115">
    <cfRule type="cellIs" dxfId="389" priority="22" operator="between">
      <formula>70</formula>
      <formula>130</formula>
    </cfRule>
    <cfRule type="cellIs" dxfId="388" priority="23" operator="lessThan">
      <formula>70</formula>
    </cfRule>
    <cfRule type="cellIs" dxfId="387" priority="24" operator="greaterThan">
      <formula>130</formula>
    </cfRule>
  </conditionalFormatting>
  <conditionalFormatting sqref="O116">
    <cfRule type="cellIs" dxfId="386" priority="19" operator="between">
      <formula>90</formula>
      <formula>110</formula>
    </cfRule>
    <cfRule type="cellIs" dxfId="385" priority="20" operator="lessThan">
      <formula>90</formula>
    </cfRule>
    <cfRule type="cellIs" dxfId="384" priority="21" operator="greaterThan">
      <formula>110</formula>
    </cfRule>
  </conditionalFormatting>
  <conditionalFormatting sqref="O120:O121">
    <cfRule type="cellIs" dxfId="383" priority="16" operator="between">
      <formula>70</formula>
      <formula>130</formula>
    </cfRule>
    <cfRule type="cellIs" dxfId="382" priority="17" operator="lessThan">
      <formula>70</formula>
    </cfRule>
    <cfRule type="cellIs" dxfId="381" priority="18" operator="greaterThan">
      <formula>130</formula>
    </cfRule>
  </conditionalFormatting>
  <conditionalFormatting sqref="O122">
    <cfRule type="cellIs" dxfId="380" priority="13" operator="between">
      <formula>90</formula>
      <formula>110</formula>
    </cfRule>
    <cfRule type="cellIs" dxfId="379" priority="14" operator="lessThan">
      <formula>90</formula>
    </cfRule>
    <cfRule type="cellIs" dxfId="378" priority="15" operator="greaterThan">
      <formula>110</formula>
    </cfRule>
  </conditionalFormatting>
  <conditionalFormatting sqref="O126:O127">
    <cfRule type="cellIs" dxfId="377" priority="10" operator="between">
      <formula>70</formula>
      <formula>130</formula>
    </cfRule>
    <cfRule type="cellIs" dxfId="376" priority="11" operator="lessThan">
      <formula>70</formula>
    </cfRule>
    <cfRule type="cellIs" dxfId="375" priority="12" operator="greaterThan">
      <formula>130</formula>
    </cfRule>
  </conditionalFormatting>
  <conditionalFormatting sqref="O128">
    <cfRule type="cellIs" dxfId="374" priority="7" operator="between">
      <formula>90</formula>
      <formula>110</formula>
    </cfRule>
    <cfRule type="cellIs" dxfId="373" priority="8" operator="lessThan">
      <formula>90</formula>
    </cfRule>
    <cfRule type="cellIs" dxfId="372" priority="9" operator="greaterThan">
      <formula>110</formula>
    </cfRule>
  </conditionalFormatting>
  <conditionalFormatting sqref="O132:O133">
    <cfRule type="cellIs" dxfId="371" priority="4" operator="between">
      <formula>70</formula>
      <formula>130</formula>
    </cfRule>
    <cfRule type="cellIs" dxfId="370" priority="5" operator="lessThan">
      <formula>70</formula>
    </cfRule>
    <cfRule type="cellIs" dxfId="369" priority="6" operator="greaterThan">
      <formula>130</formula>
    </cfRule>
  </conditionalFormatting>
  <conditionalFormatting sqref="O134">
    <cfRule type="cellIs" dxfId="368" priority="1" operator="between">
      <formula>90</formula>
      <formula>110</formula>
    </cfRule>
    <cfRule type="cellIs" dxfId="367" priority="2" operator="lessThan">
      <formula>90</formula>
    </cfRule>
    <cfRule type="cellIs" dxfId="366" priority="3" operator="greaterThan">
      <formula>110</formula>
    </cfRule>
  </conditionalFormatting>
  <pageMargins left="0.74803149606299213" right="0.51181102362204722" top="0.51041666666666663" bottom="0.98425196850393704" header="0.51181102362204722" footer="0.51181102362204722"/>
  <pageSetup paperSize="9" scale="9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65508-C107-4F20-AB36-C10ADD240194}">
  <sheetPr>
    <pageSetUpPr fitToPage="1"/>
  </sheetPr>
  <dimension ref="A1:AK149"/>
  <sheetViews>
    <sheetView showGridLines="0" showRuler="0" zoomScale="70" zoomScaleNormal="70" workbookViewId="0">
      <selection activeCell="A7" sqref="A7"/>
    </sheetView>
  </sheetViews>
  <sheetFormatPr defaultColWidth="0" defaultRowHeight="0" customHeight="1" zeroHeight="1" x14ac:dyDescent="0.25"/>
  <cols>
    <col min="1" max="1" width="19.75" style="94" customWidth="1"/>
    <col min="2" max="2" width="19" style="94" customWidth="1"/>
    <col min="3" max="3" width="14.875" style="94" customWidth="1"/>
    <col min="4" max="4" width="15.75" style="94" customWidth="1"/>
    <col min="5" max="5" width="15.125" style="94" customWidth="1"/>
    <col min="6" max="6" width="17.375" style="94" customWidth="1"/>
    <col min="7" max="7" width="15.375" style="94" customWidth="1"/>
    <col min="8" max="8" width="17.5" style="94" customWidth="1"/>
    <col min="9" max="9" width="14.75" style="94" customWidth="1"/>
    <col min="10" max="10" width="11.375" style="94" customWidth="1"/>
    <col min="11" max="11" width="11.875" style="94" customWidth="1"/>
    <col min="12" max="12" width="11.375" style="94" customWidth="1"/>
    <col min="13" max="13" width="13" style="94" customWidth="1"/>
    <col min="14" max="14" width="13.125" style="94" customWidth="1"/>
    <col min="15" max="15" width="11.25" style="94" customWidth="1"/>
    <col min="16" max="16" width="14.75" style="94" customWidth="1"/>
    <col min="17" max="17" width="10.75" style="94" customWidth="1"/>
    <col min="18" max="18" width="11.25" style="94" customWidth="1"/>
    <col min="19" max="19" width="12.75" style="94" customWidth="1"/>
    <col min="20" max="20" width="12.125" style="94" customWidth="1"/>
    <col min="21" max="21" width="14.125" style="94" customWidth="1"/>
    <col min="22" max="22" width="11.375" style="94" customWidth="1"/>
    <col min="23" max="24" width="9" style="94" customWidth="1"/>
    <col min="25" max="25" width="33.375" style="94" customWidth="1"/>
    <col min="26" max="33" width="0" style="94" hidden="1" customWidth="1"/>
    <col min="34" max="16384" width="9" style="117" hidden="1"/>
  </cols>
  <sheetData>
    <row r="1" spans="1:33" s="161" customFormat="1" ht="14.25" customHeight="1" x14ac:dyDescent="0.2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160"/>
      <c r="AA1" s="160"/>
      <c r="AB1" s="160"/>
      <c r="AC1" s="160"/>
      <c r="AD1" s="160"/>
      <c r="AE1" s="160"/>
      <c r="AF1" s="160"/>
      <c r="AG1" s="160"/>
    </row>
    <row r="2" spans="1:33" s="160" customFormat="1" ht="14.25" customHeight="1" x14ac:dyDescent="0.25">
      <c r="A2" s="89"/>
      <c r="B2" s="90"/>
      <c r="C2" s="90"/>
      <c r="D2" s="90"/>
      <c r="E2" s="90"/>
      <c r="F2" s="90"/>
      <c r="G2" s="91" t="s">
        <v>13</v>
      </c>
      <c r="H2" s="92"/>
      <c r="I2" s="93"/>
      <c r="J2" s="93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33" s="160" customFormat="1" ht="14.25" customHeight="1" x14ac:dyDescent="0.25">
      <c r="A3" s="95"/>
      <c r="B3" s="309"/>
      <c r="C3" s="309"/>
      <c r="D3" s="309"/>
      <c r="E3" s="309"/>
      <c r="F3" s="309"/>
      <c r="G3" s="96">
        <v>0</v>
      </c>
      <c r="H3" s="92"/>
      <c r="I3" s="93"/>
      <c r="J3" s="93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spans="1:33" s="160" customFormat="1" ht="14.25" customHeight="1" x14ac:dyDescent="0.25">
      <c r="A4" s="97"/>
      <c r="B4" s="357" t="s">
        <v>14</v>
      </c>
      <c r="C4" s="357"/>
      <c r="D4" s="357"/>
      <c r="E4" s="357"/>
      <c r="F4" s="309"/>
      <c r="G4" s="98" t="s">
        <v>15</v>
      </c>
      <c r="H4" s="92"/>
      <c r="I4" s="93"/>
      <c r="J4" s="93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</row>
    <row r="5" spans="1:33" s="160" customFormat="1" ht="14.25" customHeight="1" x14ac:dyDescent="0.25">
      <c r="A5" s="97"/>
      <c r="B5" s="357" t="s">
        <v>16</v>
      </c>
      <c r="C5" s="357"/>
      <c r="D5" s="357"/>
      <c r="E5" s="357"/>
      <c r="F5" s="309"/>
      <c r="G5" s="96">
        <v>0</v>
      </c>
      <c r="H5" s="92"/>
      <c r="I5" s="93"/>
      <c r="J5" s="93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</row>
    <row r="6" spans="1:33" s="160" customFormat="1" ht="14.25" customHeight="1" x14ac:dyDescent="0.25">
      <c r="A6" s="97"/>
      <c r="B6" s="99"/>
      <c r="C6" s="99"/>
      <c r="D6" s="99"/>
      <c r="E6" s="99"/>
      <c r="F6" s="99"/>
      <c r="G6" s="98" t="s">
        <v>17</v>
      </c>
      <c r="H6" s="92"/>
      <c r="I6" s="93"/>
      <c r="J6" s="93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</row>
    <row r="7" spans="1:33" s="160" customFormat="1" ht="15.75" customHeight="1" x14ac:dyDescent="0.25">
      <c r="A7" s="321"/>
      <c r="B7" s="100"/>
      <c r="C7" s="100"/>
      <c r="D7" s="100"/>
      <c r="E7" s="100"/>
      <c r="F7" s="100"/>
      <c r="G7" s="96" t="s">
        <v>18</v>
      </c>
      <c r="H7" s="92"/>
      <c r="I7" s="93"/>
      <c r="J7" s="93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</row>
    <row r="8" spans="1:33" s="160" customFormat="1" ht="14.25" customHeight="1" x14ac:dyDescent="0.25">
      <c r="A8" s="93"/>
      <c r="B8" s="93"/>
      <c r="C8" s="93"/>
      <c r="D8" s="93"/>
      <c r="E8" s="93"/>
      <c r="F8" s="93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</row>
    <row r="9" spans="1:33" s="160" customFormat="1" ht="14.25" customHeight="1" x14ac:dyDescent="0.25">
      <c r="A9" s="101" t="s">
        <v>110</v>
      </c>
      <c r="B9" s="267" t="str">
        <f>'solvent 1'!B9</f>
        <v>SY</v>
      </c>
      <c r="C9" s="102" t="s">
        <v>19</v>
      </c>
      <c r="D9" s="94"/>
      <c r="E9" s="94"/>
      <c r="F9" s="93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</row>
    <row r="10" spans="1:33" s="160" customFormat="1" ht="14.25" customHeight="1" x14ac:dyDescent="0.25">
      <c r="A10" s="101" t="s">
        <v>20</v>
      </c>
      <c r="B10" s="267">
        <f>'solvent 1'!B10</f>
        <v>0</v>
      </c>
      <c r="C10" s="102"/>
      <c r="D10" s="94"/>
      <c r="E10" s="94"/>
      <c r="F10" s="93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</row>
    <row r="11" spans="1:33" s="160" customFormat="1" ht="14.25" customHeight="1" x14ac:dyDescent="0.25">
      <c r="A11" s="101" t="s">
        <v>5</v>
      </c>
      <c r="B11" s="267" t="str">
        <f>'solvent 1'!B11</f>
        <v>N/A</v>
      </c>
      <c r="C11" s="102" t="s">
        <v>21</v>
      </c>
      <c r="D11" s="94"/>
      <c r="E11" s="94"/>
      <c r="F11" s="93"/>
      <c r="G11" s="93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 spans="1:33" s="160" customFormat="1" ht="14.25" customHeight="1" x14ac:dyDescent="0.25">
      <c r="A12" s="101" t="s">
        <v>6</v>
      </c>
      <c r="B12" s="267" t="str">
        <f>'solvent 1'!B12</f>
        <v>Residual solvent quantification by GC-Headspace</v>
      </c>
      <c r="C12" s="102"/>
      <c r="D12" s="94"/>
      <c r="E12" s="94"/>
      <c r="F12" s="93"/>
      <c r="G12" s="93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</row>
    <row r="13" spans="1:33" s="160" customFormat="1" ht="14.25" customHeight="1" x14ac:dyDescent="0.25">
      <c r="A13" s="101" t="s">
        <v>7</v>
      </c>
      <c r="B13" s="267">
        <f>'solvent 1'!B13</f>
        <v>0</v>
      </c>
      <c r="C13" s="102" t="s">
        <v>22</v>
      </c>
      <c r="D13" s="94"/>
      <c r="E13" s="94"/>
      <c r="F13" s="93"/>
      <c r="G13" s="93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spans="1:33" s="160" customFormat="1" ht="14.25" customHeight="1" x14ac:dyDescent="0.25">
      <c r="A14" s="101" t="s">
        <v>8</v>
      </c>
      <c r="B14" s="267">
        <f>'solvent 1'!B14</f>
        <v>0</v>
      </c>
      <c r="C14" s="102" t="s">
        <v>23</v>
      </c>
      <c r="D14" s="94"/>
      <c r="E14" s="94"/>
      <c r="F14" s="93"/>
      <c r="G14" s="93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</row>
    <row r="15" spans="1:33" s="160" customFormat="1" ht="15" customHeight="1" x14ac:dyDescent="0.25">
      <c r="A15" s="101" t="s">
        <v>144</v>
      </c>
      <c r="B15" s="268">
        <f>'solvent 1'!B15</f>
        <v>0</v>
      </c>
      <c r="C15" s="102" t="s">
        <v>24</v>
      </c>
      <c r="D15" s="94"/>
      <c r="E15" s="94"/>
      <c r="F15" s="93"/>
      <c r="G15" s="93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</row>
    <row r="16" spans="1:33" s="160" customFormat="1" ht="12.75" customHeight="1" x14ac:dyDescent="0.25">
      <c r="A16" s="101" t="s">
        <v>9</v>
      </c>
      <c r="B16" s="267">
        <f>'solvent 1'!B16</f>
        <v>0</v>
      </c>
      <c r="C16" s="102" t="s">
        <v>22</v>
      </c>
      <c r="D16" s="102"/>
      <c r="E16" s="94"/>
      <c r="F16" s="93"/>
      <c r="G16" s="93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</row>
    <row r="17" spans="1:25" s="160" customFormat="1" ht="14.25" customHeight="1" x14ac:dyDescent="0.25">
      <c r="A17" s="94"/>
      <c r="B17" s="94"/>
      <c r="C17" s="94"/>
      <c r="D17" s="94"/>
      <c r="E17" s="94"/>
      <c r="F17" s="93"/>
      <c r="G17" s="93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</row>
    <row r="18" spans="1:25" s="160" customFormat="1" ht="14.25" customHeight="1" x14ac:dyDescent="0.25">
      <c r="A18" s="94"/>
      <c r="B18" s="94"/>
      <c r="C18" s="94"/>
      <c r="D18" s="94"/>
      <c r="E18" s="94"/>
      <c r="F18" s="94"/>
      <c r="G18" s="94"/>
      <c r="H18" s="104"/>
      <c r="I18" s="104"/>
      <c r="J18" s="10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</row>
    <row r="19" spans="1:25" s="160" customFormat="1" ht="14.25" customHeight="1" x14ac:dyDescent="0.25">
      <c r="A19" s="105" t="s">
        <v>25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 spans="1:25" s="160" customFormat="1" ht="14.25" customHeight="1" x14ac:dyDescent="0.25">
      <c r="A20" s="105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</row>
    <row r="21" spans="1:25" s="160" customFormat="1" ht="14.25" customHeight="1" x14ac:dyDescent="0.25">
      <c r="A21" s="106" t="s">
        <v>26</v>
      </c>
      <c r="B21" s="106" t="s">
        <v>27</v>
      </c>
      <c r="C21" s="106" t="s">
        <v>28</v>
      </c>
      <c r="D21" s="106" t="s">
        <v>29</v>
      </c>
      <c r="E21" s="310"/>
      <c r="F21" s="310"/>
      <c r="G21" s="358"/>
      <c r="H21" s="358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 spans="1:25" s="160" customFormat="1" ht="14.25" customHeight="1" x14ac:dyDescent="0.25">
      <c r="A22" s="320">
        <f>'solvent 1'!A22</f>
        <v>0</v>
      </c>
      <c r="B22" s="320">
        <f>'solvent 1'!B22</f>
        <v>0</v>
      </c>
      <c r="C22" s="320">
        <f>'solvent 1'!C22</f>
        <v>0</v>
      </c>
      <c r="D22" s="320">
        <f>'solvent 1'!D22</f>
        <v>0</v>
      </c>
      <c r="E22" s="319"/>
      <c r="F22" s="319"/>
      <c r="G22" s="359"/>
      <c r="H22" s="359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</row>
    <row r="23" spans="1:25" s="160" customFormat="1" ht="14.25" customHeight="1" x14ac:dyDescent="0.25">
      <c r="A23" s="319"/>
      <c r="B23" s="319"/>
      <c r="C23" s="319"/>
      <c r="D23" s="319"/>
      <c r="E23" s="319"/>
      <c r="F23" s="319"/>
      <c r="G23" s="311"/>
      <c r="H23" s="311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 spans="1:25" s="160" customFormat="1" ht="14.25" customHeight="1" x14ac:dyDescent="0.25">
      <c r="A24" s="105" t="s">
        <v>30</v>
      </c>
      <c r="B24" s="319"/>
      <c r="C24" s="319"/>
      <c r="D24" s="319"/>
      <c r="E24" s="319"/>
      <c r="F24" s="319"/>
      <c r="G24" s="311"/>
      <c r="H24" s="311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</row>
    <row r="25" spans="1:25" s="160" customFormat="1" ht="14.25" customHeight="1" x14ac:dyDescent="0.25">
      <c r="A25" s="319"/>
      <c r="B25" s="319"/>
      <c r="C25" s="319"/>
      <c r="D25" s="319"/>
      <c r="E25" s="319"/>
      <c r="F25" s="319"/>
      <c r="G25" s="311"/>
      <c r="H25" s="311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 spans="1:25" s="160" customFormat="1" ht="14.25" customHeight="1" x14ac:dyDescent="0.25">
      <c r="A26" s="106" t="s">
        <v>26</v>
      </c>
      <c r="B26" s="106" t="s">
        <v>27</v>
      </c>
      <c r="C26" s="106" t="s">
        <v>28</v>
      </c>
      <c r="D26" s="106" t="s">
        <v>29</v>
      </c>
      <c r="E26" s="107" t="s">
        <v>143</v>
      </c>
      <c r="F26" s="106" t="s">
        <v>31</v>
      </c>
      <c r="G26" s="358"/>
      <c r="H26" s="358"/>
      <c r="I26" s="358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</row>
    <row r="27" spans="1:25" s="160" customFormat="1" ht="14.25" customHeight="1" x14ac:dyDescent="0.25">
      <c r="A27" s="312"/>
      <c r="B27" s="312"/>
      <c r="C27" s="180"/>
      <c r="D27" s="180"/>
      <c r="E27" s="174"/>
      <c r="F27" s="312"/>
      <c r="G27" s="372"/>
      <c r="H27" s="372"/>
      <c r="I27" s="372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</row>
    <row r="28" spans="1:25" s="160" customFormat="1" ht="14.25" customHeight="1" x14ac:dyDescent="0.25">
      <c r="A28" s="319"/>
      <c r="B28" s="319"/>
      <c r="C28" s="319"/>
      <c r="D28" s="319"/>
      <c r="E28" s="319"/>
      <c r="F28" s="319"/>
      <c r="G28" s="311"/>
      <c r="H28" s="311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</row>
    <row r="29" spans="1:25" s="160" customFormat="1" ht="14.25" customHeight="1" x14ac:dyDescent="0.25">
      <c r="A29" s="105" t="s">
        <v>32</v>
      </c>
      <c r="B29" s="319"/>
      <c r="C29" s="319"/>
      <c r="D29" s="319"/>
      <c r="E29" s="319"/>
      <c r="F29" s="319"/>
      <c r="G29" s="311"/>
      <c r="H29" s="311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</row>
    <row r="30" spans="1:25" s="160" customFormat="1" ht="14.25" customHeight="1" x14ac:dyDescent="0.25">
      <c r="A30" s="319"/>
      <c r="B30" s="319"/>
      <c r="C30" s="319"/>
      <c r="D30" s="319"/>
      <c r="E30" s="319"/>
      <c r="F30" s="319"/>
      <c r="G30" s="311"/>
      <c r="H30" s="311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</row>
    <row r="31" spans="1:25" s="160" customFormat="1" ht="30" x14ac:dyDescent="0.25">
      <c r="A31" s="108" t="s">
        <v>33</v>
      </c>
      <c r="B31" s="108" t="s">
        <v>34</v>
      </c>
      <c r="C31" s="108" t="s">
        <v>35</v>
      </c>
      <c r="D31" s="108" t="s">
        <v>36</v>
      </c>
      <c r="E31" s="109"/>
      <c r="F31" s="109"/>
      <c r="G31" s="109"/>
      <c r="H31" s="311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</row>
    <row r="32" spans="1:25" s="160" customFormat="1" ht="14.25" customHeight="1" x14ac:dyDescent="0.25">
      <c r="A32" s="110" t="s">
        <v>37</v>
      </c>
      <c r="B32" s="315">
        <v>250</v>
      </c>
      <c r="C32" s="313">
        <v>50</v>
      </c>
      <c r="D32" s="111">
        <f>B32/C32*E27/100</f>
        <v>0</v>
      </c>
      <c r="E32" s="112"/>
      <c r="F32" s="319"/>
      <c r="G32" s="113"/>
      <c r="H32" s="311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</row>
    <row r="33" spans="1:25" s="160" customFormat="1" ht="14.25" customHeight="1" x14ac:dyDescent="0.25">
      <c r="A33" s="114" t="s">
        <v>38</v>
      </c>
      <c r="B33" s="316">
        <v>250</v>
      </c>
      <c r="C33" s="314">
        <v>50</v>
      </c>
      <c r="D33" s="115">
        <f>B33/C33*E27/100</f>
        <v>0</v>
      </c>
      <c r="E33" s="319"/>
      <c r="F33" s="319"/>
      <c r="G33" s="113"/>
      <c r="H33" s="311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</row>
    <row r="34" spans="1:25" s="160" customFormat="1" ht="14.25" customHeight="1" x14ac:dyDescent="0.25">
      <c r="A34" s="105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</row>
    <row r="35" spans="1:25" s="161" customFormat="1" ht="14.25" customHeight="1" x14ac:dyDescent="0.25">
      <c r="A35" s="105" t="s">
        <v>39</v>
      </c>
      <c r="B35" s="116"/>
      <c r="C35" s="116"/>
      <c r="D35" s="116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117"/>
      <c r="U35" s="117"/>
      <c r="V35" s="117"/>
      <c r="W35" s="117"/>
      <c r="X35" s="117"/>
      <c r="Y35" s="117"/>
    </row>
    <row r="36" spans="1:25" s="161" customFormat="1" ht="14.25" customHeight="1" x14ac:dyDescent="0.25">
      <c r="A36" s="116"/>
      <c r="B36" s="116"/>
      <c r="C36" s="116"/>
      <c r="D36" s="116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117"/>
      <c r="U36" s="117"/>
      <c r="V36" s="117"/>
      <c r="W36" s="117"/>
      <c r="X36" s="117"/>
      <c r="Y36" s="117"/>
    </row>
    <row r="37" spans="1:25" s="161" customFormat="1" ht="30" x14ac:dyDescent="0.25">
      <c r="A37" s="108" t="s">
        <v>33</v>
      </c>
      <c r="B37" s="108" t="s">
        <v>40</v>
      </c>
      <c r="C37" s="108" t="s">
        <v>41</v>
      </c>
      <c r="D37" s="108" t="s">
        <v>35</v>
      </c>
      <c r="E37" s="108" t="s">
        <v>43</v>
      </c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117"/>
      <c r="U37" s="117"/>
      <c r="V37" s="117"/>
      <c r="W37" s="117"/>
      <c r="X37" s="117"/>
      <c r="Y37" s="117"/>
    </row>
    <row r="38" spans="1:25" s="161" customFormat="1" ht="14.25" customHeight="1" x14ac:dyDescent="0.25">
      <c r="A38" s="118" t="s">
        <v>44</v>
      </c>
      <c r="B38" s="272">
        <f>'solvent 1'!B38</f>
        <v>25</v>
      </c>
      <c r="C38" s="272" t="str">
        <f>'solvent 1'!C38</f>
        <v>A</v>
      </c>
      <c r="D38" s="273">
        <f>'solvent 1'!D38</f>
        <v>25</v>
      </c>
      <c r="E38" s="119">
        <f>B38*D32/(B38*0.001+D38)</f>
        <v>0</v>
      </c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17"/>
      <c r="U38" s="117"/>
      <c r="V38" s="117"/>
      <c r="W38" s="117"/>
      <c r="X38" s="117"/>
      <c r="Y38" s="117"/>
    </row>
    <row r="39" spans="1:25" s="161" customFormat="1" ht="14.25" customHeight="1" x14ac:dyDescent="0.25">
      <c r="A39" s="116"/>
      <c r="B39" s="116"/>
      <c r="C39" s="116"/>
      <c r="D39" s="116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117"/>
      <c r="U39" s="117"/>
      <c r="V39" s="117"/>
      <c r="W39" s="117"/>
      <c r="X39" s="117"/>
      <c r="Y39" s="117"/>
    </row>
    <row r="40" spans="1:25" s="161" customFormat="1" ht="14.25" customHeight="1" x14ac:dyDescent="0.25">
      <c r="A40" s="105" t="s">
        <v>138</v>
      </c>
      <c r="B40" s="116"/>
      <c r="C40" s="116"/>
      <c r="D40" s="116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117"/>
      <c r="U40" s="117"/>
      <c r="V40" s="117"/>
      <c r="W40" s="117"/>
      <c r="X40" s="117"/>
      <c r="Y40" s="117"/>
    </row>
    <row r="41" spans="1:25" s="161" customFormat="1" ht="14.25" customHeight="1" x14ac:dyDescent="0.25">
      <c r="A41" s="105"/>
      <c r="B41" s="116"/>
      <c r="C41" s="116"/>
      <c r="D41" s="116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117"/>
      <c r="U41" s="117"/>
      <c r="V41" s="117"/>
      <c r="W41" s="117"/>
      <c r="X41" s="117"/>
      <c r="Y41" s="117"/>
    </row>
    <row r="42" spans="1:25" s="161" customFormat="1" ht="29.25" customHeight="1" x14ac:dyDescent="0.25">
      <c r="A42" s="163" t="s">
        <v>122</v>
      </c>
      <c r="B42" s="121" t="s">
        <v>117</v>
      </c>
      <c r="C42" s="116"/>
      <c r="D42" s="116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117"/>
      <c r="U42" s="117"/>
      <c r="V42" s="117"/>
      <c r="W42" s="117"/>
      <c r="X42" s="117"/>
      <c r="Y42" s="117"/>
    </row>
    <row r="43" spans="1:25" s="161" customFormat="1" ht="14.25" customHeight="1" x14ac:dyDescent="0.25">
      <c r="A43" s="170" t="s">
        <v>123</v>
      </c>
      <c r="B43" s="171"/>
      <c r="C43" s="116"/>
      <c r="D43" s="116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117"/>
      <c r="U43" s="117"/>
      <c r="V43" s="117"/>
      <c r="W43" s="117"/>
      <c r="X43" s="117"/>
      <c r="Y43" s="117"/>
    </row>
    <row r="44" spans="1:25" s="161" customFormat="1" ht="14.25" customHeight="1" x14ac:dyDescent="0.25">
      <c r="A44" s="170" t="s">
        <v>124</v>
      </c>
      <c r="B44" s="171"/>
      <c r="C44" s="116"/>
      <c r="D44" s="116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117"/>
      <c r="U44" s="117"/>
      <c r="V44" s="117"/>
      <c r="W44" s="117"/>
      <c r="X44" s="117"/>
      <c r="Y44" s="117"/>
    </row>
    <row r="45" spans="1:25" s="161" customFormat="1" ht="14.25" customHeight="1" x14ac:dyDescent="0.25">
      <c r="A45" s="170" t="s">
        <v>125</v>
      </c>
      <c r="B45" s="171"/>
      <c r="C45" s="116"/>
      <c r="D45" s="116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117"/>
      <c r="U45" s="117"/>
      <c r="V45" s="117"/>
      <c r="W45" s="117"/>
      <c r="X45" s="117"/>
      <c r="Y45" s="117"/>
    </row>
    <row r="46" spans="1:25" s="161" customFormat="1" ht="14.25" customHeight="1" x14ac:dyDescent="0.25">
      <c r="A46" s="170" t="s">
        <v>126</v>
      </c>
      <c r="B46" s="171"/>
      <c r="C46" s="116"/>
      <c r="D46" s="116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117"/>
      <c r="U46" s="117"/>
      <c r="V46" s="117"/>
      <c r="W46" s="117"/>
      <c r="X46" s="117"/>
      <c r="Y46" s="117"/>
    </row>
    <row r="47" spans="1:25" s="161" customFormat="1" ht="14.25" customHeight="1" x14ac:dyDescent="0.25">
      <c r="A47" s="170" t="s">
        <v>127</v>
      </c>
      <c r="B47" s="171"/>
      <c r="C47" s="116"/>
      <c r="D47" s="116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117"/>
      <c r="U47" s="117"/>
      <c r="V47" s="117"/>
      <c r="W47" s="117"/>
      <c r="X47" s="117"/>
      <c r="Y47" s="117"/>
    </row>
    <row r="48" spans="1:25" s="161" customFormat="1" ht="14.25" customHeight="1" x14ac:dyDescent="0.25">
      <c r="A48" s="170" t="s">
        <v>128</v>
      </c>
      <c r="B48" s="171"/>
      <c r="C48" s="116"/>
      <c r="D48" s="116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117"/>
      <c r="U48" s="117"/>
      <c r="V48" s="117"/>
      <c r="W48" s="117"/>
      <c r="X48" s="117"/>
      <c r="Y48" s="117"/>
    </row>
    <row r="49" spans="1:25" s="161" customFormat="1" ht="14.25" customHeight="1" x14ac:dyDescent="0.25">
      <c r="A49" s="170" t="s">
        <v>129</v>
      </c>
      <c r="B49" s="171"/>
      <c r="C49" s="116"/>
      <c r="D49" s="116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117"/>
      <c r="U49" s="117"/>
      <c r="V49" s="117"/>
      <c r="W49" s="117"/>
      <c r="X49" s="117"/>
      <c r="Y49" s="117"/>
    </row>
    <row r="50" spans="1:25" s="161" customFormat="1" ht="14.25" customHeight="1" x14ac:dyDescent="0.25">
      <c r="A50" s="170" t="s">
        <v>130</v>
      </c>
      <c r="B50" s="171"/>
      <c r="C50" s="116"/>
      <c r="D50" s="116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117"/>
      <c r="U50" s="117"/>
      <c r="V50" s="117"/>
      <c r="W50" s="117"/>
      <c r="X50" s="117"/>
      <c r="Y50" s="117"/>
    </row>
    <row r="51" spans="1:25" s="161" customFormat="1" ht="14.25" customHeight="1" x14ac:dyDescent="0.25">
      <c r="A51" s="170"/>
      <c r="B51" s="171"/>
      <c r="C51" s="116"/>
      <c r="D51" s="116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117"/>
      <c r="U51" s="117"/>
      <c r="V51" s="117"/>
      <c r="W51" s="117"/>
      <c r="X51" s="117"/>
      <c r="Y51" s="117"/>
    </row>
    <row r="52" spans="1:25" s="161" customFormat="1" ht="14.25" customHeight="1" x14ac:dyDescent="0.25">
      <c r="A52" s="170"/>
      <c r="B52" s="171"/>
      <c r="C52" s="116"/>
      <c r="D52" s="116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117"/>
      <c r="U52" s="117"/>
      <c r="V52" s="117"/>
      <c r="W52" s="117"/>
      <c r="X52" s="117"/>
      <c r="Y52" s="117"/>
    </row>
    <row r="53" spans="1:25" s="161" customFormat="1" ht="14.25" customHeight="1" x14ac:dyDescent="0.25">
      <c r="A53" s="170"/>
      <c r="B53" s="171"/>
      <c r="C53" s="116"/>
      <c r="D53" s="116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117"/>
      <c r="U53" s="117"/>
      <c r="V53" s="117"/>
      <c r="W53" s="117"/>
      <c r="X53" s="117"/>
      <c r="Y53" s="117"/>
    </row>
    <row r="54" spans="1:25" s="161" customFormat="1" ht="14.25" customHeight="1" thickBot="1" x14ac:dyDescent="0.3">
      <c r="A54" s="172"/>
      <c r="B54" s="173"/>
      <c r="C54" s="116"/>
      <c r="D54" s="116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117"/>
      <c r="U54" s="117"/>
      <c r="V54" s="117"/>
      <c r="W54" s="117"/>
      <c r="X54" s="117"/>
      <c r="Y54" s="117"/>
    </row>
    <row r="55" spans="1:25" s="161" customFormat="1" ht="14.25" customHeight="1" thickTop="1" x14ac:dyDescent="0.25">
      <c r="A55" s="209" t="s">
        <v>131</v>
      </c>
      <c r="B55" s="210">
        <f>IFERROR(AVERAGE(B43:B54), 0)</f>
        <v>0</v>
      </c>
      <c r="C55" s="164" t="s">
        <v>132</v>
      </c>
      <c r="D55" s="116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117"/>
      <c r="U55" s="117"/>
      <c r="V55" s="117"/>
      <c r="W55" s="117"/>
      <c r="X55" s="117"/>
      <c r="Y55" s="117"/>
    </row>
    <row r="56" spans="1:25" s="161" customFormat="1" ht="14.25" customHeight="1" x14ac:dyDescent="0.25">
      <c r="A56" s="211" t="s">
        <v>66</v>
      </c>
      <c r="B56" s="212" t="e">
        <f>STDEV(B43:B54)</f>
        <v>#DIV/0!</v>
      </c>
      <c r="C56" s="164" t="s">
        <v>132</v>
      </c>
      <c r="D56" s="116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117"/>
      <c r="U56" s="117"/>
      <c r="V56" s="117"/>
      <c r="W56" s="117"/>
      <c r="X56" s="117"/>
      <c r="Y56" s="117"/>
    </row>
    <row r="57" spans="1:25" s="161" customFormat="1" ht="14.25" customHeight="1" x14ac:dyDescent="0.25">
      <c r="A57" s="166" t="s">
        <v>136</v>
      </c>
      <c r="B57" s="318" t="e">
        <f>B56/B55*100</f>
        <v>#DIV/0!</v>
      </c>
      <c r="C57" s="164"/>
      <c r="D57" s="116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117"/>
      <c r="U57" s="117"/>
      <c r="V57" s="117"/>
      <c r="W57" s="117"/>
      <c r="X57" s="117"/>
      <c r="Y57" s="117"/>
    </row>
    <row r="58" spans="1:25" s="161" customFormat="1" ht="14.25" customHeight="1" x14ac:dyDescent="0.25">
      <c r="A58" s="93"/>
      <c r="B58" s="116"/>
      <c r="C58" s="116"/>
      <c r="D58" s="116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117"/>
      <c r="U58" s="117"/>
      <c r="V58" s="117"/>
      <c r="W58" s="117"/>
      <c r="X58" s="117"/>
      <c r="Y58" s="117"/>
    </row>
    <row r="59" spans="1:25" s="161" customFormat="1" ht="14.25" customHeight="1" x14ac:dyDescent="0.25">
      <c r="A59" s="105" t="s">
        <v>137</v>
      </c>
      <c r="B59" s="116"/>
      <c r="C59" s="116"/>
      <c r="D59" s="116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117"/>
      <c r="U59" s="117"/>
      <c r="V59" s="117"/>
      <c r="W59" s="117"/>
      <c r="X59" s="117"/>
      <c r="Y59" s="117"/>
    </row>
    <row r="60" spans="1:25" s="161" customFormat="1" ht="14.25" customHeight="1" x14ac:dyDescent="0.25">
      <c r="A60" s="105"/>
      <c r="B60" s="116"/>
      <c r="C60" s="116"/>
      <c r="D60" s="116"/>
      <c r="E60" s="94"/>
      <c r="F60" s="117"/>
      <c r="H60" s="94"/>
      <c r="I60" s="94"/>
      <c r="K60" s="94"/>
      <c r="N60" s="120" t="s">
        <v>45</v>
      </c>
      <c r="O60" s="94"/>
      <c r="P60" s="117"/>
      <c r="Q60" s="117"/>
      <c r="R60" s="117"/>
    </row>
    <row r="61" spans="1:25" s="161" customFormat="1" ht="30" x14ac:dyDescent="0.25">
      <c r="A61" s="108" t="s">
        <v>46</v>
      </c>
      <c r="B61" s="108" t="s">
        <v>40</v>
      </c>
      <c r="C61" s="108" t="s">
        <v>41</v>
      </c>
      <c r="D61" s="108" t="s">
        <v>42</v>
      </c>
      <c r="E61" s="108" t="s">
        <v>43</v>
      </c>
      <c r="F61" s="121" t="s">
        <v>115</v>
      </c>
      <c r="G61" s="121" t="s">
        <v>119</v>
      </c>
      <c r="H61" s="108" t="s">
        <v>47</v>
      </c>
      <c r="I61" s="108" t="s">
        <v>163</v>
      </c>
      <c r="J61" s="108" t="s">
        <v>149</v>
      </c>
      <c r="K61" s="94"/>
      <c r="L61" s="94"/>
      <c r="M61" s="94"/>
      <c r="N61" s="94"/>
      <c r="O61" s="94"/>
      <c r="P61" s="94"/>
      <c r="Q61" s="94"/>
      <c r="R61" s="94"/>
      <c r="S61" s="117"/>
      <c r="T61" s="117"/>
      <c r="U61" s="117"/>
      <c r="V61" s="117"/>
      <c r="W61" s="117"/>
      <c r="X61" s="117"/>
      <c r="Y61" s="117"/>
    </row>
    <row r="62" spans="1:25" s="161" customFormat="1" ht="14.25" customHeight="1" x14ac:dyDescent="0.25">
      <c r="A62" s="208" t="str">
        <f>'solvent 1'!A62</f>
        <v>A8</v>
      </c>
      <c r="B62" s="208">
        <f>'solvent 1'!B62</f>
        <v>80</v>
      </c>
      <c r="C62" s="208" t="str">
        <f>'solvent 1'!C62</f>
        <v>Diluted A</v>
      </c>
      <c r="D62" s="208">
        <f>'solvent 1'!D62</f>
        <v>3.92</v>
      </c>
      <c r="E62" s="150">
        <f>B62*$E$38/1000/(B62*0.001+D62)</f>
        <v>0</v>
      </c>
      <c r="F62" s="294"/>
      <c r="G62" s="123">
        <f>F62-$B$55</f>
        <v>0</v>
      </c>
      <c r="H62" s="123" t="e">
        <f>G62/$B$75/E62*100</f>
        <v>#DIV/0!</v>
      </c>
      <c r="I62" s="278"/>
      <c r="J62" s="183" t="e">
        <f>(2*I62)/$B$78</f>
        <v>#DIV/0!</v>
      </c>
      <c r="K62" s="124" t="s">
        <v>164</v>
      </c>
      <c r="L62" s="94"/>
      <c r="M62" s="94"/>
      <c r="N62" s="94"/>
      <c r="O62" s="94"/>
      <c r="P62" s="94"/>
      <c r="Q62" s="94"/>
      <c r="R62" s="94"/>
      <c r="S62" s="117"/>
      <c r="T62" s="117"/>
      <c r="U62" s="117"/>
      <c r="V62" s="117"/>
      <c r="W62" s="117"/>
      <c r="X62" s="117"/>
      <c r="Y62" s="117"/>
    </row>
    <row r="63" spans="1:25" s="161" customFormat="1" ht="14.25" customHeight="1" x14ac:dyDescent="0.25">
      <c r="A63" s="208" t="str">
        <f>'solvent 1'!A63</f>
        <v>A7</v>
      </c>
      <c r="B63" s="208">
        <f>'solvent 1'!B63</f>
        <v>400</v>
      </c>
      <c r="C63" s="208" t="str">
        <f>'solvent 1'!C63</f>
        <v>Diluted A</v>
      </c>
      <c r="D63" s="208">
        <f>'solvent 1'!D63</f>
        <v>3.6</v>
      </c>
      <c r="E63" s="150">
        <f t="shared" ref="E63:E65" si="0">B63*$E$38/1000/(B63*0.001+D63)</f>
        <v>0</v>
      </c>
      <c r="F63" s="294"/>
      <c r="G63" s="122">
        <f t="shared" ref="G63:G73" si="1">F63-$B$55</f>
        <v>0</v>
      </c>
      <c r="H63" s="123" t="e">
        <f>G63/$B$75/E63*100</f>
        <v>#DIV/0!</v>
      </c>
      <c r="I63" s="278"/>
      <c r="J63" s="183" t="e">
        <f>(2*I63)/$B$78</f>
        <v>#DIV/0!</v>
      </c>
      <c r="K63" s="120" t="s">
        <v>165</v>
      </c>
      <c r="L63" s="94"/>
      <c r="M63" s="94"/>
      <c r="N63" s="94"/>
      <c r="O63" s="94"/>
      <c r="P63" s="94"/>
      <c r="Q63" s="94"/>
      <c r="R63" s="94"/>
      <c r="S63" s="117"/>
      <c r="T63" s="117"/>
      <c r="U63" s="117"/>
      <c r="V63" s="117"/>
      <c r="W63" s="117"/>
      <c r="X63" s="117"/>
      <c r="Y63" s="117"/>
    </row>
    <row r="64" spans="1:25" s="161" customFormat="1" ht="14.25" customHeight="1" x14ac:dyDescent="0.25">
      <c r="A64" s="208" t="str">
        <f>'solvent 1'!A64</f>
        <v>A6</v>
      </c>
      <c r="B64" s="208">
        <f>'solvent 1'!B64</f>
        <v>800</v>
      </c>
      <c r="C64" s="208" t="str">
        <f>'solvent 1'!C64</f>
        <v>Diluted A</v>
      </c>
      <c r="D64" s="208">
        <f>'solvent 1'!D64</f>
        <v>3.2</v>
      </c>
      <c r="E64" s="150">
        <f t="shared" si="0"/>
        <v>0</v>
      </c>
      <c r="F64" s="294"/>
      <c r="G64" s="122">
        <f t="shared" si="1"/>
        <v>0</v>
      </c>
      <c r="H64" s="123" t="e">
        <f>G64/$B$75/E64*100</f>
        <v>#DIV/0!</v>
      </c>
      <c r="I64" s="278"/>
      <c r="J64" s="183" t="e">
        <f>(2*I64)/$B$78</f>
        <v>#DIV/0!</v>
      </c>
      <c r="K64" s="94"/>
      <c r="L64" s="94"/>
      <c r="M64" s="94"/>
      <c r="N64" s="94"/>
      <c r="O64" s="94"/>
      <c r="P64" s="94"/>
      <c r="Q64" s="94"/>
      <c r="R64" s="94"/>
      <c r="S64" s="117"/>
      <c r="T64" s="117"/>
      <c r="U64" s="117"/>
      <c r="V64" s="117"/>
      <c r="W64" s="117"/>
      <c r="X64" s="117"/>
      <c r="Y64" s="117"/>
    </row>
    <row r="65" spans="1:25" s="161" customFormat="1" ht="14.25" customHeight="1" x14ac:dyDescent="0.25">
      <c r="A65" s="208" t="str">
        <f>'solvent 1'!A65</f>
        <v>A5</v>
      </c>
      <c r="B65" s="208">
        <f>'solvent 1'!B65</f>
        <v>4000</v>
      </c>
      <c r="C65" s="208" t="str">
        <f>'solvent 1'!C65</f>
        <v>Diluted A</v>
      </c>
      <c r="D65" s="208">
        <f>'solvent 1'!D65</f>
        <v>0</v>
      </c>
      <c r="E65" s="150">
        <f t="shared" si="0"/>
        <v>0</v>
      </c>
      <c r="F65" s="294"/>
      <c r="G65" s="122">
        <f t="shared" si="1"/>
        <v>0</v>
      </c>
      <c r="H65" s="123" t="e">
        <f t="shared" ref="H65:H73" si="2">G65/$B$75/E65*100</f>
        <v>#DIV/0!</v>
      </c>
      <c r="I65" s="278"/>
      <c r="J65" s="183" t="e">
        <f>(2*I65)/$B$78</f>
        <v>#DIV/0!</v>
      </c>
      <c r="K65" s="120" t="s">
        <v>166</v>
      </c>
      <c r="L65" s="94"/>
      <c r="M65" s="94"/>
      <c r="N65" s="94"/>
      <c r="O65" s="94"/>
      <c r="P65" s="94"/>
      <c r="Q65" s="94"/>
      <c r="R65" s="94"/>
      <c r="S65" s="117"/>
      <c r="T65" s="117"/>
      <c r="U65" s="117"/>
      <c r="V65" s="117"/>
      <c r="W65" s="117"/>
      <c r="X65" s="117"/>
      <c r="Y65" s="117"/>
    </row>
    <row r="66" spans="1:25" s="161" customFormat="1" ht="14.25" customHeight="1" x14ac:dyDescent="0.25">
      <c r="A66" s="208" t="str">
        <f>'solvent 1'!A66</f>
        <v>A4</v>
      </c>
      <c r="B66" s="208">
        <f>'solvent 1'!B66</f>
        <v>20</v>
      </c>
      <c r="C66" s="208" t="str">
        <f>'solvent 1'!C66</f>
        <v>A</v>
      </c>
      <c r="D66" s="208">
        <f>'solvent 1'!D66</f>
        <v>3.98</v>
      </c>
      <c r="E66" s="150">
        <f t="shared" ref="E66:E73" si="3">B66*$D$32/(B66*0.001+D66)</f>
        <v>0</v>
      </c>
      <c r="F66" s="294"/>
      <c r="G66" s="122">
        <f t="shared" si="1"/>
        <v>0</v>
      </c>
      <c r="H66" s="123" t="e">
        <f>G66/$B$75/E66*100</f>
        <v>#DIV/0!</v>
      </c>
      <c r="I66" s="182" t="s">
        <v>63</v>
      </c>
      <c r="J66" s="182" t="s">
        <v>63</v>
      </c>
      <c r="K66" s="120" t="s">
        <v>171</v>
      </c>
      <c r="L66" s="94"/>
      <c r="M66" s="94"/>
      <c r="N66" s="94"/>
      <c r="O66" s="94"/>
      <c r="P66" s="94"/>
      <c r="Q66" s="94"/>
      <c r="R66" s="94"/>
      <c r="S66" s="117"/>
      <c r="T66" s="117"/>
      <c r="U66" s="117"/>
      <c r="V66" s="117"/>
      <c r="W66" s="117"/>
      <c r="X66" s="117"/>
      <c r="Y66" s="117"/>
    </row>
    <row r="67" spans="1:25" s="161" customFormat="1" ht="14.25" customHeight="1" x14ac:dyDescent="0.25">
      <c r="A67" s="208" t="str">
        <f>'solvent 1'!A67</f>
        <v>A3</v>
      </c>
      <c r="B67" s="208">
        <f>'solvent 1'!B67</f>
        <v>40</v>
      </c>
      <c r="C67" s="208" t="str">
        <f>'solvent 1'!C67</f>
        <v>A</v>
      </c>
      <c r="D67" s="208">
        <f>'solvent 1'!D67</f>
        <v>3.96</v>
      </c>
      <c r="E67" s="150">
        <f t="shared" si="3"/>
        <v>0</v>
      </c>
      <c r="F67" s="294"/>
      <c r="G67" s="122">
        <f t="shared" si="1"/>
        <v>0</v>
      </c>
      <c r="H67" s="123" t="e">
        <f t="shared" si="2"/>
        <v>#DIV/0!</v>
      </c>
      <c r="I67" s="182" t="s">
        <v>63</v>
      </c>
      <c r="J67" s="182" t="s">
        <v>63</v>
      </c>
      <c r="K67" s="94"/>
      <c r="L67" s="94"/>
      <c r="M67" s="94"/>
      <c r="N67" s="94"/>
      <c r="O67" s="94"/>
      <c r="P67" s="94"/>
      <c r="Q67" s="94"/>
      <c r="R67" s="94"/>
      <c r="S67" s="117"/>
      <c r="T67" s="117"/>
      <c r="U67" s="117"/>
      <c r="V67" s="117"/>
      <c r="W67" s="117"/>
      <c r="X67" s="117"/>
      <c r="Y67" s="117"/>
    </row>
    <row r="68" spans="1:25" s="161" customFormat="1" ht="14.25" customHeight="1" x14ac:dyDescent="0.25">
      <c r="A68" s="208" t="str">
        <f>'solvent 1'!A68</f>
        <v>A2</v>
      </c>
      <c r="B68" s="208">
        <f>'solvent 1'!B68</f>
        <v>60</v>
      </c>
      <c r="C68" s="208" t="str">
        <f>'solvent 1'!C68</f>
        <v>A</v>
      </c>
      <c r="D68" s="208">
        <f>'solvent 1'!D68</f>
        <v>3.94</v>
      </c>
      <c r="E68" s="150">
        <f t="shared" si="3"/>
        <v>0</v>
      </c>
      <c r="F68" s="294"/>
      <c r="G68" s="122">
        <f t="shared" si="1"/>
        <v>0</v>
      </c>
      <c r="H68" s="123" t="e">
        <f>G68/$B$75/E68*100</f>
        <v>#DIV/0!</v>
      </c>
      <c r="I68" s="182" t="s">
        <v>63</v>
      </c>
      <c r="J68" s="182" t="s">
        <v>63</v>
      </c>
      <c r="K68" s="94"/>
      <c r="L68" s="94"/>
      <c r="M68" s="94"/>
      <c r="N68" s="94"/>
      <c r="O68" s="94"/>
      <c r="P68" s="94"/>
      <c r="Q68" s="94"/>
      <c r="R68" s="94"/>
      <c r="S68" s="117"/>
      <c r="T68" s="117"/>
      <c r="U68" s="117"/>
      <c r="V68" s="117"/>
      <c r="W68" s="117"/>
      <c r="X68" s="117"/>
      <c r="Y68" s="117"/>
    </row>
    <row r="69" spans="1:25" s="161" customFormat="1" ht="14.25" customHeight="1" x14ac:dyDescent="0.25">
      <c r="A69" s="208" t="str">
        <f>'solvent 1'!A69</f>
        <v>A1</v>
      </c>
      <c r="B69" s="208">
        <f>'solvent 1'!B69</f>
        <v>80</v>
      </c>
      <c r="C69" s="208" t="str">
        <f>'solvent 1'!C69</f>
        <v>A</v>
      </c>
      <c r="D69" s="208">
        <f>'solvent 1'!D69</f>
        <v>3.92</v>
      </c>
      <c r="E69" s="150">
        <f t="shared" si="3"/>
        <v>0</v>
      </c>
      <c r="F69" s="294"/>
      <c r="G69" s="122">
        <f t="shared" si="1"/>
        <v>0</v>
      </c>
      <c r="H69" s="123" t="e">
        <f t="shared" si="2"/>
        <v>#DIV/0!</v>
      </c>
      <c r="I69" s="182" t="s">
        <v>63</v>
      </c>
      <c r="J69" s="182" t="s">
        <v>63</v>
      </c>
      <c r="K69" s="94"/>
      <c r="L69" s="94"/>
      <c r="M69" s="94"/>
      <c r="N69" s="94"/>
      <c r="O69" s="94"/>
      <c r="P69" s="94"/>
      <c r="Q69" s="94"/>
      <c r="R69" s="94"/>
      <c r="S69" s="117"/>
      <c r="T69" s="117"/>
      <c r="U69" s="117"/>
      <c r="V69" s="117"/>
      <c r="W69" s="117"/>
      <c r="X69" s="117"/>
      <c r="Y69" s="117"/>
    </row>
    <row r="70" spans="1:25" s="161" customFormat="1" ht="14.25" customHeight="1" x14ac:dyDescent="0.25">
      <c r="A70" s="69"/>
      <c r="B70" s="69"/>
      <c r="C70" s="69"/>
      <c r="D70" s="69"/>
      <c r="E70" s="150" t="e">
        <f t="shared" si="3"/>
        <v>#DIV/0!</v>
      </c>
      <c r="F70" s="177"/>
      <c r="G70" s="122">
        <f t="shared" si="1"/>
        <v>0</v>
      </c>
      <c r="H70" s="123" t="e">
        <f t="shared" si="2"/>
        <v>#DIV/0!</v>
      </c>
      <c r="I70" s="182" t="s">
        <v>63</v>
      </c>
      <c r="J70" s="182" t="s">
        <v>63</v>
      </c>
      <c r="K70" s="94"/>
      <c r="L70" s="94"/>
      <c r="M70" s="94"/>
      <c r="N70" s="94"/>
      <c r="O70" s="94"/>
      <c r="P70" s="94"/>
      <c r="Q70" s="94"/>
      <c r="R70" s="94"/>
      <c r="S70" s="117"/>
      <c r="T70" s="117"/>
      <c r="U70" s="117"/>
      <c r="V70" s="117"/>
      <c r="W70" s="117"/>
      <c r="X70" s="117"/>
      <c r="Y70" s="117"/>
    </row>
    <row r="71" spans="1:25" s="161" customFormat="1" ht="14.25" customHeight="1" x14ac:dyDescent="0.25">
      <c r="A71" s="69"/>
      <c r="B71" s="69"/>
      <c r="C71" s="69"/>
      <c r="D71" s="69"/>
      <c r="E71" s="150" t="e">
        <f t="shared" si="3"/>
        <v>#DIV/0!</v>
      </c>
      <c r="F71" s="177"/>
      <c r="G71" s="122">
        <f t="shared" si="1"/>
        <v>0</v>
      </c>
      <c r="H71" s="123" t="e">
        <f t="shared" si="2"/>
        <v>#DIV/0!</v>
      </c>
      <c r="I71" s="182" t="s">
        <v>63</v>
      </c>
      <c r="J71" s="182" t="s">
        <v>63</v>
      </c>
      <c r="K71" s="94"/>
      <c r="L71" s="94"/>
      <c r="M71" s="94"/>
      <c r="N71" s="94"/>
      <c r="O71" s="94"/>
      <c r="P71" s="94"/>
      <c r="Q71" s="94"/>
      <c r="R71" s="94"/>
      <c r="S71" s="117"/>
      <c r="T71" s="117"/>
      <c r="U71" s="117"/>
      <c r="V71" s="117"/>
      <c r="W71" s="117"/>
      <c r="X71" s="117"/>
      <c r="Y71" s="117"/>
    </row>
    <row r="72" spans="1:25" s="161" customFormat="1" ht="14.25" customHeight="1" x14ac:dyDescent="0.25">
      <c r="A72" s="69"/>
      <c r="B72" s="69"/>
      <c r="C72" s="69"/>
      <c r="D72" s="69"/>
      <c r="E72" s="150" t="e">
        <f t="shared" si="3"/>
        <v>#DIV/0!</v>
      </c>
      <c r="F72" s="177"/>
      <c r="G72" s="122">
        <f t="shared" si="1"/>
        <v>0</v>
      </c>
      <c r="H72" s="123" t="e">
        <f t="shared" si="2"/>
        <v>#DIV/0!</v>
      </c>
      <c r="I72" s="182" t="s">
        <v>63</v>
      </c>
      <c r="J72" s="182" t="s">
        <v>63</v>
      </c>
      <c r="K72" s="94"/>
      <c r="L72" s="94"/>
      <c r="M72" s="94"/>
      <c r="N72" s="94"/>
      <c r="O72" s="94"/>
      <c r="P72" s="94"/>
      <c r="Q72" s="94"/>
      <c r="R72" s="94"/>
      <c r="S72" s="117"/>
      <c r="T72" s="117"/>
      <c r="U72" s="117"/>
      <c r="V72" s="117"/>
      <c r="W72" s="117"/>
      <c r="X72" s="117"/>
      <c r="Y72" s="117"/>
    </row>
    <row r="73" spans="1:25" s="161" customFormat="1" ht="14.25" customHeight="1" x14ac:dyDescent="0.25">
      <c r="A73" s="69"/>
      <c r="B73" s="69"/>
      <c r="C73" s="69"/>
      <c r="D73" s="69"/>
      <c r="E73" s="150" t="e">
        <f t="shared" si="3"/>
        <v>#DIV/0!</v>
      </c>
      <c r="F73" s="177"/>
      <c r="G73" s="122">
        <f t="shared" si="1"/>
        <v>0</v>
      </c>
      <c r="H73" s="123" t="e">
        <f t="shared" si="2"/>
        <v>#DIV/0!</v>
      </c>
      <c r="I73" s="182" t="s">
        <v>63</v>
      </c>
      <c r="J73" s="182" t="s">
        <v>63</v>
      </c>
      <c r="K73" s="94"/>
      <c r="L73" s="94"/>
      <c r="M73" s="94"/>
      <c r="N73" s="94"/>
      <c r="O73" s="94"/>
      <c r="P73" s="94"/>
      <c r="Q73" s="94"/>
      <c r="R73" s="94"/>
      <c r="S73" s="117"/>
      <c r="T73" s="117"/>
      <c r="U73" s="117"/>
      <c r="V73" s="117"/>
      <c r="W73" s="117"/>
      <c r="X73" s="117"/>
      <c r="Y73" s="117"/>
    </row>
    <row r="74" spans="1:25" s="161" customFormat="1" ht="14.25" customHeight="1" x14ac:dyDescent="0.25">
      <c r="A74" s="105"/>
      <c r="B74" s="116"/>
      <c r="C74" s="116"/>
      <c r="D74" s="167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117"/>
      <c r="T74" s="117"/>
      <c r="U74" s="117"/>
      <c r="V74" s="117"/>
      <c r="W74" s="117"/>
      <c r="X74" s="117"/>
      <c r="Y74" s="117"/>
    </row>
    <row r="75" spans="1:25" s="161" customFormat="1" ht="14.25" customHeight="1" x14ac:dyDescent="0.25">
      <c r="A75" s="99" t="s">
        <v>173</v>
      </c>
      <c r="B75" s="213" t="e">
        <f>AVERAGE(B76,K87)</f>
        <v>#DIV/0!</v>
      </c>
      <c r="C75" s="101" t="s">
        <v>116</v>
      </c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117"/>
      <c r="T75" s="117"/>
      <c r="U75" s="117"/>
      <c r="V75" s="117"/>
      <c r="W75" s="117"/>
      <c r="X75" s="117"/>
      <c r="Y75" s="117"/>
    </row>
    <row r="76" spans="1:25" s="161" customFormat="1" ht="14.25" customHeight="1" x14ac:dyDescent="0.25">
      <c r="A76" s="99" t="s">
        <v>169</v>
      </c>
      <c r="B76" s="229">
        <f>LINEST(G62:G69,E62:E69)</f>
        <v>0</v>
      </c>
      <c r="C76" s="101" t="s">
        <v>116</v>
      </c>
      <c r="D76" s="124" t="s">
        <v>45</v>
      </c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117"/>
      <c r="T76" s="117"/>
      <c r="U76" s="117"/>
      <c r="V76" s="117"/>
      <c r="W76" s="117"/>
      <c r="X76" s="117"/>
      <c r="Y76" s="117"/>
    </row>
    <row r="77" spans="1:25" s="161" customFormat="1" ht="14.25" customHeight="1" x14ac:dyDescent="0.25">
      <c r="A77" s="99" t="s">
        <v>55</v>
      </c>
      <c r="B77" s="152" t="e">
        <f>RSQ(G62:G69,E62:E69)</f>
        <v>#DIV/0!</v>
      </c>
      <c r="C77" s="116"/>
      <c r="D77" s="124" t="s">
        <v>45</v>
      </c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117"/>
      <c r="T77" s="117"/>
      <c r="U77" s="117"/>
      <c r="V77" s="117"/>
      <c r="W77" s="117"/>
      <c r="X77" s="117"/>
      <c r="Y77" s="117"/>
    </row>
    <row r="78" spans="1:25" s="161" customFormat="1" ht="14.25" customHeight="1" x14ac:dyDescent="0.25">
      <c r="A78" s="99" t="s">
        <v>56</v>
      </c>
      <c r="B78" s="153">
        <f>'solvent 1'!B78</f>
        <v>0</v>
      </c>
      <c r="C78" s="101" t="s">
        <v>57</v>
      </c>
      <c r="D78" s="124" t="s">
        <v>58</v>
      </c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117"/>
      <c r="T78" s="117"/>
      <c r="U78" s="117"/>
      <c r="V78" s="117"/>
      <c r="W78" s="117"/>
      <c r="X78" s="117"/>
      <c r="Y78" s="117"/>
    </row>
    <row r="79" spans="1:25" s="161" customFormat="1" ht="14.25" customHeight="1" x14ac:dyDescent="0.25">
      <c r="A79" s="99" t="s">
        <v>59</v>
      </c>
      <c r="B79" s="154"/>
      <c r="C79" s="101" t="s">
        <v>109</v>
      </c>
      <c r="D79" s="155"/>
      <c r="E79" s="101" t="s">
        <v>168</v>
      </c>
      <c r="F79" s="12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117"/>
      <c r="S79" s="117"/>
      <c r="T79" s="117"/>
      <c r="U79" s="117"/>
      <c r="V79" s="117"/>
      <c r="W79" s="117"/>
      <c r="X79" s="117"/>
      <c r="Y79" s="117"/>
    </row>
    <row r="80" spans="1:25" s="161" customFormat="1" ht="14.25" customHeight="1" x14ac:dyDescent="0.25">
      <c r="A80" s="105"/>
      <c r="B80" s="116"/>
      <c r="C80" s="116"/>
      <c r="D80" s="116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117"/>
      <c r="T80" s="117"/>
      <c r="U80" s="117"/>
      <c r="V80" s="117"/>
      <c r="W80" s="117"/>
      <c r="X80" s="117"/>
      <c r="Y80" s="117"/>
    </row>
    <row r="81" spans="1:33" s="161" customFormat="1" ht="14.25" customHeight="1" x14ac:dyDescent="0.25">
      <c r="A81" s="105" t="s">
        <v>139</v>
      </c>
      <c r="B81" s="116"/>
      <c r="C81" s="116"/>
      <c r="D81" s="116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117"/>
      <c r="T81" s="117"/>
      <c r="U81" s="117"/>
      <c r="V81" s="117"/>
      <c r="W81" s="117"/>
      <c r="X81" s="117"/>
      <c r="Y81" s="117"/>
    </row>
    <row r="82" spans="1:33" s="161" customFormat="1" ht="14.25" customHeight="1" x14ac:dyDescent="0.25">
      <c r="A82" s="105"/>
      <c r="B82" s="116"/>
      <c r="C82" s="116"/>
      <c r="D82" s="116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117"/>
      <c r="T82" s="117"/>
      <c r="U82" s="117"/>
      <c r="V82" s="117"/>
      <c r="W82" s="117"/>
      <c r="X82" s="117"/>
      <c r="Y82" s="117"/>
    </row>
    <row r="83" spans="1:33" s="161" customFormat="1" ht="45" x14ac:dyDescent="0.25">
      <c r="A83" s="125" t="s">
        <v>60</v>
      </c>
      <c r="B83" s="125" t="s">
        <v>40</v>
      </c>
      <c r="C83" s="125" t="s">
        <v>41</v>
      </c>
      <c r="D83" s="125" t="s">
        <v>42</v>
      </c>
      <c r="E83" s="125" t="s">
        <v>43</v>
      </c>
      <c r="F83" s="126" t="s">
        <v>61</v>
      </c>
      <c r="G83" s="121" t="s">
        <v>62</v>
      </c>
      <c r="H83" s="121" t="s">
        <v>118</v>
      </c>
      <c r="I83" s="108" t="s">
        <v>120</v>
      </c>
      <c r="J83" s="108" t="s">
        <v>47</v>
      </c>
      <c r="K83" s="108" t="s">
        <v>170</v>
      </c>
      <c r="L83" s="94"/>
      <c r="M83" s="94"/>
      <c r="N83" s="94"/>
      <c r="O83" s="94"/>
      <c r="P83" s="94"/>
      <c r="Q83" s="94"/>
      <c r="R83" s="94"/>
      <c r="S83" s="117"/>
      <c r="T83" s="117"/>
      <c r="U83" s="117"/>
      <c r="V83" s="117"/>
      <c r="W83" s="117"/>
      <c r="X83" s="117"/>
      <c r="Y83" s="117"/>
    </row>
    <row r="84" spans="1:33" s="161" customFormat="1" ht="14.25" customHeight="1" x14ac:dyDescent="0.25">
      <c r="A84" s="383" t="str">
        <f>'solvent 1'!A84</f>
        <v>B3</v>
      </c>
      <c r="B84" s="383">
        <f>'solvent 1'!B84</f>
        <v>40</v>
      </c>
      <c r="C84" s="383" t="str">
        <f>'solvent 1'!C84</f>
        <v>B</v>
      </c>
      <c r="D84" s="386">
        <f>'solvent 1'!D84</f>
        <v>3.96</v>
      </c>
      <c r="E84" s="369">
        <f>B84*$D$33/(B84*0.001+D84)</f>
        <v>0</v>
      </c>
      <c r="F84" s="127">
        <v>1</v>
      </c>
      <c r="G84" s="251"/>
      <c r="H84" s="294"/>
      <c r="I84" s="123">
        <f>H84-$B$55</f>
        <v>0</v>
      </c>
      <c r="J84" s="127" t="s">
        <v>63</v>
      </c>
      <c r="K84" s="127" t="s">
        <v>63</v>
      </c>
      <c r="L84" s="94"/>
      <c r="M84" s="94"/>
      <c r="N84" s="94"/>
      <c r="O84" s="94"/>
      <c r="P84" s="94"/>
      <c r="Q84" s="94"/>
      <c r="R84" s="94"/>
      <c r="S84" s="117"/>
      <c r="T84" s="117"/>
      <c r="U84" s="117"/>
      <c r="V84" s="117"/>
      <c r="W84" s="117"/>
      <c r="X84" s="117"/>
      <c r="Y84" s="117"/>
    </row>
    <row r="85" spans="1:33" s="161" customFormat="1" ht="14.25" customHeight="1" x14ac:dyDescent="0.25">
      <c r="A85" s="384"/>
      <c r="B85" s="384"/>
      <c r="C85" s="384"/>
      <c r="D85" s="384"/>
      <c r="E85" s="370"/>
      <c r="F85" s="128">
        <v>2</v>
      </c>
      <c r="G85" s="251"/>
      <c r="H85" s="294"/>
      <c r="I85" s="123">
        <f t="shared" ref="I85:I86" si="4">H85-$B$55</f>
        <v>0</v>
      </c>
      <c r="J85" s="127" t="s">
        <v>63</v>
      </c>
      <c r="K85" s="127" t="s">
        <v>63</v>
      </c>
      <c r="L85" s="94"/>
      <c r="M85" s="94"/>
      <c r="N85" s="94"/>
      <c r="O85" s="94"/>
      <c r="P85" s="94"/>
      <c r="Q85" s="94"/>
      <c r="R85" s="94"/>
      <c r="S85" s="117"/>
      <c r="T85" s="117"/>
      <c r="U85" s="117"/>
      <c r="V85" s="117"/>
      <c r="W85" s="117"/>
      <c r="X85" s="117"/>
      <c r="Y85" s="117"/>
    </row>
    <row r="86" spans="1:33" s="161" customFormat="1" ht="14.25" customHeight="1" x14ac:dyDescent="0.25">
      <c r="A86" s="385"/>
      <c r="B86" s="385"/>
      <c r="C86" s="385"/>
      <c r="D86" s="385"/>
      <c r="E86" s="371"/>
      <c r="F86" s="128">
        <v>3</v>
      </c>
      <c r="G86" s="252"/>
      <c r="H86" s="295"/>
      <c r="I86" s="123">
        <f t="shared" si="4"/>
        <v>0</v>
      </c>
      <c r="J86" s="127" t="s">
        <v>63</v>
      </c>
      <c r="K86" s="127" t="s">
        <v>63</v>
      </c>
      <c r="L86" s="94"/>
      <c r="M86" s="94"/>
      <c r="N86" s="94"/>
      <c r="O86" s="94"/>
      <c r="P86" s="94"/>
      <c r="Q86" s="94"/>
      <c r="R86" s="94"/>
      <c r="S86" s="117"/>
      <c r="T86" s="117"/>
      <c r="U86" s="117"/>
      <c r="V86" s="117"/>
      <c r="W86" s="117"/>
      <c r="X86" s="117"/>
      <c r="Y86" s="117"/>
    </row>
    <row r="87" spans="1:33" s="161" customFormat="1" ht="14.25" customHeight="1" x14ac:dyDescent="0.25">
      <c r="A87" s="105"/>
      <c r="B87" s="116"/>
      <c r="C87" s="116"/>
      <c r="D87" s="116"/>
      <c r="E87" s="94"/>
      <c r="F87" s="129" t="s">
        <v>65</v>
      </c>
      <c r="G87" s="130" t="e">
        <f>AVERAGE(G84:G86)</f>
        <v>#DIV/0!</v>
      </c>
      <c r="H87" s="131" t="e">
        <f>AVERAGE(H84:H86)</f>
        <v>#DIV/0!</v>
      </c>
      <c r="I87" s="131">
        <f>AVERAGE(I84:I86)</f>
        <v>0</v>
      </c>
      <c r="J87" s="132" t="e">
        <f>I87/$B$75/E84*100</f>
        <v>#DIV/0!</v>
      </c>
      <c r="K87" s="215" t="e">
        <f>I87/E84</f>
        <v>#DIV/0!</v>
      </c>
      <c r="L87" s="101"/>
      <c r="M87" s="94"/>
      <c r="N87" s="94"/>
      <c r="O87" s="94"/>
      <c r="P87" s="94"/>
      <c r="Q87" s="94"/>
      <c r="R87" s="94"/>
      <c r="S87" s="117"/>
      <c r="T87" s="117"/>
      <c r="U87" s="117"/>
      <c r="V87" s="117"/>
      <c r="W87" s="117"/>
      <c r="X87" s="117"/>
      <c r="Y87" s="117"/>
    </row>
    <row r="88" spans="1:33" s="161" customFormat="1" ht="14.25" customHeight="1" x14ac:dyDescent="0.25">
      <c r="A88" s="105"/>
      <c r="B88" s="116"/>
      <c r="C88" s="116"/>
      <c r="D88" s="116"/>
      <c r="E88" s="94"/>
      <c r="F88" s="133" t="s">
        <v>66</v>
      </c>
      <c r="G88" s="134" t="e">
        <f>STDEV(G84:G86)</f>
        <v>#DIV/0!</v>
      </c>
      <c r="H88" s="135" t="e">
        <f>STDEV(H84:H86)</f>
        <v>#DIV/0!</v>
      </c>
      <c r="I88" s="135">
        <f>STDEV(I84:I86)</f>
        <v>0</v>
      </c>
      <c r="J88" s="128" t="s">
        <v>63</v>
      </c>
      <c r="K88" s="214"/>
      <c r="L88" s="94"/>
      <c r="M88" s="94"/>
      <c r="N88" s="94"/>
      <c r="O88" s="94"/>
      <c r="P88" s="94"/>
      <c r="Q88" s="94"/>
      <c r="R88" s="94"/>
      <c r="S88" s="117"/>
      <c r="T88" s="117"/>
      <c r="U88" s="117"/>
      <c r="V88" s="117"/>
      <c r="W88" s="117"/>
      <c r="X88" s="117"/>
      <c r="Y88" s="117"/>
    </row>
    <row r="89" spans="1:33" s="161" customFormat="1" ht="14.25" customHeight="1" x14ac:dyDescent="0.25">
      <c r="A89" s="94"/>
      <c r="B89" s="94"/>
      <c r="C89" s="94"/>
      <c r="D89" s="94"/>
      <c r="E89" s="94"/>
      <c r="F89" s="136" t="s">
        <v>67</v>
      </c>
      <c r="G89" s="137" t="e">
        <f>G88/G87*100</f>
        <v>#DIV/0!</v>
      </c>
      <c r="H89" s="137" t="e">
        <f>H88/H87*100</f>
        <v>#DIV/0!</v>
      </c>
      <c r="I89" s="137" t="e">
        <f>I88/I87*100</f>
        <v>#DIV/0!</v>
      </c>
      <c r="J89" s="138" t="s">
        <v>63</v>
      </c>
      <c r="K89" s="214"/>
      <c r="L89" s="94"/>
      <c r="M89" s="117"/>
      <c r="N89" s="94"/>
      <c r="O89" s="94"/>
      <c r="P89" s="94"/>
      <c r="Q89" s="94"/>
      <c r="R89" s="94"/>
      <c r="S89" s="117"/>
      <c r="T89" s="117"/>
      <c r="U89" s="117"/>
      <c r="V89" s="117"/>
      <c r="W89" s="117"/>
      <c r="X89" s="117"/>
      <c r="Y89" s="117"/>
    </row>
    <row r="90" spans="1:33" s="161" customFormat="1" ht="14.25" customHeight="1" x14ac:dyDescent="0.25">
      <c r="A90" s="94"/>
      <c r="B90" s="94"/>
      <c r="C90" s="94"/>
      <c r="D90" s="94"/>
      <c r="E90" s="94"/>
      <c r="F90" s="139" t="s">
        <v>68</v>
      </c>
      <c r="G90" s="140" t="s">
        <v>69</v>
      </c>
      <c r="H90" s="162" t="s">
        <v>68</v>
      </c>
      <c r="I90" s="139" t="s">
        <v>70</v>
      </c>
      <c r="J90" s="140" t="s">
        <v>172</v>
      </c>
      <c r="L90" s="94"/>
      <c r="M90" s="94"/>
      <c r="N90" s="94"/>
      <c r="O90" s="94"/>
      <c r="P90" s="94"/>
      <c r="Q90" s="94"/>
      <c r="R90" s="94"/>
      <c r="S90" s="117"/>
      <c r="T90" s="117"/>
      <c r="U90" s="117"/>
      <c r="V90" s="117"/>
      <c r="W90" s="117"/>
      <c r="X90" s="117"/>
      <c r="Y90" s="117"/>
    </row>
    <row r="91" spans="1:33" s="161" customFormat="1" ht="14.25" customHeight="1" x14ac:dyDescent="0.25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117"/>
      <c r="T91" s="117"/>
      <c r="U91" s="117"/>
      <c r="V91" s="117"/>
      <c r="W91" s="117"/>
      <c r="X91" s="117"/>
      <c r="Y91" s="117"/>
    </row>
    <row r="92" spans="1:33" s="161" customFormat="1" ht="14.25" customHeight="1" x14ac:dyDescent="0.25">
      <c r="A92" s="105" t="s">
        <v>140</v>
      </c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94"/>
      <c r="R92" s="117"/>
      <c r="S92" s="117"/>
      <c r="T92" s="117"/>
      <c r="U92" s="117"/>
      <c r="V92" s="117"/>
      <c r="W92" s="117"/>
      <c r="X92" s="117"/>
      <c r="Y92" s="117"/>
    </row>
    <row r="93" spans="1:33" s="161" customFormat="1" ht="14.25" customHeight="1" x14ac:dyDescent="0.25">
      <c r="A93" s="105"/>
      <c r="B93" s="94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94"/>
      <c r="N93" s="94"/>
      <c r="O93" s="94"/>
      <c r="P93" s="94"/>
      <c r="Q93" s="94"/>
      <c r="R93" s="117"/>
      <c r="S93" s="94"/>
      <c r="T93" s="94"/>
      <c r="U93" s="94"/>
      <c r="V93" s="94"/>
      <c r="W93" s="94"/>
      <c r="X93" s="94"/>
      <c r="Y93" s="94"/>
      <c r="Z93" s="160"/>
      <c r="AA93" s="160"/>
      <c r="AB93" s="160"/>
    </row>
    <row r="94" spans="1:33" s="161" customFormat="1" ht="30" x14ac:dyDescent="0.25">
      <c r="A94" s="108" t="s">
        <v>60</v>
      </c>
      <c r="B94" s="108" t="s">
        <v>71</v>
      </c>
      <c r="C94" s="108" t="s">
        <v>40</v>
      </c>
      <c r="D94" s="108" t="s">
        <v>41</v>
      </c>
      <c r="E94" s="108" t="s">
        <v>42</v>
      </c>
      <c r="F94" s="108" t="s">
        <v>43</v>
      </c>
      <c r="G94" s="121" t="s">
        <v>115</v>
      </c>
      <c r="H94" s="121" t="s">
        <v>119</v>
      </c>
      <c r="I94" s="108" t="s">
        <v>47</v>
      </c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160"/>
      <c r="Z94" s="160"/>
      <c r="AA94" s="160"/>
      <c r="AC94" s="160"/>
    </row>
    <row r="95" spans="1:33" s="161" customFormat="1" ht="14.25" customHeight="1" x14ac:dyDescent="0.25">
      <c r="A95" s="208" t="str">
        <f>'solvent 1'!A95</f>
        <v>B3.4</v>
      </c>
      <c r="B95" s="208">
        <f>'solvent 1'!B95</f>
        <v>1</v>
      </c>
      <c r="C95" s="208">
        <f>'solvent 1'!C95</f>
        <v>40</v>
      </c>
      <c r="D95" s="208" t="str">
        <f>'solvent 1'!D95</f>
        <v>B</v>
      </c>
      <c r="E95" s="208">
        <f>'solvent 1'!E95</f>
        <v>3.96</v>
      </c>
      <c r="F95" s="119">
        <f>C95*$D$33/(C95*0.001+E95)</f>
        <v>0</v>
      </c>
      <c r="G95" s="294"/>
      <c r="H95" s="122">
        <f>G95-$B$55</f>
        <v>0</v>
      </c>
      <c r="I95" s="132" t="e">
        <f>H95/$B$75/F95*100</f>
        <v>#DIV/0!</v>
      </c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160"/>
      <c r="Z95" s="160"/>
      <c r="AA95" s="160"/>
      <c r="AB95" s="160"/>
    </row>
    <row r="96" spans="1:33" ht="14.25" customHeight="1" x14ac:dyDescent="0.25">
      <c r="A96" s="208" t="str">
        <f>'solvent 1'!A96</f>
        <v>B3.5</v>
      </c>
      <c r="B96" s="208">
        <f>'solvent 1'!B96</f>
        <v>2</v>
      </c>
      <c r="C96" s="208">
        <f>'solvent 1'!C96</f>
        <v>40</v>
      </c>
      <c r="D96" s="208" t="str">
        <f>'solvent 1'!D96</f>
        <v>B</v>
      </c>
      <c r="E96" s="208">
        <f>'solvent 1'!E96</f>
        <v>3.96</v>
      </c>
      <c r="F96" s="119">
        <f t="shared" ref="F96:F99" si="5">C96*$D$33/(C96*0.001+E96)</f>
        <v>0</v>
      </c>
      <c r="G96" s="294"/>
      <c r="H96" s="122">
        <f t="shared" ref="H96:H99" si="6">G96-$B$55</f>
        <v>0</v>
      </c>
      <c r="I96" s="132" t="e">
        <f t="shared" ref="I96:I99" si="7">H96/$B$75/F96*100</f>
        <v>#DIV/0!</v>
      </c>
      <c r="AC96" s="117"/>
      <c r="AD96" s="117"/>
      <c r="AE96" s="117"/>
      <c r="AF96" s="117"/>
      <c r="AG96" s="117"/>
    </row>
    <row r="97" spans="1:37" ht="14.25" customHeight="1" x14ac:dyDescent="0.25">
      <c r="A97" s="208" t="str">
        <f>'solvent 1'!A97</f>
        <v>B3.6</v>
      </c>
      <c r="B97" s="208">
        <f>'solvent 1'!B97</f>
        <v>3</v>
      </c>
      <c r="C97" s="208">
        <f>'solvent 1'!C97</f>
        <v>40</v>
      </c>
      <c r="D97" s="208" t="str">
        <f>'solvent 1'!D97</f>
        <v>B</v>
      </c>
      <c r="E97" s="208">
        <f>'solvent 1'!E97</f>
        <v>3.96</v>
      </c>
      <c r="F97" s="119">
        <f t="shared" si="5"/>
        <v>0</v>
      </c>
      <c r="G97" s="294"/>
      <c r="H97" s="122">
        <f t="shared" si="6"/>
        <v>0</v>
      </c>
      <c r="I97" s="132" t="e">
        <f t="shared" si="7"/>
        <v>#DIV/0!</v>
      </c>
      <c r="AC97" s="117"/>
      <c r="AD97" s="117"/>
      <c r="AE97" s="117"/>
      <c r="AF97" s="117"/>
      <c r="AG97" s="117"/>
    </row>
    <row r="98" spans="1:37" ht="14.25" customHeight="1" x14ac:dyDescent="0.25">
      <c r="A98" s="208" t="str">
        <f>'solvent 1'!A98</f>
        <v>B3.7</v>
      </c>
      <c r="B98" s="208">
        <f>'solvent 1'!B98</f>
        <v>4</v>
      </c>
      <c r="C98" s="208">
        <f>'solvent 1'!C98</f>
        <v>40</v>
      </c>
      <c r="D98" s="208" t="str">
        <f>'solvent 1'!D98</f>
        <v>B</v>
      </c>
      <c r="E98" s="208">
        <f>'solvent 1'!E98</f>
        <v>3.96</v>
      </c>
      <c r="F98" s="119">
        <f t="shared" si="5"/>
        <v>0</v>
      </c>
      <c r="G98" s="294"/>
      <c r="H98" s="122">
        <f t="shared" si="6"/>
        <v>0</v>
      </c>
      <c r="I98" s="132" t="e">
        <f>H98/$B$75/F98*100</f>
        <v>#DIV/0!</v>
      </c>
      <c r="AC98" s="117"/>
      <c r="AD98" s="117"/>
      <c r="AE98" s="117"/>
      <c r="AF98" s="117"/>
      <c r="AG98" s="117"/>
    </row>
    <row r="99" spans="1:37" ht="14.25" customHeight="1" x14ac:dyDescent="0.25">
      <c r="A99" s="208" t="str">
        <f>'solvent 1'!A99</f>
        <v>B3.8</v>
      </c>
      <c r="B99" s="208">
        <f>'solvent 1'!B99</f>
        <v>5</v>
      </c>
      <c r="C99" s="208">
        <f>'solvent 1'!C99</f>
        <v>40</v>
      </c>
      <c r="D99" s="208" t="str">
        <f>'solvent 1'!D99</f>
        <v>B</v>
      </c>
      <c r="E99" s="208">
        <f>'solvent 1'!E99</f>
        <v>3.96</v>
      </c>
      <c r="F99" s="119">
        <f t="shared" si="5"/>
        <v>0</v>
      </c>
      <c r="G99" s="294"/>
      <c r="H99" s="122">
        <f t="shared" si="6"/>
        <v>0</v>
      </c>
      <c r="I99" s="132" t="e">
        <f t="shared" si="7"/>
        <v>#DIV/0!</v>
      </c>
      <c r="AC99" s="117"/>
      <c r="AD99" s="117"/>
      <c r="AE99" s="117"/>
      <c r="AF99" s="117"/>
      <c r="AG99" s="117"/>
    </row>
    <row r="100" spans="1:37" ht="14.25" customHeight="1" x14ac:dyDescent="0.25">
      <c r="H100" s="165" t="s">
        <v>68</v>
      </c>
      <c r="I100" s="140" t="s">
        <v>172</v>
      </c>
      <c r="J100" s="117"/>
      <c r="AD100" s="117"/>
    </row>
    <row r="101" spans="1:37" ht="14.25" customHeight="1" x14ac:dyDescent="0.25">
      <c r="H101" s="117"/>
      <c r="I101" s="117"/>
    </row>
    <row r="102" spans="1:37" ht="14.25" customHeight="1" thickBot="1" x14ac:dyDescent="0.3">
      <c r="A102" s="105" t="s">
        <v>141</v>
      </c>
    </row>
    <row r="103" spans="1:37" ht="14.25" customHeight="1" x14ac:dyDescent="0.25">
      <c r="G103" s="141"/>
      <c r="O103" s="117"/>
      <c r="U103" s="142" t="s">
        <v>73</v>
      </c>
      <c r="AG103" s="117"/>
    </row>
    <row r="104" spans="1:37" ht="51" customHeight="1" thickBot="1" x14ac:dyDescent="0.3">
      <c r="A104" s="191" t="s">
        <v>74</v>
      </c>
      <c r="B104" s="190" t="s">
        <v>71</v>
      </c>
      <c r="C104" s="190" t="s">
        <v>150</v>
      </c>
      <c r="D104" s="125" t="s">
        <v>34</v>
      </c>
      <c r="E104" s="189" t="s">
        <v>162</v>
      </c>
      <c r="F104" s="189" t="s">
        <v>154</v>
      </c>
      <c r="G104" s="192" t="s">
        <v>155</v>
      </c>
      <c r="H104" s="188" t="s">
        <v>75</v>
      </c>
      <c r="I104" s="187" t="s">
        <v>118</v>
      </c>
      <c r="J104" s="187" t="s">
        <v>142</v>
      </c>
      <c r="K104" s="187" t="s">
        <v>159</v>
      </c>
      <c r="L104" s="187" t="s">
        <v>158</v>
      </c>
      <c r="M104" s="187" t="s">
        <v>161</v>
      </c>
      <c r="N104" s="187" t="s">
        <v>160</v>
      </c>
      <c r="O104" s="187" t="s">
        <v>47</v>
      </c>
      <c r="P104" s="187" t="s">
        <v>76</v>
      </c>
      <c r="Q104" s="186" t="s">
        <v>77</v>
      </c>
      <c r="R104" s="186" t="s">
        <v>78</v>
      </c>
      <c r="S104" s="186" t="s">
        <v>79</v>
      </c>
      <c r="T104" s="188" t="s">
        <v>180</v>
      </c>
      <c r="U104" s="143" t="s">
        <v>108</v>
      </c>
      <c r="V104" s="144" t="s">
        <v>80</v>
      </c>
      <c r="W104" s="117"/>
      <c r="AD104" s="117"/>
      <c r="AE104" s="117"/>
      <c r="AH104" s="94"/>
      <c r="AI104" s="94"/>
      <c r="AJ104" s="94"/>
      <c r="AK104" s="94"/>
    </row>
    <row r="105" spans="1:37" s="94" customFormat="1" ht="14.25" customHeight="1" x14ac:dyDescent="0.25">
      <c r="A105" s="377">
        <f>'solvent 1'!A105</f>
        <v>0</v>
      </c>
      <c r="B105" s="380">
        <f>'solvent 1'!B105</f>
        <v>0</v>
      </c>
      <c r="C105" s="195">
        <v>1</v>
      </c>
      <c r="D105" s="269">
        <f>'solvent 1'!D105</f>
        <v>0</v>
      </c>
      <c r="E105" s="337" t="str">
        <f>'solvent 1'!E105</f>
        <v>N/A</v>
      </c>
      <c r="F105" s="337" t="str">
        <f>'solvent 1'!F105</f>
        <v>N/A</v>
      </c>
      <c r="G105" s="254">
        <f>'solvent 1'!G105</f>
        <v>4</v>
      </c>
      <c r="H105" s="307">
        <f>D105/G105</f>
        <v>0</v>
      </c>
      <c r="I105" s="279"/>
      <c r="J105" s="305">
        <f>I105-$B$55</f>
        <v>0</v>
      </c>
      <c r="K105" s="337" t="str">
        <f>'solvent 1'!K105</f>
        <v>N/A</v>
      </c>
      <c r="L105" s="337" t="str">
        <f>'solvent 1'!L105</f>
        <v>N/A</v>
      </c>
      <c r="M105" s="337" t="str">
        <f>'solvent 1'!M105</f>
        <v>N/A</v>
      </c>
      <c r="N105" s="337" t="str">
        <f>'solvent 1'!N105</f>
        <v>N/A</v>
      </c>
      <c r="O105" s="337" t="str">
        <f>'solvent 1'!O105</f>
        <v>N/A</v>
      </c>
      <c r="P105" s="206" t="e">
        <f>J105/$B$75</f>
        <v>#DIV/0!</v>
      </c>
      <c r="Q105" s="305" t="e">
        <f>P105*0.001/H105*100*10000</f>
        <v>#DIV/0!</v>
      </c>
      <c r="R105" s="351" t="e">
        <f>AVERAGE(Q105:Q107)</f>
        <v>#DIV/0!</v>
      </c>
      <c r="S105" s="354" t="e">
        <f>AVERAGE(R105:R107)/10000</f>
        <v>#DIV/0!</v>
      </c>
      <c r="T105" s="227" t="e">
        <f>IF(P105&lt;$B$79, $B$79*0.001/H105*100*10000,"N/A")</f>
        <v>#DIV/0!</v>
      </c>
      <c r="U105" s="322"/>
      <c r="V105" s="146" t="s">
        <v>81</v>
      </c>
      <c r="W105" s="124" t="s">
        <v>82</v>
      </c>
      <c r="X105" s="117"/>
    </row>
    <row r="106" spans="1:37" s="94" customFormat="1" ht="14.25" customHeight="1" x14ac:dyDescent="0.25">
      <c r="A106" s="378"/>
      <c r="B106" s="381"/>
      <c r="C106" s="182">
        <v>2</v>
      </c>
      <c r="D106" s="270">
        <f>'solvent 1'!D106</f>
        <v>0</v>
      </c>
      <c r="E106" s="338"/>
      <c r="F106" s="338"/>
      <c r="G106" s="255">
        <f>'solvent 1'!G106</f>
        <v>4</v>
      </c>
      <c r="H106" s="202">
        <f>D106/G106</f>
        <v>0</v>
      </c>
      <c r="I106" s="280"/>
      <c r="J106" s="201">
        <f t="shared" ref="J106:J110" si="8">I106-$B$55</f>
        <v>0</v>
      </c>
      <c r="K106" s="338"/>
      <c r="L106" s="338"/>
      <c r="M106" s="338"/>
      <c r="N106" s="338"/>
      <c r="O106" s="338"/>
      <c r="P106" s="178" t="e">
        <f>J106/$B$75</f>
        <v>#DIV/0!</v>
      </c>
      <c r="Q106" s="201" t="e">
        <f>P106*0.001/H106*100*10000</f>
        <v>#DIV/0!</v>
      </c>
      <c r="R106" s="352"/>
      <c r="S106" s="355"/>
      <c r="T106" s="228" t="e">
        <f>IF(P106&lt;$B$79, $B$79*0.001/H106*100*10000,"N/A")</f>
        <v>#DIV/0!</v>
      </c>
      <c r="U106" s="323"/>
      <c r="V106" s="146" t="s">
        <v>134</v>
      </c>
      <c r="W106" s="124" t="s">
        <v>83</v>
      </c>
    </row>
    <row r="107" spans="1:37" s="94" customFormat="1" ht="14.25" customHeight="1" x14ac:dyDescent="0.25">
      <c r="A107" s="378"/>
      <c r="B107" s="381"/>
      <c r="C107" s="147">
        <v>3</v>
      </c>
      <c r="D107" s="271">
        <f>'solvent 1'!D107</f>
        <v>0</v>
      </c>
      <c r="E107" s="339"/>
      <c r="F107" s="339"/>
      <c r="G107" s="256">
        <f>'solvent 1'!G107</f>
        <v>4</v>
      </c>
      <c r="H107" s="308">
        <f>D107/G107</f>
        <v>0</v>
      </c>
      <c r="I107" s="280"/>
      <c r="J107" s="306">
        <f t="shared" si="8"/>
        <v>0</v>
      </c>
      <c r="K107" s="339"/>
      <c r="L107" s="339"/>
      <c r="M107" s="339"/>
      <c r="N107" s="339"/>
      <c r="O107" s="339"/>
      <c r="P107" s="317" t="e">
        <f>J107/$B$75</f>
        <v>#DIV/0!</v>
      </c>
      <c r="Q107" s="306" t="e">
        <f>P107*0.001/H107*100*10000</f>
        <v>#DIV/0!</v>
      </c>
      <c r="R107" s="353"/>
      <c r="S107" s="356"/>
      <c r="T107" s="228" t="e">
        <f>IF(P107&lt;$B$79, $B$79*0.001/H107*100*10000,"N/A")</f>
        <v>#DIV/0!</v>
      </c>
      <c r="U107" s="324"/>
      <c r="V107" s="146" t="s">
        <v>133</v>
      </c>
      <c r="W107" s="124" t="s">
        <v>135</v>
      </c>
      <c r="X107" s="117"/>
    </row>
    <row r="108" spans="1:37" s="94" customFormat="1" ht="14.25" customHeight="1" x14ac:dyDescent="0.25">
      <c r="A108" s="378"/>
      <c r="B108" s="381"/>
      <c r="C108" s="145" t="s">
        <v>151</v>
      </c>
      <c r="D108" s="257">
        <f>'solvent 1'!D108</f>
        <v>0</v>
      </c>
      <c r="E108" s="207">
        <f>'solvent 1'!E108</f>
        <v>800</v>
      </c>
      <c r="F108" s="207" t="str">
        <f>'solvent 1'!F108</f>
        <v>Diluted stock A</v>
      </c>
      <c r="G108" s="257">
        <f>'solvent 1'!G108</f>
        <v>3.2</v>
      </c>
      <c r="H108" s="193">
        <f>D108/(E108*0.001+G108)</f>
        <v>0</v>
      </c>
      <c r="I108" s="280"/>
      <c r="J108" s="201">
        <f t="shared" si="8"/>
        <v>0</v>
      </c>
      <c r="K108" s="225" t="e">
        <f>$B$75*S105/100*H108/0.001</f>
        <v>#DIV/0!</v>
      </c>
      <c r="L108" s="201" t="e">
        <f>J108-K108</f>
        <v>#DIV/0!</v>
      </c>
      <c r="M108" s="194">
        <f>$E$64</f>
        <v>0</v>
      </c>
      <c r="N108" s="178" t="e">
        <f>L108/B$75</f>
        <v>#DIV/0!</v>
      </c>
      <c r="O108" s="201" t="e">
        <f>IF(M108&gt;=$B$79, N108/M108*100, "N/A")</f>
        <v>#DIV/0!</v>
      </c>
      <c r="P108" s="343" t="str">
        <f>'solvent 1'!P108</f>
        <v>N/A</v>
      </c>
      <c r="Q108" s="343" t="str">
        <f>'solvent 1'!Q108</f>
        <v>N/A</v>
      </c>
      <c r="R108" s="343" t="str">
        <f>'solvent 1'!R108</f>
        <v>N/A</v>
      </c>
      <c r="S108" s="343" t="str">
        <f>'solvent 1'!S108</f>
        <v>N/A</v>
      </c>
      <c r="T108" s="345" t="str">
        <f>IF(P108&lt;$B$79, $B$79*0.001/H108*100*10000,"N/A")</f>
        <v>N/A</v>
      </c>
      <c r="U108" s="334" t="str">
        <f>'solvent 1'!U108</f>
        <v>N/A</v>
      </c>
      <c r="V108" s="146" t="s">
        <v>84</v>
      </c>
      <c r="W108" s="124" t="s">
        <v>85</v>
      </c>
      <c r="X108" s="117"/>
    </row>
    <row r="109" spans="1:37" s="94" customFormat="1" ht="14.25" customHeight="1" x14ac:dyDescent="0.25">
      <c r="A109" s="378"/>
      <c r="B109" s="381"/>
      <c r="C109" s="182" t="s">
        <v>152</v>
      </c>
      <c r="D109" s="257">
        <f>'solvent 1'!D109</f>
        <v>0</v>
      </c>
      <c r="E109" s="207">
        <f>'solvent 1'!E109</f>
        <v>4000</v>
      </c>
      <c r="F109" s="207" t="str">
        <f>'solvent 1'!F109</f>
        <v>Diluted stock A</v>
      </c>
      <c r="G109" s="257">
        <f>'solvent 1'!G109</f>
        <v>0</v>
      </c>
      <c r="H109" s="193">
        <f>D109/(E109*0.001+G109)</f>
        <v>0</v>
      </c>
      <c r="I109" s="280"/>
      <c r="J109" s="201">
        <f t="shared" si="8"/>
        <v>0</v>
      </c>
      <c r="K109" s="225" t="e">
        <f>$B$75*S105/100*H109/0.001</f>
        <v>#DIV/0!</v>
      </c>
      <c r="L109" s="201" t="e">
        <f>J109-K109</f>
        <v>#DIV/0!</v>
      </c>
      <c r="M109" s="194">
        <f>$E$65</f>
        <v>0</v>
      </c>
      <c r="N109" s="178" t="e">
        <f>L109/B$75</f>
        <v>#DIV/0!</v>
      </c>
      <c r="O109" s="201" t="e">
        <f>IF(M109&gt;=$B$79, N109/M109*100, "N/A")</f>
        <v>#DIV/0!</v>
      </c>
      <c r="P109" s="338"/>
      <c r="Q109" s="338"/>
      <c r="R109" s="338"/>
      <c r="S109" s="338"/>
      <c r="T109" s="346"/>
      <c r="U109" s="335"/>
      <c r="V109" s="146"/>
      <c r="W109" s="124"/>
      <c r="X109" s="117"/>
    </row>
    <row r="110" spans="1:37" s="94" customFormat="1" ht="14.25" customHeight="1" thickBot="1" x14ac:dyDescent="0.3">
      <c r="A110" s="379"/>
      <c r="B110" s="382"/>
      <c r="C110" s="198" t="s">
        <v>153</v>
      </c>
      <c r="D110" s="258">
        <f>'solvent 1'!D110</f>
        <v>0</v>
      </c>
      <c r="E110" s="207">
        <f>'solvent 1'!E110</f>
        <v>20</v>
      </c>
      <c r="F110" s="207" t="str">
        <f>'solvent 1'!F110</f>
        <v>Stock A</v>
      </c>
      <c r="G110" s="257">
        <f>'solvent 1'!G110</f>
        <v>3.98</v>
      </c>
      <c r="H110" s="199">
        <f>D110/(E110*0.001+G110)</f>
        <v>0</v>
      </c>
      <c r="I110" s="281"/>
      <c r="J110" s="204">
        <f t="shared" si="8"/>
        <v>0</v>
      </c>
      <c r="K110" s="225" t="e">
        <f>$B$75*S105/100*H110/0.001</f>
        <v>#DIV/0!</v>
      </c>
      <c r="L110" s="201" t="e">
        <f>J110-K110</f>
        <v>#DIV/0!</v>
      </c>
      <c r="M110" s="194">
        <f>$E$66</f>
        <v>0</v>
      </c>
      <c r="N110" s="178" t="e">
        <f>L110/B$75</f>
        <v>#DIV/0!</v>
      </c>
      <c r="O110" s="201" t="e">
        <f>IF(M110&gt;=$B$79, N110/M110*100, "N/A")</f>
        <v>#DIV/0!</v>
      </c>
      <c r="P110" s="344"/>
      <c r="Q110" s="344"/>
      <c r="R110" s="344"/>
      <c r="S110" s="344"/>
      <c r="T110" s="347"/>
      <c r="U110" s="336"/>
      <c r="V110" s="146"/>
      <c r="W110" s="124"/>
    </row>
    <row r="111" spans="1:37" s="94" customFormat="1" ht="14.25" customHeight="1" x14ac:dyDescent="0.25">
      <c r="A111" s="377">
        <f>'solvent 1'!A111</f>
        <v>0</v>
      </c>
      <c r="B111" s="380">
        <f>'solvent 1'!B111</f>
        <v>0</v>
      </c>
      <c r="C111" s="195">
        <v>1</v>
      </c>
      <c r="D111" s="269">
        <f>'solvent 1'!D111</f>
        <v>0</v>
      </c>
      <c r="E111" s="337" t="str">
        <f>'solvent 1'!E111</f>
        <v>N/A</v>
      </c>
      <c r="F111" s="337" t="str">
        <f>'solvent 1'!F111</f>
        <v>N/A</v>
      </c>
      <c r="G111" s="254">
        <f>'solvent 1'!G111</f>
        <v>4</v>
      </c>
      <c r="H111" s="307">
        <f>D111/G111</f>
        <v>0</v>
      </c>
      <c r="I111" s="300"/>
      <c r="J111" s="305">
        <f>I111-$B$55</f>
        <v>0</v>
      </c>
      <c r="K111" s="337" t="str">
        <f>'solvent 1'!K111</f>
        <v>N/A</v>
      </c>
      <c r="L111" s="337" t="str">
        <f>'solvent 1'!L111</f>
        <v>N/A</v>
      </c>
      <c r="M111" s="337" t="str">
        <f>'solvent 1'!M111</f>
        <v>N/A</v>
      </c>
      <c r="N111" s="337" t="str">
        <f>'solvent 1'!N111</f>
        <v>N/A</v>
      </c>
      <c r="O111" s="337" t="str">
        <f>'solvent 1'!O111</f>
        <v>N/A</v>
      </c>
      <c r="P111" s="206" t="e">
        <f>J111/$B$75</f>
        <v>#DIV/0!</v>
      </c>
      <c r="Q111" s="305" t="e">
        <f>P111*0.001/H111*100*10000</f>
        <v>#DIV/0!</v>
      </c>
      <c r="R111" s="351" t="e">
        <f>AVERAGE(Q111:Q113)</f>
        <v>#DIV/0!</v>
      </c>
      <c r="S111" s="354" t="e">
        <f>AVERAGE(R111:R113)/10000</f>
        <v>#DIV/0!</v>
      </c>
      <c r="T111" s="227" t="e">
        <f>IF(P111&lt;$B$79, $B$79*0.001/H111*100*10000,"N/A")</f>
        <v>#DIV/0!</v>
      </c>
      <c r="U111" s="322"/>
      <c r="V111" s="146"/>
      <c r="W111" s="124"/>
      <c r="X111" s="117"/>
    </row>
    <row r="112" spans="1:37" s="94" customFormat="1" ht="14.25" customHeight="1" x14ac:dyDescent="0.25">
      <c r="A112" s="378"/>
      <c r="B112" s="381"/>
      <c r="C112" s="182">
        <v>2</v>
      </c>
      <c r="D112" s="270">
        <f>'solvent 1'!D112</f>
        <v>0</v>
      </c>
      <c r="E112" s="338"/>
      <c r="F112" s="338"/>
      <c r="G112" s="255">
        <f>'solvent 1'!G112</f>
        <v>4</v>
      </c>
      <c r="H112" s="202">
        <f>D112/G112</f>
        <v>0</v>
      </c>
      <c r="I112" s="301"/>
      <c r="J112" s="201">
        <f t="shared" ref="J112:J116" si="9">I112-$B$55</f>
        <v>0</v>
      </c>
      <c r="K112" s="338"/>
      <c r="L112" s="338"/>
      <c r="M112" s="338"/>
      <c r="N112" s="338"/>
      <c r="O112" s="338"/>
      <c r="P112" s="178" t="e">
        <f>J112/$B$75</f>
        <v>#DIV/0!</v>
      </c>
      <c r="Q112" s="201" t="e">
        <f>P112*0.001/H112*100*10000</f>
        <v>#DIV/0!</v>
      </c>
      <c r="R112" s="352"/>
      <c r="S112" s="355"/>
      <c r="T112" s="228" t="e">
        <f>IF(P112&lt;$B$79, $B$79*0.001/H112*100*10000,"N/A")</f>
        <v>#DIV/0!</v>
      </c>
      <c r="U112" s="323"/>
      <c r="V112" s="146"/>
      <c r="W112" s="124"/>
      <c r="X112" s="117"/>
    </row>
    <row r="113" spans="1:24" s="94" customFormat="1" ht="14.25" customHeight="1" x14ac:dyDescent="0.25">
      <c r="A113" s="378"/>
      <c r="B113" s="381"/>
      <c r="C113" s="147">
        <v>3</v>
      </c>
      <c r="D113" s="271">
        <f>'solvent 1'!D113</f>
        <v>0</v>
      </c>
      <c r="E113" s="339"/>
      <c r="F113" s="339"/>
      <c r="G113" s="256">
        <f>'solvent 1'!G113</f>
        <v>4</v>
      </c>
      <c r="H113" s="308">
        <f>D113/G113</f>
        <v>0</v>
      </c>
      <c r="I113" s="302"/>
      <c r="J113" s="306">
        <f t="shared" si="9"/>
        <v>0</v>
      </c>
      <c r="K113" s="339"/>
      <c r="L113" s="339"/>
      <c r="M113" s="339"/>
      <c r="N113" s="339"/>
      <c r="O113" s="339"/>
      <c r="P113" s="317" t="e">
        <f>J113/$B$75</f>
        <v>#DIV/0!</v>
      </c>
      <c r="Q113" s="306" t="e">
        <f>P113*0.001/H113*100*10000</f>
        <v>#DIV/0!</v>
      </c>
      <c r="R113" s="353"/>
      <c r="S113" s="356"/>
      <c r="T113" s="228" t="e">
        <f>IF(P113&lt;$B$79, $B$79*0.001/H113*100*10000,"N/A")</f>
        <v>#DIV/0!</v>
      </c>
      <c r="U113" s="324"/>
      <c r="V113"/>
      <c r="W113" s="124"/>
    </row>
    <row r="114" spans="1:24" s="94" customFormat="1" ht="14.25" customHeight="1" x14ac:dyDescent="0.25">
      <c r="A114" s="378"/>
      <c r="B114" s="381"/>
      <c r="C114" s="145" t="s">
        <v>151</v>
      </c>
      <c r="D114" s="257">
        <f>'solvent 1'!D114</f>
        <v>0</v>
      </c>
      <c r="E114" s="207">
        <f>'solvent 1'!E114</f>
        <v>800</v>
      </c>
      <c r="F114" s="207" t="str">
        <f>'solvent 1'!F114</f>
        <v>Diluted stock A</v>
      </c>
      <c r="G114" s="257">
        <f>'solvent 1'!G114</f>
        <v>3.2</v>
      </c>
      <c r="H114" s="193">
        <f>D114/(E114*0.001+G114)</f>
        <v>0</v>
      </c>
      <c r="I114" s="301"/>
      <c r="J114" s="201">
        <f t="shared" si="9"/>
        <v>0</v>
      </c>
      <c r="K114" s="225" t="e">
        <f>$B$75*S111/100*H114/0.001</f>
        <v>#DIV/0!</v>
      </c>
      <c r="L114" s="201" t="e">
        <f>J114-K114</f>
        <v>#DIV/0!</v>
      </c>
      <c r="M114" s="194">
        <f>$E$64</f>
        <v>0</v>
      </c>
      <c r="N114" s="178" t="e">
        <f>L114/B$75</f>
        <v>#DIV/0!</v>
      </c>
      <c r="O114" s="201" t="e">
        <f>IF(M114&gt;=$B$79, N114/M114*100, "N/A")</f>
        <v>#DIV/0!</v>
      </c>
      <c r="P114" s="343" t="str">
        <f>'solvent 1'!P114</f>
        <v>N/A</v>
      </c>
      <c r="Q114" s="343" t="str">
        <f>'solvent 1'!Q114</f>
        <v>N/A</v>
      </c>
      <c r="R114" s="343" t="str">
        <f>'solvent 1'!R114</f>
        <v>N/A</v>
      </c>
      <c r="S114" s="343" t="str">
        <f>'solvent 1'!S114</f>
        <v>N/A</v>
      </c>
      <c r="T114" s="345" t="str">
        <f>IF(P114&lt;$B$79, $B$79*0.001/H114*100*10000,"N/A")</f>
        <v>N/A</v>
      </c>
      <c r="U114" s="334" t="str">
        <f>'solvent 1'!U114</f>
        <v>N/A</v>
      </c>
      <c r="V114"/>
      <c r="W114" s="124"/>
      <c r="X114" s="117"/>
    </row>
    <row r="115" spans="1:24" s="94" customFormat="1" ht="14.25" customHeight="1" x14ac:dyDescent="0.25">
      <c r="A115" s="378"/>
      <c r="B115" s="381"/>
      <c r="C115" s="182" t="s">
        <v>152</v>
      </c>
      <c r="D115" s="257">
        <f>'solvent 1'!D115</f>
        <v>0</v>
      </c>
      <c r="E115" s="207">
        <f>'solvent 1'!E115</f>
        <v>4000</v>
      </c>
      <c r="F115" s="207" t="str">
        <f>'solvent 1'!F115</f>
        <v>Diluted stock A</v>
      </c>
      <c r="G115" s="257">
        <f>'solvent 1'!G115</f>
        <v>0</v>
      </c>
      <c r="H115" s="193">
        <f>D115/(E115*0.001+G115)</f>
        <v>0</v>
      </c>
      <c r="I115" s="301"/>
      <c r="J115" s="201">
        <f t="shared" si="9"/>
        <v>0</v>
      </c>
      <c r="K115" s="225" t="e">
        <f>$B$75*S111/100*H115/0.001</f>
        <v>#DIV/0!</v>
      </c>
      <c r="L115" s="201" t="e">
        <f t="shared" ref="L115:L116" si="10">J115-K115</f>
        <v>#DIV/0!</v>
      </c>
      <c r="M115" s="194">
        <f>$E$65</f>
        <v>0</v>
      </c>
      <c r="N115" s="178" t="e">
        <f>L115/B$75</f>
        <v>#DIV/0!</v>
      </c>
      <c r="O115" s="201" t="e">
        <f>IF(M115&gt;=$B$79, N115/M115*100, "N/A")</f>
        <v>#DIV/0!</v>
      </c>
      <c r="P115" s="338"/>
      <c r="Q115" s="338"/>
      <c r="R115" s="338"/>
      <c r="S115" s="338"/>
      <c r="T115" s="346"/>
      <c r="U115" s="335"/>
      <c r="V115"/>
      <c r="W115" s="124"/>
      <c r="X115" s="117"/>
    </row>
    <row r="116" spans="1:24" s="94" customFormat="1" ht="15.75" thickBot="1" x14ac:dyDescent="0.3">
      <c r="A116" s="379"/>
      <c r="B116" s="382"/>
      <c r="C116" s="198" t="s">
        <v>153</v>
      </c>
      <c r="D116" s="258">
        <f>'solvent 1'!D116</f>
        <v>0</v>
      </c>
      <c r="E116" s="207">
        <f>'solvent 1'!E116</f>
        <v>20</v>
      </c>
      <c r="F116" s="207" t="str">
        <f>'solvent 1'!F116</f>
        <v>Stock A</v>
      </c>
      <c r="G116" s="258">
        <f>'solvent 1'!G116</f>
        <v>3.98</v>
      </c>
      <c r="H116" s="199">
        <f>D116/(E116*0.001+G116)</f>
        <v>0</v>
      </c>
      <c r="I116" s="303"/>
      <c r="J116" s="204">
        <f t="shared" si="9"/>
        <v>0</v>
      </c>
      <c r="K116" s="225" t="e">
        <f>$B$75*S111/100*H116/0.001</f>
        <v>#DIV/0!</v>
      </c>
      <c r="L116" s="201" t="e">
        <f t="shared" si="10"/>
        <v>#DIV/0!</v>
      </c>
      <c r="M116" s="194">
        <f>$E$66</f>
        <v>0</v>
      </c>
      <c r="N116" s="178" t="e">
        <f>L116/B$75</f>
        <v>#DIV/0!</v>
      </c>
      <c r="O116" s="201" t="e">
        <f>IF(M116&gt;=$B$79, N116/M116*100, "N/A")</f>
        <v>#DIV/0!</v>
      </c>
      <c r="P116" s="344"/>
      <c r="Q116" s="344"/>
      <c r="R116" s="344"/>
      <c r="S116" s="344"/>
      <c r="T116" s="347"/>
      <c r="U116" s="336"/>
      <c r="V116" s="146"/>
      <c r="W116" s="124"/>
    </row>
    <row r="117" spans="1:24" s="94" customFormat="1" ht="15" x14ac:dyDescent="0.25">
      <c r="A117" s="377">
        <f>'solvent 1'!A117</f>
        <v>0</v>
      </c>
      <c r="B117" s="380">
        <f>'solvent 1'!B117</f>
        <v>0</v>
      </c>
      <c r="C117" s="195">
        <v>1</v>
      </c>
      <c r="D117" s="269">
        <f>'solvent 1'!D117</f>
        <v>0</v>
      </c>
      <c r="E117" s="337" t="str">
        <f>'solvent 1'!E117</f>
        <v>N/A</v>
      </c>
      <c r="F117" s="337" t="str">
        <f>'solvent 1'!F117</f>
        <v>N/A</v>
      </c>
      <c r="G117" s="254">
        <f>'solvent 1'!G117</f>
        <v>4</v>
      </c>
      <c r="H117" s="307">
        <f>D117/G117</f>
        <v>0</v>
      </c>
      <c r="I117" s="300"/>
      <c r="J117" s="305">
        <f>I117-$B$55</f>
        <v>0</v>
      </c>
      <c r="K117" s="337" t="str">
        <f>'solvent 1'!K117</f>
        <v>N/A</v>
      </c>
      <c r="L117" s="337" t="str">
        <f>'solvent 1'!L117</f>
        <v>N/A</v>
      </c>
      <c r="M117" s="337" t="str">
        <f>'solvent 1'!M117</f>
        <v>N/A</v>
      </c>
      <c r="N117" s="337" t="str">
        <f>'solvent 1'!N117</f>
        <v>N/A</v>
      </c>
      <c r="O117" s="337" t="str">
        <f>'solvent 1'!O117</f>
        <v>N/A</v>
      </c>
      <c r="P117" s="206" t="e">
        <f>J117/$B$75</f>
        <v>#DIV/0!</v>
      </c>
      <c r="Q117" s="305" t="e">
        <f>P117*0.001/H117*100*10000</f>
        <v>#DIV/0!</v>
      </c>
      <c r="R117" s="351" t="e">
        <f>AVERAGE(Q117:Q119)</f>
        <v>#DIV/0!</v>
      </c>
      <c r="S117" s="354" t="e">
        <f>AVERAGE(R117:R119)/10000</f>
        <v>#DIV/0!</v>
      </c>
      <c r="T117" s="227" t="e">
        <f>IF(P117&lt;$B$79, $B$79*0.001/H117*100*10000,"N/A")</f>
        <v>#DIV/0!</v>
      </c>
      <c r="U117" s="322"/>
      <c r="V117" s="146"/>
      <c r="W117" s="124"/>
    </row>
    <row r="118" spans="1:24" s="94" customFormat="1" ht="15" x14ac:dyDescent="0.25">
      <c r="A118" s="378"/>
      <c r="B118" s="381"/>
      <c r="C118" s="182">
        <v>2</v>
      </c>
      <c r="D118" s="270">
        <f>'solvent 1'!D118</f>
        <v>0</v>
      </c>
      <c r="E118" s="338"/>
      <c r="F118" s="338"/>
      <c r="G118" s="255">
        <f>'solvent 1'!G118</f>
        <v>4</v>
      </c>
      <c r="H118" s="202">
        <f>D118/G118</f>
        <v>0</v>
      </c>
      <c r="I118" s="301"/>
      <c r="J118" s="201">
        <f t="shared" ref="J118:J122" si="11">I118-$B$55</f>
        <v>0</v>
      </c>
      <c r="K118" s="338"/>
      <c r="L118" s="338"/>
      <c r="M118" s="338"/>
      <c r="N118" s="338"/>
      <c r="O118" s="338"/>
      <c r="P118" s="178" t="e">
        <f>J118/$B$75</f>
        <v>#DIV/0!</v>
      </c>
      <c r="Q118" s="201" t="e">
        <f>P118*0.001/H118*100*10000</f>
        <v>#DIV/0!</v>
      </c>
      <c r="R118" s="352"/>
      <c r="S118" s="355"/>
      <c r="T118" s="228" t="e">
        <f>IF(P118&lt;$B$79, $B$79*0.001/H118*100*10000,"N/A")</f>
        <v>#DIV/0!</v>
      </c>
      <c r="U118" s="323"/>
      <c r="X118" s="117"/>
    </row>
    <row r="119" spans="1:24" s="94" customFormat="1" ht="15" x14ac:dyDescent="0.25">
      <c r="A119" s="378"/>
      <c r="B119" s="381"/>
      <c r="C119" s="147">
        <v>3</v>
      </c>
      <c r="D119" s="271">
        <f>'solvent 1'!D119</f>
        <v>0</v>
      </c>
      <c r="E119" s="339"/>
      <c r="F119" s="339"/>
      <c r="G119" s="256">
        <f>'solvent 1'!G119</f>
        <v>4</v>
      </c>
      <c r="H119" s="308">
        <f>D119/G119</f>
        <v>0</v>
      </c>
      <c r="I119" s="302"/>
      <c r="J119" s="306">
        <f t="shared" si="11"/>
        <v>0</v>
      </c>
      <c r="K119" s="339"/>
      <c r="L119" s="339"/>
      <c r="M119" s="339"/>
      <c r="N119" s="339"/>
      <c r="O119" s="339"/>
      <c r="P119" s="317" t="e">
        <f>J119/$B$75</f>
        <v>#DIV/0!</v>
      </c>
      <c r="Q119" s="306" t="e">
        <f>P119*0.001/H119*100*10000</f>
        <v>#DIV/0!</v>
      </c>
      <c r="R119" s="353"/>
      <c r="S119" s="356"/>
      <c r="T119" s="228" t="e">
        <f>IF(P119&lt;$B$79, $B$79*0.001/H119*100*10000,"N/A")</f>
        <v>#DIV/0!</v>
      </c>
      <c r="U119" s="324"/>
      <c r="X119" s="117"/>
    </row>
    <row r="120" spans="1:24" s="94" customFormat="1" ht="15" x14ac:dyDescent="0.25">
      <c r="A120" s="378"/>
      <c r="B120" s="381"/>
      <c r="C120" s="145" t="s">
        <v>151</v>
      </c>
      <c r="D120" s="257">
        <f>'solvent 1'!D120</f>
        <v>0</v>
      </c>
      <c r="E120" s="207">
        <f>'solvent 1'!E120</f>
        <v>800</v>
      </c>
      <c r="F120" s="207" t="str">
        <f>'solvent 1'!F120</f>
        <v>Diluted stock A</v>
      </c>
      <c r="G120" s="257">
        <f>'solvent 1'!G120</f>
        <v>3.2</v>
      </c>
      <c r="H120" s="193">
        <f>D120/(E120*0.001+G120)</f>
        <v>0</v>
      </c>
      <c r="I120" s="301"/>
      <c r="J120" s="201">
        <f t="shared" si="11"/>
        <v>0</v>
      </c>
      <c r="K120" s="225" t="e">
        <f>$B$75*S117/100*H120/0.001</f>
        <v>#DIV/0!</v>
      </c>
      <c r="L120" s="201" t="e">
        <f>J120-K120</f>
        <v>#DIV/0!</v>
      </c>
      <c r="M120" s="194">
        <f>$E$64</f>
        <v>0</v>
      </c>
      <c r="N120" s="178" t="e">
        <f>L120/B$75</f>
        <v>#DIV/0!</v>
      </c>
      <c r="O120" s="201" t="e">
        <f>IF(M120&gt;=$B$79, N120/M120*100, "N/A")</f>
        <v>#DIV/0!</v>
      </c>
      <c r="P120" s="343" t="str">
        <f>'solvent 1'!P120</f>
        <v>N/A</v>
      </c>
      <c r="Q120" s="343" t="str">
        <f>'solvent 1'!Q120</f>
        <v>N/A</v>
      </c>
      <c r="R120" s="343" t="str">
        <f>'solvent 1'!R120</f>
        <v>N/A</v>
      </c>
      <c r="S120" s="343" t="str">
        <f>'solvent 1'!S120</f>
        <v>N/A</v>
      </c>
      <c r="T120" s="345" t="str">
        <f>IF(P120&lt;$B$79, $B$79*0.001/H120*100*10000,"N/A")</f>
        <v>N/A</v>
      </c>
      <c r="U120" s="334" t="str">
        <f>'solvent 1'!U120</f>
        <v>N/A</v>
      </c>
      <c r="X120" s="117"/>
    </row>
    <row r="121" spans="1:24" s="94" customFormat="1" ht="15" x14ac:dyDescent="0.25">
      <c r="A121" s="378"/>
      <c r="B121" s="381"/>
      <c r="C121" s="182" t="s">
        <v>152</v>
      </c>
      <c r="D121" s="257">
        <f>'solvent 1'!D121</f>
        <v>0</v>
      </c>
      <c r="E121" s="207">
        <f>'solvent 1'!E121</f>
        <v>4000</v>
      </c>
      <c r="F121" s="207" t="str">
        <f>'solvent 1'!F121</f>
        <v>Diluted stock A</v>
      </c>
      <c r="G121" s="257">
        <f>'solvent 1'!G121</f>
        <v>0</v>
      </c>
      <c r="H121" s="193">
        <f>D121/(E121*0.001+G121)</f>
        <v>0</v>
      </c>
      <c r="I121" s="301"/>
      <c r="J121" s="201">
        <f t="shared" si="11"/>
        <v>0</v>
      </c>
      <c r="K121" s="225" t="e">
        <f>$B$75*S117/100*H121/0.001</f>
        <v>#DIV/0!</v>
      </c>
      <c r="L121" s="201" t="e">
        <f t="shared" ref="L121:L122" si="12">J121-K121</f>
        <v>#DIV/0!</v>
      </c>
      <c r="M121" s="194">
        <f>$E$65</f>
        <v>0</v>
      </c>
      <c r="N121" s="178" t="e">
        <f>L121/B$75</f>
        <v>#DIV/0!</v>
      </c>
      <c r="O121" s="201" t="e">
        <f>IF(M121&gt;=$B$79, N121/M121*100, "N/A")</f>
        <v>#DIV/0!</v>
      </c>
      <c r="P121" s="338"/>
      <c r="Q121" s="338"/>
      <c r="R121" s="338"/>
      <c r="S121" s="338"/>
      <c r="T121" s="346"/>
      <c r="U121" s="335"/>
      <c r="X121" s="117"/>
    </row>
    <row r="122" spans="1:24" s="94" customFormat="1" ht="15.75" thickBot="1" x14ac:dyDescent="0.3">
      <c r="A122" s="379"/>
      <c r="B122" s="382"/>
      <c r="C122" s="198" t="s">
        <v>153</v>
      </c>
      <c r="D122" s="258">
        <f>'solvent 1'!D122</f>
        <v>0</v>
      </c>
      <c r="E122" s="207">
        <f>'solvent 1'!E122</f>
        <v>20</v>
      </c>
      <c r="F122" s="207" t="str">
        <f>'solvent 1'!F122</f>
        <v>Stock A</v>
      </c>
      <c r="G122" s="258">
        <f>'solvent 1'!G122</f>
        <v>3.98</v>
      </c>
      <c r="H122" s="199">
        <f>D122/(E122*0.001+G122)</f>
        <v>0</v>
      </c>
      <c r="I122" s="303"/>
      <c r="J122" s="204">
        <f t="shared" si="11"/>
        <v>0</v>
      </c>
      <c r="K122" s="226" t="e">
        <f>$B$75*S117/100*H122/0.001</f>
        <v>#DIV/0!</v>
      </c>
      <c r="L122" s="204" t="e">
        <f t="shared" si="12"/>
        <v>#DIV/0!</v>
      </c>
      <c r="M122" s="203">
        <f>$E$66</f>
        <v>0</v>
      </c>
      <c r="N122" s="266" t="e">
        <f>L122/B$75</f>
        <v>#DIV/0!</v>
      </c>
      <c r="O122" s="201" t="e">
        <f>IF(M122&gt;=$B$79, N122/M122*100, "N/A")</f>
        <v>#DIV/0!</v>
      </c>
      <c r="P122" s="344"/>
      <c r="Q122" s="344"/>
      <c r="R122" s="344"/>
      <c r="S122" s="344"/>
      <c r="T122" s="347"/>
      <c r="U122" s="336"/>
      <c r="X122" s="117"/>
    </row>
    <row r="123" spans="1:24" s="94" customFormat="1" ht="15" x14ac:dyDescent="0.25">
      <c r="A123" s="377">
        <f>'solvent 1'!A123</f>
        <v>0</v>
      </c>
      <c r="B123" s="380">
        <f>'solvent 1'!B123</f>
        <v>0</v>
      </c>
      <c r="C123" s="195">
        <v>1</v>
      </c>
      <c r="D123" s="269">
        <f>'solvent 1'!D123</f>
        <v>0</v>
      </c>
      <c r="E123" s="337" t="str">
        <f>'solvent 1'!E123</f>
        <v>N/A</v>
      </c>
      <c r="F123" s="337" t="str">
        <f>'solvent 1'!F123</f>
        <v>N/A</v>
      </c>
      <c r="G123" s="254">
        <f>'solvent 1'!G123</f>
        <v>4</v>
      </c>
      <c r="H123" s="307">
        <f>D123/G123</f>
        <v>0</v>
      </c>
      <c r="I123" s="300"/>
      <c r="J123" s="305">
        <f>I123-$B$55</f>
        <v>0</v>
      </c>
      <c r="K123" s="337" t="str">
        <f>'solvent 1'!K123</f>
        <v>N/A</v>
      </c>
      <c r="L123" s="337" t="str">
        <f>'solvent 1'!L123</f>
        <v>N/A</v>
      </c>
      <c r="M123" s="337" t="str">
        <f>'solvent 1'!M123</f>
        <v>N/A</v>
      </c>
      <c r="N123" s="337" t="str">
        <f>'solvent 1'!N123</f>
        <v>N/A</v>
      </c>
      <c r="O123" s="337" t="str">
        <f>'solvent 1'!O123</f>
        <v>N/A</v>
      </c>
      <c r="P123" s="206" t="e">
        <f>J123/$B$75</f>
        <v>#DIV/0!</v>
      </c>
      <c r="Q123" s="305" t="e">
        <f>P123*0.001/H123*100*10000</f>
        <v>#DIV/0!</v>
      </c>
      <c r="R123" s="351" t="e">
        <f>AVERAGE(Q123:Q125)</f>
        <v>#DIV/0!</v>
      </c>
      <c r="S123" s="354" t="e">
        <f>AVERAGE(R123:R125)/10000</f>
        <v>#DIV/0!</v>
      </c>
      <c r="T123" s="227" t="e">
        <f>IF(P123&lt;$B$79, $B$79*0.001/H123*100*10000,"N/A")</f>
        <v>#DIV/0!</v>
      </c>
      <c r="U123" s="322"/>
    </row>
    <row r="124" spans="1:24" s="94" customFormat="1" ht="15" x14ac:dyDescent="0.25">
      <c r="A124" s="378"/>
      <c r="B124" s="381"/>
      <c r="C124" s="182">
        <v>2</v>
      </c>
      <c r="D124" s="270">
        <f>'solvent 1'!D124</f>
        <v>0</v>
      </c>
      <c r="E124" s="338"/>
      <c r="F124" s="338"/>
      <c r="G124" s="255">
        <f>'solvent 1'!G124</f>
        <v>4</v>
      </c>
      <c r="H124" s="202">
        <f>D124/G124</f>
        <v>0</v>
      </c>
      <c r="I124" s="301"/>
      <c r="J124" s="201">
        <f t="shared" ref="J124:J128" si="13">I124-$B$55</f>
        <v>0</v>
      </c>
      <c r="K124" s="338"/>
      <c r="L124" s="338"/>
      <c r="M124" s="338"/>
      <c r="N124" s="338"/>
      <c r="O124" s="338"/>
      <c r="P124" s="178" t="e">
        <f>J124/$B$75</f>
        <v>#DIV/0!</v>
      </c>
      <c r="Q124" s="201" t="e">
        <f>P124*0.001/H124*100*10000</f>
        <v>#DIV/0!</v>
      </c>
      <c r="R124" s="352"/>
      <c r="S124" s="355"/>
      <c r="T124" s="228" t="e">
        <f>IF(P124&lt;$B$79, $B$79*0.001/H124*100*10000,"N/A")</f>
        <v>#DIV/0!</v>
      </c>
      <c r="U124" s="323"/>
    </row>
    <row r="125" spans="1:24" s="94" customFormat="1" ht="15" x14ac:dyDescent="0.25">
      <c r="A125" s="378"/>
      <c r="B125" s="381"/>
      <c r="C125" s="147">
        <v>3</v>
      </c>
      <c r="D125" s="271">
        <f>'solvent 1'!D125</f>
        <v>0</v>
      </c>
      <c r="E125" s="339"/>
      <c r="F125" s="339"/>
      <c r="G125" s="256">
        <f>'solvent 1'!G125</f>
        <v>4</v>
      </c>
      <c r="H125" s="308">
        <f>D125/G125</f>
        <v>0</v>
      </c>
      <c r="I125" s="302"/>
      <c r="J125" s="306">
        <f t="shared" si="13"/>
        <v>0</v>
      </c>
      <c r="K125" s="339"/>
      <c r="L125" s="339"/>
      <c r="M125" s="339"/>
      <c r="N125" s="339"/>
      <c r="O125" s="339"/>
      <c r="P125" s="317" t="e">
        <f>J125/$B$75</f>
        <v>#DIV/0!</v>
      </c>
      <c r="Q125" s="306" t="e">
        <f>P125*0.001/H125*100*10000</f>
        <v>#DIV/0!</v>
      </c>
      <c r="R125" s="353"/>
      <c r="S125" s="356"/>
      <c r="T125" s="228" t="e">
        <f>IF(P125&lt;$B$79, $B$79*0.001/H125*100*10000,"N/A")</f>
        <v>#DIV/0!</v>
      </c>
      <c r="U125" s="324"/>
    </row>
    <row r="126" spans="1:24" s="94" customFormat="1" ht="15" x14ac:dyDescent="0.25">
      <c r="A126" s="378"/>
      <c r="B126" s="381"/>
      <c r="C126" s="145" t="s">
        <v>151</v>
      </c>
      <c r="D126" s="257">
        <f>'solvent 1'!D126</f>
        <v>0</v>
      </c>
      <c r="E126" s="207">
        <f>'solvent 1'!E126</f>
        <v>800</v>
      </c>
      <c r="F126" s="207" t="str">
        <f>'solvent 1'!F126</f>
        <v>Diluted stock A</v>
      </c>
      <c r="G126" s="257">
        <f>'solvent 1'!G126</f>
        <v>3.2</v>
      </c>
      <c r="H126" s="193">
        <f>D126/(E126*0.001+G126)</f>
        <v>0</v>
      </c>
      <c r="I126" s="301"/>
      <c r="J126" s="201">
        <f t="shared" si="13"/>
        <v>0</v>
      </c>
      <c r="K126" s="225" t="e">
        <f>$B$75*S123/100*H126/0.001</f>
        <v>#DIV/0!</v>
      </c>
      <c r="L126" s="201" t="e">
        <f>J126-K126</f>
        <v>#DIV/0!</v>
      </c>
      <c r="M126" s="194">
        <f>$E$64</f>
        <v>0</v>
      </c>
      <c r="N126" s="178" t="e">
        <f>L126/B$75</f>
        <v>#DIV/0!</v>
      </c>
      <c r="O126" s="201" t="e">
        <f>IF(M126&gt;=$B$79, N126/M126*100, "N/A")</f>
        <v>#DIV/0!</v>
      </c>
      <c r="P126" s="343" t="str">
        <f>'solvent 1'!P126</f>
        <v>N/A</v>
      </c>
      <c r="Q126" s="343" t="str">
        <f>'solvent 1'!Q126</f>
        <v>N/A</v>
      </c>
      <c r="R126" s="343" t="str">
        <f>'solvent 1'!R126</f>
        <v>N/A</v>
      </c>
      <c r="S126" s="343" t="str">
        <f>'solvent 1'!S126</f>
        <v>N/A</v>
      </c>
      <c r="T126" s="345" t="str">
        <f>IF(P126&lt;$B$79, $B$79*0.001/H126*100*10000,"N/A")</f>
        <v>N/A</v>
      </c>
      <c r="U126" s="334" t="str">
        <f>'solvent 1'!U126</f>
        <v>N/A</v>
      </c>
    </row>
    <row r="127" spans="1:24" s="94" customFormat="1" ht="15" x14ac:dyDescent="0.25">
      <c r="A127" s="378"/>
      <c r="B127" s="381"/>
      <c r="C127" s="182" t="s">
        <v>152</v>
      </c>
      <c r="D127" s="257">
        <f>'solvent 1'!D127</f>
        <v>0</v>
      </c>
      <c r="E127" s="207">
        <f>'solvent 1'!E127</f>
        <v>4000</v>
      </c>
      <c r="F127" s="207" t="str">
        <f>'solvent 1'!F127</f>
        <v>Diluted stock A</v>
      </c>
      <c r="G127" s="257">
        <f>'solvent 1'!G127</f>
        <v>0</v>
      </c>
      <c r="H127" s="193">
        <f>D127/(E127*0.001+G127)</f>
        <v>0</v>
      </c>
      <c r="I127" s="301"/>
      <c r="J127" s="201">
        <f t="shared" si="13"/>
        <v>0</v>
      </c>
      <c r="K127" s="225" t="e">
        <f>$B$75*S123/100*H127/0.001</f>
        <v>#DIV/0!</v>
      </c>
      <c r="L127" s="201" t="e">
        <f t="shared" ref="L127:L128" si="14">J127-K127</f>
        <v>#DIV/0!</v>
      </c>
      <c r="M127" s="194">
        <f>$E$65</f>
        <v>0</v>
      </c>
      <c r="N127" s="178" t="e">
        <f>L127/B$75</f>
        <v>#DIV/0!</v>
      </c>
      <c r="O127" s="201" t="e">
        <f>IF(M127&gt;=$B$79, N127/M127*100, "N/A")</f>
        <v>#DIV/0!</v>
      </c>
      <c r="P127" s="338"/>
      <c r="Q127" s="338"/>
      <c r="R127" s="338"/>
      <c r="S127" s="338"/>
      <c r="T127" s="346"/>
      <c r="U127" s="335"/>
    </row>
    <row r="128" spans="1:24" s="94" customFormat="1" ht="15.75" thickBot="1" x14ac:dyDescent="0.3">
      <c r="A128" s="379"/>
      <c r="B128" s="382"/>
      <c r="C128" s="198" t="s">
        <v>153</v>
      </c>
      <c r="D128" s="258">
        <f>'solvent 1'!D128</f>
        <v>0</v>
      </c>
      <c r="E128" s="207">
        <f>'solvent 1'!E128</f>
        <v>20</v>
      </c>
      <c r="F128" s="207" t="str">
        <f>'solvent 1'!F128</f>
        <v>Stock A</v>
      </c>
      <c r="G128" s="258">
        <f>'solvent 1'!G128</f>
        <v>3.98</v>
      </c>
      <c r="H128" s="199">
        <f>D128/(E128*0.001+G128)</f>
        <v>0</v>
      </c>
      <c r="I128" s="303"/>
      <c r="J128" s="204">
        <f t="shared" si="13"/>
        <v>0</v>
      </c>
      <c r="K128" s="226" t="e">
        <f>$B$75*S123/100*H128/0.001</f>
        <v>#DIV/0!</v>
      </c>
      <c r="L128" s="204" t="e">
        <f t="shared" si="14"/>
        <v>#DIV/0!</v>
      </c>
      <c r="M128" s="203">
        <f>$E$66</f>
        <v>0</v>
      </c>
      <c r="N128" s="266" t="e">
        <f>L128/B$75</f>
        <v>#DIV/0!</v>
      </c>
      <c r="O128" s="201" t="e">
        <f>IF(M128&gt;=$B$79, N128/M128*100, "N/A")</f>
        <v>#DIV/0!</v>
      </c>
      <c r="P128" s="344"/>
      <c r="Q128" s="344"/>
      <c r="R128" s="344"/>
      <c r="S128" s="344"/>
      <c r="T128" s="347"/>
      <c r="U128" s="336"/>
    </row>
    <row r="129" spans="1:21" s="94" customFormat="1" ht="15" x14ac:dyDescent="0.25">
      <c r="A129" s="377">
        <f>'solvent 1'!A129</f>
        <v>0</v>
      </c>
      <c r="B129" s="380">
        <f>'solvent 1'!B129</f>
        <v>0</v>
      </c>
      <c r="C129" s="195">
        <v>1</v>
      </c>
      <c r="D129" s="269">
        <f>'solvent 1'!D129</f>
        <v>0</v>
      </c>
      <c r="E129" s="337" t="str">
        <f>'solvent 1'!E129</f>
        <v>N/A</v>
      </c>
      <c r="F129" s="337" t="str">
        <f>'solvent 1'!F129</f>
        <v>N/A</v>
      </c>
      <c r="G129" s="254">
        <f>'solvent 1'!G129</f>
        <v>4</v>
      </c>
      <c r="H129" s="307">
        <f>D129/G129</f>
        <v>0</v>
      </c>
      <c r="I129" s="300"/>
      <c r="J129" s="305">
        <f>I129-$B$55</f>
        <v>0</v>
      </c>
      <c r="K129" s="337" t="str">
        <f>'solvent 1'!K129</f>
        <v>N/A</v>
      </c>
      <c r="L129" s="337" t="str">
        <f>'solvent 1'!L129</f>
        <v>N/A</v>
      </c>
      <c r="M129" s="337" t="str">
        <f>'solvent 1'!M129</f>
        <v>N/A</v>
      </c>
      <c r="N129" s="337" t="str">
        <f>'solvent 1'!N129</f>
        <v>N/A</v>
      </c>
      <c r="O129" s="337" t="str">
        <f>'solvent 1'!O129</f>
        <v>N/A</v>
      </c>
      <c r="P129" s="206" t="e">
        <f>J129/$B$75</f>
        <v>#DIV/0!</v>
      </c>
      <c r="Q129" s="305" t="e">
        <f>P129*0.001/H129*100*10000</f>
        <v>#DIV/0!</v>
      </c>
      <c r="R129" s="351" t="e">
        <f>AVERAGE(Q129:Q131)</f>
        <v>#DIV/0!</v>
      </c>
      <c r="S129" s="354" t="e">
        <f>AVERAGE(R129:R131)/10000</f>
        <v>#DIV/0!</v>
      </c>
      <c r="T129" s="227" t="e">
        <f>IF(P129&lt;$B$79, $B$79*0.001/H129*100*10000,"N/A")</f>
        <v>#DIV/0!</v>
      </c>
      <c r="U129" s="322"/>
    </row>
    <row r="130" spans="1:21" s="94" customFormat="1" ht="15" x14ac:dyDescent="0.25">
      <c r="A130" s="378"/>
      <c r="B130" s="381"/>
      <c r="C130" s="182">
        <v>2</v>
      </c>
      <c r="D130" s="270">
        <f>'solvent 1'!D130</f>
        <v>0</v>
      </c>
      <c r="E130" s="338"/>
      <c r="F130" s="338"/>
      <c r="G130" s="255">
        <f>'solvent 1'!G130</f>
        <v>4</v>
      </c>
      <c r="H130" s="202">
        <f>D130/G130</f>
        <v>0</v>
      </c>
      <c r="I130" s="301"/>
      <c r="J130" s="201">
        <f t="shared" ref="J130:J134" si="15">I130-$B$55</f>
        <v>0</v>
      </c>
      <c r="K130" s="338"/>
      <c r="L130" s="338"/>
      <c r="M130" s="338"/>
      <c r="N130" s="338"/>
      <c r="O130" s="338"/>
      <c r="P130" s="178" t="e">
        <f>J130/$B$75</f>
        <v>#DIV/0!</v>
      </c>
      <c r="Q130" s="201" t="e">
        <f>P130*0.001/H130*100*10000</f>
        <v>#DIV/0!</v>
      </c>
      <c r="R130" s="352"/>
      <c r="S130" s="355"/>
      <c r="T130" s="228" t="e">
        <f>IF(P130&lt;$B$79, $B$79*0.001/H130*100*10000,"N/A")</f>
        <v>#DIV/0!</v>
      </c>
      <c r="U130" s="323"/>
    </row>
    <row r="131" spans="1:21" s="94" customFormat="1" ht="15" x14ac:dyDescent="0.25">
      <c r="A131" s="378"/>
      <c r="B131" s="381"/>
      <c r="C131" s="147">
        <v>3</v>
      </c>
      <c r="D131" s="271">
        <f>'solvent 1'!D131</f>
        <v>0</v>
      </c>
      <c r="E131" s="339"/>
      <c r="F131" s="339"/>
      <c r="G131" s="256">
        <f>'solvent 1'!G131</f>
        <v>4</v>
      </c>
      <c r="H131" s="308">
        <f>D131/G131</f>
        <v>0</v>
      </c>
      <c r="I131" s="302"/>
      <c r="J131" s="306">
        <f t="shared" si="15"/>
        <v>0</v>
      </c>
      <c r="K131" s="339"/>
      <c r="L131" s="339"/>
      <c r="M131" s="339"/>
      <c r="N131" s="339"/>
      <c r="O131" s="339"/>
      <c r="P131" s="317" t="e">
        <f>J131/$B$75</f>
        <v>#DIV/0!</v>
      </c>
      <c r="Q131" s="306" t="e">
        <f>P131*0.001/H131*100*10000</f>
        <v>#DIV/0!</v>
      </c>
      <c r="R131" s="353"/>
      <c r="S131" s="356"/>
      <c r="T131" s="228" t="e">
        <f>IF(P131&lt;$B$79, $B$79*0.001/H131*100*10000,"N/A")</f>
        <v>#DIV/0!</v>
      </c>
      <c r="U131" s="324"/>
    </row>
    <row r="132" spans="1:21" s="94" customFormat="1" ht="15" x14ac:dyDescent="0.25">
      <c r="A132" s="378"/>
      <c r="B132" s="381"/>
      <c r="C132" s="145" t="s">
        <v>151</v>
      </c>
      <c r="D132" s="257">
        <f>'solvent 1'!D132</f>
        <v>0</v>
      </c>
      <c r="E132" s="207">
        <f>'solvent 1'!E132</f>
        <v>800</v>
      </c>
      <c r="F132" s="207" t="str">
        <f>'solvent 1'!F132</f>
        <v>Diluted stock A</v>
      </c>
      <c r="G132" s="257">
        <f>'solvent 1'!G132</f>
        <v>3.2</v>
      </c>
      <c r="H132" s="193">
        <f>D132/(E132*0.001+G132)</f>
        <v>0</v>
      </c>
      <c r="I132" s="301"/>
      <c r="J132" s="201">
        <f t="shared" si="15"/>
        <v>0</v>
      </c>
      <c r="K132" s="225" t="e">
        <f>$B$75*S129/100*H132/0.001</f>
        <v>#DIV/0!</v>
      </c>
      <c r="L132" s="201" t="e">
        <f>J132-K132</f>
        <v>#DIV/0!</v>
      </c>
      <c r="M132" s="194">
        <f>$E$64</f>
        <v>0</v>
      </c>
      <c r="N132" s="178" t="e">
        <f>L132/B$75</f>
        <v>#DIV/0!</v>
      </c>
      <c r="O132" s="201" t="e">
        <f>IF(M132&gt;=$B$79, N132/M132*100, "N/A")</f>
        <v>#DIV/0!</v>
      </c>
      <c r="P132" s="343" t="str">
        <f>'solvent 1'!P132</f>
        <v>N/A</v>
      </c>
      <c r="Q132" s="343" t="str">
        <f>'solvent 1'!Q132</f>
        <v>N/A</v>
      </c>
      <c r="R132" s="343" t="str">
        <f>'solvent 1'!R132</f>
        <v>N/A</v>
      </c>
      <c r="S132" s="343" t="str">
        <f>'solvent 1'!S132</f>
        <v>N/A</v>
      </c>
      <c r="T132" s="345" t="str">
        <f>IF(P132&lt;$B$79, $B$79*0.001/H132*100*10000,"N/A")</f>
        <v>N/A</v>
      </c>
      <c r="U132" s="334" t="str">
        <f>'solvent 1'!U132</f>
        <v>N/A</v>
      </c>
    </row>
    <row r="133" spans="1:21" s="94" customFormat="1" ht="15" x14ac:dyDescent="0.25">
      <c r="A133" s="378"/>
      <c r="B133" s="381"/>
      <c r="C133" s="182" t="s">
        <v>152</v>
      </c>
      <c r="D133" s="257">
        <f>'solvent 1'!D133</f>
        <v>0</v>
      </c>
      <c r="E133" s="207">
        <f>'solvent 1'!E133</f>
        <v>4000</v>
      </c>
      <c r="F133" s="207" t="str">
        <f>'solvent 1'!F133</f>
        <v>Diluted stock A</v>
      </c>
      <c r="G133" s="257">
        <f>'solvent 1'!G133</f>
        <v>0</v>
      </c>
      <c r="H133" s="193">
        <f>D133/(E133*0.001+G133)</f>
        <v>0</v>
      </c>
      <c r="I133" s="301"/>
      <c r="J133" s="201">
        <f t="shared" si="15"/>
        <v>0</v>
      </c>
      <c r="K133" s="225" t="e">
        <f>$B$75*S129/100*H133/0.001</f>
        <v>#DIV/0!</v>
      </c>
      <c r="L133" s="201" t="e">
        <f t="shared" ref="L133:L134" si="16">J133-K133</f>
        <v>#DIV/0!</v>
      </c>
      <c r="M133" s="194">
        <f>$E$65</f>
        <v>0</v>
      </c>
      <c r="N133" s="178" t="e">
        <f>L133/B$75</f>
        <v>#DIV/0!</v>
      </c>
      <c r="O133" s="201" t="e">
        <f>IF(M133&gt;=$B$79, N133/M133*100, "N/A")</f>
        <v>#DIV/0!</v>
      </c>
      <c r="P133" s="338"/>
      <c r="Q133" s="338"/>
      <c r="R133" s="338"/>
      <c r="S133" s="338"/>
      <c r="T133" s="346"/>
      <c r="U133" s="335"/>
    </row>
    <row r="134" spans="1:21" s="94" customFormat="1" ht="15.75" thickBot="1" x14ac:dyDescent="0.3">
      <c r="A134" s="379"/>
      <c r="B134" s="382"/>
      <c r="C134" s="198" t="s">
        <v>153</v>
      </c>
      <c r="D134" s="258">
        <f>'solvent 1'!D134</f>
        <v>0</v>
      </c>
      <c r="E134" s="304">
        <f>'solvent 1'!E134</f>
        <v>20</v>
      </c>
      <c r="F134" s="304" t="str">
        <f>'solvent 1'!F134</f>
        <v>Stock A</v>
      </c>
      <c r="G134" s="258">
        <f>'solvent 1'!G134</f>
        <v>3.98</v>
      </c>
      <c r="H134" s="199">
        <f>D134/(E134*0.001+G134)</f>
        <v>0</v>
      </c>
      <c r="I134" s="303"/>
      <c r="J134" s="204">
        <f t="shared" si="15"/>
        <v>0</v>
      </c>
      <c r="K134" s="226" t="e">
        <f>$B$75*S129/100*H134/0.001</f>
        <v>#DIV/0!</v>
      </c>
      <c r="L134" s="204" t="e">
        <f t="shared" si="16"/>
        <v>#DIV/0!</v>
      </c>
      <c r="M134" s="203">
        <f>$E$66</f>
        <v>0</v>
      </c>
      <c r="N134" s="266" t="e">
        <f>L134/B$75</f>
        <v>#DIV/0!</v>
      </c>
      <c r="O134" s="201" t="e">
        <f>IF(M134&gt;=$B$79, N134/M134*100, "N/A")</f>
        <v>#DIV/0!</v>
      </c>
      <c r="P134" s="344"/>
      <c r="Q134" s="344"/>
      <c r="R134" s="344"/>
      <c r="S134" s="344"/>
      <c r="T134" s="347"/>
      <c r="U134" s="336"/>
    </row>
    <row r="135" spans="1:21" s="94" customFormat="1" ht="15" x14ac:dyDescent="0.25">
      <c r="Q135" s="117"/>
    </row>
    <row r="136" spans="1:21" s="94" customFormat="1" ht="15" x14ac:dyDescent="0.25">
      <c r="Q136" s="117"/>
    </row>
    <row r="137" spans="1:21" s="94" customFormat="1" ht="15" x14ac:dyDescent="0.25">
      <c r="A137" s="181" t="s">
        <v>148</v>
      </c>
      <c r="Q137" s="117"/>
    </row>
    <row r="138" spans="1:21" s="94" customFormat="1" ht="15" x14ac:dyDescent="0.25">
      <c r="A138" s="325"/>
      <c r="B138" s="326"/>
      <c r="C138" s="326"/>
      <c r="D138" s="326"/>
      <c r="E138" s="326"/>
      <c r="F138" s="326"/>
      <c r="G138" s="326"/>
      <c r="H138" s="326"/>
      <c r="I138" s="326"/>
      <c r="J138" s="326"/>
      <c r="K138" s="326"/>
      <c r="L138" s="326"/>
      <c r="M138" s="326"/>
      <c r="N138" s="326"/>
      <c r="O138" s="326"/>
      <c r="P138" s="326"/>
      <c r="Q138" s="326"/>
      <c r="R138" s="326"/>
      <c r="S138" s="326"/>
      <c r="T138" s="326"/>
      <c r="U138" s="327"/>
    </row>
    <row r="139" spans="1:21" s="94" customFormat="1" ht="15" x14ac:dyDescent="0.25">
      <c r="A139" s="328"/>
      <c r="B139" s="329"/>
      <c r="C139" s="329"/>
      <c r="D139" s="329"/>
      <c r="E139" s="329"/>
      <c r="F139" s="329"/>
      <c r="G139" s="329"/>
      <c r="H139" s="329"/>
      <c r="I139" s="329"/>
      <c r="J139" s="329"/>
      <c r="K139" s="329"/>
      <c r="L139" s="329"/>
      <c r="M139" s="329"/>
      <c r="N139" s="329"/>
      <c r="O139" s="329"/>
      <c r="P139" s="329"/>
      <c r="Q139" s="329"/>
      <c r="R139" s="329"/>
      <c r="S139" s="329"/>
      <c r="T139" s="329"/>
      <c r="U139" s="330"/>
    </row>
    <row r="140" spans="1:21" s="94" customFormat="1" ht="15" x14ac:dyDescent="0.25">
      <c r="A140" s="328"/>
      <c r="B140" s="329"/>
      <c r="C140" s="329"/>
      <c r="D140" s="329"/>
      <c r="E140" s="329"/>
      <c r="F140" s="329"/>
      <c r="G140" s="329"/>
      <c r="H140" s="329"/>
      <c r="I140" s="329"/>
      <c r="J140" s="329"/>
      <c r="K140" s="329"/>
      <c r="L140" s="329"/>
      <c r="M140" s="329"/>
      <c r="N140" s="329"/>
      <c r="O140" s="329"/>
      <c r="P140" s="329"/>
      <c r="Q140" s="329"/>
      <c r="R140" s="329"/>
      <c r="S140" s="329"/>
      <c r="T140" s="329"/>
      <c r="U140" s="330"/>
    </row>
    <row r="141" spans="1:21" s="94" customFormat="1" ht="15" x14ac:dyDescent="0.25">
      <c r="A141" s="328"/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29"/>
      <c r="N141" s="329"/>
      <c r="O141" s="329"/>
      <c r="P141" s="329"/>
      <c r="Q141" s="329"/>
      <c r="R141" s="329"/>
      <c r="S141" s="329"/>
      <c r="T141" s="329"/>
      <c r="U141" s="330"/>
    </row>
    <row r="142" spans="1:21" s="94" customFormat="1" ht="15" x14ac:dyDescent="0.25">
      <c r="A142" s="328"/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29"/>
      <c r="N142" s="329"/>
      <c r="O142" s="329"/>
      <c r="P142" s="329"/>
      <c r="Q142" s="329"/>
      <c r="R142" s="329"/>
      <c r="S142" s="329"/>
      <c r="T142" s="329"/>
      <c r="U142" s="330"/>
    </row>
    <row r="143" spans="1:21" s="94" customFormat="1" ht="15" x14ac:dyDescent="0.25">
      <c r="A143" s="328"/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29"/>
      <c r="P143" s="329"/>
      <c r="Q143" s="329"/>
      <c r="R143" s="329"/>
      <c r="S143" s="329"/>
      <c r="T143" s="329"/>
      <c r="U143" s="330"/>
    </row>
    <row r="144" spans="1:21" ht="15" x14ac:dyDescent="0.25">
      <c r="A144" s="328"/>
      <c r="B144" s="329"/>
      <c r="C144" s="329"/>
      <c r="D144" s="329"/>
      <c r="E144" s="329"/>
      <c r="F144" s="329"/>
      <c r="G144" s="329"/>
      <c r="H144" s="329"/>
      <c r="I144" s="329"/>
      <c r="J144" s="329"/>
      <c r="K144" s="329"/>
      <c r="L144" s="329"/>
      <c r="M144" s="329"/>
      <c r="N144" s="329"/>
      <c r="O144" s="329"/>
      <c r="P144" s="329"/>
      <c r="Q144" s="329"/>
      <c r="R144" s="329"/>
      <c r="S144" s="329"/>
      <c r="T144" s="329"/>
      <c r="U144" s="330"/>
    </row>
    <row r="145" spans="1:21" ht="15" x14ac:dyDescent="0.25">
      <c r="A145" s="328"/>
      <c r="B145" s="329"/>
      <c r="C145" s="329"/>
      <c r="D145" s="329"/>
      <c r="E145" s="329"/>
      <c r="F145" s="329"/>
      <c r="G145" s="329"/>
      <c r="H145" s="329"/>
      <c r="I145" s="329"/>
      <c r="J145" s="329"/>
      <c r="K145" s="329"/>
      <c r="L145" s="329"/>
      <c r="M145" s="329"/>
      <c r="N145" s="329"/>
      <c r="O145" s="329"/>
      <c r="P145" s="329"/>
      <c r="Q145" s="329"/>
      <c r="R145" s="329"/>
      <c r="S145" s="329"/>
      <c r="T145" s="329"/>
      <c r="U145" s="330"/>
    </row>
    <row r="146" spans="1:21" s="94" customFormat="1" ht="15" x14ac:dyDescent="0.25">
      <c r="A146" s="328"/>
      <c r="B146" s="329"/>
      <c r="C146" s="329"/>
      <c r="D146" s="329"/>
      <c r="E146" s="329"/>
      <c r="F146" s="329"/>
      <c r="G146" s="329"/>
      <c r="H146" s="329"/>
      <c r="I146" s="329"/>
      <c r="J146" s="329"/>
      <c r="K146" s="329"/>
      <c r="L146" s="329"/>
      <c r="M146" s="329"/>
      <c r="N146" s="329"/>
      <c r="O146" s="329"/>
      <c r="P146" s="329"/>
      <c r="Q146" s="329"/>
      <c r="R146" s="329"/>
      <c r="S146" s="329"/>
      <c r="T146" s="329"/>
      <c r="U146" s="330"/>
    </row>
    <row r="147" spans="1:21" s="94" customFormat="1" ht="15" x14ac:dyDescent="0.25">
      <c r="A147" s="328"/>
      <c r="B147" s="329"/>
      <c r="C147" s="329"/>
      <c r="D147" s="329"/>
      <c r="E147" s="329"/>
      <c r="F147" s="329"/>
      <c r="G147" s="329"/>
      <c r="H147" s="329"/>
      <c r="I147" s="329"/>
      <c r="J147" s="329"/>
      <c r="K147" s="329"/>
      <c r="L147" s="329"/>
      <c r="M147" s="329"/>
      <c r="N147" s="329"/>
      <c r="O147" s="329"/>
      <c r="P147" s="329"/>
      <c r="Q147" s="329"/>
      <c r="R147" s="329"/>
      <c r="S147" s="329"/>
      <c r="T147" s="329"/>
      <c r="U147" s="330"/>
    </row>
    <row r="148" spans="1:21" s="94" customFormat="1" ht="15" x14ac:dyDescent="0.25">
      <c r="A148" s="331"/>
      <c r="B148" s="332"/>
      <c r="C148" s="332"/>
      <c r="D148" s="332"/>
      <c r="E148" s="332"/>
      <c r="F148" s="332"/>
      <c r="G148" s="332"/>
      <c r="H148" s="332"/>
      <c r="I148" s="332"/>
      <c r="J148" s="332"/>
      <c r="K148" s="332"/>
      <c r="L148" s="332"/>
      <c r="M148" s="332"/>
      <c r="N148" s="332"/>
      <c r="O148" s="332"/>
      <c r="P148" s="332"/>
      <c r="Q148" s="332"/>
      <c r="R148" s="332"/>
      <c r="S148" s="332"/>
      <c r="T148" s="332"/>
      <c r="U148" s="333"/>
    </row>
    <row r="149" spans="1:21" ht="14.25" customHeight="1" x14ac:dyDescent="0.25"/>
  </sheetData>
  <mergeCells count="102">
    <mergeCell ref="G21:H21"/>
    <mergeCell ref="G22:H22"/>
    <mergeCell ref="G26:I26"/>
    <mergeCell ref="G27:I27"/>
    <mergeCell ref="A84:A86"/>
    <mergeCell ref="B84:B86"/>
    <mergeCell ref="C84:C86"/>
    <mergeCell ref="D84:D86"/>
    <mergeCell ref="E84:E86"/>
    <mergeCell ref="A105:A110"/>
    <mergeCell ref="B105:B110"/>
    <mergeCell ref="E105:E107"/>
    <mergeCell ref="B4:E4"/>
    <mergeCell ref="B5:E5"/>
    <mergeCell ref="A111:A116"/>
    <mergeCell ref="B111:B116"/>
    <mergeCell ref="E111:E113"/>
    <mergeCell ref="F111:F113"/>
    <mergeCell ref="F105:F107"/>
    <mergeCell ref="K111:K113"/>
    <mergeCell ref="L111:L113"/>
    <mergeCell ref="R105:R107"/>
    <mergeCell ref="S105:S107"/>
    <mergeCell ref="U105:U107"/>
    <mergeCell ref="P108:P110"/>
    <mergeCell ref="Q108:Q110"/>
    <mergeCell ref="R108:R110"/>
    <mergeCell ref="S108:S110"/>
    <mergeCell ref="T108:T110"/>
    <mergeCell ref="U108:U110"/>
    <mergeCell ref="K105:K107"/>
    <mergeCell ref="L105:L107"/>
    <mergeCell ref="M105:M107"/>
    <mergeCell ref="N105:N107"/>
    <mergeCell ref="O105:O107"/>
    <mergeCell ref="P114:P116"/>
    <mergeCell ref="Q114:Q116"/>
    <mergeCell ref="R114:R116"/>
    <mergeCell ref="S114:S116"/>
    <mergeCell ref="T114:T116"/>
    <mergeCell ref="U114:U116"/>
    <mergeCell ref="M111:M113"/>
    <mergeCell ref="N111:N113"/>
    <mergeCell ref="O111:O113"/>
    <mergeCell ref="R111:R113"/>
    <mergeCell ref="S111:S113"/>
    <mergeCell ref="U111:U113"/>
    <mergeCell ref="S120:S122"/>
    <mergeCell ref="T120:T122"/>
    <mergeCell ref="U120:U122"/>
    <mergeCell ref="M117:M119"/>
    <mergeCell ref="N117:N119"/>
    <mergeCell ref="O117:O119"/>
    <mergeCell ref="R117:R119"/>
    <mergeCell ref="S117:S119"/>
    <mergeCell ref="U117:U119"/>
    <mergeCell ref="A123:A128"/>
    <mergeCell ref="B123:B128"/>
    <mergeCell ref="E123:E125"/>
    <mergeCell ref="F123:F125"/>
    <mergeCell ref="K123:K125"/>
    <mergeCell ref="L123:L125"/>
    <mergeCell ref="P120:P122"/>
    <mergeCell ref="Q120:Q122"/>
    <mergeCell ref="R120:R122"/>
    <mergeCell ref="A117:A122"/>
    <mergeCell ref="B117:B122"/>
    <mergeCell ref="E117:E119"/>
    <mergeCell ref="F117:F119"/>
    <mergeCell ref="K117:K119"/>
    <mergeCell ref="L117:L119"/>
    <mergeCell ref="P126:P128"/>
    <mergeCell ref="Q126:Q128"/>
    <mergeCell ref="R126:R128"/>
    <mergeCell ref="S126:S128"/>
    <mergeCell ref="T126:T128"/>
    <mergeCell ref="U126:U128"/>
    <mergeCell ref="M123:M125"/>
    <mergeCell ref="N123:N125"/>
    <mergeCell ref="O123:O125"/>
    <mergeCell ref="R123:R125"/>
    <mergeCell ref="S123:S125"/>
    <mergeCell ref="U123:U125"/>
    <mergeCell ref="A138:U148"/>
    <mergeCell ref="P132:P134"/>
    <mergeCell ref="Q132:Q134"/>
    <mergeCell ref="R132:R134"/>
    <mergeCell ref="S132:S134"/>
    <mergeCell ref="T132:T134"/>
    <mergeCell ref="U132:U134"/>
    <mergeCell ref="M129:M131"/>
    <mergeCell ref="N129:N131"/>
    <mergeCell ref="O129:O131"/>
    <mergeCell ref="R129:R131"/>
    <mergeCell ref="S129:S131"/>
    <mergeCell ref="U129:U131"/>
    <mergeCell ref="A129:A134"/>
    <mergeCell ref="B129:B134"/>
    <mergeCell ref="E129:E131"/>
    <mergeCell ref="F129:F131"/>
    <mergeCell ref="K129:K131"/>
    <mergeCell ref="L129:L131"/>
  </mergeCells>
  <conditionalFormatting sqref="J105:J110 L108:L110 N108:N110">
    <cfRule type="containsText" dxfId="365" priority="70" operator="containsText" text="#VALUE!">
      <formula>NOT(ISERROR(SEARCH("#VALUE!",J105)))</formula>
    </cfRule>
  </conditionalFormatting>
  <conditionalFormatting sqref="G89">
    <cfRule type="cellIs" dxfId="364" priority="68" operator="greaterThan">
      <formula>1</formula>
    </cfRule>
    <cfRule type="cellIs" dxfId="363" priority="69" operator="lessThanOrEqual">
      <formula>1</formula>
    </cfRule>
  </conditionalFormatting>
  <conditionalFormatting sqref="I89">
    <cfRule type="cellIs" dxfId="362" priority="66" operator="greaterThan">
      <formula>5</formula>
    </cfRule>
    <cfRule type="cellIs" dxfId="361" priority="67" operator="lessThanOrEqual">
      <formula>5</formula>
    </cfRule>
  </conditionalFormatting>
  <conditionalFormatting sqref="J87">
    <cfRule type="cellIs" dxfId="360" priority="63" operator="lessThan">
      <formula>90</formula>
    </cfRule>
    <cfRule type="cellIs" dxfId="359" priority="64" operator="greaterThan">
      <formula>110</formula>
    </cfRule>
    <cfRule type="cellIs" dxfId="358" priority="65" operator="between">
      <formula>90</formula>
      <formula>110</formula>
    </cfRule>
  </conditionalFormatting>
  <conditionalFormatting sqref="P105:P107">
    <cfRule type="cellIs" dxfId="357" priority="71" operator="greaterThan">
      <formula>$D$79</formula>
    </cfRule>
    <cfRule type="cellIs" dxfId="356" priority="72" operator="lessThan">
      <formula>$B$79</formula>
    </cfRule>
    <cfRule type="cellIs" dxfId="355" priority="73" operator="between">
      <formula>$B$79</formula>
      <formula>$D$79</formula>
    </cfRule>
  </conditionalFormatting>
  <conditionalFormatting sqref="J111:J116 N114:N116">
    <cfRule type="containsText" dxfId="354" priority="62" operator="containsText" text="#VALUE!">
      <formula>NOT(ISERROR(SEARCH("#VALUE!",J111)))</formula>
    </cfRule>
  </conditionalFormatting>
  <conditionalFormatting sqref="N120:N122 N126:N128 N132:N134 J117:J134">
    <cfRule type="containsText" dxfId="353" priority="61" operator="containsText" text="#VALUE!">
      <formula>NOT(ISERROR(SEARCH("#VALUE!",J117)))</formula>
    </cfRule>
  </conditionalFormatting>
  <conditionalFormatting sqref="L114:L116">
    <cfRule type="containsText" dxfId="352" priority="60" operator="containsText" text="#VALUE!">
      <formula>NOT(ISERROR(SEARCH("#VALUE!",L114)))</formula>
    </cfRule>
  </conditionalFormatting>
  <conditionalFormatting sqref="L120:L122">
    <cfRule type="containsText" dxfId="351" priority="59" operator="containsText" text="#VALUE!">
      <formula>NOT(ISERROR(SEARCH("#VALUE!",L120)))</formula>
    </cfRule>
  </conditionalFormatting>
  <conditionalFormatting sqref="I95:I99">
    <cfRule type="cellIs" dxfId="350" priority="56" operator="lessThan">
      <formula>90</formula>
    </cfRule>
    <cfRule type="cellIs" dxfId="349" priority="57" operator="greaterThan">
      <formula>110</formula>
    </cfRule>
    <cfRule type="cellIs" dxfId="348" priority="58" operator="between">
      <formula>90</formula>
      <formula>110</formula>
    </cfRule>
  </conditionalFormatting>
  <conditionalFormatting sqref="P111:P113">
    <cfRule type="cellIs" dxfId="347" priority="53" operator="greaterThan">
      <formula>$D$79</formula>
    </cfRule>
    <cfRule type="cellIs" dxfId="346" priority="54" operator="lessThan">
      <formula>$B$79</formula>
    </cfRule>
    <cfRule type="cellIs" dxfId="345" priority="55" operator="between">
      <formula>$B$79</formula>
      <formula>$D$79</formula>
    </cfRule>
  </conditionalFormatting>
  <conditionalFormatting sqref="P117:P119">
    <cfRule type="cellIs" dxfId="344" priority="50" operator="greaterThan">
      <formula>$D$79</formula>
    </cfRule>
    <cfRule type="cellIs" dxfId="343" priority="51" operator="lessThan">
      <formula>$B$79</formula>
    </cfRule>
    <cfRule type="cellIs" dxfId="342" priority="52" operator="between">
      <formula>$B$79</formula>
      <formula>$D$79</formula>
    </cfRule>
  </conditionalFormatting>
  <conditionalFormatting sqref="H62:H65">
    <cfRule type="cellIs" dxfId="341" priority="47" operator="between">
      <formula>70</formula>
      <formula>130</formula>
    </cfRule>
    <cfRule type="cellIs" dxfId="340" priority="48" operator="lessThan">
      <formula>70</formula>
    </cfRule>
    <cfRule type="cellIs" dxfId="339" priority="49" operator="greaterThan">
      <formula>130</formula>
    </cfRule>
  </conditionalFormatting>
  <conditionalFormatting sqref="H66:H69">
    <cfRule type="cellIs" dxfId="338" priority="44" operator="between">
      <formula>90</formula>
      <formula>110</formula>
    </cfRule>
    <cfRule type="cellIs" dxfId="337" priority="45" operator="lessThan">
      <formula>90</formula>
    </cfRule>
    <cfRule type="cellIs" dxfId="336" priority="46" operator="greaterThan">
      <formula>110</formula>
    </cfRule>
  </conditionalFormatting>
  <conditionalFormatting sqref="J62:J65">
    <cfRule type="cellIs" dxfId="335" priority="41" operator="equal">
      <formula>10</formula>
    </cfRule>
    <cfRule type="cellIs" dxfId="334" priority="42" operator="greaterThan">
      <formula>10</formula>
    </cfRule>
    <cfRule type="cellIs" dxfId="333" priority="43" operator="lessThan">
      <formula>10</formula>
    </cfRule>
  </conditionalFormatting>
  <conditionalFormatting sqref="H89">
    <cfRule type="cellIs" dxfId="332" priority="39" operator="greaterThan">
      <formula>5</formula>
    </cfRule>
    <cfRule type="cellIs" dxfId="331" priority="40" operator="lessThanOrEqual">
      <formula>5</formula>
    </cfRule>
  </conditionalFormatting>
  <conditionalFormatting sqref="L126:L128">
    <cfRule type="containsText" dxfId="330" priority="38" operator="containsText" text="#VALUE!">
      <formula>NOT(ISERROR(SEARCH("#VALUE!",L126)))</formula>
    </cfRule>
  </conditionalFormatting>
  <conditionalFormatting sqref="P123:P125">
    <cfRule type="cellIs" dxfId="329" priority="35" operator="greaterThan">
      <formula>$D$79</formula>
    </cfRule>
    <cfRule type="cellIs" dxfId="328" priority="36" operator="lessThan">
      <formula>$B$79</formula>
    </cfRule>
    <cfRule type="cellIs" dxfId="327" priority="37" operator="between">
      <formula>$B$79</formula>
      <formula>$D$79</formula>
    </cfRule>
  </conditionalFormatting>
  <conditionalFormatting sqref="L132:L134">
    <cfRule type="containsText" dxfId="326" priority="34" operator="containsText" text="#VALUE!">
      <formula>NOT(ISERROR(SEARCH("#VALUE!",L132)))</formula>
    </cfRule>
  </conditionalFormatting>
  <conditionalFormatting sqref="P129:P131">
    <cfRule type="cellIs" dxfId="325" priority="31" operator="greaterThan">
      <formula>$D$79</formula>
    </cfRule>
    <cfRule type="cellIs" dxfId="324" priority="32" operator="lessThan">
      <formula>$B$79</formula>
    </cfRule>
    <cfRule type="cellIs" dxfId="323" priority="33" operator="between">
      <formula>$B$79</formula>
      <formula>$D$79</formula>
    </cfRule>
  </conditionalFormatting>
  <conditionalFormatting sqref="O108:O109">
    <cfRule type="cellIs" dxfId="322" priority="28" operator="between">
      <formula>70</formula>
      <formula>130</formula>
    </cfRule>
    <cfRule type="cellIs" dxfId="321" priority="29" operator="lessThan">
      <formula>70</formula>
    </cfRule>
    <cfRule type="cellIs" dxfId="320" priority="30" operator="greaterThan">
      <formula>130</formula>
    </cfRule>
  </conditionalFormatting>
  <conditionalFormatting sqref="O110">
    <cfRule type="cellIs" dxfId="319" priority="25" operator="between">
      <formula>90</formula>
      <formula>110</formula>
    </cfRule>
    <cfRule type="cellIs" dxfId="318" priority="26" operator="lessThan">
      <formula>90</formula>
    </cfRule>
    <cfRule type="cellIs" dxfId="317" priority="27" operator="greaterThan">
      <formula>110</formula>
    </cfRule>
  </conditionalFormatting>
  <conditionalFormatting sqref="O114:O115">
    <cfRule type="cellIs" dxfId="316" priority="22" operator="between">
      <formula>70</formula>
      <formula>130</formula>
    </cfRule>
    <cfRule type="cellIs" dxfId="315" priority="23" operator="lessThan">
      <formula>70</formula>
    </cfRule>
    <cfRule type="cellIs" dxfId="314" priority="24" operator="greaterThan">
      <formula>130</formula>
    </cfRule>
  </conditionalFormatting>
  <conditionalFormatting sqref="O116">
    <cfRule type="cellIs" dxfId="313" priority="19" operator="between">
      <formula>90</formula>
      <formula>110</formula>
    </cfRule>
    <cfRule type="cellIs" dxfId="312" priority="20" operator="lessThan">
      <formula>90</formula>
    </cfRule>
    <cfRule type="cellIs" dxfId="311" priority="21" operator="greaterThan">
      <formula>110</formula>
    </cfRule>
  </conditionalFormatting>
  <conditionalFormatting sqref="O120:O121">
    <cfRule type="cellIs" dxfId="310" priority="16" operator="between">
      <formula>70</formula>
      <formula>130</formula>
    </cfRule>
    <cfRule type="cellIs" dxfId="309" priority="17" operator="lessThan">
      <formula>70</formula>
    </cfRule>
    <cfRule type="cellIs" dxfId="308" priority="18" operator="greaterThan">
      <formula>130</formula>
    </cfRule>
  </conditionalFormatting>
  <conditionalFormatting sqref="O122">
    <cfRule type="cellIs" dxfId="307" priority="13" operator="between">
      <formula>90</formula>
      <formula>110</formula>
    </cfRule>
    <cfRule type="cellIs" dxfId="306" priority="14" operator="lessThan">
      <formula>90</formula>
    </cfRule>
    <cfRule type="cellIs" dxfId="305" priority="15" operator="greaterThan">
      <formula>110</formula>
    </cfRule>
  </conditionalFormatting>
  <conditionalFormatting sqref="O126:O127">
    <cfRule type="cellIs" dxfId="304" priority="10" operator="between">
      <formula>70</formula>
      <formula>130</formula>
    </cfRule>
    <cfRule type="cellIs" dxfId="303" priority="11" operator="lessThan">
      <formula>70</formula>
    </cfRule>
    <cfRule type="cellIs" dxfId="302" priority="12" operator="greaterThan">
      <formula>130</formula>
    </cfRule>
  </conditionalFormatting>
  <conditionalFormatting sqref="O128">
    <cfRule type="cellIs" dxfId="301" priority="7" operator="between">
      <formula>90</formula>
      <formula>110</formula>
    </cfRule>
    <cfRule type="cellIs" dxfId="300" priority="8" operator="lessThan">
      <formula>90</formula>
    </cfRule>
    <cfRule type="cellIs" dxfId="299" priority="9" operator="greaterThan">
      <formula>110</formula>
    </cfRule>
  </conditionalFormatting>
  <conditionalFormatting sqref="O132:O133">
    <cfRule type="cellIs" dxfId="298" priority="4" operator="between">
      <formula>70</formula>
      <formula>130</formula>
    </cfRule>
    <cfRule type="cellIs" dxfId="297" priority="5" operator="lessThan">
      <formula>70</formula>
    </cfRule>
    <cfRule type="cellIs" dxfId="296" priority="6" operator="greaterThan">
      <formula>130</formula>
    </cfRule>
  </conditionalFormatting>
  <conditionalFormatting sqref="O134">
    <cfRule type="cellIs" dxfId="295" priority="1" operator="between">
      <formula>90</formula>
      <formula>110</formula>
    </cfRule>
    <cfRule type="cellIs" dxfId="294" priority="2" operator="lessThan">
      <formula>90</formula>
    </cfRule>
    <cfRule type="cellIs" dxfId="293" priority="3" operator="greaterThan">
      <formula>110</formula>
    </cfRule>
  </conditionalFormatting>
  <pageMargins left="0.74803149606299213" right="0.51181102362204722" top="0.51041666666666663" bottom="0.98425196850393704" header="0.51181102362204722" footer="0.51181102362204722"/>
  <pageSetup paperSize="9" scale="9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15</vt:i4>
      </vt:variant>
      <vt:variant>
        <vt:lpstr>Benoemde bereiken</vt:lpstr>
      </vt:variant>
      <vt:variant>
        <vt:i4>1</vt:i4>
      </vt:variant>
    </vt:vector>
  </HeadingPairs>
  <TitlesOfParts>
    <vt:vector size="16" baseType="lpstr">
      <vt:lpstr>solvent 1</vt:lpstr>
      <vt:lpstr>solvent 2</vt:lpstr>
      <vt:lpstr>solvent 3</vt:lpstr>
      <vt:lpstr>solvent 4</vt:lpstr>
      <vt:lpstr>solvent 5</vt:lpstr>
      <vt:lpstr>solvent 6</vt:lpstr>
      <vt:lpstr>solvent 7</vt:lpstr>
      <vt:lpstr>solvent 8</vt:lpstr>
      <vt:lpstr>solvent 9</vt:lpstr>
      <vt:lpstr>solvent 10</vt:lpstr>
      <vt:lpstr>solvent 11</vt:lpstr>
      <vt:lpstr>solvent 12</vt:lpstr>
      <vt:lpstr>solvent 13</vt:lpstr>
      <vt:lpstr>Analytical Report</vt:lpstr>
      <vt:lpstr>Revision history</vt:lpstr>
      <vt:lpstr>'Analytical Report'!Afdrukbereik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Koelewijn</dc:creator>
  <cp:lastModifiedBy>Martin Koelewijn</cp:lastModifiedBy>
  <cp:lastPrinted>2022-03-16T14:38:57Z</cp:lastPrinted>
  <dcterms:created xsi:type="dcterms:W3CDTF">2019-09-17T14:19:57Z</dcterms:created>
  <dcterms:modified xsi:type="dcterms:W3CDTF">2022-04-21T20:10:59Z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83e1eb9-b491-45ab-876f-884e3cdcf58a_Enabled">
    <vt:lpwstr>true</vt:lpwstr>
  </property>
  <property fmtid="{D5CDD505-2E9C-101B-9397-08002B2CF9AE}" pid="3" name="MSIP_Label_283e1eb9-b491-45ab-876f-884e3cdcf58a_SetDate">
    <vt:lpwstr>2020-08-04T06:56:07Z</vt:lpwstr>
  </property>
  <property fmtid="{D5CDD505-2E9C-101B-9397-08002B2CF9AE}" pid="4" name="MSIP_Label_283e1eb9-b491-45ab-876f-884e3cdcf58a_Method">
    <vt:lpwstr>Standard</vt:lpwstr>
  </property>
  <property fmtid="{D5CDD505-2E9C-101B-9397-08002B2CF9AE}" pid="5" name="MSIP_Label_283e1eb9-b491-45ab-876f-884e3cdcf58a_Name">
    <vt:lpwstr>General</vt:lpwstr>
  </property>
  <property fmtid="{D5CDD505-2E9C-101B-9397-08002B2CF9AE}" pid="6" name="MSIP_Label_283e1eb9-b491-45ab-876f-884e3cdcf58a_SiteId">
    <vt:lpwstr>f429dfdc-f4dd-46f5-9b9a-f35e998fe2ce</vt:lpwstr>
  </property>
  <property fmtid="{D5CDD505-2E9C-101B-9397-08002B2CF9AE}" pid="7" name="MSIP_Label_283e1eb9-b491-45ab-876f-884e3cdcf58a_ActionId">
    <vt:lpwstr>e9c69d25-f7f3-4cf4-917d-2cf4c354f619</vt:lpwstr>
  </property>
  <property fmtid="{D5CDD505-2E9C-101B-9397-08002B2CF9AE}" pid="8" name="MSIP_Label_283e1eb9-b491-45ab-876f-884e3cdcf58a_ContentBits">
    <vt:lpwstr>0</vt:lpwstr>
  </property>
</Properties>
</file>