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54f79d0cdae71/Desktop/ASU Data Analytics Bootcamp/Challenges/Module 1 Challenge/"/>
    </mc:Choice>
  </mc:AlternateContent>
  <xr:revisionPtr revIDLastSave="435" documentId="8_{3897762B-22E0-41A8-9F55-D389F94223ED}" xr6:coauthVersionLast="47" xr6:coauthVersionMax="47" xr10:uidLastSave="{2FE0AD8D-AF06-44C6-AE67-710B85971D68}"/>
  <bookViews>
    <workbookView xWindow="-120" yWindow="-120" windowWidth="29040" windowHeight="15840" tabRatio="871" xr2:uid="{00000000-000D-0000-FFFF-FFFF00000000}"/>
  </bookViews>
  <sheets>
    <sheet name="Crowdfunding" sheetId="1" r:id="rId1"/>
    <sheet name="Campaign Backers" sheetId="11" r:id="rId2"/>
    <sheet name="Outcomes Base on Goal" sheetId="10" r:id="rId3"/>
    <sheet name="Analyze Total Time" sheetId="9" r:id="rId4"/>
    <sheet name="Analyze Creation Month" sheetId="4" r:id="rId5"/>
    <sheet name="Analyze Parent Category" sheetId="2" r:id="rId6"/>
    <sheet name="Analyze Staff Pick Spotlight" sheetId="5" r:id="rId7"/>
    <sheet name="Analyze Sub Category" sheetId="3" r:id="rId8"/>
  </sheets>
  <calcPr calcId="191029"/>
  <pivotCaches>
    <pivotCache cacheId="7" r:id="rId9"/>
    <pivotCache cacheId="1" r:id="rId10"/>
    <pivotCache cacheId="1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 a="1"/>
  <c r="B2" i="11" s="1"/>
  <c r="F3" i="11" s="1"/>
  <c r="A2" i="11" a="1"/>
  <c r="A2" i="11" s="1"/>
  <c r="E3" i="11" s="1"/>
  <c r="J2" i="10"/>
  <c r="J3" i="10"/>
  <c r="J4" i="10"/>
  <c r="J5" i="10"/>
  <c r="J6" i="10"/>
  <c r="J7" i="10"/>
  <c r="J8" i="10"/>
  <c r="J9" i="10"/>
  <c r="J10" i="10"/>
  <c r="J11" i="10"/>
  <c r="J12" i="10"/>
  <c r="J13" i="10"/>
  <c r="I2" i="10"/>
  <c r="I3" i="10"/>
  <c r="I4" i="10"/>
  <c r="I5" i="10"/>
  <c r="I6" i="10"/>
  <c r="I7" i="10"/>
  <c r="I8" i="10"/>
  <c r="I9" i="10"/>
  <c r="I10" i="10"/>
  <c r="I11" i="10"/>
  <c r="I12" i="10"/>
  <c r="I13" i="10"/>
  <c r="H2" i="10"/>
  <c r="H3" i="10"/>
  <c r="H4" i="10"/>
  <c r="H5" i="10"/>
  <c r="H6" i="10"/>
  <c r="H7" i="10"/>
  <c r="H8" i="10"/>
  <c r="H9" i="10"/>
  <c r="H10" i="10"/>
  <c r="H11" i="10"/>
  <c r="H12" i="10"/>
  <c r="H13" i="10"/>
  <c r="G2" i="10"/>
  <c r="G3" i="10"/>
  <c r="G4" i="10"/>
  <c r="G5" i="10"/>
  <c r="G6" i="10"/>
  <c r="G7" i="10"/>
  <c r="G8" i="10"/>
  <c r="G9" i="10"/>
  <c r="G10" i="10"/>
  <c r="G11" i="10"/>
  <c r="G12" i="10"/>
  <c r="G13" i="10"/>
  <c r="F2" i="10"/>
  <c r="F3" i="10"/>
  <c r="F4" i="10"/>
  <c r="F5" i="10"/>
  <c r="F6" i="10"/>
  <c r="F7" i="10"/>
  <c r="F8" i="10"/>
  <c r="F9" i="10"/>
  <c r="F10" i="10"/>
  <c r="F11" i="10"/>
  <c r="F12" i="10"/>
  <c r="F13" i="10"/>
  <c r="E2" i="10"/>
  <c r="E3" i="10"/>
  <c r="E4" i="10"/>
  <c r="E5" i="10"/>
  <c r="E6" i="10"/>
  <c r="E7" i="10"/>
  <c r="E8" i="10"/>
  <c r="E9" i="10"/>
  <c r="E10" i="10"/>
  <c r="E11" i="10"/>
  <c r="E12" i="10"/>
  <c r="E13" i="10"/>
  <c r="D2" i="10"/>
  <c r="D3" i="10"/>
  <c r="D4" i="10"/>
  <c r="D5" i="10"/>
  <c r="D6" i="10"/>
  <c r="D7" i="10"/>
  <c r="D8" i="10"/>
  <c r="D9" i="10"/>
  <c r="D10" i="10"/>
  <c r="D11" i="10"/>
  <c r="D12" i="10"/>
  <c r="D13" i="10"/>
  <c r="B13" i="10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4" i="11" l="1"/>
  <c r="F7" i="11"/>
  <c r="E4" i="11"/>
  <c r="E7" i="11"/>
  <c r="F5" i="11"/>
  <c r="F6" i="11"/>
  <c r="E5" i="11"/>
  <c r="E6" i="11"/>
  <c r="E2" i="11"/>
  <c r="F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<sst xmlns="http://schemas.openxmlformats.org/spreadsheetml/2006/main" count="6160" uniqueCount="2117">
  <si>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</si>
  <si>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</si>
  <si>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</si>
  <si>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</si>
  <si>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</si>
  <si>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</si>
  <si>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</si>
  <si>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</si>
  <si>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</si>
  <si>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</si>
  <si>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</si>
  <si>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</si>
  <si>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</si>
  <si>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</si>
  <si>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</si>
  <si>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</si>
  <si>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</si>
  <si>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</si>
  <si>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</si>
  <si>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</si>
  <si>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</si>
  <si>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</si>
  <si>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</si>
  <si>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</si>
  <si>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</si>
  <si>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</si>
  <si>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</si>
  <si>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</si>
  <si>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</si>
  <si>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</si>
  <si>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</si>
  <si>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</si>
  <si>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</si>
  <si>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</si>
  <si>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</si>
  <si>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</si>
  <si>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</si>
  <si>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</si>
  <si>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</si>
  <si>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</si>
  <si>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</si>
  <si>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</si>
  <si>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</si>
  <si>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</si>
  <si>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</si>
  <si>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</si>
  <si>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</si>
  <si>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</si>
  <si>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</si>
  <si>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</si>
  <si>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</si>
  <si>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</si>
  <si>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</si>
  <si>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</si>
  <si>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</si>
  <si>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</si>
  <si>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</si>
  <si>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</si>
  <si>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</si>
  <si>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</si>
  <si>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</si>
  <si>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</si>
  <si>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</si>
  <si>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</si>
  <si>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</si>
  <si>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</si>
  <si>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</si>
  <si>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</si>
  <si>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</si>
  <si>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</si>
  <si>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</si>
  <si>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</si>
  <si>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</si>
  <si>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</si>
  <si>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</si>
  <si>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</si>
  <si>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</si>
  <si>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</si>
  <si>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</si>
  <si>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</si>
  <si>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</si>
  <si>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</si>
  <si>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</si>
  <si>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</si>
  <si>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</si>
  <si>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</si>
  <si>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</si>
  <si>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</si>
  <si>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</si>
  <si>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</si>
  <si>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</si>
  <si>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</si>
  <si>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</si>
  <si>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</si>
  <si>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</si>
  <si>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</si>
  <si>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</si>
  <si>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</si>
  <si>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</si>
  <si>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</si>
  <si>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</si>
  <si>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</si>
  <si>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</si>
  <si>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</si>
  <si>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</si>
  <si>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</si>
  <si>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</si>
  <si>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</si>
  <si>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</si>
  <si>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</si>
  <si>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</si>
  <si>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</si>
  <si>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</si>
  <si>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</si>
  <si>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</si>
  <si>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</si>
  <si>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</si>
  <si>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</si>
  <si>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</si>
  <si>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</si>
  <si>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</si>
  <si>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</si>
  <si>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</si>
  <si>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</si>
  <si>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</si>
  <si>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</si>
  <si>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</si>
  <si>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</si>
  <si>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</si>
  <si>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</si>
  <si>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</si>
  <si>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</si>
  <si>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</si>
  <si>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</si>
  <si>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</si>
  <si>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</si>
  <si>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</si>
  <si>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</si>
  <si>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</si>
  <si>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</si>
  <si>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</si>
  <si>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</si>
  <si>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</si>
  <si>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</si>
  <si>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</si>
  <si>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</si>
  <si>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</si>
  <si>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</si>
  <si>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</si>
  <si>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</si>
  <si>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</si>
  <si>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</si>
  <si>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</si>
  <si>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</si>
  <si>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</si>
  <si>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</si>
  <si>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</si>
  <si>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</si>
  <si>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</si>
  <si>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</si>
  <si>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</si>
  <si>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</si>
  <si>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</si>
  <si>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</si>
  <si>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</si>
  <si>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</si>
  <si>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</si>
  <si>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</si>
  <si>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</si>
  <si>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</si>
  <si>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</si>
  <si>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</si>
  <si>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</si>
  <si>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</si>
  <si>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</si>
  <si>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</si>
  <si>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</si>
  <si>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</si>
  <si>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</si>
  <si>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</si>
  <si>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</si>
  <si>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</si>
  <si>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</si>
  <si>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</si>
  <si>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</si>
  <si>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</si>
  <si>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</si>
  <si>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</si>
  <si>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</si>
  <si>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</si>
  <si>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</si>
  <si>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</si>
  <si>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</si>
  <si>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</si>
  <si>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</si>
  <si>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</si>
  <si>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</si>
  <si>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</si>
  <si>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</si>
  <si>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</si>
  <si>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</si>
  <si>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</si>
  <si>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</si>
  <si>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</si>
  <si>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</si>
  <si>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</si>
  <si>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</si>
  <si>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</si>
  <si>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</si>
  <si>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</si>
  <si>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</si>
  <si>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</si>
  <si>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</si>
  <si>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</si>
  <si>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</si>
  <si>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</si>
  <si>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</si>
  <si>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</si>
  <si>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</si>
  <si>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</si>
  <si>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</si>
  <si>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</si>
  <si>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</si>
  <si>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</si>
  <si>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</si>
  <si>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</si>
  <si>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</si>
  <si>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</si>
  <si>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</si>
  <si>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</si>
  <si>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</si>
  <si>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</si>
  <si>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</si>
  <si>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</si>
  <si>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</si>
  <si>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</si>
  <si>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</si>
  <si>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</si>
  <si>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</si>
  <si>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</si>
  <si>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</si>
  <si>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</si>
  <si>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</si>
  <si>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</si>
  <si>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</si>
  <si>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</si>
  <si>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</si>
  <si>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</si>
  <si>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</si>
  <si>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</si>
  <si>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</si>
  <si>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</si>
  <si>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</si>
  <si>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</si>
  <si>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</si>
  <si>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</si>
  <si>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</si>
  <si>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</si>
  <si>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</si>
  <si>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</si>
  <si>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</si>
  <si>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</si>
  <si>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</si>
  <si>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</si>
  <si>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</si>
  <si>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</si>
  <si>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</si>
  <si>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</si>
  <si>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</si>
  <si>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</si>
  <si>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</si>
  <si>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</si>
  <si>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</si>
  <si>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</si>
  <si>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</si>
  <si>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</si>
  <si>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</si>
  <si>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</si>
  <si>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</si>
  <si>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</si>
  <si>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</si>
  <si>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</si>
  <si>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</si>
  <si>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</si>
  <si>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</si>
  <si>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</si>
  <si>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</si>
  <si>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</si>
  <si>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</si>
  <si>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</si>
  <si>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</si>
  <si>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</si>
  <si>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</si>
  <si>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</si>
  <si>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</si>
  <si>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</si>
  <si>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</si>
  <si>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</si>
  <si>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</si>
  <si>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</si>
  <si>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</si>
  <si>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</si>
  <si>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</si>
  <si>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</si>
  <si>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</si>
  <si>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</si>
  <si>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</si>
  <si>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</si>
  <si>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</si>
  <si>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</si>
  <si>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</si>
  <si>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</si>
  <si>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</si>
  <si>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</si>
  <si>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</si>
  <si>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</si>
  <si>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</si>
  <si>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</si>
  <si>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</si>
  <si>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</si>
  <si>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</si>
  <si>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</si>
  <si>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</si>
  <si>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</si>
  <si>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</si>
  <si>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</si>
  <si>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</si>
  <si>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</si>
  <si>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</si>
  <si>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</si>
  <si>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</si>
  <si>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</si>
  <si>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</si>
  <si>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</si>
  <si>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</si>
  <si>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</si>
  <si>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</si>
  <si>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</si>
  <si>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</si>
  <si>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</si>
  <si>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</si>
  <si>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</si>
  <si>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</si>
  <si>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</si>
  <si>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</si>
  <si>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</si>
  <si>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</si>
  <si>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</si>
  <si>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</si>
  <si>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</si>
  <si>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</si>
  <si>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</si>
  <si>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</si>
  <si>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</si>
  <si>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</si>
  <si>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</si>
  <si>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</si>
  <si>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</si>
  <si>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</si>
  <si>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</si>
  <si>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</si>
  <si>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</si>
  <si>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</si>
  <si>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</si>
  <si>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</si>
  <si>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</si>
  <si>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</si>
  <si>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</si>
  <si>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</si>
  <si>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</si>
  <si>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</si>
  <si>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</si>
  <si>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</si>
  <si>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</si>
  <si>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</si>
  <si>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</si>
  <si>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</si>
  <si>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</si>
  <si>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</si>
  <si>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</si>
  <si>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</si>
  <si>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</si>
  <si>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</si>
  <si>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</si>
  <si>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</si>
  <si>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</si>
  <si>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</si>
  <si>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</si>
  <si>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</si>
  <si>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</si>
  <si>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</si>
  <si>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</si>
  <si>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</si>
  <si>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</si>
  <si>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</si>
  <si>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</si>
  <si>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</si>
  <si>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</si>
  <si>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</si>
  <si>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</si>
  <si>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</si>
  <si>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</si>
  <si>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</si>
  <si>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</si>
  <si>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</si>
  <si>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</si>
  <si>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</si>
  <si>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</si>
  <si>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</si>
  <si>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</si>
  <si>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</si>
  <si>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</si>
  <si>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</si>
  <si>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</si>
  <si>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</si>
  <si>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</si>
  <si>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</si>
  <si>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</si>
  <si>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</si>
  <si>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</si>
  <si>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</si>
  <si>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</si>
  <si>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</si>
  <si>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</si>
  <si>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</si>
  <si>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</si>
  <si>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</si>
  <si>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</si>
  <si>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</si>
  <si>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</si>
  <si>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</si>
  <si>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</si>
  <si>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</si>
  <si>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</si>
  <si>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</si>
  <si>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</si>
  <si>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</si>
  <si>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</si>
  <si>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</si>
  <si>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</si>
  <si>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</si>
  <si>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</si>
  <si>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</si>
  <si>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</si>
  <si>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</si>
  <si>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</si>
  <si>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</si>
  <si>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</si>
  <si>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</si>
  <si>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</si>
  <si>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</si>
  <si>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</si>
  <si>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</si>
  <si>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</si>
  <si>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</si>
  <si>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</si>
  <si>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</si>
  <si>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</si>
  <si>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</si>
  <si>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</si>
  <si>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</si>
  <si>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</si>
  <si>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</si>
  <si>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</si>
  <si>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</si>
  <si>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</si>
  <si>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</si>
  <si>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</si>
  <si>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</si>
  <si>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</si>
  <si>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</si>
  <si>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</si>
  <si>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</si>
  <si>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</si>
  <si>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</si>
  <si>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</si>
  <si>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</si>
  <si>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</si>
  <si>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</si>
  <si>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</si>
  <si>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</si>
  <si>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</si>
  <si>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</si>
  <si>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</si>
  <si>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</si>
  <si>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</si>
  <si>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</si>
  <si>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</si>
  <si>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</si>
  <si>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</si>
  <si>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</si>
  <si>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</si>
  <si>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</si>
  <si>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</si>
  <si>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</si>
  <si>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</si>
  <si>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</si>
  <si>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</si>
  <si>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</si>
  <si>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</si>
  <si>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</si>
  <si>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</si>
  <si>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</si>
  <si>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</si>
  <si>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</si>
  <si>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</si>
  <si>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</si>
  <si>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</si>
  <si>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</si>
  <si>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</si>
  <si>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</si>
  <si>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</si>
  <si>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</si>
  <si>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</si>
  <si>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</si>
  <si>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</si>
  <si>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</si>
  <si>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</si>
  <si>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</si>
  <si>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</si>
  <si>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</si>
  <si>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</si>
  <si>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</si>
  <si>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</si>
  <si>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</si>
  <si>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</si>
  <si>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</si>
  <si>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</si>
  <si>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</si>
  <si>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</si>
  <si>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</si>
  <si>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</si>
  <si>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</si>
  <si>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</si>
  <si>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</si>
  <si>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</si>
  <si>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</si>
  <si>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</si>
  <si>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</si>
  <si>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</si>
  <si>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</si>
  <si>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</si>
  <si>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</si>
  <si>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</si>
  <si>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</si>
  <si>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</si>
  <si>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</si>
  <si>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</si>
  <si>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</si>
  <si>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</si>
  <si>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</si>
  <si>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</si>
  <si>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</si>
  <si>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</si>
  <si>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</si>
  <si>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</si>
  <si>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</si>
  <si>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</si>
  <si>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</si>
  <si>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</si>
  <si>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</si>
  <si>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</si>
  <si>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</si>
  <si>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</si>
  <si>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</si>
  <si>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</si>
  <si>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</si>
  <si>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</si>
  <si>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</si>
  <si>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</si>
  <si>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</si>
  <si>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</si>
  <si>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</si>
  <si>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</si>
  <si>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</si>
  <si>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</si>
  <si>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</si>
  <si>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</si>
  <si>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</si>
  <si>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</si>
  <si>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</si>
  <si>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</si>
  <si>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</si>
  <si>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</si>
  <si>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</si>
  <si>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</si>
  <si>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</si>
  <si>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</si>
  <si>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</si>
  <si>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</si>
  <si>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</si>
  <si>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</si>
  <si>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</si>
  <si>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</si>
  <si>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</si>
  <si>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</si>
  <si>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</si>
  <si>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</si>
  <si>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</si>
  <si>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</si>
  <si>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</si>
  <si>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</si>
  <si>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</si>
  <si>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</si>
  <si>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</si>
  <si>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</si>
  <si>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</si>
  <si>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</si>
  <si>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</si>
  <si>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</si>
  <si>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</si>
  <si>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</si>
  <si>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</si>
  <si>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</si>
  <si>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</si>
  <si>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</si>
  <si>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</si>
  <si>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</si>
  <si>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</si>
  <si>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</si>
  <si>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</si>
  <si>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</si>
  <si>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</si>
  <si>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</si>
  <si>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</si>
  <si>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</si>
  <si>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</si>
  <si>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</si>
  <si>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</si>
  <si>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</si>
  <si>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</si>
  <si>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</si>
  <si>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</si>
  <si>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</si>
  <si>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</si>
  <si>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</si>
  <si>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</si>
  <si>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</si>
  <si>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</si>
  <si>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</si>
  <si>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</si>
  <si>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</si>
  <si>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</si>
  <si>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</si>
  <si>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</si>
  <si>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</si>
  <si>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</si>
  <si>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</si>
  <si>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</si>
  <si>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</si>
  <si>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</si>
  <si>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</si>
  <si>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</si>
  <si>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</si>
  <si>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</si>
  <si>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</si>
  <si>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</si>
  <si>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</si>
  <si>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</si>
  <si>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</si>
  <si>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</si>
  <si>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</si>
  <si>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</si>
  <si>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</si>
  <si>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</si>
  <si>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</si>
  <si>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</si>
  <si>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</si>
  <si>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</si>
  <si>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</si>
  <si>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</si>
  <si>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</si>
  <si>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</si>
  <si>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</si>
  <si>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</si>
  <si>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</si>
  <si>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</si>
  <si>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</si>
  <si>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</si>
  <si>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</si>
  <si>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</si>
  <si>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</si>
  <si>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</si>
  <si>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</si>
  <si>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</si>
  <si>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</si>
  <si>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</si>
  <si>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</si>
  <si>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</si>
  <si>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</si>
  <si>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</si>
  <si>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</si>
  <si>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</si>
  <si>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</si>
  <si>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</si>
  <si>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</si>
  <si>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</si>
  <si>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</si>
  <si>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</si>
  <si>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</si>
  <si>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</si>
  <si>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</si>
  <si>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</si>
  <si>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</si>
  <si>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</si>
  <si>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</si>
  <si>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</si>
  <si>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</si>
  <si>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</si>
  <si>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</si>
  <si>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</si>
  <si>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</si>
  <si>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</si>
  <si>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</si>
  <si>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</si>
  <si>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</si>
  <si>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</si>
  <si>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</si>
  <si>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</si>
  <si>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</si>
  <si>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</si>
  <si>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</si>
  <si>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</si>
  <si>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</si>
  <si>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</si>
  <si>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</si>
  <si>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</si>
  <si>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</si>
  <si>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</si>
  <si>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</si>
  <si>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</si>
  <si>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</si>
  <si>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</si>
  <si>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</si>
  <si>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</si>
  <si>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</si>
  <si>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</si>
  <si>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</si>
  <si>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</si>
  <si>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</si>
  <si>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</si>
  <si>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</si>
  <si>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</si>
  <si>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</si>
  <si>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</si>
  <si>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</si>
  <si>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</si>
  <si>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</si>
  <si>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</si>
  <si>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</si>
  <si>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</si>
  <si>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</si>
  <si>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</si>
  <si>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</si>
  <si>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</si>
  <si>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</si>
  <si>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</si>
  <si>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</si>
  <si>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</si>
  <si>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</si>
  <si>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</si>
  <si>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</si>
  <si>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</si>
  <si>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</si>
  <si>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</si>
  <si>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</si>
  <si>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</si>
  <si>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</si>
  <si>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</si>
  <si>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</si>
  <si>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</si>
  <si>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</si>
  <si>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</si>
  <si>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</si>
  <si>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</si>
  <si>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</si>
  <si>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</si>
  <si>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</si>
  <si>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</si>
  <si>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</si>
  <si>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</si>
  <si>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</si>
  <si>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</si>
  <si>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</si>
  <si>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</si>
  <si>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</si>
  <si>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</si>
  <si>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</si>
  <si>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</si>
  <si>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</si>
  <si>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</si>
  <si>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</si>
  <si>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</si>
  <si>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</si>
  <si>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</si>
  <si>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</si>
  <si>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</si>
  <si>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</si>
  <si>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</si>
  <si>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</si>
  <si>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</si>
  <si>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</si>
  <si>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</si>
  <si>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</si>
  <si>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</si>
  <si>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</si>
  <si>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</si>
  <si>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</si>
  <si>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</si>
  <si>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</si>
  <si>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</si>
  <si>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</si>
  <si>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</si>
  <si>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</si>
  <si>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</si>
  <si>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</si>
  <si>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</si>
  <si>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</si>
  <si>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</si>
  <si>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</si>
  <si>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</si>
  <si>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</si>
  <si>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</si>
  <si>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</si>
  <si>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</si>
  <si>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</si>
  <si>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</si>
  <si>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</si>
  <si>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</si>
  <si>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</si>
  <si>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</si>
  <si>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</si>
  <si>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</si>
  <si>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</si>
  <si>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</si>
  <si>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</si>
  <si>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</si>
  <si>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</si>
  <si>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</si>
  <si>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</si>
  <si>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</si>
  <si>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</si>
  <si>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</si>
  <si>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</si>
  <si>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</si>
  <si>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</si>
  <si>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</si>
  <si>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</si>
  <si>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</si>
  <si>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</si>
  <si>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</si>
  <si>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</si>
  <si>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</si>
  <si>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</si>
  <si>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</si>
  <si>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</si>
  <si>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</si>
  <si>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</si>
  <si>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</si>
  <si>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</si>
  <si>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</si>
  <si>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</si>
  <si>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</si>
  <si>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</si>
  <si>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</si>
  <si>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</si>
  <si>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</si>
  <si>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</si>
  <si>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</si>
  <si>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</si>
  <si>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</si>
  <si>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</si>
  <si>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</si>
  <si>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</si>
  <si>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</si>
  <si>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</si>
  <si>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</si>
  <si>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</si>
  <si>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</si>
  <si>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</si>
  <si>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</si>
  <si>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</si>
  <si>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</si>
  <si>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</si>
  <si>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</si>
  <si>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</si>
  <si>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</si>
  <si>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</si>
  <si>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</si>
  <si>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</si>
  <si>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</si>
  <si>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</si>
  <si>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</si>
  <si>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</si>
  <si>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</si>
  <si>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</si>
  <si>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</si>
  <si>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</si>
  <si>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</si>
  <si>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</si>
  <si>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</si>
  <si>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</si>
  <si>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</si>
  <si>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</si>
  <si>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</si>
  <si>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</si>
  <si>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</si>
  <si>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</si>
  <si>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</si>
  <si>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</si>
  <si>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</si>
  <si>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</si>
  <si>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</si>
  <si>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</si>
  <si>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</si>
  <si>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</si>
  <si>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</si>
  <si>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</si>
  <si>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</si>
  <si>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</si>
  <si>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</si>
  <si>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</si>
  <si>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</si>
  <si>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</si>
  <si>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</si>
  <si>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</si>
  <si>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</si>
  <si>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</si>
  <si>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</si>
  <si>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</si>
  <si>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</si>
  <si>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</si>
  <si>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</si>
  <si>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</si>
  <si>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</si>
  <si>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</si>
  <si>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</si>
  <si>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</si>
  <si>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</si>
  <si>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</si>
  <si>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</si>
  <si>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</si>
  <si>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</si>
  <si>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</si>
  <si>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</si>
  <si>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</si>
  <si>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</si>
  <si>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</si>
  <si>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</si>
  <si>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</si>
  <si>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</si>
  <si>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</si>
  <si>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</si>
  <si>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</si>
  <si>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</si>
  <si>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</si>
  <si>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</si>
  <si>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</si>
  <si>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</si>
  <si>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</si>
  <si>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</si>
  <si>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</si>
  <si>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</si>
  <si>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</si>
  <si>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</si>
  <si>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</si>
  <si>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</si>
  <si>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</si>
  <si>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</si>
  <si>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</si>
  <si>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</si>
  <si>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</si>
  <si>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</si>
  <si>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</si>
  <si>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</si>
  <si>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</si>
  <si>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</si>
  <si>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</si>
  <si>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</si>
  <si>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</si>
  <si>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</si>
  <si>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</si>
  <si>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</si>
  <si>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</si>
  <si>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</si>
  <si>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</si>
  <si>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</si>
  <si>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</si>
  <si>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</si>
  <si>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</si>
  <si>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</si>
  <si>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</si>
  <si>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</si>
  <si>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</si>
  <si>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</si>
  <si>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</si>
  <si>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</si>
  <si>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</si>
  <si>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</si>
  <si>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</si>
  <si>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</si>
  <si>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</si>
  <si>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</si>
  <si>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</si>
  <si>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</si>
  <si>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</si>
  <si>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</si>
  <si>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</si>
  <si>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</si>
  <si>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</si>
  <si>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</si>
  <si>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</si>
  <si>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</si>
  <si>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</si>
  <si>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</si>
  <si>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</si>
  <si>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</si>
  <si>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</si>
  <si>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</si>
  <si>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</si>
  <si>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</si>
  <si>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</si>
  <si>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</si>
  <si>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</si>
  <si>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</si>
  <si>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</si>
  <si>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</si>
  <si>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</si>
  <si>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</si>
  <si>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</si>
  <si>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</si>
  <si>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</si>
  <si>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</si>
  <si>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</si>
  <si>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</si>
  <si>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</si>
  <si>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</si>
  <si>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</si>
  <si>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</si>
  <si>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</si>
  <si>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</si>
  <si>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</si>
  <si>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</si>
  <si>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</si>
  <si>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</si>
  <si>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</si>
  <si>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</si>
  <si>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</si>
  <si>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</si>
  <si>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</si>
  <si>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</si>
  <si>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</si>
  <si>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</si>
  <si>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</si>
  <si>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</si>
  <si>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</si>
  <si>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</si>
  <si>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</si>
  <si>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</si>
  <si>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</si>
  <si>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</si>
  <si>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</si>
  <si>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</si>
  <si>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</si>
  <si>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</si>
  <si>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</si>
  <si>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</si>
  <si>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</si>
  <si>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</si>
  <si>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</si>
  <si>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</si>
  <si>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</si>
  <si>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</si>
  <si>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</si>
  <si>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</si>
  <si>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</si>
  <si>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</si>
  <si>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</si>
  <si>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</si>
  <si>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</si>
  <si>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</si>
  <si>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</si>
  <si>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</si>
  <si>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</si>
  <si>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</si>
  <si>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</si>
  <si>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</si>
  <si>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</si>
  <si>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</si>
  <si>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</si>
  <si>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</si>
  <si>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</si>
  <si>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</si>
  <si>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</si>
  <si>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</si>
  <si>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</si>
  <si>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</si>
  <si>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</si>
  <si>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</si>
  <si>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</si>
  <si>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</si>
  <si>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</si>
  <si>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</si>
  <si>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</si>
  <si>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</si>
  <si>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</si>
  <si>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</si>
  <si>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</si>
  <si>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</si>
  <si>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</si>
  <si>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</si>
  <si>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</si>
  <si>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</si>
  <si>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</si>
  <si>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</si>
  <si>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</si>
  <si>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</si>
  <si>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</si>
  <si>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</si>
  <si>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</si>
  <si>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</si>
  <si>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</si>
  <si>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</si>
  <si>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</si>
  <si>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</si>
  <si>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</si>
  <si>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</si>
  <si>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</si>
  <si>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</si>
  <si>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</si>
  <si>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</si>
  <si>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</si>
  <si>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</si>
  <si>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</si>
  <si>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</si>
  <si>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</si>
  <si>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</si>
  <si>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</si>
  <si>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</si>
  <si>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</si>
  <si>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</si>
  <si>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</si>
  <si>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</si>
  <si>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</si>
  <si>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</si>
  <si>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</si>
  <si>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</si>
  <si>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</si>
  <si>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</si>
  <si>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</si>
  <si>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</si>
  <si>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</si>
  <si>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</si>
  <si>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</si>
  <si>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</si>
  <si>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</si>
  <si>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</si>
  <si>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</si>
  <si>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</si>
  <si>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</si>
  <si>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</si>
  <si>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</si>
  <si>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</si>
  <si>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</si>
  <si>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</si>
  <si>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</si>
  <si>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</si>
  <si>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</si>
  <si>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</si>
  <si>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</si>
  <si>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</si>
  <si>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</si>
  <si>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</si>
  <si>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</si>
  <si>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</si>
  <si>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</si>
  <si>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</si>
  <si>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</si>
  <si>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</si>
  <si>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</si>
  <si>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</si>
  <si>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</si>
  <si>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</si>
  <si>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</si>
  <si>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</si>
  <si>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</si>
  <si>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</si>
  <si>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</si>
  <si>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</si>
  <si>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</si>
  <si>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</si>
  <si>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</si>
  <si>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</si>
  <si>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</si>
  <si>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</si>
  <si>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</si>
  <si>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</si>
  <si>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</si>
  <si>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</si>
  <si>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</si>
  <si>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</si>
  <si>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</si>
  <si>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</si>
  <si>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</si>
  <si>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</si>
  <si>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</si>
  <si>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</si>
  <si>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</si>
  <si>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</si>
  <si>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</si>
  <si>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</si>
  <si>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</si>
  <si>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</si>
  <si>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</si>
  <si>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</si>
  <si>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</si>
  <si>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</si>
  <si>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</si>
  <si>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</si>
  <si>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</si>
  <si>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</si>
  <si>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</si>
  <si>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</si>
  <si>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</si>
  <si>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</si>
  <si>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</si>
  <si>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</si>
  <si>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</si>
  <si>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</si>
  <si>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</si>
  <si>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</si>
  <si>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</si>
  <si>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</si>
  <si>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</si>
  <si>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</si>
  <si>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</si>
  <si>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</si>
  <si>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</si>
  <si>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</si>
  <si>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</si>
  <si>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</si>
  <si>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</si>
  <si>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</si>
  <si>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</si>
  <si>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</si>
  <si>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</si>
  <si>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</si>
  <si>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</si>
  <si>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</si>
  <si>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</si>
  <si>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</si>
  <si>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</si>
  <si>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</si>
  <si>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</si>
  <si>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</si>
  <si>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</si>
  <si>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</si>
  <si>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</si>
  <si>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</si>
  <si>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</si>
  <si>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</si>
  <si>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</si>
  <si>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</si>
  <si>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</si>
  <si>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</si>
  <si>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</si>
  <si>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</si>
  <si>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</si>
  <si>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</si>
  <si>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</si>
  <si>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</si>
  <si>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</si>
  <si>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</si>
  <si>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</si>
  <si>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</si>
  <si>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</si>
  <si>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</si>
  <si>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</si>
  <si>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</si>
  <si>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</si>
  <si>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</si>
  <si>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</si>
  <si>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</si>
  <si>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</si>
  <si>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</si>
  <si>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</si>
  <si>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</si>
  <si>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</si>
  <si>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</si>
  <si>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</si>
  <si>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</si>
  <si>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</si>
  <si>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</si>
  <si>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</si>
  <si>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</si>
  <si>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</si>
  <si>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</si>
  <si>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</si>
  <si>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</si>
  <si>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</si>
  <si>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</si>
  <si>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</si>
  <si>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</si>
  <si>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</si>
  <si>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</si>
  <si>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</si>
  <si>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</si>
  <si>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</si>
  <si>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</si>
  <si>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</si>
  <si>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</si>
  <si>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</si>
  <si>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</si>
  <si>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</si>
  <si>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</si>
  <si>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</si>
  <si>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</si>
  <si>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</si>
  <si>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</si>
  <si>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</si>
  <si>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</si>
  <si>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</si>
  <si>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</si>
  <si>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</si>
  <si>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</si>
  <si>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</si>
  <si>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</si>
  <si>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</si>
  <si>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</si>
  <si>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</si>
  <si>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</si>
  <si>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</si>
  <si>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</si>
  <si>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</si>
  <si>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</si>
  <si>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</si>
  <si>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</si>
  <si>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</si>
  <si>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</si>
  <si>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</si>
  <si>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</si>
  <si>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</si>
  <si>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</si>
  <si>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</si>
  <si>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</si>
  <si>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</si>
  <si>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</si>
  <si>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</si>
  <si>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</si>
  <si>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</si>
  <si>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</si>
  <si>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</si>
  <si>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</si>
  <si>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</si>
  <si>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</si>
  <si>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</si>
  <si>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</si>
  <si>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</si>
  <si>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</si>
  <si>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</si>
  <si>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</si>
  <si>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</si>
  <si>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</si>
  <si>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</si>
  <si>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</si>
  <si>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</si>
  <si>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</si>
  <si>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</si>
  <si>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</si>
  <si>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</si>
  <si>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</si>
  <si>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</si>
  <si>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</si>
  <si>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</si>
  <si>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</si>
  <si>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</si>
  <si>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</si>
  <si>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</si>
  <si>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</si>
  <si>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</si>
  <si>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</si>
  <si>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</si>
  <si>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</si>
  <si>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</si>
  <si>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</si>
  <si>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</si>
  <si>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</si>
  <si>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</si>
  <si>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</si>
  <si>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</si>
  <si>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</si>
  <si>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</si>
  <si>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</si>
  <si>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</si>
  <si>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</si>
  <si>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</si>
  <si>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</si>
  <si>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</si>
  <si>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</si>
  <si>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</si>
  <si>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</si>
  <si>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</si>
  <si>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</si>
  <si>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</si>
  <si>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</si>
  <si>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</si>
  <si>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</si>
  <si>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</si>
  <si>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</si>
  <si>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</si>
  <si>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</si>
  <si>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</si>
  <si>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</si>
  <si>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</si>
  <si>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</si>
  <si>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</si>
  <si>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</si>
  <si>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</si>
  <si>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</si>
  <si>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</si>
  <si>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</si>
  <si>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</si>
  <si>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</si>
  <si>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</si>
  <si>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</si>
  <si>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</si>
  <si>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</si>
  <si>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</si>
  <si>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</si>
  <si>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</si>
  <si>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</si>
  <si>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</si>
  <si>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</si>
  <si>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</si>
  <si>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</si>
  <si>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</si>
  <si>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</si>
  <si>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</si>
  <si>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</si>
  <si>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</si>
  <si>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</si>
  <si>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</si>
  <si>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</si>
  <si>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</si>
  <si>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</si>
  <si>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</si>
  <si>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</si>
  <si>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</si>
  <si>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</si>
  <si>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</si>
  <si>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</si>
  <si>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</si>
  <si>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</si>
  <si>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</si>
  <si>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</si>
  <si>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</si>
  <si>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</si>
  <si>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</si>
  <si>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</si>
  <si>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</si>
  <si>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</si>
  <si>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</si>
  <si>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</si>
  <si>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</si>
  <si>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</si>
  <si>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</si>
  <si>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</si>
  <si>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</si>
  <si>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</si>
  <si>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</si>
  <si>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</si>
  <si>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</si>
  <si>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</si>
  <si>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</si>
  <si>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</si>
  <si>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</si>
  <si>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</si>
  <si>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</si>
  <si>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</si>
  <si>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</si>
  <si>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</si>
  <si>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</si>
  <si>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</si>
  <si>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</si>
  <si>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</si>
  <si>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</si>
  <si>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</si>
  <si>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</si>
  <si>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</si>
  <si>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</si>
  <si>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</si>
  <si>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</si>
  <si>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</si>
  <si>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</si>
  <si>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</si>
  <si>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</si>
  <si>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</si>
  <si>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</si>
  <si>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</si>
  <si>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</si>
  <si>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</si>
  <si>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</si>
  <si>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</si>
  <si>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</si>
  <si>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</si>
  <si>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</si>
  <si>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</si>
  <si>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</si>
  <si>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</si>
  <si>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</si>
  <si>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</si>
  <si>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</si>
  <si>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</si>
  <si>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</si>
  <si>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</si>
  <si>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</si>
  <si>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</si>
  <si>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</si>
  <si>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</si>
  <si>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</si>
  <si>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</si>
  <si>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</si>
  <si>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</si>
  <si>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</si>
  <si>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</si>
  <si>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</si>
  <si>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</si>
  <si>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</si>
  <si>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</si>
  <si>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</si>
  <si>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</si>
  <si>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</si>
  <si>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</si>
  <si>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</si>
  <si>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</si>
  <si>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</si>
  <si>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</si>
  <si>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</si>
  <si>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</si>
  <si>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</si>
  <si>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</si>
  <si>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</si>
  <si>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</si>
  <si>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</si>
  <si>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</si>
  <si>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</si>
  <si>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</si>
  <si>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</si>
  <si>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</si>
  <si>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</si>
  <si>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</si>
  <si>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</si>
  <si>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</si>
  <si>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</si>
  <si>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</si>
  <si>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</si>
  <si>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</si>
  <si>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</si>
  <si>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</si>
  <si>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</si>
  <si>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</si>
  <si>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</si>
  <si>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</si>
  <si>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</si>
  <si>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</si>
  <si>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</si>
  <si>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</si>
  <si>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</si>
  <si>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</si>
  <si>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</si>
  <si>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</si>
  <si>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</si>
  <si>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</si>
  <si>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</si>
  <si>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</si>
  <si>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</si>
  <si>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</si>
  <si>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</si>
  <si>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</si>
  <si>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</si>
  <si>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</si>
  <si>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</si>
  <si>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</si>
  <si>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</si>
  <si>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</si>
  <si>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</si>
  <si>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</si>
  <si>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</si>
  <si>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</si>
  <si>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</si>
  <si>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</si>
  <si>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</si>
  <si>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</si>
  <si>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</si>
  <si>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</si>
  <si>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</si>
  <si>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</si>
  <si>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</si>
  <si>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</si>
  <si>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</si>
  <si>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</si>
  <si>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</si>
  <si>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</si>
  <si>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</si>
  <si>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</si>
  <si>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</si>
  <si>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</si>
  <si>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</si>
  <si>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</si>
  <si>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</si>
  <si>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</si>
  <si>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</si>
  <si>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</si>
  <si>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</si>
  <si>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</si>
  <si>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</si>
  <si>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</si>
  <si>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</si>
  <si>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</si>
  <si>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</si>
  <si>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</si>
  <si>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</si>
  <si>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</si>
  <si>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</si>
  <si>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</si>
  <si>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</si>
  <si>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</si>
  <si>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</si>
  <si>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</si>
  <si>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</si>
  <si>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</si>
  <si>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</si>
  <si>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</si>
  <si>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</si>
  <si>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</si>
  <si>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</si>
  <si>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</si>
  <si>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</si>
  <si>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</si>
  <si>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</si>
  <si>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</si>
  <si>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</si>
  <si>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</si>
  <si>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</si>
  <si>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</si>
  <si>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</si>
  <si>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</si>
  <si>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</si>
  <si>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</si>
  <si>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</si>
  <si>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</si>
  <si>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</si>
  <si>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</si>
  <si>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</si>
  <si>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</si>
  <si>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</si>
  <si>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</si>
  <si>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</si>
  <si>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</si>
  <si>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</si>
  <si>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</si>
  <si>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</si>
  <si>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</si>
  <si>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</si>
  <si>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</si>
  <si>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</si>
  <si>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</si>
  <si>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</si>
  <si>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</si>
  <si>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</si>
  <si>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</si>
  <si>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</si>
  <si>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</si>
  <si>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</si>
  <si>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</si>
  <si>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</si>
  <si>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</si>
  <si>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</si>
  <si>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</si>
  <si>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</si>
  <si>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</si>
  <si>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</si>
  <si>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</si>
  <si>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</si>
  <si>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</si>
  <si>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</si>
  <si>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</si>
  <si>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</si>
  <si>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</si>
  <si>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</si>
  <si>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</si>
  <si>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</si>
  <si>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</si>
  <si>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</si>
  <si>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</si>
  <si>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</si>
  <si>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</si>
  <si>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</si>
  <si>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</si>
  <si>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</si>
  <si>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</si>
  <si>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</si>
  <si>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</si>
  <si>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</si>
  <si>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</si>
  <si>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</si>
  <si>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</si>
  <si>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</si>
  <si>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</si>
  <si>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</si>
  <si>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</si>
  <si>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</si>
  <si>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</si>
  <si>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</si>
  <si>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</si>
  <si>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</si>
  <si>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</si>
  <si>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</si>
  <si>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</si>
  <si>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</si>
  <si>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</si>
  <si>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</si>
  <si>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</si>
  <si>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</si>
  <si>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</si>
  <si>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</si>
  <si>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</si>
  <si>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</si>
  <si>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</si>
  <si>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</si>
  <si>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</si>
  <si>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</si>
  <si>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</si>
  <si>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</si>
  <si>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</si>
  <si>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</si>
  <si>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</si>
  <si>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</si>
  <si>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</si>
  <si>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</si>
  <si>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</si>
  <si>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</si>
  <si>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</si>
  <si>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</si>
  <si>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</si>
  <si>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</si>
  <si>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</si>
  <si>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</si>
  <si>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</si>
  <si>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</si>
  <si>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</si>
  <si>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</si>
  <si>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</si>
  <si>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</si>
  <si>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</si>
  <si>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</si>
  <si>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</si>
  <si>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</si>
  <si>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</si>
  <si>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</si>
  <si>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</si>
  <si>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</si>
  <si>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</si>
  <si>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</si>
  <si>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</si>
  <si>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</si>
  <si>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</si>
  <si>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</si>
  <si>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</si>
  <si>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</si>
  <si>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</si>
  <si>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</si>
  <si>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</si>
  <si>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</si>
  <si>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</si>
  <si>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</si>
  <si>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</si>
  <si>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</si>
  <si>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</si>
  <si>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</si>
  <si>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</si>
  <si>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</si>
  <si>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</si>
  <si>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</si>
  <si>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</si>
  <si>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</si>
  <si>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</si>
  <si>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</si>
  <si>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</si>
  <si>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</si>
  <si>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</si>
  <si>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</si>
  <si>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</si>
  <si>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</si>
  <si>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</si>
  <si>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</si>
  <si>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</si>
  <si>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</si>
  <si>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</si>
  <si>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</si>
  <si>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</si>
  <si>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</si>
  <si>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</si>
  <si>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</si>
  <si>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</si>
  <si>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</si>
  <si>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</si>
  <si>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</si>
  <si>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</si>
  <si>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</si>
  <si>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</si>
  <si>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</si>
  <si>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</si>
  <si>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</si>
  <si>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</si>
  <si>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</si>
  <si>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</si>
  <si>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</si>
  <si>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</si>
  <si>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</si>
  <si>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</si>
  <si>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</si>
  <si>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</si>
  <si>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</si>
  <si>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</si>
  <si>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</si>
  <si>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</si>
  <si>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</si>
  <si>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</si>
  <si>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</si>
  <si>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</si>
  <si>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</si>
  <si>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</si>
  <si>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</si>
  <si>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</si>
  <si>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</si>
  <si>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</si>
  <si>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</si>
  <si>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</si>
  <si>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</si>
  <si>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</si>
  <si>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</si>
  <si>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</si>
  <si>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</si>
  <si>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</si>
  <si>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</si>
  <si>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</si>
  <si>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</si>
  <si>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</si>
  <si>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</si>
  <si>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</si>
  <si>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</si>
  <si>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</si>
  <si>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</si>
  <si>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</si>
  <si>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</si>
  <si>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</si>
  <si>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</si>
  <si>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</si>
  <si>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</si>
  <si>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</si>
  <si>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</si>
  <si>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</si>
  <si>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</si>
  <si>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</si>
  <si>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</si>
  <si>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</si>
  <si>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</si>
  <si>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</si>
  <si>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</si>
  <si>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</si>
  <si>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</si>
  <si>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</si>
  <si>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</si>
  <si>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</si>
  <si>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</si>
  <si>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</si>
  <si>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</si>
  <si>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</si>
  <si>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</si>
  <si>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</si>
  <si>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</si>
  <si>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</si>
  <si>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</si>
  <si>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</si>
  <si>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</si>
  <si>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</si>
  <si>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</si>
  <si>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</si>
  <si>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</si>
  <si>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</si>
  <si>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</si>
  <si>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</si>
  <si>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</si>
  <si>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</si>
  <si>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</si>
  <si>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</si>
  <si>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</si>
  <si>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</si>
  <si>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</si>
  <si>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</si>
  <si>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</si>
  <si>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</si>
  <si>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</si>
  <si>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</si>
  <si>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</si>
  <si>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</si>
  <si>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</si>
  <si>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</si>
  <si>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</si>
  <si>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</si>
  <si>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</si>
  <si>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</si>
  <si>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</si>
  <si>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</si>
  <si>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</si>
  <si>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</si>
  <si>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</si>
  <si>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</si>
  <si>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</si>
  <si>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</si>
  <si>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</si>
  <si>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</si>
  <si>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</si>
  <si>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</si>
  <si>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</si>
  <si>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</si>
  <si>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</si>
  <si>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</si>
  <si>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</si>
  <si>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</si>
  <si>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</si>
  <si>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</si>
  <si>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</si>
  <si>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</si>
  <si>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</si>
  <si>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</si>
  <si>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</si>
  <si>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</si>
  <si>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</si>
  <si>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</si>
  <si>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</si>
  <si>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</si>
  <si>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</si>
  <si>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</si>
  <si>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</si>
  <si>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</si>
  <si>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</si>
  <si>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</si>
  <si>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</si>
  <si>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</si>
  <si>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</si>
  <si>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</si>
  <si>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</si>
  <si>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</si>
  <si>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</si>
  <si>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</si>
  <si>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</si>
  <si>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</si>
  <si>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</si>
  <si>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</si>
  <si>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</si>
  <si>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</si>
  <si>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</si>
  <si>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</si>
  <si>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</si>
  <si>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</si>
  <si>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</si>
  <si>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</si>
  <si>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</si>
  <si>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</si>
  <si>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</si>
  <si>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</si>
  <si>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</si>
  <si>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</si>
  <si>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</si>
  <si>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</si>
  <si>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</si>
  <si>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</si>
  <si>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</si>
  <si>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</si>
  <si>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</si>
  <si>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</si>
  <si>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</si>
  <si>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</si>
  <si>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</si>
  <si>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</si>
  <si>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</si>
  <si>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</si>
  <si>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</si>
  <si>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</si>
  <si>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</si>
  <si>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</si>
  <si>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</si>
  <si>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</si>
  <si>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</si>
  <si>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</si>
  <si>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</si>
  <si>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</si>
  <si>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</si>
  <si>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</si>
  <si>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</si>
  <si>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</si>
  <si>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</si>
  <si>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</si>
  <si>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</si>
  <si>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</si>
  <si>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</si>
  <si>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</si>
  <si>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</si>
  <si>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</si>
  <si>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</si>
  <si>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</si>
  <si>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</si>
  <si>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</si>
  <si>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</si>
  <si>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</si>
  <si>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</si>
  <si>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</si>
  <si>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</si>
  <si>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</si>
  <si>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</si>
  <si>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</si>
  <si>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</si>
  <si>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</si>
  <si>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</si>
  <si>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</si>
  <si>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</si>
  <si>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</si>
  <si>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</si>
  <si>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</si>
  <si>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</si>
  <si>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</si>
  <si>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</si>
  <si>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</si>
  <si>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</si>
  <si>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</si>
  <si>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</si>
  <si>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</si>
  <si>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</si>
  <si>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</si>
  <si>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</si>
  <si>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</si>
  <si>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</si>
  <si>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</si>
  <si>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</si>
  <si>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</si>
  <si>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</si>
  <si>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</si>
  <si>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</si>
  <si>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</si>
  <si>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</si>
  <si>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</si>
  <si>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</si>
  <si>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</si>
  <si>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</si>
  <si>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</si>
  <si>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</si>
  <si>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</si>
  <si>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</si>
  <si>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</si>
  <si>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</si>
  <si>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</si>
  <si>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</si>
  <si>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</si>
  <si>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</si>
  <si>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</si>
  <si>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</si>
  <si>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</si>
  <si>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</si>
  <si>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</si>
  <si>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</si>
  <si>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</si>
  <si>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</si>
  <si>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</si>
  <si>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</si>
  <si>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</si>
  <si>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</si>
  <si>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</si>
  <si>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</si>
  <si>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</si>
  <si>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</si>
  <si>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</si>
  <si>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</si>
  <si>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</si>
  <si>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 (Date Created Conversion)</t>
  </si>
  <si>
    <t>Total Time (Days)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</si>
  <si>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</si>
  <si>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</si>
  <si>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</si>
  <si>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</si>
  <si>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</si>
  <si>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</si>
  <si>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</si>
  <si>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</si>
  <si>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</si>
  <si>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</si>
  <si>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</si>
  <si>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</si>
  <si>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</si>
  <si>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</si>
  <si>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</si>
  <si>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</si>
  <si>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</si>
  <si>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</si>
  <si>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</si>
  <si>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</si>
  <si>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Min</t>
  </si>
  <si>
    <t>Max</t>
  </si>
  <si>
    <t>successful_backers_count</t>
  </si>
  <si>
    <t>Failed_Backers_Count</t>
  </si>
  <si>
    <t>Mean</t>
  </si>
  <si>
    <t>Median</t>
  </si>
  <si>
    <t>Variance</t>
  </si>
  <si>
    <t>STD Deviation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</si>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</sst>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10" xfId="0" applyFont="1" applyBorder="1"/>
    <xf numFmtId="0" fontId="0" fillId="0" borderId="11" xfId="0" applyFont="1" applyBorder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</dxf>
    <dxf>
      <numFmt numFmtId="19" formatCode="m/d/yyyy"/>
    </dxf>
    <dxf>
      <numFmt numFmtId="19" formatCode="m/d/yy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 on Goal'!$H$1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 on Goal'!$C$2:$C$13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 on Goal'!$H$2:$H$13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3-4A5F-A9D8-B6C582EF7807}"/>
            </c:ext>
          </c:extLst>
        </c:ser>
        <c:ser>
          <c:idx val="1"/>
          <c:order val="1"/>
          <c:tx>
            <c:strRef>
              <c:f>'Outcomes Base on Goal'!$I$1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 on Goal'!$C$2:$C$13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 on Goal'!$I$2:$I$13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3-4A5F-A9D8-B6C582EF7807}"/>
            </c:ext>
          </c:extLst>
        </c:ser>
        <c:ser>
          <c:idx val="2"/>
          <c:order val="2"/>
          <c:tx>
            <c:strRef>
              <c:f>'Outcomes Base on Goal'!$J$1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 on Goal'!$C$2:$C$13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 on Goal'!$J$2:$J$13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3-4A5F-A9D8-B6C582EF7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837376"/>
        <c:axId val="1928091936"/>
      </c:lineChart>
      <c:catAx>
        <c:axId val="196483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91936"/>
        <c:crosses val="autoZero"/>
        <c:auto val="1"/>
        <c:lblAlgn val="ctr"/>
        <c:lblOffset val="100"/>
        <c:noMultiLvlLbl val="0"/>
      </c:catAx>
      <c:valAx>
        <c:axId val="19280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83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[excel-challenge.xlsx]Analyze Total Time!PivotTable5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'Analyze Total Time'!$B$3:$B$4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'Analyze Total Time'!$A$5:$A$65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strCache>
            </c:strRef>
          </c:cat>
          <c:val>
            <c:numRef>
              <c:f>'Analyze Total Time'!$B$5:$B$65</c:f>
              <c:numCache>
                <c:formatCode>General</c:formatCode>
                <c:ptCount val="6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5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34">
                  <c:v>1</c:v>
                </c:pt>
                <c:pt idx="35">
                  <c:v>1</c:v>
                </c:pt>
                <c:pt idx="47">
                  <c:v>1</c:v>
                </c:pt>
                <c:pt idx="51">
                  <c:v>1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8-4054-B4D1-D222E2C15B58}"/>
            </c:ext>
          </c:extLst>
        </c:ser>
        <c:ser>
          <c:idx val="1"/>
          <c:order val="1"/>
          <c:tx>
            <c:strRef>
              <c:f>'Analyze Total Time'!$C$3:$C$4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'Analyze Total Time'!$A$5:$A$65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strCache>
            </c:strRef>
          </c:cat>
          <c:val>
            <c:numRef>
              <c:f>'Analyze Total Time'!$C$5:$C$65</c:f>
              <c:numCache>
                <c:formatCode>General</c:formatCode>
                <c:ptCount val="60"/>
                <c:pt idx="0">
                  <c:v>2</c:v>
                </c:pt>
                <c:pt idx="1">
                  <c:v>28</c:v>
                </c:pt>
                <c:pt idx="2">
                  <c:v>30</c:v>
                </c:pt>
                <c:pt idx="3">
                  <c:v>13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12</c:v>
                </c:pt>
                <c:pt idx="8">
                  <c:v>8</c:v>
                </c:pt>
                <c:pt idx="9">
                  <c:v>14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5</c:v>
                </c:pt>
                <c:pt idx="14">
                  <c:v>12</c:v>
                </c:pt>
                <c:pt idx="15">
                  <c:v>14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4</c:v>
                </c:pt>
                <c:pt idx="27">
                  <c:v>7</c:v>
                </c:pt>
                <c:pt idx="28">
                  <c:v>8</c:v>
                </c:pt>
                <c:pt idx="29">
                  <c:v>6</c:v>
                </c:pt>
                <c:pt idx="30">
                  <c:v>6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5">
                  <c:v>3</c:v>
                </c:pt>
                <c:pt idx="47">
                  <c:v>3</c:v>
                </c:pt>
                <c:pt idx="49">
                  <c:v>4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8-4054-B4D1-D222E2C15B58}"/>
            </c:ext>
          </c:extLst>
        </c:ser>
        <c:ser>
          <c:idx val="2"/>
          <c:order val="2"/>
          <c:tx>
            <c:strRef>
              <c:f>'Analyze Total Time'!$D$3:$D$4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'Analyze Total Time'!$A$5:$A$65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strCache>
            </c:strRef>
          </c:cat>
          <c:val>
            <c:numRef>
              <c:f>'Analyze Total Time'!$D$5:$D$65</c:f>
              <c:numCache>
                <c:formatCode>General</c:formatCode>
                <c:ptCount val="60"/>
                <c:pt idx="0">
                  <c:v>2</c:v>
                </c:pt>
                <c:pt idx="2">
                  <c:v>1</c:v>
                </c:pt>
                <c:pt idx="7">
                  <c:v>1</c:v>
                </c:pt>
                <c:pt idx="11">
                  <c:v>1</c:v>
                </c:pt>
                <c:pt idx="15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7">
                  <c:v>1</c:v>
                </c:pt>
                <c:pt idx="31">
                  <c:v>1</c:v>
                </c:pt>
                <c:pt idx="40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B8-4054-B4D1-D222E2C15B58}"/>
            </c:ext>
          </c:extLst>
        </c:ser>
        <c:ser>
          <c:idx val="3"/>
          <c:order val="3"/>
          <c:tx>
            <c:strRef>
              <c:f>'Analyze Total Time'!$E$3:$E$4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'Analyze Total Time'!$A$5:$A$65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strCache>
            </c:strRef>
          </c:cat>
          <c:val>
            <c:numRef>
              <c:f>'Analyze Total Time'!$E$5:$E$65</c:f>
              <c:numCache>
                <c:formatCode>General</c:formatCode>
                <c:ptCount val="60"/>
                <c:pt idx="0">
                  <c:v>8</c:v>
                </c:pt>
                <c:pt idx="1">
                  <c:v>39</c:v>
                </c:pt>
                <c:pt idx="2">
                  <c:v>34</c:v>
                </c:pt>
                <c:pt idx="3">
                  <c:v>21</c:v>
                </c:pt>
                <c:pt idx="4">
                  <c:v>21</c:v>
                </c:pt>
                <c:pt idx="5">
                  <c:v>31</c:v>
                </c:pt>
                <c:pt idx="6">
                  <c:v>29</c:v>
                </c:pt>
                <c:pt idx="7">
                  <c:v>35</c:v>
                </c:pt>
                <c:pt idx="8">
                  <c:v>11</c:v>
                </c:pt>
                <c:pt idx="9">
                  <c:v>21</c:v>
                </c:pt>
                <c:pt idx="10">
                  <c:v>17</c:v>
                </c:pt>
                <c:pt idx="11">
                  <c:v>15</c:v>
                </c:pt>
                <c:pt idx="12">
                  <c:v>26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14</c:v>
                </c:pt>
                <c:pt idx="18">
                  <c:v>9</c:v>
                </c:pt>
                <c:pt idx="19">
                  <c:v>6</c:v>
                </c:pt>
                <c:pt idx="20">
                  <c:v>15</c:v>
                </c:pt>
                <c:pt idx="21">
                  <c:v>8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10</c:v>
                </c:pt>
                <c:pt idx="26">
                  <c:v>7</c:v>
                </c:pt>
                <c:pt idx="27">
                  <c:v>7</c:v>
                </c:pt>
                <c:pt idx="28">
                  <c:v>10</c:v>
                </c:pt>
                <c:pt idx="29">
                  <c:v>4</c:v>
                </c:pt>
                <c:pt idx="30">
                  <c:v>7</c:v>
                </c:pt>
                <c:pt idx="31">
                  <c:v>3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2</c:v>
                </c:pt>
                <c:pt idx="36">
                  <c:v>7</c:v>
                </c:pt>
                <c:pt idx="37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7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B8-4054-B4D1-D222E2C15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2554976"/>
        <c:axId val="1928105376"/>
      </c:barChart>
      <c:catAx>
        <c:axId val="19725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05376"/>
        <c:crosses val="autoZero"/>
        <c:auto val="1"/>
        <c:lblAlgn val="ctr"/>
        <c:lblOffset val="100"/>
        <c:noMultiLvlLbl val="0"/>
      </c:catAx>
      <c:valAx>
        <c:axId val="19281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5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[excel-challenge.xlsx]Analyze Creation 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'Analyze Creation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'Analyze Creation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'Analyze Creation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5-4F03-857A-B6403BFF31F9}"/>
            </c:ext>
          </c:extLst>
        </c:ser>
        <c:ser>
          <c:idx val="1"/>
          <c:order val="1"/>
          <c:tx>
            <c:strRef>
              <c:f>'Analyze Creation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'Analyze Creation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'Analyze Creation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5-4F03-857A-B6403BFF31F9}"/>
            </c:ext>
          </c:extLst>
        </c:ser>
        <c:ser>
          <c:idx val="2"/>
          <c:order val="2"/>
          <c:tx>
            <c:strRef>
              <c:f>'Analyze Creation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'Analyze Creation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'Analyze Creation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5-4F03-857A-B6403BFF31F9}"/>
            </c:ext>
          </c:extLst>
        </c:ser>
        <c:ser>
          <c:idx val="3"/>
          <c:order val="3"/>
          <c:tx>
            <c:strRef>
              <c:f>'Analyze Creation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'Analyze Creation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'Analyze Creation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5-4F03-857A-B6403BFF3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050448"/>
        <c:axId val="287725264"/>
      </c:lineChart>
      <c:catAx>
        <c:axId val="4930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25264"/>
        <c:crosses val="autoZero"/>
        <c:auto val="1"/>
        <c:lblAlgn val="ctr"/>
        <c:lblOffset val="100"/>
        <c:noMultiLvlLbl val="0"/>
      </c:catAx>
      <c:valAx>
        <c:axId val="2877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5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[excel-challenge.xlsx]Analyze 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'Analyze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'Analyze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'Analyze Parent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8-4AA0-BF14-AB50CAE99127}"/>
            </c:ext>
          </c:extLst>
        </c:ser>
        <c:ser>
          <c:idx val="1"/>
          <c:order val="1"/>
          <c:tx>
            <c:strRef>
              <c:f>'Analyze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'Analyze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'Analyze Parent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8-4AA0-BF14-AB50CAE99127}"/>
            </c:ext>
          </c:extLst>
        </c:ser>
        <c:ser>
          <c:idx val="2"/>
          <c:order val="2"/>
          <c:tx>
            <c:strRef>
              <c:f>'Analyze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'Analyze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'Analyze Parent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8-4AA0-BF14-AB50CAE99127}"/>
            </c:ext>
          </c:extLst>
        </c:ser>
        <c:ser>
          <c:idx val="3"/>
          <c:order val="3"/>
          <c:tx>
            <c:strRef>
              <c:f>'Analyze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'Analyze Parent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'Analyze Parent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58-4AA0-BF14-AB50CAE99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559712"/>
        <c:axId val="488587840"/>
      </c:barChart>
      <c:catAx>
        <c:axId val="5865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87840"/>
        <c:crosses val="autoZero"/>
        <c:auto val="1"/>
        <c:lblAlgn val="ctr"/>
        <c:lblOffset val="100"/>
        <c:noMultiLvlLbl val="0"/>
      </c:catAx>
      <c:valAx>
        <c:axId val="4885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[excel-challenge.xlsx]Analyze Staff Pick Spotlight!PivotTable1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'Analyze Staff Pick Spotlight'!$B$4:$B$5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'Analyze Staff Pick Spotlight'!$A$6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'Analyze Staff Pick Spotlight'!$B$6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1-4E85-969B-620A98A50142}"/>
            </c:ext>
          </c:extLst>
        </c:ser>
        <c:ser>
          <c:idx val="1"/>
          <c:order val="1"/>
          <c:tx>
            <c:strRef>
              <c:f>'Analyze Staff Pick Spotlight'!$C$4:$C$5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'Analyze Staff Pick Spotlight'!$A$6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'Analyze Staff Pick Spotlight'!$C$6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D1-4E85-969B-620A98A50142}"/>
            </c:ext>
          </c:extLst>
        </c:ser>
        <c:ser>
          <c:idx val="2"/>
          <c:order val="2"/>
          <c:tx>
            <c:strRef>
              <c:f>'Analyze Staff Pick Spotlight'!$D$4:$D$5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'Analyze Staff Pick Spotlight'!$A$6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'Analyze Staff Pick Spotlight'!$D$6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D1-4E85-969B-620A98A50142}"/>
            </c:ext>
          </c:extLst>
        </c:ser>
        <c:ser>
          <c:idx val="3"/>
          <c:order val="3"/>
          <c:tx>
            <c:strRef>
              <c:f>'Analyze Staff Pick Spotlight'!$E$4:$E$5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'Analyze Staff Pick Spotlight'!$A$6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'Analyze Staff Pick Spotlight'!$E$6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D1-4E85-969B-620A98A50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561936"/>
        <c:axId val="1928097696"/>
      </c:barChart>
      <c:catAx>
        <c:axId val="19725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97696"/>
        <c:crosses val="autoZero"/>
        <c:auto val="1"/>
        <c:lblAlgn val="ctr"/>
        <c:lblOffset val="100"/>
        <c:noMultiLvlLbl val="0"/>
      </c:catAx>
      <c:valAx>
        <c:axId val="192809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[excel-challenge.xlsx]Analyze Sub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'Analyze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'Analyze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'Analyze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9-4E7C-9C56-DC84D8C073E4}"/>
            </c:ext>
          </c:extLst>
        </c:ser>
        <c:ser>
          <c:idx val="1"/>
          <c:order val="1"/>
          <c:tx>
            <c:strRef>
              <c:f>'Analyze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'Analyze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'Analyze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A9-4E7C-9C56-DC84D8C073E4}"/>
            </c:ext>
          </c:extLst>
        </c:ser>
        <c:ser>
          <c:idx val="2"/>
          <c:order val="2"/>
          <c:tx>
            <c:strRef>
              <c:f>'Analyze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'Analyze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'Analyze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A9-4E7C-9C56-DC84D8C073E4}"/>
            </c:ext>
          </c:extLst>
        </c:ser>
        <c:ser>
          <c:idx val="3"/>
          <c:order val="3"/>
          <c:tx>
            <c:strRef>
              <c:f>'Analyze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'Analyze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'Analyze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A9-4E7C-9C56-DC84D8C07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851776"/>
        <c:axId val="287718064"/>
      </c:barChart>
      <c:catAx>
        <c:axId val="6698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18064"/>
        <c:crosses val="autoZero"/>
        <c:auto val="1"/>
        <c:lblAlgn val="ctr"/>
        <c:lblOffset val="100"/>
        <c:noMultiLvlLbl val="0"/>
      </c:catAx>
      <c:valAx>
        <c:axId val="287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5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7</xdr:row>
      <xdr:rowOff>190500</xdr:rowOff>
    </xdr:from>
    <xdr:to>
      <xdr:col>8</xdr:col>
      <xdr:colOff>1185862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E594F-1762-E9C4-7533-AB47598F3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1</xdr:row>
      <xdr:rowOff>142875</xdr:rowOff>
    </xdr:from>
    <xdr:to>
      <xdr:col>18</xdr:col>
      <xdr:colOff>47625</xdr:colOff>
      <xdr:row>24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FCBAB9-A33F-2D98-763F-57E1E6FD2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457201</xdr:colOff>
      <xdr:row>0</xdr:row>
      <xdr:rowOff>9525</xdr:rowOff>
    </xdr:from>
    <xdr:to>
      <xdr:col>14</xdr:col>
      <xdr:colOff>257175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457CE-DA70-7A2A-2215-4665BAE20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</xdr:colOff>
      <xdr:row>3</xdr:row>
      <xdr:rowOff>9525</xdr:rowOff>
    </xdr:from>
    <xdr:to>
      <xdr:col>9</xdr:col>
      <xdr:colOff>862012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DEB2D-27DA-BF4D-F3B9-EAFA3551E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3</xdr:row>
      <xdr:rowOff>161925</xdr:rowOff>
    </xdr:from>
    <xdr:to>
      <xdr:col>16</xdr:col>
      <xdr:colOff>104775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05CC4-24DC-EC87-2D3D-660E4753E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157161</xdr:colOff>
      <xdr:row>4</xdr:row>
      <xdr:rowOff>104775</xdr:rowOff>
    </xdr:from>
    <xdr:to>
      <xdr:col>18</xdr:col>
      <xdr:colOff>390524</xdr:colOff>
      <xdr:row>26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EB9E2-5743-5A15-51F3-27A06A072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enwareX51R2" refreshedDate="45180.456203703703" createdVersion="8" refreshedVersion="8" minRefreshableVersion="3" recordCount="1000" xr:uid="{DF5731DF-0DC4-4708-B073-46CD2775BFB4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enwareX51R2" refreshedDate="45180.482941666669" createdVersion="8" refreshedVersion="8" minRefreshableVersion="3" recordCount="1000" xr:uid="{07FCEB92-688D-4D75-B751-CD087B35A31F}">
  <cacheSource type="worksheet">
    <worksheetSource ref="E1:U1001" sheet="Crowdfunding"/>
  </cacheSource>
  <cacheFields count="19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9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9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9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enwareX51R2" refreshedDate="45182.397279976853" createdVersion="8" refreshedVersion="8" minRefreshableVersion="3" recordCount="1000" xr:uid="{5AD9172E-F22E-46C3-AC24-90B537869B5A}">
  <cacheSource type="worksheet">
    <worksheetSource name="Table1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Total Time (Days)" numFmtId="1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0"/>
    <x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x v="0"/>
    <x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x v="0"/>
    <x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0"/>
    <x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0"/>
    <x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x v="0"/>
    <x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0"/>
    <x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0"/>
    <x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0"/>
    <x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0"/>
    <x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0"/>
    <x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x v="0"/>
    <x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x v="0"/>
    <x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x v="0"/>
    <x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x v="0"/>
    <x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0"/>
    <x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0"/>
    <x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0"/>
    <x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0"/>
    <x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0"/>
    <x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0"/>
    <x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0"/>
    <x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x v="0"/>
    <x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0"/>
    <x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0"/>
    <x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0"/>
    <x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0"/>
    <x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x v="0"/>
    <x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x v="0"/>
    <x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0"/>
    <x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0"/>
    <x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0"/>
    <x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0"/>
    <x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0"/>
    <x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0"/>
    <x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x v="0"/>
    <x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0"/>
    <x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0"/>
    <x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0"/>
    <x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0"/>
    <x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x v="0"/>
    <x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0"/>
    <x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0"/>
    <x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0"/>
    <x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0"/>
    <x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x v="0"/>
    <x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0"/>
    <x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0"/>
    <x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0"/>
    <x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0"/>
    <x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0"/>
    <x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0"/>
    <x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0"/>
    <x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0"/>
    <x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0"/>
    <x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0"/>
    <x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0"/>
    <x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x v="0"/>
    <x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x v="0"/>
    <x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0"/>
    <x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0"/>
    <x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0"/>
    <x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0"/>
    <x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0"/>
    <x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0"/>
    <x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0"/>
    <x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0"/>
    <x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0"/>
    <x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0"/>
    <x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x v="0"/>
    <x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0"/>
    <x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x v="0"/>
    <x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0"/>
    <x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0"/>
    <x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0"/>
    <x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x v="1"/>
    <x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0"/>
    <x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0"/>
    <x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x v="0"/>
    <x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0"/>
    <x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x v="0"/>
    <x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x v="0"/>
    <x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0"/>
    <x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0"/>
    <x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0"/>
    <x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1"/>
    <x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x v="0"/>
    <x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0"/>
    <x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0"/>
    <x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0"/>
    <x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0"/>
    <x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0"/>
    <x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0"/>
    <x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0"/>
    <x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x v="0"/>
    <x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0"/>
    <x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x v="0"/>
    <x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0"/>
    <x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x v="0"/>
    <x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0"/>
    <x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0"/>
    <x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0"/>
    <x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x v="0"/>
    <x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0"/>
    <x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x v="0"/>
    <x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0"/>
    <x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x v="0"/>
    <x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0"/>
    <x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0"/>
    <x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0"/>
    <x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0"/>
    <x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0"/>
    <x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0"/>
    <x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0"/>
    <x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x v="0"/>
    <x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0"/>
    <x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0"/>
    <x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0"/>
    <x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0"/>
    <x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x v="0"/>
    <x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0"/>
    <x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x v="0"/>
    <x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"/>
    <x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0"/>
    <x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0"/>
    <x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0"/>
    <x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x v="0"/>
    <x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x v="0"/>
    <x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x v="0"/>
    <x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0"/>
    <x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0"/>
    <x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0"/>
    <x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0"/>
    <x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0"/>
    <x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x v="0"/>
    <x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0"/>
    <x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0"/>
    <x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0"/>
    <x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0"/>
    <x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0"/>
    <x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0"/>
    <x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x v="0"/>
    <x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x v="0"/>
    <x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0"/>
    <x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0"/>
    <x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0"/>
    <x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0"/>
    <x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0"/>
    <x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0"/>
    <x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0"/>
    <x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0"/>
    <x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0"/>
    <x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0"/>
    <x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x v="0"/>
    <x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0"/>
    <x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0"/>
    <x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0"/>
    <x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0"/>
    <x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0"/>
    <x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0"/>
    <x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0"/>
    <x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0"/>
    <x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x v="0"/>
    <x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x v="0"/>
    <x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0"/>
    <x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0"/>
    <x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x v="0"/>
    <x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0"/>
    <x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0"/>
    <x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0"/>
    <x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0"/>
    <x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0"/>
    <x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0"/>
    <x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x v="0"/>
    <x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x v="0"/>
    <x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0"/>
    <x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0"/>
    <x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0"/>
    <x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x v="0"/>
    <x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0"/>
    <x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x v="0"/>
    <x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0"/>
    <x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x v="0"/>
    <x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0"/>
    <x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0"/>
    <x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0"/>
    <x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0"/>
    <x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0"/>
    <x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0"/>
    <x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0"/>
    <x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x v="0"/>
    <x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0"/>
    <x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"/>
    <x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0"/>
    <x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0"/>
    <x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0"/>
    <x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0"/>
    <x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0"/>
    <x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0"/>
    <x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0"/>
    <x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0"/>
    <x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x v="0"/>
    <x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0"/>
    <x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0"/>
    <x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1"/>
    <x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0"/>
    <x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0"/>
    <x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0"/>
    <x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0"/>
    <x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x v="0"/>
    <x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0"/>
    <x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0"/>
    <x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0"/>
    <x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0"/>
    <x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x v="0"/>
    <x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x v="0"/>
    <x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0"/>
    <x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0"/>
    <x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x v="0"/>
    <x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1"/>
    <x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1"/>
    <x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x v="0"/>
    <x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0"/>
    <x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0"/>
    <x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1"/>
    <x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0"/>
    <x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0"/>
    <x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x v="0"/>
    <x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0"/>
    <x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0"/>
    <x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0"/>
    <x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0"/>
    <x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0"/>
    <x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0"/>
    <x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0"/>
    <x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0"/>
    <x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0"/>
    <x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0"/>
    <x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0"/>
    <x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0"/>
    <x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0"/>
    <x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x v="0"/>
    <x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0"/>
    <x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x v="0"/>
    <x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x v="0"/>
    <x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x v="0"/>
    <x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0"/>
    <x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x v="0"/>
    <x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0"/>
    <x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0"/>
    <x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x v="0"/>
    <x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0"/>
    <x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0"/>
    <x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0"/>
    <x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0"/>
    <x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0"/>
    <x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0"/>
    <x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0"/>
    <x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1"/>
    <x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x v="0"/>
    <x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x v="0"/>
    <x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0"/>
    <x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0"/>
    <x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0"/>
    <x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0"/>
    <x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0"/>
    <x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x v="0"/>
    <x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0"/>
    <x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0"/>
    <x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x v="0"/>
    <x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0"/>
    <x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x v="0"/>
    <x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0"/>
    <x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0"/>
    <x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0"/>
    <x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0"/>
    <x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x v="0"/>
    <x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0"/>
    <x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x v="0"/>
    <x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0"/>
    <x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0"/>
    <x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x v="0"/>
    <x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0"/>
    <x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0"/>
    <x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0"/>
    <x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0"/>
    <x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0"/>
    <x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0"/>
    <x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0"/>
    <x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0"/>
    <x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1"/>
    <x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0"/>
    <x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0"/>
    <x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0"/>
    <x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0"/>
    <x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0"/>
    <x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0"/>
    <x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0"/>
    <x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0"/>
    <x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0"/>
    <x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0"/>
    <x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x v="0"/>
    <x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0"/>
    <x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x v="0"/>
    <x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0"/>
    <x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x v="0"/>
    <x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0"/>
    <x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0"/>
    <x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0"/>
    <x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0"/>
    <x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0"/>
    <x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0"/>
    <x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0"/>
    <x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0"/>
    <x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0"/>
    <x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0"/>
    <x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0"/>
    <x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x v="0"/>
    <x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x v="0"/>
    <x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0"/>
    <x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x v="0"/>
    <x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x v="0"/>
    <x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0"/>
    <x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0"/>
    <x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x v="0"/>
    <x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0"/>
    <x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0"/>
    <x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0"/>
    <x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0"/>
    <x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0"/>
    <x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0"/>
    <x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x v="0"/>
    <x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0"/>
    <x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0"/>
    <x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x v="0"/>
    <x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x v="0"/>
    <x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0"/>
    <x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x v="0"/>
    <x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0"/>
    <x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0"/>
    <x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0"/>
    <x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0"/>
    <x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0"/>
    <x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0"/>
    <x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x v="0"/>
    <x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0"/>
    <x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0"/>
    <x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0"/>
    <x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x v="0"/>
    <x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0"/>
    <x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0"/>
    <x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x v="0"/>
    <x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0"/>
    <x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x v="0"/>
    <x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0"/>
    <x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0"/>
    <x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0"/>
    <x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1"/>
    <x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0"/>
    <x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0"/>
    <x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0"/>
    <x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0"/>
    <x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x v="0"/>
    <x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x v="0"/>
    <x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0"/>
    <x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0"/>
    <x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0"/>
    <x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0"/>
    <x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x v="0"/>
    <x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0"/>
    <x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0"/>
    <x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x v="0"/>
    <x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0"/>
    <x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x v="0"/>
    <x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0"/>
    <x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x v="0"/>
    <x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0"/>
    <x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0"/>
    <x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0"/>
    <x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0"/>
    <x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0"/>
    <x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0"/>
    <x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0"/>
    <x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1"/>
    <x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0"/>
    <x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0"/>
    <x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x v="0"/>
    <x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x v="0"/>
    <x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0"/>
    <x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x v="0"/>
    <x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0"/>
    <x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x v="0"/>
    <x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x v="0"/>
    <x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x v="0"/>
    <x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1"/>
    <x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0"/>
    <x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0"/>
    <x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0"/>
    <x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0"/>
    <x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0"/>
    <x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0"/>
    <x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0"/>
    <x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0"/>
    <x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0"/>
    <x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0"/>
    <x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1"/>
    <x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0"/>
    <x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0"/>
    <x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0"/>
    <x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0"/>
    <x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0"/>
    <x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0"/>
    <x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0"/>
    <x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0"/>
    <x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0"/>
    <x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0"/>
    <x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0"/>
    <x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0"/>
    <x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x v="0"/>
    <x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0"/>
    <x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x v="0"/>
    <x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0"/>
    <x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0"/>
    <x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0"/>
    <x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x v="0"/>
    <x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0"/>
    <x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x v="0"/>
    <x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0"/>
    <x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0"/>
    <x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0"/>
    <x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x v="1"/>
    <x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x v="0"/>
    <x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x v="0"/>
    <x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1"/>
    <x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x v="0"/>
    <x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0"/>
    <x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0"/>
    <x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0"/>
    <x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0"/>
    <x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0"/>
    <x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0"/>
    <x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0"/>
    <x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0"/>
    <x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0"/>
    <x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x v="0"/>
    <x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0"/>
    <x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0"/>
    <x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0"/>
    <x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0"/>
    <x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0"/>
    <x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x v="0"/>
    <x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0"/>
    <x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0"/>
    <x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x v="0"/>
    <x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0"/>
    <x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0"/>
    <x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x v="0"/>
    <x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0"/>
    <x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0"/>
    <x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0"/>
    <x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0"/>
    <x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x v="0"/>
    <x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0"/>
    <x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0"/>
    <x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0"/>
    <x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0"/>
    <x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x v="0"/>
    <x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0"/>
    <x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x v="0"/>
    <x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0"/>
    <x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0"/>
    <x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0"/>
    <x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x v="0"/>
    <x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0"/>
    <x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x v="0"/>
    <x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x v="0"/>
    <x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x v="0"/>
    <x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0"/>
    <x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0"/>
    <x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x v="0"/>
    <x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0"/>
    <x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0"/>
    <x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0"/>
    <x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0"/>
    <x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0"/>
    <x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0"/>
    <x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0"/>
    <x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0"/>
    <x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x v="0"/>
    <x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0"/>
    <x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x v="0"/>
    <x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x v="1"/>
    <x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x v="0"/>
    <x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0"/>
    <x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x v="0"/>
    <x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0"/>
    <x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x v="0"/>
    <x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0"/>
    <x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0"/>
    <x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0"/>
    <x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x v="0"/>
    <x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0"/>
    <x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x v="0"/>
    <x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x v="0"/>
    <x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x v="0"/>
    <x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x v="0"/>
    <x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x v="0"/>
    <x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0"/>
    <x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0"/>
    <x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x v="0"/>
    <x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0"/>
    <x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0"/>
    <x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x v="0"/>
    <x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x v="0"/>
    <x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0"/>
    <x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0"/>
    <x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x v="0"/>
    <x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0"/>
    <x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x v="0"/>
    <x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0"/>
    <x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0"/>
    <x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0"/>
    <x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x v="0"/>
    <x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x v="0"/>
    <x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0"/>
    <x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0"/>
    <x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0"/>
    <x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x v="0"/>
    <x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x v="0"/>
    <x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0"/>
    <x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x v="0"/>
    <x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x v="0"/>
    <x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x v="0"/>
    <x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0"/>
    <x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x v="0"/>
    <x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0"/>
    <x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x v="1"/>
    <x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0"/>
    <x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x v="0"/>
    <x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0"/>
    <x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0"/>
    <x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0"/>
    <x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0"/>
    <x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0"/>
    <x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0"/>
    <x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x v="0"/>
    <x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0"/>
    <x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0"/>
    <x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0"/>
    <x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0"/>
    <x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0"/>
    <x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x v="0"/>
    <x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0"/>
    <x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x v="0"/>
    <x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0"/>
    <x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0"/>
    <x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0"/>
    <x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0"/>
    <x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x v="0"/>
    <x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0"/>
    <x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0"/>
    <x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x v="0"/>
    <x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0"/>
    <x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0"/>
    <x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0"/>
    <x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0"/>
    <x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0"/>
    <x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0"/>
    <x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0"/>
    <x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0"/>
    <x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0"/>
    <x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x v="0"/>
    <x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0"/>
    <x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0"/>
    <x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0"/>
    <x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0"/>
    <x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0"/>
    <x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0"/>
    <x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x v="0"/>
    <x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x v="0"/>
    <x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0"/>
    <x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0"/>
    <x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0"/>
    <x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x v="0"/>
    <x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0"/>
    <x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0"/>
    <x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0"/>
    <x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0"/>
    <x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x v="0"/>
    <x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0"/>
    <x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0"/>
    <x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0"/>
    <x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0"/>
    <x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x v="0"/>
    <x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0"/>
    <x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0"/>
    <x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x v="0"/>
    <x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0"/>
    <x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x v="0"/>
    <x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0"/>
    <x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1"/>
    <x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0"/>
    <x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x v="0"/>
    <x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0"/>
    <x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0"/>
    <x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0"/>
    <x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0"/>
    <x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x v="0"/>
    <x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x v="0"/>
    <x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x v="0"/>
    <x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x v="0"/>
    <x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0"/>
    <x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0"/>
    <x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0"/>
    <x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x v="0"/>
    <x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0"/>
    <x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0"/>
    <x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x v="0"/>
    <x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1"/>
    <x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0"/>
    <x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0"/>
    <x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0"/>
    <x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x v="0"/>
    <x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0"/>
    <x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0"/>
    <x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x v="0"/>
    <x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1"/>
    <x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0"/>
    <x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x v="0"/>
    <x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0"/>
    <x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0"/>
    <x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x v="0"/>
    <x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0"/>
    <x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x v="0"/>
    <x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0"/>
    <x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0"/>
    <x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0"/>
    <x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0"/>
    <x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0"/>
    <x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0"/>
    <x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0"/>
    <x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0"/>
    <x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0"/>
    <x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0"/>
    <x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0"/>
    <x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x v="0"/>
    <x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0"/>
    <x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x v="1"/>
    <x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x v="1"/>
    <x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0"/>
    <x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0"/>
    <x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0"/>
    <x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x v="0"/>
    <x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x v="0"/>
    <x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1"/>
    <x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0"/>
    <x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0"/>
    <x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0"/>
    <x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x v="0"/>
    <x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1"/>
    <x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x v="0"/>
    <x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0"/>
    <x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0"/>
    <x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0"/>
    <x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0"/>
    <x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0"/>
    <x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0"/>
    <x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0"/>
    <x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0"/>
    <x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0"/>
    <x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x v="0"/>
    <x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0"/>
    <x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0"/>
    <x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x v="0"/>
    <x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0"/>
    <x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0"/>
    <x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0"/>
    <x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0"/>
    <x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0"/>
    <x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0"/>
    <x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0"/>
    <x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0"/>
    <x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0"/>
    <x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0"/>
    <x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0"/>
    <x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0"/>
    <x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0"/>
    <x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0"/>
    <x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x v="0"/>
    <x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x v="0"/>
    <x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1"/>
    <x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x v="0"/>
    <x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0"/>
    <x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0"/>
    <x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1"/>
    <x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x v="0"/>
    <x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0"/>
    <x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x v="0"/>
    <x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0"/>
    <x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0"/>
    <x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1"/>
    <x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x v="0"/>
    <x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1"/>
    <x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x v="0"/>
    <x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0"/>
    <x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x v="0"/>
    <x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0"/>
    <x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0"/>
    <x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0"/>
    <x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0"/>
    <x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x v="1"/>
    <x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0"/>
    <x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0"/>
    <x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0"/>
    <x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0"/>
    <x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0"/>
    <x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0"/>
    <x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0"/>
    <x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0"/>
    <x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0"/>
    <x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x v="0"/>
    <x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0"/>
    <x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x v="0"/>
    <x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x v="0"/>
    <x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0"/>
    <x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0"/>
    <x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0"/>
    <x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0"/>
    <x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0"/>
    <x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x v="0"/>
    <x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0"/>
    <x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0"/>
    <x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0"/>
    <x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x v="0"/>
    <x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0"/>
    <x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0"/>
    <x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0"/>
    <x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0"/>
    <x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0"/>
    <x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0"/>
    <x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x v="0"/>
    <x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x v="0"/>
    <x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0"/>
    <x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0"/>
    <x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0"/>
    <x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0"/>
    <x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0"/>
    <x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0"/>
    <x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x v="0"/>
    <x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0"/>
    <x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1"/>
    <x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0"/>
    <x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0"/>
    <x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0"/>
    <x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0"/>
    <x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0"/>
    <x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0"/>
    <x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x v="0"/>
    <x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0"/>
    <x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0"/>
    <x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0"/>
    <x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x v="0"/>
    <x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x v="0"/>
    <x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x v="0"/>
    <x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1"/>
    <x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x v="0"/>
    <x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x v="0"/>
    <x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0"/>
    <x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0"/>
    <x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0"/>
    <x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0"/>
    <x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0"/>
    <x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0"/>
    <x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0"/>
    <x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0"/>
    <x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0"/>
    <x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0"/>
    <x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0"/>
    <x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0"/>
    <x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0"/>
    <x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x v="0"/>
    <x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x v="0"/>
    <x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0"/>
    <x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x v="0"/>
    <x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0"/>
    <x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0"/>
    <x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0"/>
    <x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0"/>
    <x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0"/>
    <x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0"/>
    <x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x v="0"/>
    <x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0"/>
    <x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0"/>
    <x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0"/>
    <x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0"/>
    <x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x v="0"/>
    <x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x v="0"/>
    <x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0"/>
    <x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0"/>
    <x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0"/>
    <x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x v="0"/>
    <x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0"/>
    <x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0"/>
    <x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0"/>
    <x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x v="0"/>
    <x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0"/>
    <x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0"/>
    <x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x v="0"/>
    <x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x v="0"/>
    <x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0"/>
    <x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x v="0"/>
    <x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0"/>
    <x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0"/>
    <x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0"/>
    <x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x v="0"/>
    <x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1"/>
    <x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0"/>
    <x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0"/>
    <x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1"/>
    <x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0"/>
    <x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0"/>
    <x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x v="0"/>
    <x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1"/>
    <x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0"/>
    <x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0"/>
    <x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0"/>
    <x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0"/>
    <x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0"/>
    <x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0"/>
    <x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0"/>
    <x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0"/>
    <x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1"/>
    <x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0"/>
    <x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0"/>
    <x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0"/>
    <x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0"/>
    <x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0"/>
    <x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0"/>
    <x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0"/>
    <x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0"/>
    <x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0"/>
    <x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0"/>
    <x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x v="0"/>
    <x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x v="0"/>
    <x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0"/>
    <x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1"/>
    <x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0"/>
    <x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0"/>
    <x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0"/>
    <x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1"/>
    <x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x v="0"/>
    <x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0"/>
    <x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0"/>
    <x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0"/>
    <x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x v="0"/>
    <x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0"/>
    <x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x v="1"/>
    <x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1"/>
    <x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0"/>
    <x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0"/>
    <x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x v="0"/>
    <x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x v="0"/>
    <x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0"/>
    <x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0"/>
    <x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0"/>
    <x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0"/>
    <x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0"/>
    <x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0"/>
    <x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0"/>
    <x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0"/>
    <x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0"/>
    <x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0"/>
    <x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0"/>
    <x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0"/>
    <x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0"/>
    <x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0"/>
    <x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0"/>
    <x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0"/>
    <x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0"/>
    <x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0"/>
    <x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0"/>
    <x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0"/>
    <x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x v="0"/>
    <x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x v="0"/>
    <x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0"/>
    <x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0"/>
    <x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x v="0"/>
    <x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0"/>
    <x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x v="0"/>
    <x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x v="0"/>
    <x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x v="0"/>
    <x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x v="0"/>
    <x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0"/>
    <x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x v="0"/>
    <x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0"/>
    <x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0"/>
    <x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0"/>
    <x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x v="0"/>
    <x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0"/>
    <x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0"/>
    <x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x v="0"/>
    <x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x v="0"/>
    <x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x v="0"/>
    <x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x v="0"/>
    <x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0"/>
    <x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1"/>
    <x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0"/>
    <x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0"/>
    <x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0"/>
    <x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x v="0"/>
    <x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1"/>
    <x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1"/>
    <x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0"/>
    <x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0"/>
    <x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0"/>
    <x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0"/>
    <x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0"/>
    <x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0"/>
    <x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0"/>
    <x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1"/>
    <x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0"/>
    <x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0"/>
    <x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0"/>
    <x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0"/>
    <x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x v="0"/>
    <x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0"/>
    <x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0"/>
    <x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0"/>
    <x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x v="0"/>
    <x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x v="0"/>
    <x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x v="0"/>
    <x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0"/>
    <x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x v="0"/>
    <x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0"/>
    <x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0"/>
    <x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1"/>
    <x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0"/>
    <x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x v="0"/>
    <x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0"/>
    <x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x v="0"/>
    <x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1"/>
    <x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0"/>
    <x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0"/>
    <x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0"/>
    <x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0"/>
    <x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0"/>
    <x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1"/>
    <x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0"/>
    <x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0"/>
    <x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0"/>
    <x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0"/>
    <x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0"/>
    <x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x v="0"/>
    <x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0"/>
    <x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0"/>
    <x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0"/>
    <x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0"/>
    <x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0"/>
    <x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0"/>
    <x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0"/>
    <x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0"/>
    <x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0"/>
    <x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0"/>
    <x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0"/>
    <x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0"/>
    <x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x v="0"/>
    <x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x v="0"/>
    <x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0"/>
    <x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x v="0"/>
    <x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0"/>
    <x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x v="0"/>
    <x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0"/>
    <x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0"/>
    <x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0"/>
    <x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0"/>
    <x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0"/>
    <x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0"/>
    <x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0"/>
    <x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1"/>
    <x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0"/>
    <x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0"/>
    <x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0"/>
    <x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x v="0"/>
    <x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x v="0"/>
    <x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0"/>
    <x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x v="0"/>
    <x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0"/>
    <x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x v="0"/>
    <x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0"/>
    <x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0"/>
    <x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0"/>
    <x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0"/>
    <x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x v="0"/>
    <x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x v="0"/>
    <x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0"/>
    <x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x v="0"/>
    <x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x v="0"/>
    <x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0"/>
    <x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142523"/>
    <n v="131.47878228782287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2477"/>
    <n v="58.976190476190474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1090"/>
    <n v="20.96153846153846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5629"/>
    <n v="89.34920634920635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0295"/>
    <n v="245.11904761904762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8829"/>
    <n v="66.769503546099287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38414"/>
    <n v="47.307881773399018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14942"/>
    <n v="332.04444444444442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137635"/>
    <n v="105.22553516819572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150965"/>
    <n v="328.89978213507624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1101"/>
    <n v="157.28571428571428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11924"/>
    <n v="212.92857142857142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247"/>
    <n v="114.78378378378379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6132"/>
    <n v="227.11111111111111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3851"/>
    <n v="275.07142857142856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158389"/>
    <n v="123.74140625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4022"/>
    <n v="670.33333333333337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95993"/>
    <n v="78.106590724165983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40228"/>
    <n v="69.59861591695501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37857"/>
    <n v="225.33928571428572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14973"/>
    <n v="1497.3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123040"/>
    <n v="61.98488664987405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1017"/>
    <n v="113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12047"/>
    <n v="926.69230769230774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14951"/>
    <n v="196.7236842105263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2461"/>
    <n v="24.6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9829"/>
    <n v="144.54411764705881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6527"/>
    <n v="186.48571428571429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45382"/>
    <n v="87.21175764847031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12272"/>
    <n v="149.49667110519309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88055"/>
    <n v="64.367690058479539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53067"/>
    <n v="51.421511627906973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42596"/>
    <n v="60.334277620396598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4756"/>
    <n v="3.2026936026936026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5488"/>
    <n v="71.27272727272726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1502"/>
    <n v="230.04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7322"/>
    <n v="135.59259259259258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00650"/>
    <n v="58.75656742556918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8864"/>
    <n v="253.25714285714287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50755"/>
    <n v="100.16943521594685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0804"/>
    <n v="415.5384615384615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5368"/>
    <n v="894.66666666666663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47459"/>
    <n v="26.1915011037527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59185"/>
    <n v="357.71910112359552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5315"/>
    <n v="61.802325581395351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3525"/>
    <n v="69.117647058823536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3188"/>
    <n v="37.952380952380949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6543"/>
    <n v="78.83132530120481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6338"/>
    <n v="67.425531914893611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6024"/>
    <n v="3.8418367346938775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188721"/>
    <n v="155.0706655710764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138497"/>
    <n v="332.12709832134294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6623"/>
    <n v="137.97916666666666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165352"/>
    <n v="119.90717911530095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10729"/>
    <n v="127.72619047619048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3988"/>
    <n v="569.71428571428567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14771"/>
    <n v="509.34482758620692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14649"/>
    <n v="325.53333333333336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13103"/>
    <n v="211.33870967741936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3840"/>
    <n v="54.08450704225352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9935"/>
    <n v="157.69841269841271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303"/>
    <n v="31.201660735468565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143910"/>
    <n v="233.62012987012986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47260"/>
    <n v="27.176538240368028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155349"/>
    <n v="304.00978473581216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7465"/>
    <n v="1066.4285714285713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13656"/>
    <n v="170.7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9076"/>
    <n v="108.04761904761905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24234"/>
    <n v="31.844940867279895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11469"/>
    <n v="546.14285714285711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514"/>
    <n v="7.907692307692308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903"/>
    <n v="15.842105263157896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251"/>
    <n v="38.702380952380949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160422"/>
    <n v="94.144366197183103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196377"/>
    <n v="166.56234096692111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5897"/>
    <n v="90.723076923076917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41396"/>
    <n v="199.98067632850243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198628"/>
    <n v="114.28538550057537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68602"/>
    <n v="97.032531824611027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125042"/>
    <n v="179.14326647564471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23159"/>
    <n v="14.69479695431472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95958"/>
    <n v="53.07411504424779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977"/>
    <n v="34.892857142857146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7548"/>
    <n v="123.73770491803279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8330"/>
    <n v="160.19230769230768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14547"/>
    <n v="1616.3333333333333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14743"/>
    <n v="273.01851851851853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14324"/>
    <n v="1591.5555555555557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22073"/>
    <n v="13.185782556750299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12275"/>
    <n v="361.02941176470586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42795"/>
    <n v="39.261467889908253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12938"/>
    <n v="11.270034843205575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4477"/>
    <n v="186.54166666666666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67546"/>
    <n v="65.642371234207971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143788"/>
    <n v="228.96178343949043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755"/>
    <n v="469.375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140469"/>
    <n v="123.43497363796133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6015"/>
    <n v="63.9893617021276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7767"/>
    <n v="287.66666666666669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197018"/>
    <n v="112.90429799426934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9817"/>
    <n v="192.49019607843138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6369"/>
    <n v="82.71428571428570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65755"/>
    <n v="54.163920922570014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178120"/>
    <n v="116.87664041994751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10739"/>
    <n v="511.38095238095241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182302"/>
    <n v="122.84501347708895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1763"/>
    <n v="44.075000000000003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1332"/>
    <n v="26.6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57734"/>
    <n v="30.579449152542374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8053"/>
    <n v="575.21428571428567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10328"/>
    <n v="184.42857142857142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8907"/>
    <n v="178.14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8432"/>
    <n v="113.94594594594595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57122"/>
    <n v="29.828720626631853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613"/>
    <n v="54.27058823529412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8656"/>
    <n v="100.65116279069767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9339"/>
    <n v="101.51086956521739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173437"/>
    <n v="305.34683098591552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5831"/>
    <n v="23.995287958115185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6514"/>
    <n v="723.77777777777783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13264"/>
    <n v="414.5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3349"/>
    <n v="34.173469387755105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107743"/>
    <n v="70.145182291666671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45983"/>
    <n v="180.32549019607842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6924"/>
    <n v="92.3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12497"/>
    <n v="13.901001112347052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166874"/>
    <n v="927.07777777777778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837"/>
    <n v="39.857142857142854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9289"/>
    <n v="119.08974358974359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3260"/>
    <n v="39.277108433734938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31123"/>
    <n v="22.439077144917086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6608"/>
    <n v="112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180802"/>
    <n v="101.74563871693866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6303"/>
    <n v="700.33333333333337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81136"/>
    <n v="83.904860392967947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7227"/>
    <n v="80.3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74"/>
    <n v="11.254901960784315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178338"/>
    <n v="95.52115693626137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8046"/>
    <n v="502.875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184086"/>
    <n v="159.24394463667821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12533"/>
    <n v="482.0384615384615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98935"/>
    <n v="117.22156398104265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7120"/>
    <n v="72.65306122448979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6870"/>
    <n v="163.57142857142858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8866"/>
    <n v="98.51111111111110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14408"/>
    <n v="151.66315789473686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106321"/>
    <n v="100.96961063627731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1269"/>
    <n v="12.818181818181818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4896"/>
    <n v="54.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6269"/>
    <n v="101.11290322580645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149578"/>
    <n v="341.50228310502285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103255"/>
    <n v="119.50810185185185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113"/>
    <n v="64.721518987341767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11167"/>
    <n v="7.0991735537190079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148779"/>
    <n v="201.59756097560975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112"/>
    <n v="3.6436208125445475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342"/>
    <n v="119.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11075"/>
    <n v="283.97435897435895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12042"/>
    <n v="120.42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179356"/>
    <n v="419.05607476635515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1136"/>
    <n v="13.853658536585366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14488"/>
    <n v="170.4470588235294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97037"/>
    <n v="48.86052366565962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150806"/>
    <n v="159.92152704135736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13205"/>
    <n v="206.328125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55476"/>
    <n v="64.582072176949936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30902"/>
    <n v="42.859916782246877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92824"/>
    <n v="78.531302876480538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87448"/>
    <n v="88.59979736575481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2174"/>
    <n v="63.056795131845838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59003"/>
    <n v="48.482333607230899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14033"/>
    <n v="2338.8333333333335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177936"/>
    <n v="508.38857142857142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57010"/>
    <n v="47.232808616404306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57872"/>
    <n v="54.18726591760299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119127"/>
    <n v="122.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57250"/>
    <n v="33.53837141183362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7348"/>
    <n v="100.65753424657534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8158"/>
    <n v="226.61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5438"/>
    <n v="90.63333333333334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96888"/>
    <n v="59.042047531992687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188057"/>
    <n v="446.69121140142516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4710"/>
    <n v="54.137931034482762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10682"/>
    <n v="122.7816091954023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138586"/>
    <n v="127.84686346863468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1260"/>
    <n v="20.322580645161292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5429"/>
    <n v="4.3923948220064721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13250"/>
    <n v="270.40816326530614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11261"/>
    <n v="134.0595238095238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118847"/>
    <n v="412.66319444444446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13404"/>
    <n v="319.14285714285717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14150"/>
    <n v="1179.1666666666667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13513"/>
    <n v="1126.0833333333333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13527"/>
    <n v="157.2906976744186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167005"/>
    <n v="564.20608108108104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6204"/>
    <n v="177.2571428571428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6338"/>
    <n v="113.17857142857143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8010"/>
    <n v="728.18181818181813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13653"/>
    <n v="31.171232876712327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55372"/>
    <n v="56.967078189300409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4414"/>
    <n v="50.735632183908045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10981"/>
    <n v="215.31372549019608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102535"/>
    <n v="115.33745781777277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540"/>
    <n v="25.714285714285715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4275"/>
    <n v="54.807692307692307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8332"/>
    <n v="109.63157894736842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4667"/>
    <n v="202.91304347826087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4932"/>
    <n v="50.845360824742265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1583"/>
    <n v="30.442307692307693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8536"/>
    <n v="62.88068181818182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71320"/>
    <n v="77.1027027027027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11721"/>
    <n v="130.23333333333332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188982"/>
    <n v="349.96666666666664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2703"/>
    <n v="30.71590909090909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747"/>
    <n v="99.39772727272726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12468"/>
    <n v="207.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23956"/>
    <n v="102.37606837606837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7413"/>
    <n v="139.8679245283019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9317"/>
    <n v="105.875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6560"/>
    <n v="187.42857142857142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089"/>
    <n v="237.91176470588235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109374"/>
    <n v="64.03629976580796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2289"/>
    <n v="29.346153846153847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9508"/>
    <n v="169.78571428571428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155849"/>
    <n v="115.95907738095238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7758"/>
    <n v="258.60000000000002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13835"/>
    <n v="230.58333333333334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3208"/>
    <n v="188.70588235294119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93991"/>
    <n v="52.479620323841431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8746"/>
    <n v="156.17857142857142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3534"/>
    <n v="252.42857142857142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709"/>
    <n v="1.7292682926829268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795"/>
    <n v="12.23076923076923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30215"/>
    <n v="19.556634304207119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6722"/>
    <n v="224.06666666666666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11952"/>
    <n v="217.30909090909091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3930"/>
    <n v="112.28571428571429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5729"/>
    <n v="72.51898734177214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175015"/>
    <n v="239.74657534246575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10093"/>
    <n v="109.70652173913044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6161"/>
    <n v="62.232323232323232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156384"/>
    <n v="367.09859154929575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121138"/>
    <n v="137.0339366515837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8117"/>
    <n v="338.20833333333331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57659"/>
    <n v="60.757639620653322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524"/>
    <n v="228.39344262295083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910"/>
    <n v="152.46153846153845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114523"/>
    <n v="67.129542790152399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13441"/>
    <n v="216.79032258064515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11990"/>
    <n v="499.58333333333331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74073"/>
    <n v="52.496810772501775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153216"/>
    <n v="157.46762589928056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4603"/>
    <n v="60.565789473684212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37823"/>
    <n v="56.791291291291294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d v="2015-11-28T06:00:00"/>
    <d v="2015-12-15T06:00:00"/>
    <x v="0"/>
    <b v="0"/>
    <b v="0"/>
    <s v="food/food trucks"/>
    <s v="food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d v="2014-08-19T05:00:00"/>
    <d v="2014-08-21T05:00:00"/>
    <x v="1"/>
    <b v="0"/>
    <b v="1"/>
    <s v="music/rock"/>
    <s v="music"/>
    <s v="rock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d v="2013-11-17T06:00:00"/>
    <d v="2013-11-19T06:00:00"/>
    <x v="1"/>
    <b v="0"/>
    <b v="0"/>
    <s v="technology/web"/>
    <s v="technology"/>
    <s v="web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d v="2019-08-11T05:00:00"/>
    <d v="2019-09-20T05:00:00"/>
    <x v="2"/>
    <b v="0"/>
    <b v="0"/>
    <s v="music/rock"/>
    <s v="music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d v="2019-01-20T06:00:00"/>
    <d v="2019-01-24T06:00:00"/>
    <x v="3"/>
    <b v="0"/>
    <b v="0"/>
    <s v="theater/plays"/>
    <s v="theater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d v="2012-08-28T05:00:00"/>
    <d v="2012-09-08T05:00:00"/>
    <x v="4"/>
    <b v="0"/>
    <b v="0"/>
    <s v="theater/plays"/>
    <s v="theater"/>
    <s v="plays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d v="2017-09-13T05:00:00"/>
    <d v="2017-09-14T05:00:00"/>
    <x v="5"/>
    <b v="0"/>
    <b v="0"/>
    <s v="film &amp; video/documentary"/>
    <s v="film &amp; video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d v="2015-08-13T05:00:00"/>
    <d v="2015-08-15T05:00:00"/>
    <x v="1"/>
    <b v="0"/>
    <b v="0"/>
    <s v="theater/plays"/>
    <s v="theater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d v="2010-08-09T05:00:00"/>
    <d v="2010-08-11T05:00:00"/>
    <x v="1"/>
    <b v="0"/>
    <b v="0"/>
    <s v="theater/plays"/>
    <s v="theater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d v="2013-09-19T05:00:00"/>
    <d v="2013-11-07T06:00:00"/>
    <x v="6"/>
    <b v="0"/>
    <b v="0"/>
    <s v="music/electric music"/>
    <s v="music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d v="2010-08-14T05:00:00"/>
    <d v="2010-10-01T05:00:00"/>
    <x v="7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d v="2010-09-21T05:00:00"/>
    <d v="2010-09-27T05:00:00"/>
    <x v="8"/>
    <b v="0"/>
    <b v="1"/>
    <s v="theater/plays"/>
    <s v="theater"/>
    <s v="plays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d v="2019-10-22T05:00:00"/>
    <d v="2019-10-30T05:00:00"/>
    <x v="9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d v="2016-06-11T05:00:00"/>
    <d v="2016-06-23T05:00:00"/>
    <x v="10"/>
    <b v="0"/>
    <b v="0"/>
    <s v="music/indie rock"/>
    <s v="music"/>
    <s v="indie rock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d v="2012-03-06T06:00:00"/>
    <d v="2012-04-02T05:00:00"/>
    <x v="11"/>
    <b v="0"/>
    <b v="0"/>
    <s v="music/indie rock"/>
    <s v="music"/>
    <s v="indie rock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d v="2019-12-10T06:00:00"/>
    <d v="2019-12-14T06:00:00"/>
    <x v="3"/>
    <b v="0"/>
    <b v="0"/>
    <s v="technology/wearables"/>
    <s v="technology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d v="2014-01-22T06:00:00"/>
    <d v="2014-02-13T06:00:00"/>
    <x v="12"/>
    <b v="0"/>
    <b v="0"/>
    <s v="publishing/nonfiction"/>
    <s v="publishing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d v="2011-01-12T06:00:00"/>
    <d v="2011-01-13T06:00:00"/>
    <x v="5"/>
    <b v="0"/>
    <b v="0"/>
    <s v="film &amp; video/animation"/>
    <s v="film &amp; video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d v="2018-09-08T05:00:00"/>
    <d v="2018-09-16T05:00:00"/>
    <x v="9"/>
    <b v="0"/>
    <b v="0"/>
    <s v="theater/plays"/>
    <s v="theater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d v="2019-03-04T06:00:00"/>
    <d v="2019-03-25T05:00:00"/>
    <x v="13"/>
    <b v="0"/>
    <b v="1"/>
    <s v="theater/plays"/>
    <s v="theater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d v="2014-07-28T05:00:00"/>
    <d v="2014-07-28T05:00:00"/>
    <x v="14"/>
    <b v="0"/>
    <b v="0"/>
    <s v="film &amp; video/drama"/>
    <s v="film &amp; video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d v="2011-08-15T05:00:00"/>
    <d v="2011-09-18T05:00:00"/>
    <x v="15"/>
    <b v="0"/>
    <b v="0"/>
    <s v="theater/plays"/>
    <s v="theater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d v="2018-04-03T05:00:00"/>
    <d v="2018-04-18T05:00:00"/>
    <x v="16"/>
    <b v="0"/>
    <b v="0"/>
    <s v="theater/plays"/>
    <s v="theater"/>
    <s v="plays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d v="2019-02-14T06:00:00"/>
    <d v="2019-04-08T05:00:00"/>
    <x v="17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d v="2014-06-21T05:00:00"/>
    <d v="2014-06-23T05:00:00"/>
    <x v="1"/>
    <b v="0"/>
    <b v="0"/>
    <s v="technology/wearables"/>
    <s v="technology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d v="2011-05-18T05:00:00"/>
    <d v="2011-06-07T05:00:00"/>
    <x v="18"/>
    <b v="0"/>
    <b v="1"/>
    <s v="games/video games"/>
    <s v="games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d v="2018-07-31T05:00:00"/>
    <d v="2018-08-27T05:00:00"/>
    <x v="11"/>
    <b v="0"/>
    <b v="0"/>
    <s v="theater/plays"/>
    <s v="theater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d v="2015-10-03T05:00:00"/>
    <d v="2015-10-11T05:00:00"/>
    <x v="9"/>
    <b v="0"/>
    <b v="0"/>
    <s v="music/rock"/>
    <s v="music"/>
    <s v="rock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d v="2010-02-09T06:00:00"/>
    <d v="2010-03-04T06:00:00"/>
    <x v="19"/>
    <b v="0"/>
    <b v="1"/>
    <s v="theater/plays"/>
    <s v="theater"/>
    <s v="plays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d v="2018-07-20T05:00:00"/>
    <d v="2018-08-29T05:00:00"/>
    <x v="2"/>
    <b v="0"/>
    <b v="0"/>
    <s v="film &amp; video/shorts"/>
    <s v="film &amp; video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d v="2019-05-24T05:00:00"/>
    <d v="2019-05-29T05:00:00"/>
    <x v="20"/>
    <b v="0"/>
    <b v="0"/>
    <s v="film &amp; video/animation"/>
    <s v="film &amp; video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d v="2016-01-05T06:00:00"/>
    <d v="2016-02-02T06:00:00"/>
    <x v="21"/>
    <b v="0"/>
    <b v="0"/>
    <s v="games/video games"/>
    <s v="games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d v="2018-01-10T06:00:00"/>
    <d v="2018-02-06T06:00:00"/>
    <x v="11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d v="2014-10-05T05:00:00"/>
    <d v="2014-11-11T06:00:00"/>
    <x v="22"/>
    <b v="0"/>
    <b v="0"/>
    <s v="theater/plays"/>
    <s v="theater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d v="2017-03-23T05:00:00"/>
    <d v="2017-03-28T05:00:00"/>
    <x v="2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d v="2019-01-19T06:00:00"/>
    <d v="2019-03-02T06:00:00"/>
    <x v="23"/>
    <b v="0"/>
    <b v="1"/>
    <s v="film &amp; video/drama"/>
    <s v="film &amp; video"/>
    <s v="drama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d v="2011-02-26T06:00:00"/>
    <d v="2011-03-23T05:00:00"/>
    <x v="24"/>
    <b v="0"/>
    <b v="0"/>
    <s v="theater/plays"/>
    <s v="theater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d v="2019-10-06T05:00:00"/>
    <d v="2019-11-08T06:00:00"/>
    <x v="25"/>
    <b v="0"/>
    <b v="1"/>
    <s v="publishing/fiction"/>
    <s v="publishing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d v="2010-10-18T05:00:00"/>
    <d v="2010-10-23T05:00:00"/>
    <x v="20"/>
    <b v="0"/>
    <b v="0"/>
    <s v="photography/photography books"/>
    <s v="photography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d v="2013-02-25T06:00:00"/>
    <d v="2013-03-11T05:00:00"/>
    <x v="26"/>
    <b v="0"/>
    <b v="0"/>
    <s v="theater/plays"/>
    <s v="theater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d v="2010-06-05T05:00:00"/>
    <d v="2010-06-24T05:00:00"/>
    <x v="27"/>
    <b v="0"/>
    <b v="1"/>
    <s v="technology/wearables"/>
    <s v="technology"/>
    <s v="wearables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d v="2012-09-04T05:00:00"/>
    <d v="2012-09-30T05:00:00"/>
    <x v="28"/>
    <b v="0"/>
    <b v="1"/>
    <s v="music/rock"/>
    <s v="music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d v="2011-07-04T05:00:00"/>
    <d v="2011-07-13T05:00:00"/>
    <x v="29"/>
    <b v="0"/>
    <b v="0"/>
    <s v="food/food trucks"/>
    <s v="food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d v="2014-07-24T05:00:00"/>
    <d v="2014-08-09T05:00:00"/>
    <x v="3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d v="2019-03-17T05:00:00"/>
    <d v="2019-03-18T05:00:00"/>
    <x v="5"/>
    <b v="0"/>
    <b v="0"/>
    <s v="publishing/fiction"/>
    <s v="publishing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d v="2016-11-02T05:00:00"/>
    <d v="2016-11-17T06:00:00"/>
    <x v="16"/>
    <b v="0"/>
    <b v="1"/>
    <s v="theater/plays"/>
    <s v="theater"/>
    <s v="plays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d v="2010-07-08T05:00:00"/>
    <d v="2010-07-31T05:00:00"/>
    <x v="19"/>
    <b v="0"/>
    <b v="0"/>
    <s v="music/rock"/>
    <s v="music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d v="2014-03-29T05:00:00"/>
    <d v="2014-04-28T05:00:00"/>
    <x v="31"/>
    <b v="0"/>
    <b v="0"/>
    <s v="theater/plays"/>
    <s v="theater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d v="2015-06-25T05:00:00"/>
    <d v="2015-07-07T05:00:00"/>
    <x v="10"/>
    <b v="0"/>
    <b v="0"/>
    <s v="theater/plays"/>
    <s v="theater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d v="2019-10-20T05:00:00"/>
    <d v="2019-12-04T06:00:00"/>
    <x v="32"/>
    <b v="0"/>
    <b v="0"/>
    <s v="music/rock"/>
    <s v="music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d v="2013-08-01T05:00:00"/>
    <d v="2013-08-29T05:00:00"/>
    <x v="21"/>
    <b v="0"/>
    <b v="0"/>
    <s v="music/metal"/>
    <s v="music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d v="2012-03-27T05:00:00"/>
    <d v="2012-04-12T05:00:00"/>
    <x v="30"/>
    <b v="0"/>
    <b v="1"/>
    <s v="technology/wearables"/>
    <s v="technology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d v="2010-09-15T05:00:00"/>
    <d v="2010-09-19T05:00:00"/>
    <x v="3"/>
    <b v="0"/>
    <b v="0"/>
    <s v="theater/plays"/>
    <s v="theater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d v="2014-05-20T05:00:00"/>
    <d v="2014-06-28T05:00:00"/>
    <x v="33"/>
    <b v="0"/>
    <b v="0"/>
    <s v="film &amp; video/drama"/>
    <s v="film &amp; video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d v="2018-03-11T06:00:00"/>
    <d v="2018-03-17T05:00:00"/>
    <x v="8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d v="2018-07-30T05:00:00"/>
    <d v="2018-08-04T05:00:00"/>
    <x v="20"/>
    <b v="0"/>
    <b v="0"/>
    <s v="music/jazz"/>
    <s v="music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d v="2015-01-10T06:00:00"/>
    <d v="2015-01-17T06:00:00"/>
    <x v="34"/>
    <b v="0"/>
    <b v="0"/>
    <s v="technology/wearables"/>
    <s v="technology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d v="2017-09-01T05:00:00"/>
    <d v="2017-09-13T05:00:00"/>
    <x v="10"/>
    <b v="0"/>
    <b v="0"/>
    <s v="games/video games"/>
    <s v="games"/>
    <s v="video games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d v="2015-09-21T05:00:00"/>
    <d v="2015-10-04T05:00:00"/>
    <x v="35"/>
    <b v="0"/>
    <b v="0"/>
    <s v="theater/plays"/>
    <s v="theater"/>
    <s v="plays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d v="2017-06-12T05:00:00"/>
    <d v="2017-06-27T05:00:00"/>
    <x v="16"/>
    <b v="0"/>
    <b v="1"/>
    <s v="theater/plays"/>
    <s v="theater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d v="2012-07-17T05:00:00"/>
    <d v="2012-07-20T05:00:00"/>
    <x v="36"/>
    <b v="0"/>
    <b v="0"/>
    <s v="theater/plays"/>
    <s v="theater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d v="2011-02-21T06:00:00"/>
    <d v="2011-04-02T05:00:00"/>
    <x v="2"/>
    <b v="0"/>
    <b v="0"/>
    <s v="theater/plays"/>
    <s v="theater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d v="2015-06-05T05:00:00"/>
    <d v="2015-06-06T05:00:00"/>
    <x v="5"/>
    <b v="0"/>
    <b v="0"/>
    <s v="technology/web"/>
    <s v="technology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d v="2017-04-28T05:00:00"/>
    <d v="2017-05-04T05:00:00"/>
    <x v="8"/>
    <b v="0"/>
    <b v="0"/>
    <s v="theater/plays"/>
    <s v="theater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d v="2018-07-02T05:00:00"/>
    <d v="2018-07-17T05:00:00"/>
    <x v="16"/>
    <b v="0"/>
    <b v="1"/>
    <s v="technology/web"/>
    <s v="technology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d v="2011-01-27T06:00:00"/>
    <d v="2011-02-03T06:00:00"/>
    <x v="34"/>
    <b v="0"/>
    <b v="0"/>
    <s v="theater/plays"/>
    <s v="theater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d v="2015-04-08T05:00:00"/>
    <d v="2015-04-13T05:00:00"/>
    <x v="20"/>
    <b v="0"/>
    <b v="1"/>
    <s v="theater/plays"/>
    <s v="theater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d v="2010-01-25T06:00:00"/>
    <d v="2010-01-30T06:00:00"/>
    <x v="20"/>
    <b v="0"/>
    <b v="1"/>
    <s v="technology/wearables"/>
    <s v="technology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d v="2017-07-27T05:00:00"/>
    <d v="2017-09-12T05:00:00"/>
    <x v="37"/>
    <b v="0"/>
    <b v="1"/>
    <s v="theater/plays"/>
    <s v="theater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d v="2010-12-19T06:00:00"/>
    <d v="2011-01-22T06:00:00"/>
    <x v="15"/>
    <b v="0"/>
    <b v="0"/>
    <s v="theater/plays"/>
    <s v="theater"/>
    <s v="plays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d v="2010-11-02T05:00:00"/>
    <d v="2010-12-21T06:00:00"/>
    <x v="6"/>
    <b v="0"/>
    <b v="1"/>
    <s v="theater/plays"/>
    <s v="theater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d v="2019-11-30T06:00:00"/>
    <d v="2019-12-04T06:00:00"/>
    <x v="3"/>
    <b v="0"/>
    <b v="0"/>
    <s v="theater/plays"/>
    <s v="theater"/>
    <s v="plays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d v="2015-07-01T05:00:00"/>
    <d v="2015-08-06T05:00:00"/>
    <x v="38"/>
    <b v="0"/>
    <b v="0"/>
    <s v="film &amp; video/animation"/>
    <s v="film &amp; video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d v="2016-11-27T06:00:00"/>
    <d v="2016-11-30T06:00:00"/>
    <x v="36"/>
    <b v="0"/>
    <b v="0"/>
    <s v="music/jazz"/>
    <s v="music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d v="2016-03-27T05:00:00"/>
    <d v="2016-03-28T05:00:00"/>
    <x v="5"/>
    <b v="0"/>
    <b v="0"/>
    <s v="music/metal"/>
    <s v="music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d v="2018-07-15T05:00:00"/>
    <d v="2018-07-23T05:00:00"/>
    <x v="9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d v="2015-01-23T06:00:00"/>
    <d v="2015-03-13T05:00:00"/>
    <x v="6"/>
    <b v="1"/>
    <b v="1"/>
    <s v="theater/plays"/>
    <s v="theater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d v="2010-09-27T05:00:00"/>
    <d v="2010-10-11T05:00:00"/>
    <x v="26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d v="2018-04-16T05:00:00"/>
    <d v="2018-04-17T05:00:00"/>
    <x v="5"/>
    <b v="0"/>
    <b v="0"/>
    <s v="publishing/translations"/>
    <s v="publishing"/>
    <s v="translations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d v="2018-06-16T05:00:00"/>
    <d v="2018-06-21T05:00:00"/>
    <x v="20"/>
    <b v="0"/>
    <b v="0"/>
    <s v="theater/plays"/>
    <s v="theater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d v="2017-08-29T05:00:00"/>
    <d v="2017-09-28T05:00:00"/>
    <x v="31"/>
    <b v="0"/>
    <b v="0"/>
    <s v="games/video games"/>
    <s v="games"/>
    <s v="video games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d v="2017-11-23T06:00:00"/>
    <d v="2017-12-18T06:00:00"/>
    <x v="24"/>
    <b v="0"/>
    <b v="0"/>
    <s v="music/rock"/>
    <s v="music"/>
    <s v="rock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d v="2019-01-17T06:00:00"/>
    <d v="2019-01-24T06:00:00"/>
    <x v="34"/>
    <b v="0"/>
    <b v="1"/>
    <s v="games/video games"/>
    <s v="games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d v="2016-07-28T05:00:00"/>
    <d v="2016-08-19T05:00:00"/>
    <x v="12"/>
    <b v="0"/>
    <b v="0"/>
    <s v="music/electric music"/>
    <s v="music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d v="2012-07-28T05:00:00"/>
    <d v="2012-08-07T05:00:00"/>
    <x v="39"/>
    <b v="0"/>
    <b v="0"/>
    <s v="technology/wearables"/>
    <s v="technology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d v="2011-09-11T05:00:00"/>
    <d v="2011-09-19T05:00:00"/>
    <x v="9"/>
    <b v="0"/>
    <b v="0"/>
    <s v="music/indie rock"/>
    <s v="music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d v="2015-05-04T05:00:00"/>
    <d v="2015-05-17T05:00:00"/>
    <x v="35"/>
    <b v="1"/>
    <b v="0"/>
    <s v="theater/plays"/>
    <s v="theater"/>
    <s v="plays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d v="2011-03-08T06:00:00"/>
    <d v="2011-03-19T05:00:00"/>
    <x v="4"/>
    <b v="0"/>
    <b v="1"/>
    <s v="music/rock"/>
    <s v="music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d v="2015-04-16T05:00:00"/>
    <d v="2015-05-08T05:00:00"/>
    <x v="12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d v="2010-04-15T05:00:00"/>
    <d v="2010-04-17T05:00:00"/>
    <x v="1"/>
    <b v="0"/>
    <b v="0"/>
    <s v="theater/plays"/>
    <s v="theater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d v="2016-02-25T06:00:00"/>
    <d v="2016-02-25T06:00:00"/>
    <x v="14"/>
    <b v="0"/>
    <b v="1"/>
    <s v="theater/plays"/>
    <s v="theater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d v="2016-08-06T05:00:00"/>
    <d v="2016-09-03T05:00:00"/>
    <x v="21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d v="2010-06-23T05:00:00"/>
    <d v="2010-06-24T05:00:00"/>
    <x v="5"/>
    <b v="0"/>
    <b v="1"/>
    <s v="games/video games"/>
    <s v="games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d v="2012-10-20T05:00:00"/>
    <d v="2012-10-24T05:00:00"/>
    <x v="3"/>
    <b v="0"/>
    <b v="1"/>
    <s v="theater/plays"/>
    <s v="theater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d v="2019-04-07T05:00:00"/>
    <d v="2019-04-18T05:00:00"/>
    <x v="4"/>
    <b v="0"/>
    <b v="0"/>
    <s v="technology/web"/>
    <s v="technology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d v="2019-10-14T05:00:00"/>
    <d v="2019-10-21T05:00:00"/>
    <x v="34"/>
    <b v="0"/>
    <b v="0"/>
    <s v="film &amp; video/documentary"/>
    <s v="film &amp; video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d v="2011-03-10T06:00:00"/>
    <d v="2011-03-23T05:00:00"/>
    <x v="35"/>
    <b v="0"/>
    <b v="0"/>
    <s v="theater/plays"/>
    <s v="theater"/>
    <s v="plays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d v="2015-06-25T05:00:00"/>
    <d v="2015-08-18T05:00:00"/>
    <x v="40"/>
    <b v="0"/>
    <b v="0"/>
    <s v="food/food trucks"/>
    <s v="food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d v="2015-07-27T05:00:00"/>
    <d v="2015-07-31T05:00:00"/>
    <x v="3"/>
    <b v="0"/>
    <b v="0"/>
    <s v="games/video games"/>
    <s v="games"/>
    <s v="video games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d v="2014-11-25T06:00:00"/>
    <d v="2014-12-24T06:00:00"/>
    <x v="41"/>
    <b v="0"/>
    <b v="0"/>
    <s v="theater/plays"/>
    <s v="theater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d v="2011-10-19T05:00:00"/>
    <d v="2011-11-06T05:00:00"/>
    <x v="42"/>
    <b v="0"/>
    <b v="0"/>
    <s v="theater/plays"/>
    <s v="theater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d v="2015-02-21T06:00:00"/>
    <d v="2015-02-28T06:00:00"/>
    <x v="34"/>
    <b v="0"/>
    <b v="1"/>
    <s v="music/electric music"/>
    <s v="music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d v="2018-05-14T05:00:00"/>
    <d v="2018-05-21T05:00:00"/>
    <x v="34"/>
    <b v="0"/>
    <b v="1"/>
    <s v="technology/wearables"/>
    <s v="technology"/>
    <s v="wearables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d v="2010-10-24T05:00:00"/>
    <d v="2010-11-02T05:00:00"/>
    <x v="29"/>
    <b v="0"/>
    <b v="0"/>
    <s v="music/electric music"/>
    <s v="music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d v="2017-05-23T05:00:00"/>
    <d v="2017-05-24T05:00:00"/>
    <x v="5"/>
    <b v="0"/>
    <b v="0"/>
    <s v="music/indie rock"/>
    <s v="music"/>
    <s v="indie rock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d v="2013-04-02T05:00:00"/>
    <d v="2013-04-20T05:00:00"/>
    <x v="42"/>
    <b v="0"/>
    <b v="0"/>
    <s v="technology/web"/>
    <s v="technology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d v="2019-09-08T05:00:00"/>
    <d v="2019-09-13T05:00:00"/>
    <x v="20"/>
    <b v="0"/>
    <b v="0"/>
    <s v="theater/plays"/>
    <s v="theater"/>
    <s v="plays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d v="2018-04-23T05:00:00"/>
    <d v="2018-05-10T05:00:00"/>
    <x v="0"/>
    <b v="0"/>
    <b v="1"/>
    <s v="theater/plays"/>
    <s v="theater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d v="2012-04-06T05:00:00"/>
    <d v="2012-05-13T05:00:00"/>
    <x v="22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d v="2014-01-12T06:00:00"/>
    <d v="2014-01-14T06:00:00"/>
    <x v="1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d v="2018-09-11T05:00:00"/>
    <d v="2018-09-30T05:00:00"/>
    <x v="27"/>
    <b v="0"/>
    <b v="0"/>
    <s v="food/food trucks"/>
    <s v="food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d v="2012-09-22T05:00:00"/>
    <d v="2012-09-28T05:00:00"/>
    <x v="8"/>
    <b v="0"/>
    <b v="0"/>
    <s v="publishing/radio &amp; podcasts"/>
    <s v="publishing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d v="2014-08-24T05:00:00"/>
    <d v="2014-09-08T05:00:00"/>
    <x v="16"/>
    <b v="0"/>
    <b v="0"/>
    <s v="technology/web"/>
    <s v="technology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d v="2017-09-12T05:00:00"/>
    <d v="2017-09-19T05:00:00"/>
    <x v="34"/>
    <b v="0"/>
    <b v="0"/>
    <s v="food/food trucks"/>
    <s v="food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d v="2019-04-09T05:00:00"/>
    <d v="2019-04-10T05:00:00"/>
    <x v="5"/>
    <b v="0"/>
    <b v="1"/>
    <s v="technology/wearables"/>
    <s v="technology"/>
    <s v="wearables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d v="2017-11-17T06:00:00"/>
    <d v="2017-12-22T06:00:00"/>
    <x v="43"/>
    <b v="0"/>
    <b v="0"/>
    <s v="publishing/fiction"/>
    <s v="publishing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d v="2015-09-18T05:00:00"/>
    <d v="2015-09-19T05:00:00"/>
    <x v="5"/>
    <b v="0"/>
    <b v="0"/>
    <s v="theater/plays"/>
    <s v="theater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d v="2011-09-22T05:00:00"/>
    <d v="2011-09-28T05:00:00"/>
    <x v="8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d v="2014-01-26T06:00:00"/>
    <d v="2014-02-01T06:00:00"/>
    <x v="8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d v="2014-06-16T05:00:00"/>
    <d v="2014-07-03T05:00:00"/>
    <x v="0"/>
    <b v="0"/>
    <b v="1"/>
    <s v="film &amp; video/documentary"/>
    <s v="film &amp; video"/>
    <s v="documentary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d v="2015-04-17T05:00:00"/>
    <d v="2015-04-21T05:00:00"/>
    <x v="3"/>
    <b v="0"/>
    <b v="1"/>
    <s v="games/mobile games"/>
    <s v="games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d v="2014-10-05T05:00:00"/>
    <d v="2014-10-18T05:00:00"/>
    <x v="35"/>
    <b v="0"/>
    <b v="0"/>
    <s v="games/video games"/>
    <s v="games"/>
    <s v="video games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d v="2014-11-27T06:00:00"/>
    <d v="2014-12-24T06:00:00"/>
    <x v="11"/>
    <b v="0"/>
    <b v="0"/>
    <s v="publishing/fiction"/>
    <s v="publishing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d v="2015-11-24T06:00:00"/>
    <d v="2015-11-27T06:00:00"/>
    <x v="36"/>
    <b v="1"/>
    <b v="0"/>
    <s v="theater/plays"/>
    <s v="theater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d v="2019-05-13T05:00:00"/>
    <d v="2019-07-05T05:00:00"/>
    <x v="17"/>
    <b v="0"/>
    <b v="0"/>
    <s v="photography/photography books"/>
    <s v="photography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d v="2018-09-19T05:00:00"/>
    <d v="2018-09-23T05:00:00"/>
    <x v="3"/>
    <b v="0"/>
    <b v="0"/>
    <s v="theater/plays"/>
    <s v="theater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d v="2016-08-14T05:00:00"/>
    <d v="2016-09-11T05:00:00"/>
    <x v="21"/>
    <b v="0"/>
    <b v="1"/>
    <s v="theater/plays"/>
    <s v="theater"/>
    <s v="plays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d v="2010-05-12T05:00:00"/>
    <d v="2010-05-15T05:00:00"/>
    <x v="36"/>
    <b v="0"/>
    <b v="0"/>
    <s v="theater/plays"/>
    <s v="theater"/>
    <s v="plays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d v="2010-08-27T05:00:00"/>
    <d v="2010-09-09T05:00:00"/>
    <x v="35"/>
    <b v="0"/>
    <b v="0"/>
    <s v="music/rock"/>
    <s v="music"/>
    <s v="rock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d v="2015-02-03T06:00:00"/>
    <d v="2015-02-28T06:00:00"/>
    <x v="24"/>
    <b v="0"/>
    <b v="0"/>
    <s v="food/food trucks"/>
    <s v="food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d v="2011-10-26T05:00:00"/>
    <d v="2011-11-11T06:00:00"/>
    <x v="3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d v="2013-11-29T06:00:00"/>
    <d v="2013-12-12T06:00:00"/>
    <x v="35"/>
    <b v="0"/>
    <b v="0"/>
    <s v="technology/web"/>
    <s v="technology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d v="2018-01-12T06:00:00"/>
    <d v="2018-01-28T06:00:00"/>
    <x v="30"/>
    <b v="0"/>
    <b v="1"/>
    <s v="theater/plays"/>
    <s v="theater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d v="2011-08-12T05:00:00"/>
    <d v="2011-09-03T05:00:00"/>
    <x v="12"/>
    <b v="0"/>
    <b v="0"/>
    <s v="music/world music"/>
    <s v="music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d v="2011-06-19T05:00:00"/>
    <d v="2011-08-07T05:00:00"/>
    <x v="6"/>
    <b v="0"/>
    <b v="1"/>
    <s v="film &amp; video/documentary"/>
    <s v="film &amp; video"/>
    <s v="documentary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d v="2013-03-07T06:00:00"/>
    <d v="2013-03-12T05:00:00"/>
    <x v="20"/>
    <b v="0"/>
    <b v="1"/>
    <s v="theater/plays"/>
    <s v="theater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d v="2014-06-07T05:00:00"/>
    <d v="2014-06-19T05:00:00"/>
    <x v="10"/>
    <b v="0"/>
    <b v="1"/>
    <s v="film &amp; video/drama"/>
    <s v="film &amp; video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d v="2010-10-06T05:00:00"/>
    <d v="2010-10-12T05:00:00"/>
    <x v="8"/>
    <b v="0"/>
    <b v="0"/>
    <s v="publishing/nonfiction"/>
    <s v="publishing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d v="2012-09-28T05:00:00"/>
    <d v="2012-10-04T05:00:00"/>
    <x v="8"/>
    <b v="0"/>
    <b v="0"/>
    <s v="games/mobile games"/>
    <s v="games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d v="2015-04-21T05:00:00"/>
    <d v="2015-05-07T05:00:00"/>
    <x v="30"/>
    <b v="0"/>
    <b v="1"/>
    <s v="technology/wearables"/>
    <s v="technology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d v="2018-02-25T06:00:00"/>
    <d v="2018-03-02T06:00:00"/>
    <x v="20"/>
    <b v="0"/>
    <b v="0"/>
    <s v="film &amp; video/documentary"/>
    <s v="film &amp; video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d v="2015-06-12T05:00:00"/>
    <d v="2015-06-18T05:00:00"/>
    <x v="8"/>
    <b v="0"/>
    <b v="0"/>
    <s v="technology/web"/>
    <s v="technology"/>
    <s v="web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d v="2012-04-06T05:00:00"/>
    <d v="2012-05-17T05:00:00"/>
    <x v="44"/>
    <b v="0"/>
    <b v="0"/>
    <s v="technology/web"/>
    <s v="technology"/>
    <s v="web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d v="2010-06-28T05:00:00"/>
    <d v="2010-07-18T05:00:00"/>
    <x v="18"/>
    <b v="0"/>
    <b v="0"/>
    <s v="music/indie rock"/>
    <s v="music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d v="2019-06-17T05:00:00"/>
    <d v="2019-06-25T05:00:00"/>
    <x v="9"/>
    <b v="0"/>
    <b v="0"/>
    <s v="theater/plays"/>
    <s v="theater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d v="2014-09-07T05:00:00"/>
    <d v="2014-09-12T05:00:00"/>
    <x v="20"/>
    <b v="0"/>
    <b v="0"/>
    <s v="technology/wearables"/>
    <s v="technology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d v="2011-11-08T06:00:00"/>
    <d v="2011-11-28T06:00:00"/>
    <x v="18"/>
    <b v="0"/>
    <b v="0"/>
    <s v="theater/plays"/>
    <s v="theater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d v="2016-06-13T05:00:00"/>
    <d v="2016-06-19T05:00:00"/>
    <x v="8"/>
    <b v="0"/>
    <b v="1"/>
    <s v="theater/plays"/>
    <s v="theater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d v="2017-07-25T05:00:00"/>
    <d v="2017-08-03T05:00:00"/>
    <x v="29"/>
    <b v="0"/>
    <b v="0"/>
    <s v="technology/wearables"/>
    <s v="technology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d v="2013-01-01T06:00:00"/>
    <d v="2013-02-22T06:00:00"/>
    <x v="45"/>
    <b v="0"/>
    <b v="0"/>
    <s v="music/indie rock"/>
    <s v="music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d v="2018-12-16T06:00:00"/>
    <d v="2018-12-17T06:00:00"/>
    <x v="5"/>
    <b v="0"/>
    <b v="0"/>
    <s v="music/rock"/>
    <s v="music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d v="2014-06-09T05:00:00"/>
    <d v="2014-07-30T05:00:00"/>
    <x v="46"/>
    <b v="0"/>
    <b v="0"/>
    <s v="music/electric music"/>
    <s v="music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d v="2017-02-17T06:00:00"/>
    <d v="2017-02-24T06:00:00"/>
    <x v="34"/>
    <b v="0"/>
    <b v="0"/>
    <s v="music/indie rock"/>
    <s v="music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d v="2012-10-19T05:00:00"/>
    <d v="2012-10-25T05:00:00"/>
    <x v="8"/>
    <b v="0"/>
    <b v="0"/>
    <s v="theater/plays"/>
    <s v="theater"/>
    <s v="plays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d v="2016-05-12T05:00:00"/>
    <d v="2016-06-04T05:00:00"/>
    <x v="19"/>
    <b v="0"/>
    <b v="1"/>
    <s v="music/indie rock"/>
    <s v="music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d v="2010-03-25T05:00:00"/>
    <d v="2010-04-09T05:00:00"/>
    <x v="16"/>
    <b v="0"/>
    <b v="0"/>
    <s v="theater/plays"/>
    <s v="theater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d v="2019-10-05T05:00:00"/>
    <d v="2019-10-29T05:00:00"/>
    <x v="47"/>
    <b v="0"/>
    <b v="0"/>
    <s v="music/rock"/>
    <s v="music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d v="2013-12-30T06:00:00"/>
    <d v="2014-01-11T06:00:00"/>
    <x v="1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d v="2015-12-08T06:00:00"/>
    <d v="2015-12-09T06:00:00"/>
    <x v="5"/>
    <b v="0"/>
    <b v="0"/>
    <s v="music/rock"/>
    <s v="music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d v="2019-03-27T05:00:00"/>
    <d v="2019-04-14T05:00:00"/>
    <x v="42"/>
    <b v="0"/>
    <b v="1"/>
    <s v="theater/plays"/>
    <s v="theater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d v="2019-04-27T05:00:00"/>
    <d v="2019-05-13T05:00:00"/>
    <x v="30"/>
    <b v="0"/>
    <b v="0"/>
    <s v="technology/wearables"/>
    <s v="technology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d v="2015-09-23T05:00:00"/>
    <d v="2015-09-29T05:00:00"/>
    <x v="8"/>
    <b v="0"/>
    <b v="1"/>
    <s v="technology/web"/>
    <s v="technology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d v="2018-12-08T06:00:00"/>
    <d v="2019-01-07T06:00:00"/>
    <x v="31"/>
    <b v="0"/>
    <b v="0"/>
    <s v="music/rock"/>
    <s v="music"/>
    <s v="rock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d v="2017-10-20T05:00:00"/>
    <d v="2017-12-08T06:00:00"/>
    <x v="6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d v="2017-10-08T05:00:00"/>
    <d v="2017-10-09T05:00:00"/>
    <x v="5"/>
    <b v="0"/>
    <b v="0"/>
    <s v="theater/plays"/>
    <s v="theater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d v="2017-08-01T05:00:00"/>
    <d v="2017-09-02T05:00:00"/>
    <x v="48"/>
    <b v="0"/>
    <b v="0"/>
    <s v="technology/web"/>
    <s v="technology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d v="2010-12-22T06:00:00"/>
    <d v="2010-12-26T06:00:00"/>
    <x v="3"/>
    <b v="0"/>
    <b v="0"/>
    <s v="photography/photography books"/>
    <s v="photography"/>
    <s v="photography books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d v="2013-06-10T05:00:00"/>
    <d v="2013-06-20T05:00:00"/>
    <x v="39"/>
    <b v="0"/>
    <b v="0"/>
    <s v="theater/plays"/>
    <s v="theater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d v="2019-02-22T06:00:00"/>
    <d v="2019-03-17T05:00:00"/>
    <x v="19"/>
    <b v="0"/>
    <b v="1"/>
    <s v="music/indie rock"/>
    <s v="music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d v="2012-06-17T05:00:00"/>
    <d v="2012-07-15T05:00:00"/>
    <x v="21"/>
    <b v="0"/>
    <b v="1"/>
    <s v="film &amp; video/shorts"/>
    <s v="film &amp; video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d v="2017-08-03T05:00:00"/>
    <d v="2017-08-10T05:00:00"/>
    <x v="34"/>
    <b v="0"/>
    <b v="0"/>
    <s v="music/indie rock"/>
    <s v="music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d v="2014-03-20T05:00:00"/>
    <d v="2014-04-11T05:00:00"/>
    <x v="12"/>
    <b v="0"/>
    <b v="0"/>
    <s v="publishing/translations"/>
    <s v="publishing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d v="2014-07-19T05:00:00"/>
    <d v="2014-08-03T05:00:00"/>
    <x v="16"/>
    <b v="0"/>
    <b v="1"/>
    <s v="film &amp; video/documentary"/>
    <s v="film &amp; video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d v="2013-05-18T05:00:00"/>
    <d v="2013-05-24T05:00:00"/>
    <x v="8"/>
    <b v="0"/>
    <b v="0"/>
    <s v="theater/plays"/>
    <s v="theater"/>
    <s v="plays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d v="2015-10-05T05:00:00"/>
    <d v="2015-10-06T05:00:00"/>
    <x v="5"/>
    <b v="0"/>
    <b v="1"/>
    <s v="technology/wearables"/>
    <s v="technology"/>
    <s v="wearables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d v="2016-08-31T05:00:00"/>
    <d v="2016-09-19T05:00:00"/>
    <x v="27"/>
    <b v="0"/>
    <b v="0"/>
    <s v="theater/plays"/>
    <s v="theater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d v="2016-09-03T05:00:00"/>
    <d v="2016-09-12T05:00:00"/>
    <x v="29"/>
    <b v="0"/>
    <b v="0"/>
    <s v="theater/plays"/>
    <s v="theater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d v="2010-11-15T06:00:00"/>
    <d v="2010-12-10T06:00:00"/>
    <x v="24"/>
    <b v="0"/>
    <b v="0"/>
    <s v="theater/plays"/>
    <s v="theater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d v="2017-09-21T05:00:00"/>
    <d v="2017-09-30T05:00:00"/>
    <x v="29"/>
    <b v="0"/>
    <b v="0"/>
    <s v="food/food trucks"/>
    <s v="food"/>
    <s v="food trucks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d v="2013-03-17T05:00:00"/>
    <d v="2013-03-18T05:00:00"/>
    <x v="5"/>
    <b v="0"/>
    <b v="1"/>
    <s v="theater/plays"/>
    <s v="theater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d v="2010-03-22T05:00:00"/>
    <d v="2010-03-27T05:00:00"/>
    <x v="20"/>
    <b v="0"/>
    <b v="0"/>
    <s v="technology/wearables"/>
    <s v="technology"/>
    <s v="wearables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d v="2017-10-04T05:00:00"/>
    <d v="2017-10-22T05:00:00"/>
    <x v="42"/>
    <b v="0"/>
    <b v="0"/>
    <s v="technology/web"/>
    <s v="technology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d v="2019-06-15T05:00:00"/>
    <d v="2019-07-01T05:00:00"/>
    <x v="30"/>
    <b v="0"/>
    <b v="0"/>
    <s v="theater/plays"/>
    <s v="theater"/>
    <s v="plays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d v="2010-09-09T05:00:00"/>
    <d v="2010-09-22T05:00:00"/>
    <x v="35"/>
    <b v="0"/>
    <b v="0"/>
    <s v="music/rock"/>
    <s v="music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d v="2019-05-03T05:00:00"/>
    <d v="2019-05-04T05:00:00"/>
    <x v="5"/>
    <b v="0"/>
    <b v="0"/>
    <s v="theater/plays"/>
    <s v="theater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d v="2018-05-13T05:00:00"/>
    <d v="2018-05-24T05:00:00"/>
    <x v="4"/>
    <b v="0"/>
    <b v="0"/>
    <s v="film &amp; video/television"/>
    <s v="film &amp; video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d v="2014-05-23T05:00:00"/>
    <d v="2014-06-07T05:00:00"/>
    <x v="16"/>
    <b v="0"/>
    <b v="0"/>
    <s v="theater/plays"/>
    <s v="theater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d v="2013-02-23T06:00:00"/>
    <d v="2013-03-23T05:00:00"/>
    <x v="21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d v="2014-12-02T06:00:00"/>
    <d v="2014-12-03T06:00:00"/>
    <x v="5"/>
    <b v="0"/>
    <b v="0"/>
    <s v="theater/plays"/>
    <s v="theater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d v="2016-03-04T06:00:00"/>
    <d v="2016-03-04T06:00:00"/>
    <x v="14"/>
    <b v="0"/>
    <b v="0"/>
    <s v="theater/plays"/>
    <s v="theater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d v="2013-06-04T05:00:00"/>
    <d v="2013-06-05T05:00:00"/>
    <x v="5"/>
    <b v="0"/>
    <b v="1"/>
    <s v="theater/plays"/>
    <s v="theater"/>
    <s v="plays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d v="2019-03-12T05:00:00"/>
    <d v="2019-03-15T05:00:00"/>
    <x v="36"/>
    <b v="0"/>
    <b v="0"/>
    <s v="theater/plays"/>
    <s v="theater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d v="2014-06-27T05:00:00"/>
    <d v="2014-07-01T05:00:00"/>
    <x v="3"/>
    <b v="0"/>
    <b v="0"/>
    <s v="music/rock"/>
    <s v="music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d v="2018-04-08T05:00:00"/>
    <d v="2018-04-12T05:00:00"/>
    <x v="3"/>
    <b v="1"/>
    <b v="0"/>
    <s v="music/indie rock"/>
    <s v="music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d v="2015-09-14T05:00:00"/>
    <d v="2015-09-30T05:00:00"/>
    <x v="30"/>
    <b v="0"/>
    <b v="0"/>
    <s v="music/metal"/>
    <s v="music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d v="2018-07-29T05:00:00"/>
    <d v="2018-08-05T05:00:00"/>
    <x v="34"/>
    <b v="0"/>
    <b v="0"/>
    <s v="music/electric music"/>
    <s v="music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d v="2016-09-03T05:00:00"/>
    <d v="2016-09-22T05:00:00"/>
    <x v="27"/>
    <b v="0"/>
    <b v="0"/>
    <s v="technology/wearables"/>
    <s v="technology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d v="2017-06-23T05:00:00"/>
    <d v="2017-07-07T05:00:00"/>
    <x v="26"/>
    <b v="0"/>
    <b v="0"/>
    <s v="film &amp; video/drama"/>
    <s v="film &amp; video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d v="2010-08-06T05:00:00"/>
    <d v="2010-09-04T05:00:00"/>
    <x v="41"/>
    <b v="0"/>
    <b v="0"/>
    <s v="music/electric music"/>
    <s v="music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d v="2015-07-07T05:00:00"/>
    <d v="2015-07-11T05:00:00"/>
    <x v="3"/>
    <b v="0"/>
    <b v="0"/>
    <s v="music/rock"/>
    <s v="music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d v="2010-03-25T05:00:00"/>
    <d v="2010-04-05T05:00:00"/>
    <x v="4"/>
    <b v="0"/>
    <b v="0"/>
    <s v="theater/plays"/>
    <s v="theater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d v="2014-07-25T05:00:00"/>
    <d v="2014-08-12T05:00:00"/>
    <x v="42"/>
    <b v="0"/>
    <b v="0"/>
    <s v="technology/web"/>
    <s v="technology"/>
    <s v="web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d v="2011-10-02T05:00:00"/>
    <d v="2011-10-06T05:00:00"/>
    <x v="3"/>
    <b v="0"/>
    <b v="0"/>
    <s v="food/food trucks"/>
    <s v="food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d v="2017-01-17T06:00:00"/>
    <d v="2017-01-19T06:00:00"/>
    <x v="1"/>
    <b v="0"/>
    <b v="0"/>
    <s v="theater/plays"/>
    <s v="theater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d v="2011-04-03T05:00:00"/>
    <d v="2011-04-13T05:00:00"/>
    <x v="39"/>
    <b v="0"/>
    <b v="0"/>
    <s v="music/jazz"/>
    <s v="music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d v="2018-10-17T05:00:00"/>
    <d v="2018-10-29T05:00:00"/>
    <x v="10"/>
    <b v="1"/>
    <b v="0"/>
    <s v="theater/plays"/>
    <s v="theater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d v="2010-02-27T06:00:00"/>
    <d v="2010-03-08T06:00:00"/>
    <x v="29"/>
    <b v="0"/>
    <b v="0"/>
    <s v="publishing/fiction"/>
    <s v="publishing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d v="2018-08-28T05:00:00"/>
    <d v="2018-09-17T05:00:00"/>
    <x v="18"/>
    <b v="0"/>
    <b v="1"/>
    <s v="music/rock"/>
    <s v="music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d v="2017-11-09T06:00:00"/>
    <d v="2017-12-03T06:00:00"/>
    <x v="47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d v="2016-05-06T05:00:00"/>
    <d v="2016-05-13T05:00:00"/>
    <x v="34"/>
    <b v="0"/>
    <b v="0"/>
    <s v="film &amp; video/documentary"/>
    <s v="film &amp; video"/>
    <s v="documentary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d v="2017-03-03T06:00:00"/>
    <d v="2017-03-30T05:00:00"/>
    <x v="11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d v="2013-08-27T05:00:00"/>
    <d v="2013-09-20T05:00:00"/>
    <x v="47"/>
    <b v="0"/>
    <b v="0"/>
    <s v="theater/plays"/>
    <s v="theater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d v="2019-12-15T06:00:00"/>
    <d v="2020-01-30T06:00:00"/>
    <x v="49"/>
    <b v="0"/>
    <b v="0"/>
    <s v="theater/plays"/>
    <s v="theater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d v="2010-11-06T05:00:00"/>
    <d v="2010-11-14T06:00:00"/>
    <x v="9"/>
    <b v="0"/>
    <b v="1"/>
    <s v="music/indie rock"/>
    <s v="music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d v="2010-08-19T05:00:00"/>
    <d v="2010-08-25T05:00:00"/>
    <x v="8"/>
    <b v="0"/>
    <b v="0"/>
    <s v="music/rock"/>
    <s v="music"/>
    <s v="rock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d v="2019-02-13T06:00:00"/>
    <d v="2019-02-15T06:00:00"/>
    <x v="1"/>
    <b v="0"/>
    <b v="0"/>
    <s v="theater/plays"/>
    <s v="theater"/>
    <s v="plays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d v="2011-11-22T06:00:00"/>
    <d v="2011-11-24T06:00:00"/>
    <x v="1"/>
    <b v="0"/>
    <b v="0"/>
    <s v="theater/plays"/>
    <s v="theater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d v="2019-04-28T05:00:00"/>
    <d v="2019-05-07T05:00:00"/>
    <x v="29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d v="2011-11-11T06:00:00"/>
    <d v="2011-12-15T06:00:00"/>
    <x v="15"/>
    <b v="0"/>
    <b v="1"/>
    <s v="film &amp; video/shorts"/>
    <s v="film &amp; video"/>
    <s v="shorts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d v="2012-08-16T05:00:00"/>
    <d v="2012-08-28T05:00:00"/>
    <x v="10"/>
    <b v="0"/>
    <b v="0"/>
    <s v="film &amp; video/animation"/>
    <s v="film &amp; video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d v="2011-07-01T05:00:00"/>
    <d v="2011-07-19T05:00:00"/>
    <x v="42"/>
    <b v="1"/>
    <b v="0"/>
    <s v="theater/plays"/>
    <s v="theater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d v="2012-06-21T05:00:00"/>
    <d v="2012-06-23T05:00:00"/>
    <x v="1"/>
    <b v="1"/>
    <b v="0"/>
    <s v="food/food trucks"/>
    <s v="food"/>
    <s v="food trucks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d v="2014-10-02T05:00:00"/>
    <d v="2014-10-03T05:00:00"/>
    <x v="5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d v="2016-03-16T05:00:00"/>
    <d v="2016-03-30T05:00:00"/>
    <x v="26"/>
    <b v="0"/>
    <b v="0"/>
    <s v="theater/plays"/>
    <s v="theater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d v="2014-09-24T05:00:00"/>
    <d v="2014-11-08T06:00:00"/>
    <x v="32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d v="2014-05-03T05:00:00"/>
    <d v="2014-05-03T05:00:00"/>
    <x v="14"/>
    <b v="1"/>
    <b v="0"/>
    <s v="music/rock"/>
    <s v="music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d v="2010-04-08T05:00:00"/>
    <d v="2010-05-15T05:00:00"/>
    <x v="22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d v="2015-05-15T05:00:00"/>
    <d v="2015-05-21T05:00:00"/>
    <x v="8"/>
    <b v="0"/>
    <b v="0"/>
    <s v="games/mobile games"/>
    <s v="games"/>
    <s v="mobile games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d v="2016-08-31T05:00:00"/>
    <d v="2016-09-25T05:00:00"/>
    <x v="24"/>
    <b v="0"/>
    <b v="0"/>
    <s v="film &amp; video/animation"/>
    <s v="film &amp; video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d v="2017-06-01T05:00:00"/>
    <d v="2017-07-19T05:00:00"/>
    <x v="7"/>
    <b v="0"/>
    <b v="1"/>
    <s v="games/mobile games"/>
    <s v="games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d v="2019-12-06T06:00:00"/>
    <d v="2019-12-06T06:00:00"/>
    <x v="14"/>
    <b v="0"/>
    <b v="0"/>
    <s v="games/video games"/>
    <s v="games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d v="2013-05-21T05:00:00"/>
    <d v="2013-07-18T05:00:00"/>
    <x v="50"/>
    <b v="0"/>
    <b v="0"/>
    <s v="theater/plays"/>
    <s v="theater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d v="2016-07-25T05:00:00"/>
    <d v="2016-07-26T05:00:00"/>
    <x v="5"/>
    <b v="0"/>
    <b v="0"/>
    <s v="theater/plays"/>
    <s v="theater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d v="2011-06-12T05:00:00"/>
    <d v="2011-06-28T05:00:00"/>
    <x v="30"/>
    <b v="0"/>
    <b v="0"/>
    <s v="film &amp; video/animation"/>
    <s v="film &amp; video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d v="2017-08-22T05:00:00"/>
    <d v="2017-08-29T05:00:00"/>
    <x v="34"/>
    <b v="0"/>
    <b v="1"/>
    <s v="games/video games"/>
    <s v="games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d v="2017-02-13T06:00:00"/>
    <d v="2017-02-18T06:00:00"/>
    <x v="20"/>
    <b v="0"/>
    <b v="0"/>
    <s v="film &amp; video/animation"/>
    <s v="film &amp; video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d v="2019-06-25T05:00:00"/>
    <d v="2019-07-02T05:00:00"/>
    <x v="34"/>
    <b v="0"/>
    <b v="1"/>
    <s v="music/rock"/>
    <s v="music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d v="2014-04-25T05:00:00"/>
    <d v="2014-04-27T05:00:00"/>
    <x v="1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d v="2017-12-14T06:00:00"/>
    <d v="2018-01-08T06:00:00"/>
    <x v="24"/>
    <b v="0"/>
    <b v="1"/>
    <s v="theater/plays"/>
    <s v="theater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d v="2015-08-29T05:00:00"/>
    <d v="2015-09-02T05:00:00"/>
    <x v="3"/>
    <b v="0"/>
    <b v="0"/>
    <s v="technology/wearables"/>
    <s v="technology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d v="2010-08-06T05:00:00"/>
    <d v="2010-08-07T05:00:00"/>
    <x v="5"/>
    <b v="0"/>
    <b v="0"/>
    <s v="theater/plays"/>
    <s v="theater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d v="2014-04-13T05:00:00"/>
    <d v="2014-04-23T05:00:00"/>
    <x v="39"/>
    <b v="0"/>
    <b v="1"/>
    <s v="publishing/nonfiction"/>
    <s v="publishing"/>
    <s v="nonfiction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d v="2017-05-10T05:00:00"/>
    <d v="2017-05-20T05:00:00"/>
    <x v="39"/>
    <b v="0"/>
    <b v="1"/>
    <s v="music/rock"/>
    <s v="music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d v="2018-03-04T06:00:00"/>
    <d v="2018-03-07T06:00:00"/>
    <x v="36"/>
    <b v="0"/>
    <b v="0"/>
    <s v="theater/plays"/>
    <s v="theater"/>
    <s v="plays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d v="2014-07-14T05:00:00"/>
    <d v="2014-09-04T05:00:00"/>
    <x v="45"/>
    <b v="0"/>
    <b v="0"/>
    <s v="theater/plays"/>
    <s v="theater"/>
    <s v="plays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d v="2014-04-07T05:00:00"/>
    <d v="2014-04-08T05:00:00"/>
    <x v="5"/>
    <b v="0"/>
    <b v="0"/>
    <s v="theater/plays"/>
    <s v="theater"/>
    <s v="plays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d v="2013-08-05T05:00:00"/>
    <d v="2013-08-09T05:00:00"/>
    <x v="3"/>
    <b v="0"/>
    <b v="0"/>
    <s v="technology/web"/>
    <s v="technology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d v="2016-12-22T06:00:00"/>
    <d v="2017-01-06T06:00:00"/>
    <x v="16"/>
    <b v="0"/>
    <b v="1"/>
    <s v="publishing/fiction"/>
    <s v="publishing"/>
    <s v="fiction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d v="2014-12-31T06:00:00"/>
    <d v="2015-01-05T06:00:00"/>
    <x v="20"/>
    <b v="0"/>
    <b v="0"/>
    <s v="games/mobile games"/>
    <s v="games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d v="2015-01-02T06:00:00"/>
    <d v="2015-01-09T06:00:00"/>
    <x v="34"/>
    <b v="0"/>
    <b v="0"/>
    <s v="publishing/translations"/>
    <s v="publishing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d v="2010-01-25T06:00:00"/>
    <d v="2010-03-01T06:00:00"/>
    <x v="43"/>
    <b v="0"/>
    <b v="0"/>
    <s v="music/rock"/>
    <s v="music"/>
    <s v="rock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d v="2012-12-09T06:00:00"/>
    <d v="2012-12-11T06:00:00"/>
    <x v="1"/>
    <b v="0"/>
    <b v="0"/>
    <s v="theater/plays"/>
    <s v="theater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d v="2013-10-25T05:00:00"/>
    <d v="2013-10-30T05:00:00"/>
    <x v="20"/>
    <b v="0"/>
    <b v="0"/>
    <s v="theater/plays"/>
    <s v="theater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d v="2011-04-08T05:00:00"/>
    <d v="2011-04-20T05:00:00"/>
    <x v="10"/>
    <b v="0"/>
    <b v="0"/>
    <s v="film &amp; video/drama"/>
    <s v="film &amp; video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d v="2017-02-21T06:00:00"/>
    <d v="2017-02-23T06:00:00"/>
    <x v="1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d v="2011-02-16T06:00:00"/>
    <d v="2011-02-21T06:00:00"/>
    <x v="20"/>
    <b v="0"/>
    <b v="1"/>
    <s v="music/rock"/>
    <s v="music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d v="2016-01-24T06:00:00"/>
    <d v="2016-03-01T06:00:00"/>
    <x v="22"/>
    <b v="0"/>
    <b v="0"/>
    <s v="music/rock"/>
    <s v="music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d v="2013-03-05T06:00:00"/>
    <d v="2013-03-19T05:00:00"/>
    <x v="26"/>
    <b v="0"/>
    <b v="0"/>
    <s v="theater/plays"/>
    <s v="theater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d v="2016-12-08T06:00:00"/>
    <d v="2016-12-28T06:00:00"/>
    <x v="18"/>
    <b v="0"/>
    <b v="1"/>
    <s v="theater/plays"/>
    <s v="theater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d v="2012-12-08T06:00:00"/>
    <d v="2012-12-27T06:00:00"/>
    <x v="27"/>
    <b v="1"/>
    <b v="0"/>
    <s v="photography/photography books"/>
    <s v="photography"/>
    <s v="photography books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d v="2012-09-28T05:00:00"/>
    <d v="2012-10-10T05:00:00"/>
    <x v="10"/>
    <b v="0"/>
    <b v="0"/>
    <s v="music/rock"/>
    <s v="music"/>
    <s v="rock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d v="2010-08-25T05:00:00"/>
    <d v="2010-08-29T05:00:00"/>
    <x v="3"/>
    <b v="0"/>
    <b v="1"/>
    <s v="music/rock"/>
    <s v="music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d v="2011-04-05T05:00:00"/>
    <d v="2011-05-01T05:00:00"/>
    <x v="28"/>
    <b v="0"/>
    <b v="1"/>
    <s v="music/indie rock"/>
    <s v="music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d v="2010-01-09T06:00:00"/>
    <d v="2010-01-09T06:00:00"/>
    <x v="14"/>
    <b v="0"/>
    <b v="0"/>
    <s v="photography/photography books"/>
    <s v="photography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d v="2013-02-12T06:00:00"/>
    <d v="2013-02-28T06:00:00"/>
    <x v="30"/>
    <b v="0"/>
    <b v="0"/>
    <s v="theater/plays"/>
    <s v="theater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d v="2016-01-03T06:00:00"/>
    <d v="2016-02-16T06:00:00"/>
    <x v="51"/>
    <b v="0"/>
    <b v="0"/>
    <s v="theater/plays"/>
    <s v="theater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d v="2014-11-07T06:00:00"/>
    <d v="2014-12-10T06:00:00"/>
    <x v="25"/>
    <b v="0"/>
    <b v="1"/>
    <s v="music/jazz"/>
    <s v="music"/>
    <s v="jazz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d v="2012-10-24T05:00:00"/>
    <d v="2012-11-09T06:00:00"/>
    <x v="30"/>
    <b v="0"/>
    <b v="0"/>
    <s v="theater/plays"/>
    <s v="theater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d v="2012-10-04T05:00:00"/>
    <d v="2012-11-19T06:00:00"/>
    <x v="49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d v="2019-01-31T06:00:00"/>
    <d v="2019-02-21T06:00:00"/>
    <x v="13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d v="2010-12-02T06:00:00"/>
    <d v="2010-12-04T06:00:00"/>
    <x v="1"/>
    <b v="0"/>
    <b v="0"/>
    <s v="games/video games"/>
    <s v="games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d v="2015-12-07T06:00:00"/>
    <d v="2016-01-07T06:00:00"/>
    <x v="52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d v="2019-07-10T05:00:00"/>
    <d v="2019-08-04T05:00:00"/>
    <x v="24"/>
    <b v="0"/>
    <b v="1"/>
    <s v="theater/plays"/>
    <s v="theater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d v="2017-09-17T05:00:00"/>
    <d v="2017-09-20T05:00:00"/>
    <x v="36"/>
    <b v="0"/>
    <b v="0"/>
    <s v="theater/plays"/>
    <s v="theater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d v="2017-11-06T06:00:00"/>
    <d v="2017-11-11T06:00:00"/>
    <x v="20"/>
    <b v="0"/>
    <b v="0"/>
    <s v="theater/plays"/>
    <s v="theater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d v="2019-04-06T05:00:00"/>
    <d v="2019-04-14T05:00:00"/>
    <x v="9"/>
    <b v="0"/>
    <b v="0"/>
    <s v="publishing/translations"/>
    <s v="publishing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d v="2012-04-19T05:00:00"/>
    <d v="2012-04-24T05:00:00"/>
    <x v="20"/>
    <b v="0"/>
    <b v="1"/>
    <s v="games/video games"/>
    <s v="games"/>
    <s v="video games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d v="2010-07-19T05:00:00"/>
    <d v="2010-07-21T05:00:00"/>
    <x v="1"/>
    <b v="0"/>
    <b v="0"/>
    <s v="theater/plays"/>
    <s v="theater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d v="2012-11-26T06:00:00"/>
    <d v="2012-12-21T06:00:00"/>
    <x v="24"/>
    <b v="0"/>
    <b v="0"/>
    <s v="technology/web"/>
    <s v="technology"/>
    <s v="web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d v="2018-09-03T05:00:00"/>
    <d v="2018-09-06T05:00:00"/>
    <x v="36"/>
    <b v="0"/>
    <b v="0"/>
    <s v="theater/plays"/>
    <s v="theater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d v="2017-11-21T06:00:00"/>
    <d v="2017-11-27T06:00:00"/>
    <x v="8"/>
    <b v="0"/>
    <b v="0"/>
    <s v="film &amp; video/animation"/>
    <s v="film &amp; video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d v="2012-03-11T06:00:00"/>
    <d v="2012-04-01T05:00:00"/>
    <x v="13"/>
    <b v="0"/>
    <b v="1"/>
    <s v="theater/plays"/>
    <s v="theater"/>
    <s v="plays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d v="2016-11-27T06:00:00"/>
    <d v="2016-12-03T06:00:00"/>
    <x v="8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d v="2016-05-30T05:00:00"/>
    <d v="2016-06-04T05:00:00"/>
    <x v="20"/>
    <b v="0"/>
    <b v="0"/>
    <s v="music/rock"/>
    <s v="music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d v="2012-05-01T05:00:00"/>
    <d v="2012-05-06T05:00:00"/>
    <x v="20"/>
    <b v="0"/>
    <b v="0"/>
    <s v="technology/web"/>
    <s v="technology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d v="2016-09-10T05:00:00"/>
    <d v="2016-10-18T05:00:00"/>
    <x v="53"/>
    <b v="0"/>
    <b v="0"/>
    <s v="theater/plays"/>
    <s v="theater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d v="2016-11-23T06:00:00"/>
    <d v="2016-11-30T06:00:00"/>
    <x v="34"/>
    <b v="0"/>
    <b v="0"/>
    <s v="theater/plays"/>
    <s v="theater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d v="2015-04-28T05:00:00"/>
    <d v="2015-04-28T05:00:00"/>
    <x v="14"/>
    <b v="0"/>
    <b v="0"/>
    <s v="music/electric music"/>
    <s v="music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d v="2012-03-14T05:00:00"/>
    <d v="2012-03-15T05:00:00"/>
    <x v="5"/>
    <b v="0"/>
    <b v="1"/>
    <s v="music/metal"/>
    <s v="music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d v="2015-08-03T05:00:00"/>
    <d v="2015-08-06T05:00:00"/>
    <x v="36"/>
    <b v="0"/>
    <b v="0"/>
    <s v="theater/plays"/>
    <s v="theater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d v="2013-05-10T05:00:00"/>
    <d v="2013-06-11T05:00:00"/>
    <x v="48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d v="2011-10-15T05:00:00"/>
    <d v="2011-10-19T05:00:00"/>
    <x v="3"/>
    <b v="1"/>
    <b v="0"/>
    <s v="technology/web"/>
    <s v="technology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d v="2012-03-16T05:00:00"/>
    <d v="2012-04-03T05:00:00"/>
    <x v="42"/>
    <b v="0"/>
    <b v="0"/>
    <s v="food/food trucks"/>
    <s v="food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d v="2010-10-05T05:00:00"/>
    <d v="2010-10-14T05:00:00"/>
    <x v="29"/>
    <b v="0"/>
    <b v="0"/>
    <s v="theater/plays"/>
    <s v="theater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d v="2018-10-26T05:00:00"/>
    <d v="2018-11-07T06:00:00"/>
    <x v="10"/>
    <b v="0"/>
    <b v="0"/>
    <s v="theater/plays"/>
    <s v="theater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d v="2013-10-15T05:00:00"/>
    <d v="2013-11-09T06:00:00"/>
    <x v="24"/>
    <b v="0"/>
    <b v="0"/>
    <s v="theater/plays"/>
    <s v="theater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d v="2019-01-28T06:00:00"/>
    <d v="2019-02-19T06:00:00"/>
    <x v="12"/>
    <b v="0"/>
    <b v="0"/>
    <s v="theater/plays"/>
    <s v="theater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d v="2014-01-14T06:00:00"/>
    <d v="2014-01-23T06:00:00"/>
    <x v="29"/>
    <b v="0"/>
    <b v="1"/>
    <s v="theater/plays"/>
    <s v="theater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d v="2016-02-26T06:00:00"/>
    <d v="2016-03-15T05:00:00"/>
    <x v="42"/>
    <b v="0"/>
    <b v="1"/>
    <s v="music/rock"/>
    <s v="music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d v="2016-03-03T06:00:00"/>
    <d v="2016-04-28T05:00:00"/>
    <x v="54"/>
    <b v="0"/>
    <b v="0"/>
    <s v="food/food trucks"/>
    <s v="food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d v="2017-08-30T05:00:00"/>
    <d v="2017-08-31T05:00:00"/>
    <x v="5"/>
    <b v="0"/>
    <b v="1"/>
    <s v="publishing/nonfiction"/>
    <s v="publishing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d v="2015-02-26T06:00:00"/>
    <d v="2015-03-15T05:00:00"/>
    <x v="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d v="2018-09-02T05:00:00"/>
    <d v="2018-09-16T05:00:00"/>
    <x v="26"/>
    <b v="0"/>
    <b v="0"/>
    <s v="theater/plays"/>
    <s v="theater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d v="2016-01-07T06:00:00"/>
    <d v="2016-01-12T06:00:00"/>
    <x v="20"/>
    <b v="0"/>
    <b v="0"/>
    <s v="music/indie rock"/>
    <s v="music"/>
    <s v="indie rock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d v="2016-08-07T05:00:00"/>
    <d v="2016-09-17T05:00:00"/>
    <x v="44"/>
    <b v="0"/>
    <b v="0"/>
    <s v="film &amp; video/documentary"/>
    <s v="film &amp; video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d v="2016-03-19T05:00:00"/>
    <d v="2016-04-29T05:00:00"/>
    <x v="44"/>
    <b v="0"/>
    <b v="0"/>
    <s v="theater/plays"/>
    <s v="theater"/>
    <s v="plays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d v="2017-07-14T05:00:00"/>
    <d v="2017-07-17T05:00:00"/>
    <x v="36"/>
    <b v="0"/>
    <b v="1"/>
    <s v="theater/plays"/>
    <s v="theater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d v="2012-06-06T05:00:00"/>
    <d v="2012-06-26T05:00:00"/>
    <x v="18"/>
    <b v="0"/>
    <b v="1"/>
    <s v="publishing/fiction"/>
    <s v="publishing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d v="2011-04-18T05:00:00"/>
    <d v="2011-04-19T05:00:00"/>
    <x v="5"/>
    <b v="0"/>
    <b v="0"/>
    <s v="theater/plays"/>
    <s v="theater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d v="2011-09-21T05:00:00"/>
    <d v="2011-10-11T05:00:00"/>
    <x v="18"/>
    <b v="0"/>
    <b v="1"/>
    <s v="music/indie rock"/>
    <s v="music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d v="2010-04-09T05:00:00"/>
    <d v="2010-04-25T05:00:00"/>
    <x v="30"/>
    <b v="0"/>
    <b v="0"/>
    <s v="games/video games"/>
    <s v="games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d v="2011-02-16T06:00:00"/>
    <d v="2011-02-28T06:00:00"/>
    <x v="10"/>
    <b v="0"/>
    <b v="0"/>
    <s v="theater/plays"/>
    <s v="theater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d v="2013-10-25T05:00:00"/>
    <d v="2013-11-01T05:00:00"/>
    <x v="34"/>
    <b v="0"/>
    <b v="0"/>
    <s v="theater/plays"/>
    <s v="theater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d v="2012-02-27T06:00:00"/>
    <d v="2012-02-29T06:00:00"/>
    <x v="1"/>
    <b v="0"/>
    <b v="0"/>
    <s v="music/rock"/>
    <s v="music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d v="2019-03-12T05:00:00"/>
    <d v="2019-03-17T05:00:00"/>
    <x v="2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d v="2014-05-24T05:00:00"/>
    <d v="2014-06-22T05:00:00"/>
    <x v="41"/>
    <b v="0"/>
    <b v="0"/>
    <s v="theater/plays"/>
    <s v="theater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d v="2019-11-19T06:00:00"/>
    <d v="2019-11-20T06:00:00"/>
    <x v="5"/>
    <b v="0"/>
    <b v="1"/>
    <s v="food/food trucks"/>
    <s v="food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d v="2017-05-14T05:00:00"/>
    <d v="2017-05-27T05:00:00"/>
    <x v="35"/>
    <b v="0"/>
    <b v="0"/>
    <s v="theater/plays"/>
    <s v="theater"/>
    <s v="plays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d v="2014-02-14T06:00:00"/>
    <d v="2014-02-16T06:00:00"/>
    <x v="1"/>
    <b v="0"/>
    <b v="0"/>
    <s v="music/rock"/>
    <s v="music"/>
    <s v="rock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d v="2010-08-12T05:00:00"/>
    <d v="2010-09-05T05:00:00"/>
    <x v="47"/>
    <b v="0"/>
    <b v="0"/>
    <s v="technology/web"/>
    <s v="technology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d v="2011-05-10T05:00:00"/>
    <d v="2011-05-19T05:00:00"/>
    <x v="29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d v="2011-04-01T05:00:00"/>
    <d v="2011-04-09T05:00:00"/>
    <x v="9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d v="2010-11-25T06:00:00"/>
    <d v="2010-12-08T06:00:00"/>
    <x v="35"/>
    <b v="0"/>
    <b v="0"/>
    <s v="theater/plays"/>
    <s v="theater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d v="2014-03-27T05:00:00"/>
    <d v="2014-03-29T05:00:00"/>
    <x v="1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d v="2015-06-21T05:00:00"/>
    <d v="2015-07-03T05:00:00"/>
    <x v="10"/>
    <b v="0"/>
    <b v="1"/>
    <s v="theater/plays"/>
    <s v="theater"/>
    <s v="plays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d v="2018-06-16T05:00:00"/>
    <d v="2018-07-09T05:00:00"/>
    <x v="19"/>
    <b v="0"/>
    <b v="1"/>
    <s v="theater/plays"/>
    <s v="theater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d v="2015-12-26T06:00:00"/>
    <d v="2016-01-01T06:00:00"/>
    <x v="8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d v="2019-08-28T05:00:00"/>
    <d v="2019-09-01T05:00:00"/>
    <x v="3"/>
    <b v="0"/>
    <b v="1"/>
    <s v="theater/plays"/>
    <s v="theater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d v="2018-11-30T06:00:00"/>
    <d v="2018-12-11T06:00:00"/>
    <x v="4"/>
    <b v="0"/>
    <b v="0"/>
    <s v="music/rock"/>
    <s v="music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d v="2016-12-12T06:00:00"/>
    <d v="2016-12-23T06:00:00"/>
    <x v="4"/>
    <b v="0"/>
    <b v="0"/>
    <s v="games/video games"/>
    <s v="games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d v="2017-12-08T06:00:00"/>
    <d v="2017-12-09T06:00:00"/>
    <x v="5"/>
    <b v="0"/>
    <b v="0"/>
    <s v="film &amp; video/documentary"/>
    <s v="film &amp; video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d v="2011-12-19T06:00:00"/>
    <d v="2011-12-20T06:00:00"/>
    <x v="5"/>
    <b v="0"/>
    <b v="0"/>
    <s v="food/food trucks"/>
    <s v="food"/>
    <s v="food trucks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d v="2013-03-28T05:00:00"/>
    <d v="2013-03-29T05:00:00"/>
    <x v="5"/>
    <b v="0"/>
    <b v="0"/>
    <s v="technology/wearables"/>
    <s v="technology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d v="2018-11-20T06:00:00"/>
    <d v="2018-12-18T06:00:00"/>
    <x v="21"/>
    <b v="0"/>
    <b v="0"/>
    <s v="theater/plays"/>
    <s v="theater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d v="2018-01-10T06:00:00"/>
    <d v="2018-01-17T06:00:00"/>
    <x v="34"/>
    <b v="0"/>
    <b v="0"/>
    <s v="music/rock"/>
    <s v="music"/>
    <s v="rock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d v="2019-11-15T06:00:00"/>
    <d v="2019-11-28T06:00:00"/>
    <x v="35"/>
    <b v="0"/>
    <b v="0"/>
    <s v="music/rock"/>
    <s v="music"/>
    <s v="rock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d v="2010-12-15T06:00:00"/>
    <d v="2010-12-16T06:00:00"/>
    <x v="5"/>
    <b v="0"/>
    <b v="1"/>
    <s v="music/rock"/>
    <s v="music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d v="2019-11-11T06:00:00"/>
    <d v="2019-11-12T06:00:00"/>
    <x v="5"/>
    <b v="0"/>
    <b v="0"/>
    <s v="theater/plays"/>
    <s v="theater"/>
    <s v="plays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d v="2011-10-05T05:00:00"/>
    <d v="2011-11-04T05:00:00"/>
    <x v="31"/>
    <b v="0"/>
    <b v="0"/>
    <s v="theater/plays"/>
    <s v="theater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d v="2017-08-02T05:00:00"/>
    <d v="2017-08-16T05:00:00"/>
    <x v="26"/>
    <b v="0"/>
    <b v="0"/>
    <s v="theater/plays"/>
    <s v="theater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d v="2011-12-12T06:00:00"/>
    <d v="2011-12-13T06:00:00"/>
    <x v="5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d v="2015-08-28T05:00:00"/>
    <d v="2015-09-04T05:00:00"/>
    <x v="34"/>
    <b v="0"/>
    <b v="0"/>
    <s v="music/indie rock"/>
    <s v="music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d v="2013-07-20T05:00:00"/>
    <d v="2013-08-01T05:00:00"/>
    <x v="10"/>
    <b v="0"/>
    <b v="0"/>
    <s v="theater/plays"/>
    <s v="theater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d v="2013-11-19T06:00:00"/>
    <d v="2014-01-11T06:00:00"/>
    <x v="17"/>
    <b v="0"/>
    <b v="0"/>
    <s v="theater/plays"/>
    <s v="theater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d v="2018-01-22T06:00:00"/>
    <d v="2018-03-03T06:00:00"/>
    <x v="2"/>
    <b v="0"/>
    <b v="0"/>
    <s v="games/video games"/>
    <s v="games"/>
    <s v="video games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d v="2015-07-09T05:00:00"/>
    <d v="2015-07-10T05:00:00"/>
    <x v="5"/>
    <b v="0"/>
    <b v="0"/>
    <s v="film &amp; video/drama"/>
    <s v="film &amp; video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d v="2017-08-24T05:00:00"/>
    <d v="2017-10-18T05:00:00"/>
    <x v="55"/>
    <b v="0"/>
    <b v="1"/>
    <s v="music/indie rock"/>
    <s v="music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d v="2015-02-11T06:00:00"/>
    <d v="2015-03-07T06:00:00"/>
    <x v="47"/>
    <b v="0"/>
    <b v="0"/>
    <s v="technology/web"/>
    <s v="technology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d v="2017-02-16T06:00:00"/>
    <d v="2017-03-01T06:00:00"/>
    <x v="35"/>
    <b v="0"/>
    <b v="0"/>
    <s v="food/food trucks"/>
    <s v="food"/>
    <s v="food trucks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d v="2017-07-14T05:00:00"/>
    <d v="2017-08-13T05:00:00"/>
    <x v="31"/>
    <b v="0"/>
    <b v="0"/>
    <s v="theater/plays"/>
    <s v="theater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d v="2015-05-20T05:00:00"/>
    <d v="2015-06-07T05:00:00"/>
    <x v="42"/>
    <b v="0"/>
    <b v="1"/>
    <s v="music/jazz"/>
    <s v="music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d v="2015-08-24T05:00:00"/>
    <d v="2015-09-07T05:00:00"/>
    <x v="26"/>
    <b v="0"/>
    <b v="0"/>
    <s v="music/rock"/>
    <s v="music"/>
    <s v="rock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d v="2015-11-07T06:00:00"/>
    <d v="2015-11-15T06:00:00"/>
    <x v="9"/>
    <b v="0"/>
    <b v="0"/>
    <s v="theater/plays"/>
    <s v="theater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d v="2019-07-05T05:00:00"/>
    <d v="2019-07-06T05:00:00"/>
    <x v="5"/>
    <b v="0"/>
    <b v="0"/>
    <s v="theater/plays"/>
    <s v="theater"/>
    <s v="plays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d v="2013-09-03T05:00:00"/>
    <d v="2013-09-10T05:00:00"/>
    <x v="34"/>
    <b v="0"/>
    <b v="0"/>
    <s v="film &amp; video/documentary"/>
    <s v="film &amp; video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d v="2017-01-22T06:00:00"/>
    <d v="2017-03-03T06:00:00"/>
    <x v="2"/>
    <b v="0"/>
    <b v="0"/>
    <s v="technology/wearables"/>
    <s v="technology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d v="2012-01-14T06:00:00"/>
    <d v="2012-01-23T06:00:00"/>
    <x v="29"/>
    <b v="0"/>
    <b v="0"/>
    <s v="theater/plays"/>
    <s v="theater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d v="2015-09-03T05:00:00"/>
    <d v="2015-09-28T05:00:00"/>
    <x v="24"/>
    <b v="0"/>
    <b v="0"/>
    <s v="games/video games"/>
    <s v="games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d v="2018-08-10T05:00:00"/>
    <d v="2018-08-13T05:00:00"/>
    <x v="36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d v="2011-08-27T05:00:00"/>
    <d v="2011-09-03T05:00:00"/>
    <x v="34"/>
    <b v="0"/>
    <b v="0"/>
    <s v="film &amp; video/animation"/>
    <s v="film &amp; video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d v="2011-01-01T06:00:00"/>
    <d v="2011-01-15T06:00:00"/>
    <x v="26"/>
    <b v="0"/>
    <b v="1"/>
    <s v="theater/plays"/>
    <s v="theater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d v="2017-10-07T05:00:00"/>
    <d v="2017-10-31T05:00:00"/>
    <x v="47"/>
    <b v="0"/>
    <b v="0"/>
    <s v="theater/plays"/>
    <s v="theater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d v="2011-01-27T06:00:00"/>
    <d v="2011-03-06T06:00:00"/>
    <x v="53"/>
    <b v="0"/>
    <b v="0"/>
    <s v="music/rock"/>
    <s v="music"/>
    <s v="rock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d v="2011-12-27T06:00:00"/>
    <d v="2011-12-28T06:00:00"/>
    <x v="5"/>
    <b v="0"/>
    <b v="0"/>
    <s v="music/rock"/>
    <s v="music"/>
    <s v="rock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d v="2018-03-05T06:00:00"/>
    <d v="2018-04-04T05:00:00"/>
    <x v="31"/>
    <b v="0"/>
    <b v="0"/>
    <s v="music/indie rock"/>
    <s v="music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d v="2016-12-29T06:00:00"/>
    <d v="2017-01-25T06:00:00"/>
    <x v="11"/>
    <b v="0"/>
    <b v="0"/>
    <s v="theater/plays"/>
    <s v="theater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d v="2011-01-03T06:00:00"/>
    <d v="2011-01-04T06:00:00"/>
    <x v="5"/>
    <b v="0"/>
    <b v="1"/>
    <s v="theater/plays"/>
    <s v="theater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d v="2014-10-18T05:00:00"/>
    <d v="2014-11-11T06:00:00"/>
    <x v="47"/>
    <b v="0"/>
    <b v="1"/>
    <s v="theater/plays"/>
    <s v="theater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d v="2010-10-13T05:00:00"/>
    <d v="2010-11-05T05:00:00"/>
    <x v="19"/>
    <b v="0"/>
    <b v="1"/>
    <s v="film &amp; video/documentary"/>
    <s v="film &amp; video"/>
    <s v="documentary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d v="2013-02-03T06:00:00"/>
    <d v="2013-03-14T05:00:00"/>
    <x v="33"/>
    <b v="0"/>
    <b v="1"/>
    <s v="film &amp; video/television"/>
    <s v="film &amp; video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d v="2019-04-15T05:00:00"/>
    <d v="2019-04-21T05:00:00"/>
    <x v="8"/>
    <b v="0"/>
    <b v="0"/>
    <s v="theater/plays"/>
    <s v="theater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d v="2015-02-08T06:00:00"/>
    <d v="2015-03-31T05:00:00"/>
    <x v="46"/>
    <b v="0"/>
    <b v="0"/>
    <s v="theater/plays"/>
    <s v="theater"/>
    <s v="plays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d v="2015-01-08T06:00:00"/>
    <d v="2015-01-28T06:00:00"/>
    <x v="18"/>
    <b v="0"/>
    <b v="1"/>
    <s v="film &amp; video/documentary"/>
    <s v="film &amp; video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d v="2017-08-17T05:00:00"/>
    <d v="2017-08-25T05:00:00"/>
    <x v="9"/>
    <b v="0"/>
    <b v="0"/>
    <s v="theater/plays"/>
    <s v="theater"/>
    <s v="plays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d v="2019-01-11T06:00:00"/>
    <d v="2019-01-16T06:00:00"/>
    <x v="2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d v="2015-10-16T05:00:00"/>
    <d v="2015-12-12T06:00:00"/>
    <x v="56"/>
    <b v="0"/>
    <b v="0"/>
    <s v="music/indie rock"/>
    <s v="music"/>
    <s v="indie rock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d v="2014-07-06T05:00:00"/>
    <d v="2014-07-12T05:00:00"/>
    <x v="8"/>
    <b v="0"/>
    <b v="0"/>
    <s v="music/rock"/>
    <s v="music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d v="2019-10-22T05:00:00"/>
    <d v="2019-11-05T06:00:00"/>
    <x v="26"/>
    <b v="0"/>
    <b v="0"/>
    <s v="theater/plays"/>
    <s v="theater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d v="2018-05-21T05:00:00"/>
    <d v="2018-06-28T05:00:00"/>
    <x v="53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d v="2011-10-27T05:00:00"/>
    <d v="2011-11-10T06:00:00"/>
    <x v="26"/>
    <b v="0"/>
    <b v="0"/>
    <s v="theater/plays"/>
    <s v="theater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d v="2013-06-23T05:00:00"/>
    <d v="2013-06-28T05:00:00"/>
    <x v="20"/>
    <b v="0"/>
    <b v="0"/>
    <s v="theater/plays"/>
    <s v="theater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d v="2015-06-08T05:00:00"/>
    <d v="2015-07-24T05:00:00"/>
    <x v="49"/>
    <b v="0"/>
    <b v="0"/>
    <s v="theater/plays"/>
    <s v="theater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d v="2017-10-16T05:00:00"/>
    <d v="2017-11-04T05:00:00"/>
    <x v="27"/>
    <b v="0"/>
    <b v="0"/>
    <s v="photography/photography books"/>
    <s v="photography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d v="2019-02-13T06:00:00"/>
    <d v="2019-02-19T06:00:00"/>
    <x v="8"/>
    <b v="0"/>
    <b v="1"/>
    <s v="food/food trucks"/>
    <s v="food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d v="2017-02-10T06:00:00"/>
    <d v="2017-03-09T06:00:00"/>
    <x v="11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d v="2019-03-29T05:00:00"/>
    <d v="2019-04-30T05:00:00"/>
    <x v="48"/>
    <b v="0"/>
    <b v="0"/>
    <s v="publishing/nonfiction"/>
    <s v="publishing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d v="2010-06-26T05:00:00"/>
    <d v="2010-07-08T05:00:00"/>
    <x v="10"/>
    <b v="0"/>
    <b v="0"/>
    <s v="theater/plays"/>
    <s v="theater"/>
    <s v="plays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d v="2012-06-12T05:00:00"/>
    <d v="2012-06-17T05:00:00"/>
    <x v="20"/>
    <b v="0"/>
    <b v="0"/>
    <s v="technology/wearables"/>
    <s v="technology"/>
    <s v="wearables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d v="2012-01-04T06:00:00"/>
    <d v="2012-01-06T06:00:00"/>
    <x v="1"/>
    <b v="0"/>
    <b v="0"/>
    <s v="music/indie rock"/>
    <s v="music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d v="2010-10-28T05:00:00"/>
    <d v="2010-11-24T06:00:00"/>
    <x v="11"/>
    <b v="0"/>
    <b v="0"/>
    <s v="theater/plays"/>
    <s v="theater"/>
    <s v="plays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d v="2013-09-13T05:00:00"/>
    <d v="2013-09-28T05:00:00"/>
    <x v="16"/>
    <b v="0"/>
    <b v="0"/>
    <s v="photography/photography books"/>
    <s v="photography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d v="2014-01-14T06:00:00"/>
    <d v="2014-01-16T06:00:00"/>
    <x v="1"/>
    <b v="0"/>
    <b v="0"/>
    <s v="publishing/nonfiction"/>
    <s v="publishing"/>
    <s v="nonfiction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d v="2011-01-06T06:00:00"/>
    <d v="2011-01-08T06:00:00"/>
    <x v="1"/>
    <b v="0"/>
    <b v="0"/>
    <s v="technology/wearables"/>
    <s v="technology"/>
    <s v="wearables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d v="2017-07-17T05:00:00"/>
    <d v="2017-07-18T05:00:00"/>
    <x v="5"/>
    <b v="0"/>
    <b v="0"/>
    <s v="music/jazz"/>
    <s v="music"/>
    <s v="jazz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d v="2013-07-29T05:00:00"/>
    <d v="2013-08-08T05:00:00"/>
    <x v="39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d v="2011-12-08T06:00:00"/>
    <d v="2011-12-09T06:00:00"/>
    <x v="5"/>
    <b v="1"/>
    <b v="0"/>
    <s v="theater/plays"/>
    <s v="theater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d v="2018-10-05T05:00:00"/>
    <d v="2018-10-13T05:00:00"/>
    <x v="9"/>
    <b v="0"/>
    <b v="0"/>
    <s v="film &amp; video/drama"/>
    <s v="film &amp; video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d v="2013-05-23T05:00:00"/>
    <d v="2013-05-29T05:00:00"/>
    <x v="8"/>
    <b v="0"/>
    <b v="0"/>
    <s v="music/rock"/>
    <s v="music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d v="2018-05-08T05:00:00"/>
    <d v="2018-05-10T05:00:00"/>
    <x v="1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d v="2011-02-02T06:00:00"/>
    <d v="2011-02-09T06:00:00"/>
    <x v="34"/>
    <b v="0"/>
    <b v="0"/>
    <s v="music/indie rock"/>
    <s v="music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d v="2013-08-16T05:00:00"/>
    <d v="2013-09-07T05:00:00"/>
    <x v="12"/>
    <b v="0"/>
    <b v="1"/>
    <s v="photography/photography books"/>
    <s v="photography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d v="2019-10-27T05:00:00"/>
    <d v="2019-10-27T05:00:00"/>
    <x v="14"/>
    <b v="0"/>
    <b v="0"/>
    <s v="theater/plays"/>
    <s v="theater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d v="2012-01-06T06:00:00"/>
    <d v="2012-02-22T06:00:00"/>
    <x v="37"/>
    <b v="0"/>
    <b v="1"/>
    <s v="film &amp; video/shorts"/>
    <s v="film &amp; video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d v="2010-05-12T05:00:00"/>
    <d v="2010-06-17T05:00:00"/>
    <x v="38"/>
    <b v="0"/>
    <b v="1"/>
    <s v="theater/plays"/>
    <s v="theater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d v="2017-11-14T06:00:00"/>
    <d v="2017-11-17T06:00:00"/>
    <x v="36"/>
    <b v="0"/>
    <b v="0"/>
    <s v="theater/plays"/>
    <s v="theater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d v="2018-06-04T05:00:00"/>
    <d v="2018-07-24T05:00:00"/>
    <x v="57"/>
    <b v="0"/>
    <b v="0"/>
    <s v="theater/plays"/>
    <s v="theater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d v="2013-01-30T06:00:00"/>
    <d v="2013-02-11T06:00:00"/>
    <x v="1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d v="2019-10-13T05:00:00"/>
    <d v="2019-10-20T05:00:00"/>
    <x v="34"/>
    <b v="0"/>
    <b v="0"/>
    <s v="theater/plays"/>
    <s v="theater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d v="2016-06-20T05:00:00"/>
    <d v="2016-07-10T05:00:00"/>
    <x v="18"/>
    <b v="0"/>
    <b v="0"/>
    <s v="film &amp; video/documentary"/>
    <s v="film &amp; video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d v="2017-04-18T05:00:00"/>
    <d v="2017-04-22T05:00:00"/>
    <x v="3"/>
    <b v="0"/>
    <b v="0"/>
    <s v="music/rock"/>
    <s v="music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d v="2015-04-28T05:00:00"/>
    <d v="2015-04-28T05:00:00"/>
    <x v="14"/>
    <b v="0"/>
    <b v="0"/>
    <s v="games/mobile games"/>
    <s v="games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d v="2017-05-29T05:00:00"/>
    <d v="2017-05-31T05:00:00"/>
    <x v="1"/>
    <b v="0"/>
    <b v="0"/>
    <s v="theater/plays"/>
    <s v="theater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d v="2014-01-03T06:00:00"/>
    <d v="2014-01-13T06:00:00"/>
    <x v="39"/>
    <b v="0"/>
    <b v="0"/>
    <s v="publishing/fiction"/>
    <s v="publishing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d v="2018-11-27T06:00:00"/>
    <d v="2018-12-24T06:00:00"/>
    <x v="11"/>
    <b v="0"/>
    <b v="0"/>
    <s v="film &amp; video/animation"/>
    <s v="film &amp; video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d v="2010-04-20T05:00:00"/>
    <d v="2010-04-28T05:00:00"/>
    <x v="9"/>
    <b v="0"/>
    <b v="1"/>
    <s v="food/food trucks"/>
    <s v="food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d v="2012-01-13T06:00:00"/>
    <d v="2012-01-30T06:00:00"/>
    <x v="0"/>
    <b v="0"/>
    <b v="0"/>
    <s v="theater/plays"/>
    <s v="theater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d v="2011-01-17T06:00:00"/>
    <d v="2011-01-26T06:00:00"/>
    <x v="29"/>
    <b v="0"/>
    <b v="1"/>
    <s v="film &amp; video/documentary"/>
    <s v="film &amp; video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d v="2018-11-03T05:00:00"/>
    <d v="2018-11-27T06:00:00"/>
    <x v="47"/>
    <b v="0"/>
    <b v="0"/>
    <s v="theater/plays"/>
    <s v="theater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d v="2012-05-06T05:00:00"/>
    <d v="2012-05-07T05:00:00"/>
    <x v="5"/>
    <b v="0"/>
    <b v="0"/>
    <s v="film &amp; video/documentary"/>
    <s v="film &amp; video"/>
    <s v="documentary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d v="2011-12-22T06:00:00"/>
    <d v="2011-12-28T06:00:00"/>
    <x v="8"/>
    <b v="0"/>
    <b v="0"/>
    <s v="technology/web"/>
    <s v="technology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d v="2017-06-25T05:00:00"/>
    <d v="2017-07-09T05:00:00"/>
    <x v="26"/>
    <b v="0"/>
    <b v="0"/>
    <s v="theater/plays"/>
    <s v="theater"/>
    <s v="plays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d v="2017-06-29T05:00:00"/>
    <d v="2017-07-29T05:00:00"/>
    <x v="31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d v="2010-04-17T05:00:00"/>
    <d v="2010-05-07T05:00:00"/>
    <x v="18"/>
    <b v="0"/>
    <b v="1"/>
    <s v="theater/plays"/>
    <s v="theater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d v="2011-09-22T05:00:00"/>
    <d v="2011-09-24T05:00:00"/>
    <x v="1"/>
    <b v="0"/>
    <b v="1"/>
    <s v="food/food trucks"/>
    <s v="food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d v="2018-04-18T05:00:00"/>
    <d v="2018-04-24T05:00:00"/>
    <x v="8"/>
    <b v="0"/>
    <b v="0"/>
    <s v="music/indie rock"/>
    <s v="music"/>
    <s v="indie rock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d v="2015-07-28T05:00:00"/>
    <d v="2015-08-03T05:00:00"/>
    <x v="8"/>
    <b v="0"/>
    <b v="0"/>
    <s v="photography/photography books"/>
    <s v="photography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d v="2013-02-27T06:00:00"/>
    <d v="2013-03-06T06:00:00"/>
    <x v="34"/>
    <b v="0"/>
    <b v="0"/>
    <s v="theater/plays"/>
    <s v="theater"/>
    <s v="plays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d v="2014-09-13T05:00:00"/>
    <d v="2014-10-15T05:00:00"/>
    <x v="48"/>
    <b v="0"/>
    <b v="1"/>
    <s v="theater/plays"/>
    <s v="theater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d v="2011-02-11T06:00:00"/>
    <d v="2011-02-18T06:00:00"/>
    <x v="34"/>
    <b v="0"/>
    <b v="0"/>
    <s v="film &amp; video/animation"/>
    <s v="film &amp; video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d v="2014-02-10T06:00:00"/>
    <d v="2014-03-10T05:00:00"/>
    <x v="21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d v="2019-09-29T05:00:00"/>
    <d v="2019-11-02T05:00:00"/>
    <x v="15"/>
    <b v="0"/>
    <b v="0"/>
    <s v="theater/plays"/>
    <s v="theater"/>
    <s v="plays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d v="2018-06-22T05:00:00"/>
    <d v="2018-07-09T05:00:00"/>
    <x v="0"/>
    <b v="1"/>
    <b v="0"/>
    <s v="theater/plays"/>
    <s v="theater"/>
    <s v="plays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d v="2014-05-02T05:00:00"/>
    <d v="2014-05-22T05:00:00"/>
    <x v="18"/>
    <b v="0"/>
    <b v="0"/>
    <s v="theater/plays"/>
    <s v="theater"/>
    <s v="plays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d v="2013-11-25T06:00:00"/>
    <d v="2013-12-11T06:00:00"/>
    <x v="30"/>
    <b v="0"/>
    <b v="1"/>
    <s v="film &amp; video/documentary"/>
    <s v="film &amp; video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d v="2016-12-01T06:00:00"/>
    <d v="2016-12-15T06:00:00"/>
    <x v="26"/>
    <b v="1"/>
    <b v="0"/>
    <s v="theater/plays"/>
    <s v="theater"/>
    <s v="plays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d v="2014-12-15T06:00:00"/>
    <d v="2014-12-27T06:00:00"/>
    <x v="10"/>
    <b v="0"/>
    <b v="1"/>
    <s v="theater/plays"/>
    <s v="theater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d v="2019-04-20T05:00:00"/>
    <d v="2019-04-21T05:00:00"/>
    <x v="5"/>
    <b v="0"/>
    <b v="0"/>
    <s v="music/jazz"/>
    <s v="music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d v="2015-09-13T05:00:00"/>
    <d v="2015-09-16T05:00:00"/>
    <x v="36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d v="2013-03-04T06:00:00"/>
    <d v="2013-04-03T05:00:00"/>
    <x v="31"/>
    <b v="0"/>
    <b v="0"/>
    <s v="theater/plays"/>
    <s v="theater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d v="2016-11-06T05:00:00"/>
    <d v="2016-11-13T06:00:00"/>
    <x v="34"/>
    <b v="0"/>
    <b v="0"/>
    <s v="film &amp; video/science fiction"/>
    <s v="film &amp; video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d v="2017-06-30T05:00:00"/>
    <d v="2017-07-10T05:00:00"/>
    <x v="39"/>
    <b v="0"/>
    <b v="0"/>
    <s v="film &amp; video/television"/>
    <s v="film &amp; video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d v="2012-04-26T05:00:00"/>
    <d v="2012-05-24T05:00:00"/>
    <x v="21"/>
    <b v="0"/>
    <b v="0"/>
    <s v="technology/wearables"/>
    <s v="technology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d v="2017-09-02T05:00:00"/>
    <d v="2017-09-18T05:00:00"/>
    <x v="30"/>
    <b v="0"/>
    <b v="0"/>
    <s v="theater/plays"/>
    <s v="theater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d v="2010-09-30T05:00:00"/>
    <d v="2010-10-19T05:00:00"/>
    <x v="27"/>
    <b v="0"/>
    <b v="0"/>
    <s v="theater/plays"/>
    <s v="theater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d v="2011-07-24T05:00:00"/>
    <d v="2011-07-26T05:00:00"/>
    <x v="1"/>
    <b v="0"/>
    <b v="1"/>
    <s v="music/indie rock"/>
    <s v="music"/>
    <s v="indie rock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d v="2010-12-03T06:00:00"/>
    <d v="2010-12-24T06:00:00"/>
    <x v="13"/>
    <b v="0"/>
    <b v="1"/>
    <s v="theater/plays"/>
    <s v="theater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d v="2012-12-18T06:00:00"/>
    <d v="2012-12-20T06:00:00"/>
    <x v="1"/>
    <b v="0"/>
    <b v="0"/>
    <s v="technology/wearables"/>
    <s v="technology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d v="2017-12-19T06:00:00"/>
    <d v="2018-01-04T06:00:00"/>
    <x v="3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d v="2013-04-14T05:00:00"/>
    <d v="2013-04-16T05:00:00"/>
    <x v="1"/>
    <b v="0"/>
    <b v="1"/>
    <s v="games/video games"/>
    <s v="games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d v="2019-03-06T06:00:00"/>
    <d v="2019-03-23T05:00:00"/>
    <x v="0"/>
    <b v="0"/>
    <b v="0"/>
    <s v="games/video games"/>
    <s v="games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d v="2018-10-21T05:00:00"/>
    <d v="2018-11-13T06:00:00"/>
    <x v="19"/>
    <b v="0"/>
    <b v="0"/>
    <s v="film &amp; video/animation"/>
    <s v="film &amp; video"/>
    <s v="animation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d v="2017-07-19T05:00:00"/>
    <d v="2017-08-19T05:00:00"/>
    <x v="52"/>
    <b v="0"/>
    <b v="0"/>
    <s v="music/rock"/>
    <s v="music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d v="2010-07-06T05:00:00"/>
    <d v="2010-07-07T05:00:00"/>
    <x v="5"/>
    <b v="0"/>
    <b v="0"/>
    <s v="film &amp; video/drama"/>
    <s v="film &amp; video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d v="2016-12-01T06:00:00"/>
    <d v="2017-01-11T06:00:00"/>
    <x v="44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d v="2013-10-21T05:00:00"/>
    <d v="2013-11-26T06:00:00"/>
    <x v="38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d v="2011-09-23T05:00:00"/>
    <d v="2011-10-16T05:00:00"/>
    <x v="19"/>
    <b v="0"/>
    <b v="0"/>
    <s v="theater/plays"/>
    <s v="theater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d v="2018-02-10T06:00:00"/>
    <d v="2018-02-10T06:00:00"/>
    <x v="14"/>
    <b v="0"/>
    <b v="1"/>
    <s v="music/indie rock"/>
    <s v="music"/>
    <s v="indie rock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d v="2016-10-14T05:00:00"/>
    <d v="2016-10-16T05:00:00"/>
    <x v="1"/>
    <b v="0"/>
    <b v="0"/>
    <s v="theater/plays"/>
    <s v="theater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d v="2010-03-28T05:00:00"/>
    <d v="2010-05-11T05:00:00"/>
    <x v="51"/>
    <b v="0"/>
    <b v="0"/>
    <s v="theater/plays"/>
    <s v="theater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d v="2014-12-28T06:00:00"/>
    <d v="2015-01-22T06:00:00"/>
    <x v="24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d v="2010-08-09T05:00:00"/>
    <d v="2010-08-12T05:00:00"/>
    <x v="36"/>
    <b v="0"/>
    <b v="0"/>
    <s v="theater/plays"/>
    <s v="theater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d v="2014-04-28T05:00:00"/>
    <d v="2014-05-18T05:00:00"/>
    <x v="18"/>
    <b v="0"/>
    <b v="0"/>
    <s v="film &amp; video/drama"/>
    <s v="film &amp; video"/>
    <s v="drama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d v="2013-01-30T06:00:00"/>
    <d v="2013-03-09T06:00:00"/>
    <x v="53"/>
    <b v="0"/>
    <b v="0"/>
    <s v="games/mobile games"/>
    <s v="games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d v="2013-12-31T06:00:00"/>
    <d v="2014-01-04T06:00:00"/>
    <x v="3"/>
    <b v="0"/>
    <b v="0"/>
    <s v="film &amp; video/animation"/>
    <s v="film &amp; video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d v="2018-02-11T06:00:00"/>
    <d v="2018-02-25T06:00:00"/>
    <x v="26"/>
    <b v="0"/>
    <b v="0"/>
    <s v="theater/plays"/>
    <s v="theater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d v="2018-01-27T06:00:00"/>
    <d v="2018-02-05T06:00:00"/>
    <x v="29"/>
    <b v="0"/>
    <b v="0"/>
    <s v="publishing/translations"/>
    <s v="publishing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d v="2013-05-15T05:00:00"/>
    <d v="2013-06-07T05:00:00"/>
    <x v="19"/>
    <b v="0"/>
    <b v="1"/>
    <s v="technology/wearables"/>
    <s v="technology"/>
    <s v="wearables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d v="2015-11-23T06:00:00"/>
    <d v="2015-11-30T06:00:00"/>
    <x v="34"/>
    <b v="0"/>
    <b v="1"/>
    <s v="technology/web"/>
    <s v="technology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d v="2019-04-14T05:00:00"/>
    <d v="2019-04-30T05:00:00"/>
    <x v="30"/>
    <b v="0"/>
    <b v="0"/>
    <s v="theater/plays"/>
    <s v="theater"/>
    <s v="plays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d v="2015-05-18T05:00:00"/>
    <d v="2015-05-20T05:00:00"/>
    <x v="1"/>
    <b v="0"/>
    <b v="0"/>
    <s v="film &amp; video/drama"/>
    <s v="film &amp; video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d v="2016-12-12T06:00:00"/>
    <d v="2016-12-19T06:00:00"/>
    <x v="34"/>
    <b v="0"/>
    <b v="0"/>
    <s v="technology/wearables"/>
    <s v="technology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d v="2012-05-02T05:00:00"/>
    <d v="2012-05-02T05:00:00"/>
    <x v="14"/>
    <b v="0"/>
    <b v="1"/>
    <s v="food/food trucks"/>
    <s v="food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d v="2019-03-11T05:00:00"/>
    <d v="2019-05-04T05:00:00"/>
    <x v="40"/>
    <b v="0"/>
    <b v="0"/>
    <s v="music/rock"/>
    <s v="music"/>
    <s v="rock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d v="2018-06-26T05:00:00"/>
    <d v="2018-06-27T05:00:00"/>
    <x v="5"/>
    <b v="0"/>
    <b v="0"/>
    <s v="music/electric music"/>
    <s v="music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d v="2014-12-16T06:00:00"/>
    <d v="2014-12-17T06:00:00"/>
    <x v="5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d v="2013-06-25T05:00:00"/>
    <d v="2013-06-29T05:00:00"/>
    <x v="3"/>
    <b v="0"/>
    <b v="1"/>
    <s v="publishing/translations"/>
    <s v="publishing"/>
    <s v="translations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d v="2018-08-10T05:00:00"/>
    <d v="2018-08-16T05:00:00"/>
    <x v="8"/>
    <b v="0"/>
    <b v="0"/>
    <s v="publishing/fiction"/>
    <s v="publishing"/>
    <s v="fiction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d v="2011-06-26T05:00:00"/>
    <d v="2011-07-23T05:00:00"/>
    <x v="11"/>
    <b v="0"/>
    <b v="0"/>
    <s v="film &amp; video/science fiction"/>
    <s v="film &amp; video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d v="2015-03-09T05:00:00"/>
    <d v="2015-03-21T05:00:00"/>
    <x v="10"/>
    <b v="0"/>
    <b v="0"/>
    <s v="technology/wearables"/>
    <s v="technology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d v="2017-07-29T05:00:00"/>
    <d v="2017-07-31T05:00:00"/>
    <x v="1"/>
    <b v="0"/>
    <b v="0"/>
    <s v="food/food trucks"/>
    <s v="food"/>
    <s v="food trucks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d v="2010-03-11T06:00:00"/>
    <d v="2010-03-20T05:00:00"/>
    <x v="29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d v="2014-10-01T05:00:00"/>
    <d v="2014-11-12T06:00:00"/>
    <x v="23"/>
    <b v="0"/>
    <b v="1"/>
    <s v="theater/plays"/>
    <s v="theater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d v="2012-02-24T06:00:00"/>
    <d v="2012-03-06T06:00:00"/>
    <x v="4"/>
    <b v="0"/>
    <b v="1"/>
    <s v="publishing/fiction"/>
    <s v="publishing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d v="2019-12-12T06:00:00"/>
    <d v="2019-12-19T06:00:00"/>
    <x v="34"/>
    <b v="0"/>
    <b v="0"/>
    <s v="theater/plays"/>
    <s v="theater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d v="2014-08-04T05:00:00"/>
    <d v="2014-09-22T05:00:00"/>
    <x v="6"/>
    <b v="0"/>
    <b v="1"/>
    <s v="food/food trucks"/>
    <s v="food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d v="2019-06-10T05:00:00"/>
    <d v="2019-07-21T05:00:00"/>
    <x v="44"/>
    <b v="0"/>
    <b v="0"/>
    <s v="theater/plays"/>
    <s v="theater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d v="2018-03-09T06:00:00"/>
    <d v="2018-03-24T05:00:00"/>
    <x v="16"/>
    <b v="0"/>
    <b v="1"/>
    <s v="publishing/translations"/>
    <s v="publishing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d v="2017-04-20T05:00:00"/>
    <d v="2017-05-23T05:00:00"/>
    <x v="25"/>
    <b v="0"/>
    <b v="0"/>
    <s v="theater/plays"/>
    <s v="theater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d v="2016-02-03T06:00:00"/>
    <d v="2016-02-20T06:00:00"/>
    <x v="0"/>
    <b v="0"/>
    <b v="0"/>
    <s v="theater/plays"/>
    <s v="theater"/>
    <s v="plays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d v="2010-08-16T05:00:00"/>
    <d v="2010-08-21T05:00:00"/>
    <x v="20"/>
    <b v="0"/>
    <b v="0"/>
    <s v="technology/wearables"/>
    <s v="technology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d v="2019-11-17T06:00:00"/>
    <d v="2019-11-24T06:00:00"/>
    <x v="34"/>
    <b v="0"/>
    <b v="0"/>
    <s v="journalism/audio"/>
    <s v="journalism"/>
    <s v="audio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d v="2013-07-01T05:00:00"/>
    <d v="2013-07-27T05:00:00"/>
    <x v="28"/>
    <b v="0"/>
    <b v="1"/>
    <s v="food/food trucks"/>
    <s v="food"/>
    <s v="food trucks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d v="2010-06-07T05:00:00"/>
    <d v="2010-07-12T05:00:00"/>
    <x v="43"/>
    <b v="1"/>
    <b v="1"/>
    <s v="film &amp; video/shorts"/>
    <s v="film &amp; video"/>
    <s v="shorts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d v="2019-06-29T05:00:00"/>
    <d v="2019-07-12T05:00:00"/>
    <x v="35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d v="2012-03-22T05:00:00"/>
    <d v="2012-03-23T05:00:00"/>
    <x v="5"/>
    <b v="0"/>
    <b v="0"/>
    <s v="technology/wearables"/>
    <s v="technology"/>
    <s v="wearables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d v="2014-06-10T05:00:00"/>
    <d v="2014-06-14T05:00:00"/>
    <x v="3"/>
    <b v="0"/>
    <b v="0"/>
    <s v="theater/plays"/>
    <s v="theater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d v="2017-05-21T05:00:00"/>
    <d v="2017-06-07T05:00:00"/>
    <x v="0"/>
    <b v="0"/>
    <b v="0"/>
    <s v="film &amp; video/animation"/>
    <s v="film &amp; video"/>
    <s v="animation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d v="2016-12-20T06:00:00"/>
    <d v="2016-12-20T06:00:00"/>
    <x v="14"/>
    <b v="0"/>
    <b v="1"/>
    <s v="technology/wearables"/>
    <s v="technology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d v="2015-01-01T06:00:00"/>
    <d v="2015-01-03T06:00:00"/>
    <x v="1"/>
    <b v="0"/>
    <b v="0"/>
    <s v="technology/web"/>
    <s v="technology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d v="2016-03-15T05:00:00"/>
    <d v="2016-03-20T05:00:00"/>
    <x v="20"/>
    <b v="0"/>
    <b v="1"/>
    <s v="film &amp; video/documentary"/>
    <s v="film &amp; video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d v="2013-05-01T05:00:00"/>
    <d v="2013-05-29T05:00:00"/>
    <x v="21"/>
    <b v="0"/>
    <b v="1"/>
    <s v="theater/plays"/>
    <s v="theater"/>
    <s v="plays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d v="2013-03-12T05:00:00"/>
    <d v="2013-03-14T05:00:00"/>
    <x v="1"/>
    <b v="0"/>
    <b v="0"/>
    <s v="film &amp; video/documentary"/>
    <s v="film &amp; video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d v="2012-07-27T05:00:00"/>
    <d v="2012-08-25T05:00:00"/>
    <x v="41"/>
    <b v="0"/>
    <b v="1"/>
    <s v="games/video games"/>
    <s v="games"/>
    <s v="video games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d v="2015-07-01T05:00:00"/>
    <d v="2015-07-21T05:00:00"/>
    <x v="18"/>
    <b v="0"/>
    <b v="0"/>
    <s v="film &amp; video/drama"/>
    <s v="film &amp; video"/>
    <s v="drama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d v="2015-05-18T05:00:00"/>
    <d v="2015-05-19T05:00:00"/>
    <x v="5"/>
    <b v="0"/>
    <b v="0"/>
    <s v="music/rock"/>
    <s v="music"/>
    <s v="rock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d v="2013-03-08T06:00:00"/>
    <d v="2013-04-19T05:00:00"/>
    <x v="23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d v="2017-11-23T06:00:00"/>
    <d v="2017-12-10T06:00:00"/>
    <x v="0"/>
    <b v="0"/>
    <b v="1"/>
    <s v="theater/plays"/>
    <s v="theater"/>
    <s v="plays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d v="2013-04-09T05:00:00"/>
    <d v="2013-05-28T05:00:00"/>
    <x v="6"/>
    <b v="0"/>
    <b v="1"/>
    <s v="technology/web"/>
    <s v="technology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d v="2018-07-29T05:00:00"/>
    <d v="2018-08-19T05:00:00"/>
    <x v="13"/>
    <b v="0"/>
    <b v="0"/>
    <s v="theater/plays"/>
    <s v="theater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d v="2012-05-05T05:00:00"/>
    <d v="2012-05-15T05:00:00"/>
    <x v="39"/>
    <b v="0"/>
    <b v="0"/>
    <s v="theater/plays"/>
    <s v="theater"/>
    <s v="plays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d v="2018-05-31T05:00:00"/>
    <d v="2018-06-24T05:00:00"/>
    <x v="47"/>
    <b v="0"/>
    <b v="0"/>
    <s v="film &amp; video/drama"/>
    <s v="film &amp; video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d v="2019-07-25T05:00:00"/>
    <d v="2019-08-04T05:00:00"/>
    <x v="39"/>
    <b v="0"/>
    <b v="0"/>
    <s v="theater/plays"/>
    <s v="theater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d v="2014-07-05T05:00:00"/>
    <d v="2014-07-06T05:00:00"/>
    <x v="5"/>
    <b v="0"/>
    <b v="1"/>
    <s v="games/video games"/>
    <s v="games"/>
    <s v="video games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d v="2010-09-09T05:00:00"/>
    <d v="2010-09-11T05:00:00"/>
    <x v="1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d v="2013-12-06T06:00:00"/>
    <d v="2013-12-11T06:00:00"/>
    <x v="20"/>
    <b v="0"/>
    <b v="1"/>
    <s v="music/rock"/>
    <s v="music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d v="2011-12-23T06:00:00"/>
    <d v="2011-12-25T06:00:00"/>
    <x v="1"/>
    <b v="0"/>
    <b v="1"/>
    <s v="theater/plays"/>
    <s v="theater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d v="2010-08-06T05:00:00"/>
    <d v="2010-09-13T05:00:00"/>
    <x v="53"/>
    <b v="0"/>
    <b v="0"/>
    <s v="publishing/nonfiction"/>
    <s v="publishing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d v="2017-05-05T05:00:00"/>
    <d v="2017-05-10T05:00:00"/>
    <x v="20"/>
    <b v="0"/>
    <b v="0"/>
    <s v="food/food trucks"/>
    <s v="food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d v="2018-02-23T06:00:00"/>
    <d v="2018-02-25T06:00:00"/>
    <x v="1"/>
    <b v="0"/>
    <b v="1"/>
    <s v="film &amp; video/animation"/>
    <s v="film &amp; video"/>
    <s v="animation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d v="2015-01-08T06:00:00"/>
    <d v="2015-01-22T06:00:00"/>
    <x v="26"/>
    <b v="0"/>
    <b v="1"/>
    <s v="music/rock"/>
    <s v="music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d v="2019-04-19T05:00:00"/>
    <d v="2019-04-22T05:00:00"/>
    <x v="36"/>
    <b v="0"/>
    <b v="0"/>
    <s v="theater/plays"/>
    <s v="theater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d v="2016-08-23T05:00:00"/>
    <d v="2016-08-29T05:00:00"/>
    <x v="8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d v="2012-07-03T05:00:00"/>
    <d v="2012-07-15T05:00:00"/>
    <x v="10"/>
    <b v="0"/>
    <b v="0"/>
    <s v="film &amp; video/shorts"/>
    <s v="film &amp; video"/>
    <s v="shorts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d v="2010-03-04T06:00:00"/>
    <d v="2010-03-09T06:00:00"/>
    <x v="20"/>
    <b v="0"/>
    <b v="0"/>
    <s v="film &amp; video/shorts"/>
    <s v="film &amp; video"/>
    <s v="shorts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d v="2010-04-26T05:00:00"/>
    <d v="2010-05-09T05:00:00"/>
    <x v="35"/>
    <b v="0"/>
    <b v="0"/>
    <s v="theater/plays"/>
    <s v="theater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d v="2010-11-23T06:00:00"/>
    <d v="2010-11-27T06:00:00"/>
    <x v="3"/>
    <b v="0"/>
    <b v="0"/>
    <s v="technology/wearables"/>
    <s v="technology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d v="2015-12-26T06:00:00"/>
    <d v="2016-02-01T06:00:00"/>
    <x v="22"/>
    <b v="0"/>
    <b v="1"/>
    <s v="theater/plays"/>
    <s v="theater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d v="2016-02-05T06:00:00"/>
    <d v="2016-03-12T06:00:00"/>
    <x v="38"/>
    <b v="0"/>
    <b v="0"/>
    <s v="film &amp; video/animation"/>
    <s v="film &amp; video"/>
    <s v="animation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d v="2013-11-23T06:00:00"/>
    <d v="2014-01-07T06:00:00"/>
    <x v="32"/>
    <b v="0"/>
    <b v="0"/>
    <s v="music/indie rock"/>
    <s v="music"/>
    <s v="indie rock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d v="2014-05-10T05:00:00"/>
    <d v="2014-06-07T05:00:00"/>
    <x v="21"/>
    <b v="0"/>
    <b v="0"/>
    <s v="games/video games"/>
    <s v="games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d v="2010-08-31T05:00:00"/>
    <d v="2010-09-14T05:00:00"/>
    <x v="26"/>
    <b v="0"/>
    <b v="1"/>
    <s v="publishing/fiction"/>
    <s v="publishing"/>
    <s v="fiction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d v="2013-11-11T06:00:00"/>
    <d v="2014-01-06T06:00:00"/>
    <x v="54"/>
    <b v="0"/>
    <b v="0"/>
    <s v="games/video games"/>
    <s v="games"/>
    <s v="video games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d v="2018-01-25T06:00:00"/>
    <d v="2018-01-26T06:00:00"/>
    <x v="5"/>
    <b v="0"/>
    <b v="0"/>
    <s v="theater/plays"/>
    <s v="theater"/>
    <s v="plays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d v="2013-07-24T05:00:00"/>
    <d v="2013-08-29T05:00:00"/>
    <x v="38"/>
    <b v="0"/>
    <b v="0"/>
    <s v="music/indie rock"/>
    <s v="music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d v="2018-08-17T05:00:00"/>
    <d v="2018-08-18T05:00:00"/>
    <x v="5"/>
    <b v="0"/>
    <b v="1"/>
    <s v="film &amp; video/drama"/>
    <s v="film &amp; video"/>
    <s v="drama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d v="2018-06-08T05:00:00"/>
    <d v="2018-06-10T05:00:00"/>
    <x v="1"/>
    <b v="0"/>
    <b v="1"/>
    <s v="theater/plays"/>
    <s v="theater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d v="2010-08-24T05:00:00"/>
    <d v="2010-09-19T05:00:00"/>
    <x v="28"/>
    <b v="0"/>
    <b v="0"/>
    <s v="publishing/fiction"/>
    <s v="publishing"/>
    <s v="fiction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d v="2018-08-30T05:00:00"/>
    <d v="2018-09-22T05:00:00"/>
    <x v="19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d v="2013-09-22T05:00:00"/>
    <d v="2013-10-08T05:00:00"/>
    <x v="30"/>
    <b v="0"/>
    <b v="0"/>
    <s v="games/mobile games"/>
    <s v="games"/>
    <s v="mobile games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d v="2019-07-01T05:00:00"/>
    <d v="2019-07-07T05:00:00"/>
    <x v="8"/>
    <b v="0"/>
    <b v="1"/>
    <s v="food/food trucks"/>
    <s v="food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d v="2018-05-05T05:00:00"/>
    <d v="2018-05-27T05:00:00"/>
    <x v="12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d v="2015-06-10T05:00:00"/>
    <d v="2015-07-06T05:00:00"/>
    <x v="28"/>
    <b v="0"/>
    <b v="0"/>
    <s v="games/mobile games"/>
    <s v="games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d v="2016-01-22T06:00:00"/>
    <d v="2016-02-21T06:00:00"/>
    <x v="31"/>
    <b v="0"/>
    <b v="0"/>
    <s v="music/indie rock"/>
    <s v="music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d v="2013-09-11T05:00:00"/>
    <d v="2013-09-26T05:00:00"/>
    <x v="16"/>
    <b v="0"/>
    <b v="0"/>
    <s v="games/video games"/>
    <s v="games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d v="2016-01-08T06:00:00"/>
    <d v="2016-01-21T06:00:00"/>
    <x v="35"/>
    <b v="0"/>
    <b v="0"/>
    <s v="music/rock"/>
    <s v="music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d v="2019-12-25T06:00:00"/>
    <d v="2020-01-14T06:00:00"/>
    <x v="18"/>
    <b v="0"/>
    <b v="0"/>
    <s v="theater/plays"/>
    <s v="theater"/>
    <s v="plays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d v="2018-09-17T05:00:00"/>
    <d v="2018-09-20T05:00:00"/>
    <x v="36"/>
    <b v="0"/>
    <b v="1"/>
    <s v="theater/plays"/>
    <s v="theater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d v="2015-01-25T06:00:00"/>
    <d v="2015-02-06T06:00:00"/>
    <x v="10"/>
    <b v="0"/>
    <b v="0"/>
    <s v="film &amp; video/drama"/>
    <s v="film &amp; video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d v="2016-04-01T05:00:00"/>
    <d v="2016-04-14T05:00:00"/>
    <x v="35"/>
    <b v="0"/>
    <b v="0"/>
    <s v="theater/plays"/>
    <s v="theater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d v="2013-05-28T05:00:00"/>
    <d v="2013-06-06T05:00:00"/>
    <x v="29"/>
    <b v="0"/>
    <b v="0"/>
    <s v="technology/wearables"/>
    <s v="technology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d v="2012-02-29T06:00:00"/>
    <d v="2012-03-21T05:00:00"/>
    <x v="13"/>
    <b v="0"/>
    <b v="0"/>
    <s v="music/indie rock"/>
    <s v="music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d v="2014-12-20T06:00:00"/>
    <d v="2015-01-29T06:00:00"/>
    <x v="2"/>
    <b v="0"/>
    <b v="1"/>
    <s v="technology/web"/>
    <s v="technology"/>
    <s v="web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d v="2016-11-26T06:00:00"/>
    <d v="2016-11-28T06:00:00"/>
    <x v="1"/>
    <b v="0"/>
    <b v="0"/>
    <s v="theater/plays"/>
    <s v="theater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d v="2011-01-02T06:00:00"/>
    <d v="2011-01-03T06:00:00"/>
    <x v="5"/>
    <b v="0"/>
    <b v="0"/>
    <s v="music/rock"/>
    <s v="music"/>
    <s v="rock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d v="2016-12-19T06:00:00"/>
    <d v="2016-12-25T06:00:00"/>
    <x v="8"/>
    <b v="0"/>
    <b v="0"/>
    <s v="music/indie rock"/>
    <s v="music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d v="2014-04-02T05:00:00"/>
    <d v="2014-05-03T05:00:00"/>
    <x v="52"/>
    <b v="0"/>
    <b v="0"/>
    <s v="music/rock"/>
    <s v="music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d v="2011-09-06T05:00:00"/>
    <d v="2011-09-13T05:00:00"/>
    <x v="34"/>
    <b v="0"/>
    <b v="1"/>
    <s v="publishing/translations"/>
    <s v="publishing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d v="2015-10-02T05:00:00"/>
    <d v="2015-10-05T05:00:00"/>
    <x v="36"/>
    <b v="0"/>
    <b v="1"/>
    <s v="film &amp; video/science fiction"/>
    <s v="film &amp; video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d v="2016-02-24T06:00:00"/>
    <d v="2016-04-07T05:00:00"/>
    <x v="58"/>
    <b v="0"/>
    <b v="0"/>
    <s v="theater/plays"/>
    <s v="theater"/>
    <s v="plays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d v="2016-08-02T05:00:00"/>
    <d v="2016-08-09T05:00:00"/>
    <x v="34"/>
    <b v="0"/>
    <b v="0"/>
    <s v="theater/plays"/>
    <s v="theater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d v="2011-11-18T06:00:00"/>
    <d v="2011-12-28T06:00:00"/>
    <x v="2"/>
    <b v="0"/>
    <b v="0"/>
    <s v="film &amp; video/animation"/>
    <s v="film &amp; video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d v="2011-10-17T05:00:00"/>
    <d v="2011-10-19T05:00:00"/>
    <x v="1"/>
    <b v="0"/>
    <b v="0"/>
    <s v="theater/plays"/>
    <s v="theater"/>
    <s v="plays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d v="2019-03-12T05:00:00"/>
    <d v="2019-03-14T05:00:00"/>
    <x v="1"/>
    <b v="0"/>
    <b v="0"/>
    <s v="music/rock"/>
    <s v="music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d v="2018-11-13T06:00:00"/>
    <d v="2018-12-03T06:00:00"/>
    <x v="18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d v="2015-03-15T05:00:00"/>
    <d v="2015-03-23T05:00:00"/>
    <x v="9"/>
    <b v="0"/>
    <b v="0"/>
    <s v="theater/plays"/>
    <s v="theater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d v="2011-11-15T06:00:00"/>
    <d v="2011-12-05T06:00:00"/>
    <x v="18"/>
    <b v="0"/>
    <b v="0"/>
    <s v="theater/plays"/>
    <s v="theater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d v="2016-02-24T06:00:00"/>
    <d v="2016-03-18T05:00:00"/>
    <x v="19"/>
    <b v="0"/>
    <b v="1"/>
    <s v="music/electric music"/>
    <s v="music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d v="2014-07-10T05:00:00"/>
    <d v="2014-07-12T05:00:00"/>
    <x v="1"/>
    <b v="0"/>
    <b v="0"/>
    <s v="music/rock"/>
    <s v="music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d v="2010-07-15T05:00:00"/>
    <d v="2010-08-29T05:00:00"/>
    <x v="32"/>
    <b v="0"/>
    <b v="0"/>
    <s v="theater/plays"/>
    <s v="theater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d v="2011-01-11T06:00:00"/>
    <d v="2011-01-23T06:00:00"/>
    <x v="10"/>
    <b v="0"/>
    <b v="0"/>
    <s v="film &amp; video/animation"/>
    <s v="film &amp; video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d v="2014-12-20T06:00:00"/>
    <d v="2014-12-26T06:00:00"/>
    <x v="8"/>
    <b v="0"/>
    <b v="1"/>
    <s v="music/rock"/>
    <s v="music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d v="2015-06-19T05:00:00"/>
    <d v="2015-08-05T05:00:00"/>
    <x v="37"/>
    <b v="0"/>
    <b v="0"/>
    <s v="film &amp; video/shorts"/>
    <s v="film &amp; video"/>
    <s v="shorts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d v="2015-09-28T05:00:00"/>
    <d v="2015-10-14T05:00:00"/>
    <x v="30"/>
    <b v="0"/>
    <b v="1"/>
    <s v="music/rock"/>
    <s v="music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d v="2014-05-02T05:00:00"/>
    <d v="2014-05-04T05:00:00"/>
    <x v="1"/>
    <b v="0"/>
    <b v="0"/>
    <s v="journalism/audio"/>
    <s v="journalism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d v="2019-12-07T06:00:00"/>
    <d v="2019-12-17T06:00:00"/>
    <x v="39"/>
    <b v="0"/>
    <b v="1"/>
    <s v="food/food trucks"/>
    <s v="food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d v="2014-05-20T05:00:00"/>
    <d v="2014-05-23T05:00:00"/>
    <x v="36"/>
    <b v="0"/>
    <b v="1"/>
    <s v="theater/plays"/>
    <s v="theater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d v="2017-11-01T05:00:00"/>
    <d v="2017-11-18T06:00:00"/>
    <x v="0"/>
    <b v="0"/>
    <b v="0"/>
    <s v="theater/plays"/>
    <s v="theater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d v="2011-03-11T06:00:00"/>
    <d v="2011-04-06T05:00:00"/>
    <x v="28"/>
    <b v="0"/>
    <b v="0"/>
    <s v="music/jazz"/>
    <s v="music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d v="2011-12-01T06:00:00"/>
    <d v="2011-12-04T06:00:00"/>
    <x v="36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d v="2011-08-07T05:00:00"/>
    <d v="2011-08-19T05:00:00"/>
    <x v="10"/>
    <b v="0"/>
    <b v="0"/>
    <s v="music/jazz"/>
    <s v="music"/>
    <s v="jazz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d v="2014-02-26T06:00:00"/>
    <d v="2014-03-06T06:00:00"/>
    <x v="9"/>
    <b v="0"/>
    <b v="0"/>
    <s v="theater/plays"/>
    <s v="theater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d v="2011-04-29T05:00:00"/>
    <d v="2011-05-14T05:00:00"/>
    <x v="16"/>
    <b v="0"/>
    <b v="0"/>
    <s v="technology/web"/>
    <s v="technology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d v="2015-06-10T05:00:00"/>
    <d v="2015-06-15T05:00:00"/>
    <x v="20"/>
    <b v="0"/>
    <b v="1"/>
    <s v="games/video games"/>
    <s v="games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d v="2012-02-20T06:00:00"/>
    <d v="2012-03-08T06:00:00"/>
    <x v="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d v="2012-04-25T05:00:00"/>
    <d v="2012-05-09T05:00:00"/>
    <x v="26"/>
    <b v="0"/>
    <b v="0"/>
    <s v="technology/web"/>
    <s v="technology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d v="2010-03-18T05:00:00"/>
    <d v="2010-03-28T05:00:00"/>
    <x v="39"/>
    <b v="0"/>
    <b v="0"/>
    <s v="publishing/translations"/>
    <s v="publishing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d v="2010-11-17T06:00:00"/>
    <d v="2010-12-06T06:00:00"/>
    <x v="27"/>
    <b v="0"/>
    <b v="0"/>
    <s v="music/rock"/>
    <s v="music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d v="2019-01-19T06:00:00"/>
    <d v="2019-03-12T05:00:00"/>
    <x v="45"/>
    <b v="0"/>
    <b v="1"/>
    <s v="food/food trucks"/>
    <s v="food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d v="2010-03-25T05:00:00"/>
    <d v="2010-04-25T05:00:00"/>
    <x v="52"/>
    <b v="0"/>
    <b v="0"/>
    <s v="theater/plays"/>
    <s v="theater"/>
    <s v="plays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d v="2015-07-05T05:00:00"/>
    <d v="2015-07-12T05:00:00"/>
    <x v="34"/>
    <b v="0"/>
    <b v="0"/>
    <s v="film &amp; video/documentary"/>
    <s v="film &amp; video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d v="2014-12-21T06:00:00"/>
    <d v="2015-01-01T06:00:00"/>
    <x v="4"/>
    <b v="0"/>
    <b v="0"/>
    <s v="publishing/radio &amp; podcasts"/>
    <s v="publishing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d v="2010-07-14T05:00:00"/>
    <d v="2010-07-24T05:00:00"/>
    <x v="39"/>
    <b v="0"/>
    <b v="0"/>
    <s v="games/video games"/>
    <s v="games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d v="2014-05-30T05:00:00"/>
    <d v="2014-06-08T05:00:00"/>
    <x v="29"/>
    <b v="0"/>
    <b v="0"/>
    <s v="theater/plays"/>
    <s v="theater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d v="2014-03-26T05:00:00"/>
    <d v="2014-04-08T05:00:00"/>
    <x v="35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d v="2016-06-27T05:00:00"/>
    <d v="2016-06-30T05:00:00"/>
    <x v="36"/>
    <b v="0"/>
    <b v="1"/>
    <s v="theater/plays"/>
    <s v="theater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d v="2010-03-16T05:00:00"/>
    <d v="2010-04-06T05:00:00"/>
    <x v="13"/>
    <b v="0"/>
    <b v="1"/>
    <s v="theater/plays"/>
    <s v="theater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d v="2016-03-05T06:00:00"/>
    <d v="2016-03-12T06:00:00"/>
    <x v="34"/>
    <b v="0"/>
    <b v="1"/>
    <s v="film &amp; video/drama"/>
    <s v="film &amp; video"/>
    <s v="drama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d v="2019-11-17T06:00:00"/>
    <d v="2019-12-05T06:00:00"/>
    <x v="42"/>
    <b v="0"/>
    <b v="0"/>
    <s v="theater/plays"/>
    <s v="theater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d v="2010-06-15T05:00:00"/>
    <d v="2010-07-14T05:00:00"/>
    <x v="41"/>
    <b v="0"/>
    <b v="0"/>
    <s v="music/rock"/>
    <s v="music"/>
    <s v="rock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d v="2015-02-12T06:00:00"/>
    <d v="2015-02-20T06:00:00"/>
    <x v="9"/>
    <b v="0"/>
    <b v="0"/>
    <s v="film &amp; video/documentary"/>
    <s v="film &amp; video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d v="2013-07-30T05:00:00"/>
    <d v="2013-08-11T05:00:00"/>
    <x v="10"/>
    <b v="0"/>
    <b v="0"/>
    <s v="food/food trucks"/>
    <s v="food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d v="2014-05-30T05:00:00"/>
    <d v="2014-06-16T05:00:00"/>
    <x v="0"/>
    <b v="1"/>
    <b v="0"/>
    <s v="technology/wearables"/>
    <s v="technology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d v="2015-06-05T05:00:00"/>
    <d v="2015-06-16T05:00:00"/>
    <x v="4"/>
    <b v="0"/>
    <b v="0"/>
    <s v="theater/plays"/>
    <s v="theater"/>
    <s v="plays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d v="2019-04-18T05:00:00"/>
    <d v="2019-05-15T05:00:00"/>
    <x v="11"/>
    <b v="0"/>
    <b v="0"/>
    <s v="theater/plays"/>
    <s v="theater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d v="2011-01-22T06:00:00"/>
    <d v="2011-02-12T06:00:00"/>
    <x v="13"/>
    <b v="0"/>
    <b v="0"/>
    <s v="theater/plays"/>
    <s v="theater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d v="2015-10-03T05:00:00"/>
    <d v="2015-11-13T06:00:00"/>
    <x v="44"/>
    <b v="0"/>
    <b v="0"/>
    <s v="publishing/nonfiction"/>
    <s v="publishing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d v="2016-03-07T06:00:00"/>
    <d v="2016-03-18T05:00:00"/>
    <x v="4"/>
    <b v="0"/>
    <b v="0"/>
    <s v="music/rock"/>
    <s v="music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d v="2014-03-23T05:00:00"/>
    <d v="2014-03-25T05:00:00"/>
    <x v="1"/>
    <b v="0"/>
    <b v="0"/>
    <s v="food/food trucks"/>
    <s v="food"/>
    <s v="food trucks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d v="2019-03-06T06:00:00"/>
    <d v="2019-03-10T06:00:00"/>
    <x v="3"/>
    <b v="0"/>
    <b v="1"/>
    <s v="music/jazz"/>
    <s v="music"/>
    <s v="jazz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d v="2019-01-16T06:00:00"/>
    <d v="2019-02-02T06:00:00"/>
    <x v="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d v="2012-12-16T06:00:00"/>
    <d v="2012-12-30T06:00:00"/>
    <x v="26"/>
    <b v="0"/>
    <b v="0"/>
    <s v="theater/plays"/>
    <s v="theater"/>
    <s v="plays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d v="2013-07-25T05:00:00"/>
    <d v="2013-08-06T05:00:00"/>
    <x v="10"/>
    <b v="0"/>
    <b v="0"/>
    <s v="theater/plays"/>
    <s v="theater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d v="2010-10-23T05:00:00"/>
    <d v="2010-11-15T06:00:00"/>
    <x v="19"/>
    <b v="0"/>
    <b v="0"/>
    <s v="music/electric music"/>
    <s v="music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d v="2017-08-26T05:00:00"/>
    <d v="2017-09-04T05:00:00"/>
    <x v="29"/>
    <b v="0"/>
    <b v="0"/>
    <s v="theater/plays"/>
    <s v="theater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d v="2017-01-11T06:00:00"/>
    <d v="2017-01-29T06:00:00"/>
    <x v="42"/>
    <b v="0"/>
    <b v="0"/>
    <s v="theater/plays"/>
    <s v="theater"/>
    <s v="plays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d v="2016-04-29T05:00:00"/>
    <d v="2016-05-09T05:00:00"/>
    <x v="39"/>
    <b v="0"/>
    <b v="0"/>
    <s v="theater/plays"/>
    <s v="theater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d v="2013-09-20T05:00:00"/>
    <d v="2013-09-21T05:00:00"/>
    <x v="5"/>
    <b v="0"/>
    <b v="1"/>
    <s v="music/indie rock"/>
    <s v="music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d v="2014-06-04T05:00:00"/>
    <d v="2014-06-14T05:00:00"/>
    <x v="39"/>
    <b v="0"/>
    <b v="0"/>
    <s v="theater/plays"/>
    <s v="theater"/>
    <s v="plays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d v="2013-05-02T05:00:00"/>
    <d v="2013-05-23T05:00:00"/>
    <x v="13"/>
    <b v="0"/>
    <b v="0"/>
    <s v="publishing/nonfiction"/>
    <s v="publishing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d v="2011-05-06T05:00:00"/>
    <d v="2011-05-07T05:00:00"/>
    <x v="5"/>
    <b v="1"/>
    <b v="1"/>
    <s v="theater/plays"/>
    <s v="theater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d v="2016-07-08T05:00:00"/>
    <d v="2016-07-12T05:00:00"/>
    <x v="3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d v="2016-09-13T05:00:00"/>
    <d v="2016-09-18T05:00:00"/>
    <x v="20"/>
    <b v="0"/>
    <b v="0"/>
    <s v="theater/plays"/>
    <s v="theater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d v="2018-04-15T05:00:00"/>
    <d v="2018-05-11T05:00:00"/>
    <x v="28"/>
    <b v="0"/>
    <b v="0"/>
    <s v="music/indie rock"/>
    <s v="music"/>
    <s v="indie rock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d v="2015-07-16T05:00:00"/>
    <d v="2015-07-21T05:00:00"/>
    <x v="20"/>
    <b v="0"/>
    <b v="0"/>
    <s v="theater/plays"/>
    <s v="theater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d v="2015-01-25T06:00:00"/>
    <d v="2015-01-31T06:00:00"/>
    <x v="8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d v="2020-01-27T06:00:00"/>
    <d v="2020-02-10T06:00:00"/>
    <x v="26"/>
    <b v="0"/>
    <b v="0"/>
    <s v="theater/plays"/>
    <s v="theater"/>
    <s v="plays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d v="2010-09-28T05:00:00"/>
    <d v="2010-10-07T05:00:00"/>
    <x v="29"/>
    <b v="0"/>
    <b v="1"/>
    <s v="theater/plays"/>
    <s v="theater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d v="2010-06-16T05:00:00"/>
    <d v="2010-07-10T05:00:00"/>
    <x v="47"/>
    <b v="1"/>
    <b v="0"/>
    <s v="food/food trucks"/>
    <s v="food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d v="2010-10-04T05:00:00"/>
    <d v="2010-10-07T05:00:00"/>
    <x v="36"/>
    <b v="0"/>
    <b v="0"/>
    <s v="music/indie rock"/>
    <s v="music"/>
    <s v="indie rock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d v="2016-07-06T05:00:00"/>
    <d v="2016-07-08T05:00:00"/>
    <x v="1"/>
    <b v="0"/>
    <b v="1"/>
    <s v="theater/plays"/>
    <s v="theater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d v="2019-05-01T05:00:00"/>
    <d v="2019-05-12T05:00:00"/>
    <x v="4"/>
    <b v="0"/>
    <b v="1"/>
    <s v="theater/plays"/>
    <s v="theater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d v="2019-03-26T05:00:00"/>
    <d v="2019-03-30T05:00:00"/>
    <x v="3"/>
    <b v="0"/>
    <b v="0"/>
    <s v="theater/plays"/>
    <s v="theater"/>
    <s v="plays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d v="2014-11-02T05:00:00"/>
    <d v="2014-11-20T06:00:00"/>
    <x v="42"/>
    <b v="0"/>
    <b v="0"/>
    <s v="theater/plays"/>
    <s v="theater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d v="2015-11-07T06:00:00"/>
    <d v="2015-11-11T06:00:00"/>
    <x v="3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d v="2017-03-25T05:00:00"/>
    <d v="2017-04-08T05:00:00"/>
    <x v="26"/>
    <b v="0"/>
    <b v="0"/>
    <s v="film &amp; video/television"/>
    <s v="film &amp; video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d v="2013-02-09T06:00:00"/>
    <d v="2013-03-13T05:00:00"/>
    <x v="48"/>
    <b v="0"/>
    <b v="0"/>
    <s v="film &amp; video/television"/>
    <s v="film &amp; video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d v="2012-01-18T06:00:00"/>
    <d v="2012-03-03T06:00:00"/>
    <x v="32"/>
    <b v="0"/>
    <b v="1"/>
    <s v="film &amp; video/animation"/>
    <s v="film &amp; video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d v="2016-11-14T06:00:00"/>
    <d v="2016-11-22T06:00:00"/>
    <x v="9"/>
    <b v="0"/>
    <b v="0"/>
    <s v="theater/plays"/>
    <s v="theater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d v="2010-07-27T05:00:00"/>
    <d v="2010-08-08T05:00:00"/>
    <x v="10"/>
    <b v="0"/>
    <b v="1"/>
    <s v="theater/plays"/>
    <s v="theater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d v="2018-07-28T05:00:00"/>
    <d v="2018-07-28T05:00:00"/>
    <x v="14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d v="2016-01-18T06:00:00"/>
    <d v="2016-01-21T06:00:00"/>
    <x v="36"/>
    <b v="0"/>
    <b v="0"/>
    <s v="theater/plays"/>
    <s v="theater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d v="2017-02-20T06:00:00"/>
    <d v="2017-03-20T05:00:00"/>
    <x v="21"/>
    <b v="0"/>
    <b v="0"/>
    <s v="theater/plays"/>
    <s v="theater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d v="2018-12-17T06:00:00"/>
    <d v="2018-12-26T06:00:00"/>
    <x v="29"/>
    <b v="0"/>
    <b v="0"/>
    <s v="technology/wearables"/>
    <s v="technology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d v="2017-03-01T06:00:00"/>
    <d v="2017-03-19T05:00:00"/>
    <x v="42"/>
    <b v="0"/>
    <b v="0"/>
    <s v="theater/plays"/>
    <s v="theater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d v="2018-12-18T06:00:00"/>
    <d v="2019-01-03T06:00:00"/>
    <x v="30"/>
    <b v="0"/>
    <b v="0"/>
    <s v="theater/plays"/>
    <s v="theater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d v="2018-09-26T05:00:00"/>
    <d v="2018-10-17T05:00:00"/>
    <x v="13"/>
    <b v="0"/>
    <b v="1"/>
    <s v="music/rock"/>
    <s v="music"/>
    <s v="rock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d v="2013-03-13T05:00:00"/>
    <d v="2013-03-24T05:00:00"/>
    <x v="4"/>
    <b v="0"/>
    <b v="0"/>
    <s v="games/video games"/>
    <s v="games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d v="2018-04-09T05:00:00"/>
    <d v="2018-05-03T05:00:00"/>
    <x v="47"/>
    <b v="0"/>
    <b v="0"/>
    <s v="publishing/translations"/>
    <s v="publishing"/>
    <s v="translations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d v="2017-07-06T05:00:00"/>
    <d v="2017-07-24T05:00:00"/>
    <x v="42"/>
    <b v="1"/>
    <b v="0"/>
    <s v="food/food trucks"/>
    <s v="food"/>
    <s v="food trucks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d v="2010-10-20T05:00:00"/>
    <d v="2010-10-31T05:00:00"/>
    <x v="4"/>
    <b v="1"/>
    <b v="1"/>
    <s v="theater/plays"/>
    <s v="theater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d v="2014-07-08T05:00:00"/>
    <d v="2014-08-04T05:00:00"/>
    <x v="11"/>
    <b v="0"/>
    <b v="0"/>
    <s v="music/jazz"/>
    <s v="music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d v="2014-02-22T06:00:00"/>
    <d v="2014-03-09T06:00:00"/>
    <x v="16"/>
    <b v="0"/>
    <b v="0"/>
    <s v="film &amp; video/shorts"/>
    <s v="film &amp; video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d v="2016-08-05T05:00:00"/>
    <d v="2016-09-17T05:00:00"/>
    <x v="58"/>
    <b v="0"/>
    <b v="0"/>
    <s v="technology/web"/>
    <s v="technology"/>
    <s v="web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d v="2016-04-08T05:00:00"/>
    <d v="2016-04-10T05:00:00"/>
    <x v="1"/>
    <b v="0"/>
    <b v="0"/>
    <s v="technology/web"/>
    <s v="technology"/>
    <s v="web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d v="2015-08-24T05:00:00"/>
    <d v="2015-08-29T05:00:00"/>
    <x v="20"/>
    <b v="0"/>
    <b v="0"/>
    <s v="music/metal"/>
    <s v="music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d v="2017-03-02T06:00:00"/>
    <d v="2017-03-15T05:00:00"/>
    <x v="35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d v="2017-12-28T06:00:00"/>
    <d v="2018-01-02T06:00:00"/>
    <x v="20"/>
    <b v="0"/>
    <b v="0"/>
    <s v="food/food trucks"/>
    <s v="food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d v="2017-12-27T06:00:00"/>
    <d v="2018-01-12T06:00:00"/>
    <x v="3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d v="2015-08-30T05:00:00"/>
    <d v="2015-09-22T05:00:00"/>
    <x v="19"/>
    <b v="0"/>
    <b v="0"/>
    <s v="music/rock"/>
    <s v="music"/>
    <s v="rock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d v="2011-01-27T06:00:00"/>
    <d v="2011-01-28T06:00:00"/>
    <x v="5"/>
    <b v="0"/>
    <b v="0"/>
    <s v="film &amp; video/documentary"/>
    <s v="film &amp; video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d v="2015-08-21T05:00:00"/>
    <d v="2015-08-30T05:00:00"/>
    <x v="29"/>
    <b v="1"/>
    <b v="0"/>
    <s v="theater/plays"/>
    <s v="theater"/>
    <s v="plays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d v="2012-03-28T05:00:00"/>
    <d v="2012-04-27T05:00:00"/>
    <x v="31"/>
    <b v="0"/>
    <b v="0"/>
    <s v="music/jazz"/>
    <s v="music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d v="2018-12-09T06:00:00"/>
    <d v="2018-12-13T06:00:00"/>
    <x v="3"/>
    <b v="0"/>
    <b v="0"/>
    <s v="theater/plays"/>
    <s v="theater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d v="2010-10-07T05:00:00"/>
    <d v="2010-10-30T05:00:00"/>
    <x v="19"/>
    <b v="0"/>
    <b v="0"/>
    <s v="theater/plays"/>
    <s v="theater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d v="2012-02-20T06:00:00"/>
    <d v="2012-03-01T06:00:00"/>
    <x v="39"/>
    <b v="0"/>
    <b v="0"/>
    <s v="music/jazz"/>
    <s v="music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d v="2011-07-09T05:00:00"/>
    <d v="2011-07-23T05:00:00"/>
    <x v="26"/>
    <b v="0"/>
    <b v="1"/>
    <s v="film &amp; video/documentary"/>
    <s v="film &amp; video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d v="2013-08-30T05:00:00"/>
    <d v="2013-09-05T05:00:00"/>
    <x v="8"/>
    <b v="0"/>
    <b v="1"/>
    <s v="theater/plays"/>
    <s v="theater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d v="2014-09-10T05:00:00"/>
    <d v="2014-09-19T05:00:00"/>
    <x v="29"/>
    <b v="0"/>
    <b v="0"/>
    <s v="journalism/audio"/>
    <s v="journalism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d v="2012-08-01T05:00:00"/>
    <d v="2012-08-13T05:00:00"/>
    <x v="10"/>
    <b v="0"/>
    <b v="0"/>
    <s v="theater/plays"/>
    <s v="theater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d v="2017-06-26T05:00:00"/>
    <d v="2017-07-05T05:00:00"/>
    <x v="29"/>
    <b v="0"/>
    <b v="0"/>
    <s v="theater/plays"/>
    <s v="theater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d v="2016-02-25T06:00:00"/>
    <d v="2016-03-08T06:00:00"/>
    <x v="10"/>
    <b v="0"/>
    <b v="0"/>
    <s v="music/indie rock"/>
    <s v="music"/>
    <s v="indie rock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d v="2010-07-31T05:00:00"/>
    <d v="2010-08-04T05:00:00"/>
    <x v="3"/>
    <b v="0"/>
    <b v="1"/>
    <s v="theater/plays"/>
    <s v="theater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d v="2018-03-21T05:00:00"/>
    <d v="2018-03-31T05:00:00"/>
    <x v="39"/>
    <b v="0"/>
    <b v="0"/>
    <s v="theater/plays"/>
    <s v="theater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d v="2016-04-15T05:00:00"/>
    <d v="2016-05-06T05:00:00"/>
    <x v="13"/>
    <b v="0"/>
    <b v="0"/>
    <s v="music/indie rock"/>
    <s v="music"/>
    <s v="indie rock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d v="2011-08-19T05:00:00"/>
    <d v="2011-10-05T05:00:00"/>
    <x v="37"/>
    <b v="0"/>
    <b v="0"/>
    <s v="photography/photography books"/>
    <s v="photography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d v="2019-09-11T05:00:00"/>
    <d v="2019-09-18T05:00:00"/>
    <x v="34"/>
    <b v="0"/>
    <b v="0"/>
    <s v="journalism/audio"/>
    <s v="journalism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d v="2012-09-26T05:00:00"/>
    <d v="2012-10-05T05:00:00"/>
    <x v="29"/>
    <b v="0"/>
    <b v="0"/>
    <s v="photography/photography books"/>
    <s v="photography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d v="2016-07-10T05:00:00"/>
    <d v="2016-08-29T05:00:00"/>
    <x v="57"/>
    <b v="0"/>
    <b v="0"/>
    <s v="publishing/fiction"/>
    <s v="publishing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d v="2019-01-19T06:00:00"/>
    <d v="2019-01-21T06:00:00"/>
    <x v="1"/>
    <b v="0"/>
    <b v="0"/>
    <s v="film &amp; video/drama"/>
    <s v="film &amp; video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d v="2019-10-18T05:00:00"/>
    <d v="2019-10-23T05:00:00"/>
    <x v="20"/>
    <b v="0"/>
    <b v="1"/>
    <s v="food/food trucks"/>
    <s v="food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d v="2019-12-14T06:00:00"/>
    <d v="2019-12-16T06:00:00"/>
    <x v="1"/>
    <b v="0"/>
    <b v="1"/>
    <s v="games/mobile games"/>
    <s v="games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d v="2011-12-21T06:00:00"/>
    <d v="2011-12-27T06:00:00"/>
    <x v="8"/>
    <b v="0"/>
    <b v="0"/>
    <s v="theater/plays"/>
    <s v="theater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d v="2013-12-11T06:00:00"/>
    <d v="2013-12-20T06:00:00"/>
    <x v="29"/>
    <b v="0"/>
    <b v="0"/>
    <s v="theater/plays"/>
    <s v="theater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d v="2018-09-16T05:00:00"/>
    <d v="2018-09-18T05:00:00"/>
    <x v="1"/>
    <b v="0"/>
    <b v="0"/>
    <s v="theater/plays"/>
    <s v="theater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d v="2010-06-29T05:00:00"/>
    <d v="2010-07-19T05:00:00"/>
    <x v="18"/>
    <b v="0"/>
    <b v="0"/>
    <s v="publishing/nonfiction"/>
    <s v="publishing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d v="2015-08-23T05:00:00"/>
    <d v="2015-09-16T05:00:00"/>
    <x v="47"/>
    <b v="0"/>
    <b v="0"/>
    <s v="theater/plays"/>
    <s v="theater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d v="2018-03-27T05:00:00"/>
    <d v="2018-04-07T05:00:00"/>
    <x v="4"/>
    <b v="0"/>
    <b v="0"/>
    <s v="technology/wearables"/>
    <s v="technology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d v="2017-03-12T06:00:00"/>
    <d v="2017-03-15T05:00:00"/>
    <x v="36"/>
    <b v="0"/>
    <b v="0"/>
    <s v="theater/plays"/>
    <s v="theater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d v="2019-01-10T06:00:00"/>
    <d v="2019-01-26T06:00:00"/>
    <x v="30"/>
    <b v="0"/>
    <b v="1"/>
    <s v="film &amp; video/television"/>
    <s v="film &amp; video"/>
    <s v="television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d v="2013-10-29T05:00:00"/>
    <d v="2013-11-10T06:00:00"/>
    <x v="10"/>
    <b v="0"/>
    <b v="0"/>
    <s v="technology/web"/>
    <s v="technology"/>
    <s v="web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d v="2011-11-27T06:00:00"/>
    <d v="2011-12-03T06:00:00"/>
    <x v="8"/>
    <b v="0"/>
    <b v="1"/>
    <s v="film &amp; video/documentary"/>
    <s v="film &amp; video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d v="2012-10-03T05:00:00"/>
    <d v="2012-10-20T05:00:00"/>
    <x v="0"/>
    <b v="1"/>
    <b v="1"/>
    <s v="film &amp; video/documentary"/>
    <s v="film &amp; video"/>
    <s v="documentary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d v="2019-07-09T05:00:00"/>
    <d v="2019-07-27T05:00:00"/>
    <x v="42"/>
    <b v="0"/>
    <b v="0"/>
    <s v="music/rock"/>
    <s v="music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d v="2017-10-17T05:00:00"/>
    <d v="2017-11-03T05:00:00"/>
    <x v="0"/>
    <b v="0"/>
    <b v="0"/>
    <s v="theater/plays"/>
    <s v="theater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d v="2017-11-27T06:00:00"/>
    <d v="2018-01-03T06:00:00"/>
    <x v="22"/>
    <b v="0"/>
    <b v="0"/>
    <s v="theater/plays"/>
    <s v="theater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d v="2015-11-14T06:00:00"/>
    <d v="2015-11-30T06:00:00"/>
    <x v="30"/>
    <b v="1"/>
    <b v="0"/>
    <s v="music/rock"/>
    <s v="music"/>
    <s v="rock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d v="2015-04-20T05:00:00"/>
    <d v="2015-04-21T05:00:00"/>
    <x v="5"/>
    <b v="0"/>
    <b v="1"/>
    <s v="theater/plays"/>
    <s v="theater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d v="2018-03-31T05:00:00"/>
    <d v="2018-04-02T05:00:00"/>
    <x v="1"/>
    <b v="0"/>
    <b v="0"/>
    <s v="music/electric music"/>
    <s v="music"/>
    <s v="electric music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d v="2011-11-24T06:00:00"/>
    <d v="2011-12-08T06:00:00"/>
    <x v="26"/>
    <b v="0"/>
    <b v="0"/>
    <s v="technology/wearables"/>
    <s v="technology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d v="2019-06-25T05:00:00"/>
    <d v="2019-06-26T05:00:00"/>
    <x v="5"/>
    <b v="0"/>
    <b v="0"/>
    <s v="film &amp; video/drama"/>
    <s v="film &amp; video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d v="2010-01-25T06:00:00"/>
    <d v="2010-02-09T06:00:00"/>
    <x v="16"/>
    <b v="0"/>
    <b v="0"/>
    <s v="technology/wearables"/>
    <s v="technology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d v="2011-03-27T05:00:00"/>
    <d v="2011-04-03T05:00:00"/>
    <x v="34"/>
    <b v="1"/>
    <b v="0"/>
    <s v="theater/plays"/>
    <s v="theater"/>
    <s v="plays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d v="2013-07-22T05:00:00"/>
    <d v="2013-07-27T05:00:00"/>
    <x v="20"/>
    <b v="0"/>
    <b v="0"/>
    <s v="technology/wearables"/>
    <s v="technology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d v="2012-04-21T05:00:00"/>
    <d v="2012-05-08T05:00:00"/>
    <x v="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d v="2016-07-04T05:00:00"/>
    <d v="2016-07-19T05:00:00"/>
    <x v="16"/>
    <b v="0"/>
    <b v="0"/>
    <s v="film &amp; video/animation"/>
    <s v="film &amp; video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d v="2013-12-11T06:00:00"/>
    <d v="2013-12-15T06:00:00"/>
    <x v="3"/>
    <b v="0"/>
    <b v="0"/>
    <s v="publishing/nonfiction"/>
    <s v="publishing"/>
    <s v="nonfiction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d v="2019-01-06T06:00:00"/>
    <d v="2019-01-14T06:00:00"/>
    <x v="9"/>
    <b v="0"/>
    <b v="1"/>
    <s v="technology/web"/>
    <s v="technology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d v="2018-12-08T06:00:00"/>
    <d v="2019-01-13T06:00:00"/>
    <x v="38"/>
    <b v="0"/>
    <b v="0"/>
    <s v="film &amp; video/drama"/>
    <s v="film &amp; video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d v="2017-05-22T05:00:00"/>
    <d v="2017-06-01T05:00:00"/>
    <x v="39"/>
    <b v="0"/>
    <b v="0"/>
    <s v="theater/plays"/>
    <s v="theater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d v="2012-04-19T05:00:00"/>
    <d v="2012-04-26T05:00:00"/>
    <x v="34"/>
    <b v="0"/>
    <b v="0"/>
    <s v="theater/plays"/>
    <s v="theater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d v="2018-07-14T05:00:00"/>
    <d v="2018-07-21T05:00:00"/>
    <x v="34"/>
    <b v="0"/>
    <b v="1"/>
    <s v="theater/plays"/>
    <s v="theater"/>
    <s v="plays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d v="2016-01-24T06:00:00"/>
    <d v="2016-01-26T06:00:00"/>
    <x v="1"/>
    <b v="1"/>
    <b v="1"/>
    <s v="theater/plays"/>
    <s v="theater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d v="2016-07-08T05:00:00"/>
    <d v="2016-08-18T05:00:00"/>
    <x v="44"/>
    <b v="0"/>
    <b v="0"/>
    <s v="theater/plays"/>
    <s v="theater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d v="2016-08-22T05:00:00"/>
    <d v="2016-09-03T05:00:00"/>
    <x v="1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d v="2014-08-19T05:00:00"/>
    <d v="2014-08-20T05:00:00"/>
    <x v="5"/>
    <b v="0"/>
    <b v="0"/>
    <s v="music/rock"/>
    <s v="music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d v="2010-08-07T05:00:00"/>
    <d v="2010-08-12T05:00:00"/>
    <x v="20"/>
    <b v="0"/>
    <b v="0"/>
    <s v="games/mobile games"/>
    <s v="games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d v="2013-07-10T05:00:00"/>
    <d v="2013-08-07T05:00:00"/>
    <x v="21"/>
    <b v="0"/>
    <b v="1"/>
    <s v="theater/plays"/>
    <s v="theater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d v="2011-08-22T05:00:00"/>
    <d v="2011-09-12T05:00:00"/>
    <x v="13"/>
    <b v="0"/>
    <b v="0"/>
    <s v="film &amp; video/documentary"/>
    <s v="film &amp; video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d v="2013-06-17T05:00:00"/>
    <d v="2013-07-13T05:00:00"/>
    <x v="28"/>
    <b v="0"/>
    <b v="0"/>
    <s v="technology/wearables"/>
    <s v="technology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d v="2012-05-29T05:00:00"/>
    <d v="2012-06-09T05:00:00"/>
    <x v="4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d v="2018-02-21T06:00:00"/>
    <d v="2018-03-07T06:00:00"/>
    <x v="26"/>
    <b v="0"/>
    <b v="1"/>
    <s v="theater/plays"/>
    <s v="theater"/>
    <s v="plays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d v="2018-04-04T05:00:00"/>
    <d v="2018-04-10T05:00:00"/>
    <x v="8"/>
    <b v="0"/>
    <b v="0"/>
    <s v="music/rock"/>
    <s v="music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d v="2017-11-06T06:00:00"/>
    <d v="2017-12-03T06:00:00"/>
    <x v="11"/>
    <b v="0"/>
    <b v="0"/>
    <s v="film &amp; video/documentary"/>
    <s v="film &amp; video"/>
    <s v="documentary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d v="2016-03-02T06:00:00"/>
    <d v="2016-03-23T05:00:00"/>
    <x v="13"/>
    <b v="0"/>
    <b v="0"/>
    <s v="theater/plays"/>
    <s v="theater"/>
    <s v="plays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d v="2014-10-22T05:00:00"/>
    <d v="2014-10-24T05:00:00"/>
    <x v="1"/>
    <b v="0"/>
    <b v="1"/>
    <s v="theater/plays"/>
    <s v="theater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d v="2014-11-15T06:00:00"/>
    <d v="2014-11-17T06:00:00"/>
    <x v="1"/>
    <b v="0"/>
    <b v="0"/>
    <s v="games/mobile games"/>
    <s v="games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d v="2010-10-25T05:00:00"/>
    <d v="2010-10-31T05:00:00"/>
    <x v="8"/>
    <b v="0"/>
    <b v="1"/>
    <s v="theater/plays"/>
    <s v="theater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d v="2019-01-20T06:00:00"/>
    <d v="2019-03-19T05:00:00"/>
    <x v="50"/>
    <b v="0"/>
    <b v="0"/>
    <s v="technology/web"/>
    <s v="technology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d v="2016-05-25T05:00:00"/>
    <d v="2016-06-05T05:00:00"/>
    <x v="4"/>
    <b v="0"/>
    <b v="0"/>
    <s v="theater/plays"/>
    <s v="theater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d v="2013-02-04T06:00:00"/>
    <d v="2013-02-06T06:00:00"/>
    <x v="1"/>
    <b v="0"/>
    <b v="0"/>
    <s v="film &amp; video/drama"/>
    <s v="film &amp; video"/>
    <s v="drama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d v="2015-05-23T05:00:00"/>
    <d v="2015-05-29T05:00:00"/>
    <x v="8"/>
    <b v="0"/>
    <b v="0"/>
    <s v="technology/wearables"/>
    <s v="technology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d v="2017-07-23T05:00:00"/>
    <d v="2017-07-24T05:00:00"/>
    <x v="5"/>
    <b v="0"/>
    <b v="0"/>
    <s v="technology/web"/>
    <s v="technology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d v="2017-03-22T05:00:00"/>
    <d v="2017-04-14T05:00:00"/>
    <x v="19"/>
    <b v="0"/>
    <b v="1"/>
    <s v="music/rock"/>
    <s v="music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d v="2014-07-24T05:00:00"/>
    <d v="2014-08-06T05:00:00"/>
    <x v="35"/>
    <b v="0"/>
    <b v="0"/>
    <s v="music/metal"/>
    <s v="music"/>
    <s v="metal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d v="2017-01-28T06:00:00"/>
    <d v="2017-02-09T06:00:00"/>
    <x v="10"/>
    <b v="0"/>
    <b v="1"/>
    <s v="theater/plays"/>
    <s v="theater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d v="2016-03-30T05:00:00"/>
    <d v="2016-04-06T05:00:00"/>
    <x v="34"/>
    <b v="0"/>
    <b v="0"/>
    <s v="photography/photography books"/>
    <s v="photography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d v="2015-02-20T06:00:00"/>
    <d v="2015-02-24T06:00:00"/>
    <x v="3"/>
    <b v="0"/>
    <b v="0"/>
    <s v="publishing/nonfiction"/>
    <s v="publishing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d v="2016-11-11T06:00:00"/>
    <d v="2016-11-23T06:00:00"/>
    <x v="10"/>
    <b v="0"/>
    <b v="0"/>
    <s v="music/indie rock"/>
    <s v="music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d v="2014-11-16T06:00:00"/>
    <d v="2014-12-08T06:00:00"/>
    <x v="12"/>
    <b v="0"/>
    <b v="1"/>
    <s v="theater/plays"/>
    <s v="theater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d v="2012-06-29T05:00:00"/>
    <d v="2012-06-30T05:00:00"/>
    <x v="5"/>
    <b v="0"/>
    <b v="0"/>
    <s v="music/indie rock"/>
    <s v="music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d v="2017-02-03T06:00:00"/>
    <d v="2017-02-06T06:00:00"/>
    <x v="36"/>
    <b v="0"/>
    <b v="0"/>
    <s v="theater/plays"/>
    <s v="theater"/>
    <s v="plays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d v="2010-05-23T05:00:00"/>
    <d v="2010-05-24T05:00:00"/>
    <x v="5"/>
    <b v="0"/>
    <b v="0"/>
    <s v="theater/plays"/>
    <s v="theater"/>
    <s v="plays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d v="2010-01-19T06:00:00"/>
    <d v="2010-03-02T06:00:00"/>
    <x v="23"/>
    <b v="0"/>
    <b v="0"/>
    <s v="music/electric music"/>
    <s v="music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d v="2015-10-21T05:00:00"/>
    <d v="2015-10-27T05:00:00"/>
    <x v="8"/>
    <b v="0"/>
    <b v="1"/>
    <s v="theater/plays"/>
    <s v="theater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d v="2018-08-10T05:00:00"/>
    <d v="2018-08-12T05:00:00"/>
    <x v="1"/>
    <b v="0"/>
    <b v="1"/>
    <s v="theater/plays"/>
    <s v="theater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d v="2010-05-30T05:00:00"/>
    <d v="2010-06-26T05:00:00"/>
    <x v="11"/>
    <b v="0"/>
    <b v="0"/>
    <s v="technology/wearables"/>
    <s v="technology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d v="2011-10-09T05:00:00"/>
    <d v="2011-10-14T05:00:00"/>
    <x v="20"/>
    <b v="0"/>
    <b v="0"/>
    <s v="technology/web"/>
    <s v="technology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d v="2010-09-02T05:00:00"/>
    <d v="2010-09-13T05:00:00"/>
    <x v="4"/>
    <b v="0"/>
    <b v="0"/>
    <s v="theater/plays"/>
    <s v="theater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d v="2010-03-01T06:00:00"/>
    <d v="2010-03-26T05:00:00"/>
    <x v="24"/>
    <b v="0"/>
    <b v="1"/>
    <s v="film &amp; video/animation"/>
    <s v="film &amp; video"/>
    <s v="animation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d v="2014-10-08T05:00:00"/>
    <d v="2014-10-20T05:00:00"/>
    <x v="10"/>
    <b v="0"/>
    <b v="1"/>
    <s v="technology/wearables"/>
    <s v="technology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d v="2010-07-01T05:00:00"/>
    <d v="2010-07-26T05:00:00"/>
    <x v="24"/>
    <b v="0"/>
    <b v="0"/>
    <s v="music/electric music"/>
    <s v="music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d v="2016-03-17T05:00:00"/>
    <d v="2016-04-01T05:00:00"/>
    <x v="16"/>
    <b v="1"/>
    <b v="1"/>
    <s v="publishing/nonfiction"/>
    <s v="publishing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d v="2010-08-05T05:00:00"/>
    <d v="2010-08-23T05:00:00"/>
    <x v="42"/>
    <b v="0"/>
    <b v="1"/>
    <s v="theater/plays"/>
    <s v="theater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d v="2010-05-23T05:00:00"/>
    <d v="2010-06-07T05:00:00"/>
    <x v="16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d v="2012-10-28T05:00:00"/>
    <d v="2012-12-20T06:00:00"/>
    <x v="17"/>
    <b v="0"/>
    <b v="0"/>
    <s v="theater/plays"/>
    <s v="theater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d v="2017-12-27T06:00:00"/>
    <d v="2018-01-08T06:00:00"/>
    <x v="10"/>
    <b v="0"/>
    <b v="1"/>
    <s v="theater/plays"/>
    <s v="theater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d v="2015-01-20T06:00:00"/>
    <d v="2015-01-26T06:00:00"/>
    <x v="8"/>
    <b v="0"/>
    <b v="0"/>
    <s v="theater/plays"/>
    <s v="theater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d v="2011-05-12T05:00:00"/>
    <d v="2011-05-16T05:00:00"/>
    <x v="3"/>
    <b v="0"/>
    <b v="0"/>
    <s v="film &amp; video/drama"/>
    <s v="film &amp; video"/>
    <s v="drama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d v="2014-10-24T05:00:00"/>
    <d v="2014-11-02T05:00:00"/>
    <x v="29"/>
    <b v="0"/>
    <b v="0"/>
    <s v="music/rock"/>
    <s v="music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d v="2018-02-05T06:00:00"/>
    <d v="2018-03-07T06:00:00"/>
    <x v="31"/>
    <b v="0"/>
    <b v="0"/>
    <s v="music/electric music"/>
    <s v="music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d v="2019-08-01T05:00:00"/>
    <d v="2019-08-30T05:00:00"/>
    <x v="41"/>
    <b v="0"/>
    <b v="1"/>
    <s v="games/video games"/>
    <s v="games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d v="2017-07-22T05:00:00"/>
    <d v="2017-07-27T05:00:00"/>
    <x v="20"/>
    <b v="0"/>
    <b v="0"/>
    <s v="music/rock"/>
    <s v="music"/>
    <s v="rock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d v="2012-11-28T06:00:00"/>
    <d v="2012-12-09T06:00:00"/>
    <x v="4"/>
    <b v="0"/>
    <b v="0"/>
    <s v="music/jazz"/>
    <s v="music"/>
    <s v="jazz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d v="2012-05-08T05:00:00"/>
    <d v="2012-06-12T05:00:00"/>
    <x v="43"/>
    <b v="0"/>
    <b v="1"/>
    <s v="theater/plays"/>
    <s v="theater"/>
    <s v="plays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d v="2011-05-13T05:00:00"/>
    <d v="2011-05-21T05:00:00"/>
    <x v="9"/>
    <b v="0"/>
    <b v="0"/>
    <s v="music/rock"/>
    <s v="music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d v="2017-04-15T05:00:00"/>
    <d v="2017-05-10T05:00:00"/>
    <x v="24"/>
    <b v="1"/>
    <b v="1"/>
    <s v="music/indie rock"/>
    <s v="music"/>
    <s v="indie rock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d v="2018-09-19T05:00:00"/>
    <d v="2018-09-20T05:00:00"/>
    <x v="5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d v="2015-10-06T05:00:00"/>
    <d v="2015-11-20T06:00:00"/>
    <x v="32"/>
    <b v="0"/>
    <b v="0"/>
    <s v="publishing/translations"/>
    <s v="publishing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d v="2013-12-11T06:00:00"/>
    <d v="2013-12-26T06:00:00"/>
    <x v="16"/>
    <b v="0"/>
    <b v="0"/>
    <s v="theater/plays"/>
    <s v="theater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d v="2013-08-15T05:00:00"/>
    <d v="2013-09-10T05:00:00"/>
    <x v="28"/>
    <b v="0"/>
    <b v="0"/>
    <s v="games/video games"/>
    <s v="games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d v="2014-04-14T05:00:00"/>
    <d v="2014-04-21T05:00:00"/>
    <x v="34"/>
    <b v="0"/>
    <b v="1"/>
    <s v="theater/plays"/>
    <s v="theater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d v="2019-01-26T06:00:00"/>
    <d v="2019-02-22T06:00:00"/>
    <x v="11"/>
    <b v="0"/>
    <b v="0"/>
    <s v="theater/plays"/>
    <s v="theater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d v="2019-02-09T06:00:00"/>
    <d v="2019-02-13T06:00:00"/>
    <x v="3"/>
    <b v="0"/>
    <b v="0"/>
    <s v="music/indie rock"/>
    <s v="music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d v="2017-04-13T05:00:00"/>
    <d v="2017-04-23T05:00:00"/>
    <x v="39"/>
    <b v="0"/>
    <b v="0"/>
    <s v="theater/plays"/>
    <s v="theater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d v="2016-05-23T05:00:00"/>
    <d v="2016-07-03T05:00:00"/>
    <x v="44"/>
    <b v="0"/>
    <b v="0"/>
    <s v="technology/web"/>
    <s v="technology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d v="2014-11-06T06:00:00"/>
    <d v="2014-11-16T06:00:00"/>
    <x v="39"/>
    <b v="0"/>
    <b v="0"/>
    <s v="music/rock"/>
    <s v="music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d v="2019-07-04T05:00:00"/>
    <d v="2019-07-22T05:00:00"/>
    <x v="42"/>
    <b v="0"/>
    <b v="0"/>
    <s v="theater/plays"/>
    <s v="theater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d v="2011-09-23T05:00:00"/>
    <d v="2011-10-22T05:00:00"/>
    <x v="41"/>
    <b v="0"/>
    <b v="0"/>
    <s v="theater/plays"/>
    <s v="theater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d v="2011-08-13T05:00:00"/>
    <d v="2011-08-18T05:00:00"/>
    <x v="20"/>
    <b v="0"/>
    <b v="0"/>
    <s v="film &amp; video/animation"/>
    <s v="film &amp; video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d v="2015-08-14T05:00:00"/>
    <d v="2015-08-23T05:00:00"/>
    <x v="29"/>
    <b v="0"/>
    <b v="1"/>
    <s v="theater/plays"/>
    <s v="theater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d v="2016-07-22T05:00:00"/>
    <d v="2016-08-10T05:00:00"/>
    <x v="27"/>
    <b v="0"/>
    <b v="1"/>
    <s v="film &amp; video/drama"/>
    <s v="film &amp; video"/>
    <s v="drama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d v="2010-10-31T05:00:00"/>
    <d v="2010-12-21T06:00:00"/>
    <x v="46"/>
    <b v="0"/>
    <b v="0"/>
    <s v="theater/plays"/>
    <s v="theater"/>
    <s v="plays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d v="2011-03-01T06:00:00"/>
    <d v="2011-03-29T05:00:00"/>
    <x v="21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d v="2013-12-17T06:00:00"/>
    <d v="2013-12-24T06:00:00"/>
    <x v="34"/>
    <b v="0"/>
    <b v="0"/>
    <s v="music/rock"/>
    <s v="music"/>
    <s v="rock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d v="2016-03-06T06:00:00"/>
    <d v="2016-03-17T05:00:00"/>
    <x v="4"/>
    <b v="0"/>
    <b v="0"/>
    <s v="technology/web"/>
    <s v="technology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d v="2019-04-27T05:00:00"/>
    <d v="2019-05-31T05:00:00"/>
    <x v="15"/>
    <b v="0"/>
    <b v="1"/>
    <s v="film &amp; video/animation"/>
    <s v="film &amp; video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d v="2018-03-27T05:00:00"/>
    <d v="2018-04-03T05:00:00"/>
    <x v="34"/>
    <b v="0"/>
    <b v="1"/>
    <s v="music/jazz"/>
    <s v="music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d v="2011-05-21T05:00:00"/>
    <d v="2011-05-30T05:00:00"/>
    <x v="29"/>
    <b v="0"/>
    <b v="0"/>
    <s v="music/rock"/>
    <s v="music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d v="2012-10-20T05:00:00"/>
    <d v="2012-11-10T06:00:00"/>
    <x v="13"/>
    <b v="0"/>
    <b v="0"/>
    <s v="film &amp; video/animation"/>
    <s v="film &amp; video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d v="2014-05-27T05:00:00"/>
    <d v="2014-07-03T05:00:00"/>
    <x v="22"/>
    <b v="0"/>
    <b v="0"/>
    <s v="theater/plays"/>
    <s v="theater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d v="2010-02-14T06:00:00"/>
    <d v="2010-02-20T06:00:00"/>
    <x v="8"/>
    <b v="0"/>
    <b v="0"/>
    <s v="theater/plays"/>
    <s v="theater"/>
    <s v="plays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d v="2016-12-11T06:00:00"/>
    <d v="2016-12-27T06:00:00"/>
    <x v="30"/>
    <b v="0"/>
    <b v="0"/>
    <s v="food/food trucks"/>
    <s v="food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d v="2013-06-26T05:00:00"/>
    <d v="2013-07-24T05:00:00"/>
    <x v="21"/>
    <b v="0"/>
    <b v="1"/>
    <s v="theater/plays"/>
    <s v="theater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d v="2013-06-25T05:00:00"/>
    <d v="2013-06-29T05:00:00"/>
    <x v="3"/>
    <b v="0"/>
    <b v="0"/>
    <s v="publishing/nonfiction"/>
    <s v="publishing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d v="2017-12-22T06:00:00"/>
    <d v="2018-01-03T06:00:00"/>
    <x v="10"/>
    <b v="0"/>
    <b v="0"/>
    <s v="music/rock"/>
    <s v="music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d v="2016-11-01T05:00:00"/>
    <d v="2016-11-04T05:00:00"/>
    <x v="36"/>
    <b v="0"/>
    <b v="0"/>
    <s v="film &amp; video/drama"/>
    <s v="film &amp; video"/>
    <s v="drama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d v="2014-08-08T05:00:00"/>
    <d v="2014-08-15T05:00:00"/>
    <x v="34"/>
    <b v="0"/>
    <b v="1"/>
    <s v="games/mobile games"/>
    <s v="games"/>
    <s v="mobile games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d v="2018-12-30T06:00:00"/>
    <d v="2019-01-22T06:00:00"/>
    <x v="19"/>
    <b v="0"/>
    <b v="0"/>
    <s v="technology/web"/>
    <s v="technology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d v="2012-05-31T05:00:00"/>
    <d v="2012-06-28T05:00:00"/>
    <x v="21"/>
    <b v="0"/>
    <b v="1"/>
    <s v="theater/plays"/>
    <s v="theater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d v="2016-01-30T06:00:00"/>
    <d v="2016-02-03T06:00:00"/>
    <x v="3"/>
    <b v="0"/>
    <b v="0"/>
    <s v="theater/plays"/>
    <s v="theater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d v="2015-06-12T05:00:00"/>
    <d v="2015-06-16T05:00:00"/>
    <x v="3"/>
    <b v="0"/>
    <b v="0"/>
    <s v="music/rock"/>
    <s v="music"/>
    <s v="rock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d v="2019-12-31T06:00:00"/>
    <d v="2020-01-22T06:00:00"/>
    <x v="12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d v="2019-07-04T05:00:00"/>
    <d v="2019-07-06T05:00:00"/>
    <x v="1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d v="2019-01-27T06:00:00"/>
    <d v="2019-03-02T06:00:00"/>
    <x v="15"/>
    <b v="0"/>
    <b v="0"/>
    <s v="theater/plays"/>
    <s v="theater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d v="2018-01-02T06:00:00"/>
    <d v="2018-01-22T06:00:00"/>
    <x v="18"/>
    <b v="0"/>
    <b v="0"/>
    <s v="music/rock"/>
    <s v="music"/>
    <s v="rock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d v="2014-11-15T06:00:00"/>
    <d v="2015-01-05T06:00:00"/>
    <x v="46"/>
    <b v="0"/>
    <b v="0"/>
    <s v="film &amp; video/documentary"/>
    <s v="film &amp; video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d v="2012-03-05T06:00:00"/>
    <d v="2012-03-29T05:00:00"/>
    <x v="47"/>
    <b v="0"/>
    <b v="1"/>
    <s v="film &amp; video/drama"/>
    <s v="film &amp; video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d v="2019-10-15T05:00:00"/>
    <d v="2019-11-28T06:00:00"/>
    <x v="51"/>
    <b v="0"/>
    <b v="1"/>
    <s v="theater/plays"/>
    <s v="theater"/>
    <s v="plays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d v="2016-05-17T05:00:00"/>
    <d v="2016-06-03T05:00:00"/>
    <x v="0"/>
    <b v="0"/>
    <b v="0"/>
    <s v="food/food trucks"/>
    <s v="food"/>
    <s v="food trucks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d v="2012-08-14T05:00:00"/>
    <d v="2012-08-15T05:00:00"/>
    <x v="5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d v="2017-11-28T06:00:00"/>
    <d v="2017-12-08T06:00:00"/>
    <x v="39"/>
    <b v="0"/>
    <b v="1"/>
    <s v="theater/plays"/>
    <s v="theater"/>
    <s v="plays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d v="2016-01-09T06:00:00"/>
    <d v="2016-01-11T06:00:00"/>
    <x v="1"/>
    <b v="0"/>
    <b v="1"/>
    <s v="games/video games"/>
    <s v="games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d v="2018-04-16T05:00:00"/>
    <d v="2018-04-21T05:00:00"/>
    <x v="20"/>
    <b v="0"/>
    <b v="0"/>
    <s v="publishing/nonfiction"/>
    <s v="publishing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d v="2012-08-27T05:00:00"/>
    <d v="2012-09-06T05:00:00"/>
    <x v="39"/>
    <b v="0"/>
    <b v="0"/>
    <s v="games/video games"/>
    <s v="games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d v="2016-05-27T05:00:00"/>
    <d v="2016-05-29T05:00:00"/>
    <x v="1"/>
    <b v="0"/>
    <b v="1"/>
    <s v="music/rock"/>
    <s v="music"/>
    <s v="rock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d v="2017-11-29T06:00:00"/>
    <d v="2017-12-25T06:00:00"/>
    <x v="28"/>
    <b v="0"/>
    <b v="0"/>
    <s v="music/rock"/>
    <s v="music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d v="2014-02-10T06:00:00"/>
    <d v="2014-02-12T06:00:00"/>
    <x v="1"/>
    <b v="1"/>
    <b v="1"/>
    <s v="theater/plays"/>
    <s v="theater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d v="2019-05-04T05:00:00"/>
    <d v="2019-06-01T05:00:00"/>
    <x v="21"/>
    <b v="0"/>
    <b v="1"/>
    <s v="publishing/nonfiction"/>
    <s v="publishing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d v="2019-01-21T06:00:00"/>
    <d v="2019-02-03T06:00:00"/>
    <x v="35"/>
    <b v="0"/>
    <b v="1"/>
    <s v="theater/plays"/>
    <s v="theater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d v="2012-11-24T06:00:00"/>
    <d v="2012-12-09T06:00:00"/>
    <x v="16"/>
    <b v="1"/>
    <b v="0"/>
    <s v="games/video games"/>
    <s v="games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d v="2018-07-29T05:00:00"/>
    <d v="2018-08-11T05:00:00"/>
    <x v="35"/>
    <b v="0"/>
    <b v="1"/>
    <s v="music/rock"/>
    <s v="music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d v="2017-02-28T06:00:00"/>
    <d v="2017-03-13T05:00:00"/>
    <x v="35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d v="2014-02-28T06:00:00"/>
    <d v="2014-03-17T05:00:00"/>
    <x v="0"/>
    <b v="0"/>
    <b v="0"/>
    <s v="music/rock"/>
    <s v="music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d v="2014-09-10T05:00:00"/>
    <d v="2014-10-05T05:00:00"/>
    <x v="24"/>
    <b v="1"/>
    <b v="1"/>
    <s v="music/rock"/>
    <s v="music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d v="2010-06-19T05:00:00"/>
    <d v="2010-07-21T05:00:00"/>
    <x v="48"/>
    <b v="0"/>
    <b v="1"/>
    <s v="publishing/nonfiction"/>
    <s v="publishing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d v="2017-07-25T05:00:00"/>
    <d v="2017-08-06T05:00:00"/>
    <x v="10"/>
    <b v="0"/>
    <b v="0"/>
    <s v="film &amp; video/shorts"/>
    <s v="film &amp; video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d v="2010-12-13T06:00:00"/>
    <d v="2011-01-10T06:00:00"/>
    <x v="21"/>
    <b v="0"/>
    <b v="1"/>
    <s v="theater/plays"/>
    <s v="theater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d v="2011-05-03T05:00:00"/>
    <d v="2011-05-15T05:00:00"/>
    <x v="1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d v="2018-08-28T05:00:00"/>
    <d v="2018-09-22T05:00:00"/>
    <x v="24"/>
    <b v="0"/>
    <b v="0"/>
    <s v="theater/plays"/>
    <s v="theater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d v="2015-06-09T05:00:00"/>
    <d v="2015-06-24T05:00:00"/>
    <x v="16"/>
    <b v="0"/>
    <b v="0"/>
    <s v="theater/plays"/>
    <s v="theater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d v="2018-01-03T06:00:00"/>
    <d v="2018-03-03T06:00:00"/>
    <x v="59"/>
    <b v="0"/>
    <b v="0"/>
    <s v="theater/plays"/>
    <s v="theater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d v="2012-03-26T05:00:00"/>
    <d v="2012-04-29T05:00:00"/>
    <x v="15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d v="2015-10-22T05:00:00"/>
    <d v="2015-11-25T06:00:00"/>
    <x v="15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d v="2011-02-14T06:00:00"/>
    <d v="2011-02-25T06:00:00"/>
    <x v="4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d v="2013-06-23T05:00:00"/>
    <d v="2013-06-29T05:00:00"/>
    <x v="8"/>
    <b v="0"/>
    <b v="0"/>
    <s v="theater/plays"/>
    <s v="theater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d v="2015-02-28T06:00:00"/>
    <d v="2015-03-06T06:00:00"/>
    <x v="8"/>
    <b v="0"/>
    <b v="0"/>
    <s v="technology/web"/>
    <s v="technology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d v="2010-02-05T06:00:00"/>
    <d v="2010-02-16T06:00:00"/>
    <x v="4"/>
    <b v="0"/>
    <b v="0"/>
    <s v="music/indie rock"/>
    <s v="music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d v="2011-03-27T05:00:00"/>
    <d v="2011-05-20T05:00:00"/>
    <x v="40"/>
    <b v="0"/>
    <b v="0"/>
    <s v="music/jazz"/>
    <s v="music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d v="2018-09-27T05:00:00"/>
    <d v="2018-10-06T05:00:00"/>
    <x v="29"/>
    <b v="0"/>
    <b v="0"/>
    <s v="theater/plays"/>
    <s v="theater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d v="2014-03-17T05:00:00"/>
    <d v="2014-05-01T05:00:00"/>
    <x v="32"/>
    <b v="0"/>
    <b v="1"/>
    <s v="film &amp; video/documentary"/>
    <s v="film &amp; video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d v="2014-07-16T05:00:00"/>
    <d v="2014-07-18T05:00:00"/>
    <x v="1"/>
    <b v="0"/>
    <b v="1"/>
    <s v="theater/plays"/>
    <s v="theater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d v="2016-02-19T06:00:00"/>
    <d v="2016-03-06T06:00:00"/>
    <x v="30"/>
    <b v="0"/>
    <b v="0"/>
    <s v="technology/web"/>
    <s v="technology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d v="2018-06-15T05:00:00"/>
    <d v="2018-06-18T05:00:00"/>
    <x v="36"/>
    <b v="0"/>
    <b v="0"/>
    <s v="technology/wearables"/>
    <s v="technology"/>
    <s v="wearables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d v="2018-08-26T05:00:00"/>
    <d v="2018-09-01T05:00:00"/>
    <x v="8"/>
    <b v="0"/>
    <b v="0"/>
    <s v="photography/photography books"/>
    <s v="photography"/>
    <s v="photography books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d v="2012-01-22T06:00:00"/>
    <d v="2012-01-25T06:00:00"/>
    <x v="36"/>
    <b v="0"/>
    <b v="0"/>
    <s v="film &amp; video/documentary"/>
    <s v="film &amp; video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d v="2018-05-15T05:00:00"/>
    <d v="2018-06-21T05:00:00"/>
    <x v="22"/>
    <b v="0"/>
    <b v="0"/>
    <s v="technology/web"/>
    <s v="technology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d v="2018-07-21T05:00:00"/>
    <d v="2018-08-26T05:00:00"/>
    <x v="38"/>
    <b v="1"/>
    <b v="1"/>
    <s v="technology/web"/>
    <s v="technology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d v="2018-01-07T06:00:00"/>
    <d v="2018-01-10T06:00:00"/>
    <x v="36"/>
    <b v="0"/>
    <b v="0"/>
    <s v="food/food trucks"/>
    <s v="food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d v="2010-06-12T05:00:00"/>
    <d v="2010-06-21T05:00:00"/>
    <x v="29"/>
    <b v="0"/>
    <b v="0"/>
    <s v="film &amp; video/drama"/>
    <s v="film &amp; video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d v="2012-02-09T06:00:00"/>
    <d v="2012-02-12T06:00:00"/>
    <x v="36"/>
    <b v="0"/>
    <b v="1"/>
    <s v="music/indie rock"/>
    <s v="music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d v="2011-11-19T06:00:00"/>
    <d v="2011-12-04T06:00:00"/>
    <x v="16"/>
    <b v="1"/>
    <b v="0"/>
    <s v="music/rock"/>
    <s v="music"/>
    <s v="rock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d v="2012-05-02T05:00:00"/>
    <d v="2012-06-04T05:00:00"/>
    <x v="25"/>
    <b v="0"/>
    <b v="0"/>
    <s v="music/electric music"/>
    <s v="music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d v="2011-07-16T05:00:00"/>
    <d v="2011-07-26T05:00:00"/>
    <x v="39"/>
    <b v="0"/>
    <b v="1"/>
    <s v="games/video games"/>
    <s v="games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d v="2011-06-20T05:00:00"/>
    <d v="2011-06-25T05:00:00"/>
    <x v="20"/>
    <b v="0"/>
    <b v="1"/>
    <s v="music/indie rock"/>
    <s v="music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d v="2019-11-18T06:00:00"/>
    <d v="2019-12-15T06:00:00"/>
    <x v="11"/>
    <b v="0"/>
    <b v="0"/>
    <s v="publishing/fiction"/>
    <s v="publishing"/>
    <s v="fiction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d v="2011-06-18T05:00:00"/>
    <d v="2011-07-19T05:00:00"/>
    <x v="52"/>
    <b v="0"/>
    <b v="0"/>
    <s v="theater/plays"/>
    <s v="theater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d v="2012-04-24T05:00:00"/>
    <d v="2012-05-11T05:00:00"/>
    <x v="0"/>
    <b v="0"/>
    <b v="0"/>
    <s v="food/food trucks"/>
    <s v="food"/>
    <s v="food trucks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d v="2012-02-05T06:00:00"/>
    <d v="2012-02-28T06:00:00"/>
    <x v="19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d v="2018-04-21T05:00:00"/>
    <d v="2018-04-28T05:00:00"/>
    <x v="34"/>
    <b v="1"/>
    <b v="0"/>
    <s v="food/food trucks"/>
    <s v="food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d v="2013-03-01T06:00:00"/>
    <d v="2013-03-19T05:00:00"/>
    <x v="42"/>
    <b v="0"/>
    <b v="1"/>
    <s v="theater/plays"/>
    <s v="theater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d v="2019-02-19T06:00:00"/>
    <d v="2019-03-01T06:00:00"/>
    <x v="39"/>
    <b v="0"/>
    <b v="1"/>
    <s v="technology/wearables"/>
    <s v="technology"/>
    <s v="wearables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d v="2010-03-21T05:00:00"/>
    <d v="2010-03-29T05:00:00"/>
    <x v="9"/>
    <b v="0"/>
    <b v="0"/>
    <s v="theater/plays"/>
    <s v="theater"/>
    <s v="plays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d v="2011-08-01T05:00:00"/>
    <d v="2011-08-05T05:00:00"/>
    <x v="3"/>
    <b v="0"/>
    <b v="0"/>
    <s v="theater/plays"/>
    <s v="theater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d v="2015-06-17T05:00:00"/>
    <d v="2015-07-10T05:00:00"/>
    <x v="19"/>
    <b v="0"/>
    <b v="1"/>
    <s v="film &amp; video/television"/>
    <s v="film &amp; video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d v="2016-08-19T05:00:00"/>
    <d v="2016-08-24T05:00:00"/>
    <x v="2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d v="2014-09-15T05:00:00"/>
    <d v="2014-09-24T05:00:00"/>
    <x v="29"/>
    <b v="0"/>
    <b v="0"/>
    <s v="theater/plays"/>
    <s v="theater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d v="2011-05-08T05:00:00"/>
    <d v="2011-05-09T05:00:00"/>
    <x v="5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d v="2018-10-09T05:00:00"/>
    <d v="2018-10-15T05:00:00"/>
    <x v="8"/>
    <b v="0"/>
    <b v="0"/>
    <s v="food/food trucks"/>
    <s v="food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d v="2013-10-12T05:00:00"/>
    <d v="2013-10-23T05:00:00"/>
    <x v="4"/>
    <b v="0"/>
    <b v="0"/>
    <s v="theater/plays"/>
    <s v="theater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d v="2010-06-21T05:00:00"/>
    <d v="2010-07-05T05:00:00"/>
    <x v="26"/>
    <b v="0"/>
    <b v="0"/>
    <s v="film &amp; video/drama"/>
    <s v="film &amp; video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d v="2015-08-24T05:00:00"/>
    <d v="2015-09-18T05:00:00"/>
    <x v="24"/>
    <b v="0"/>
    <b v="0"/>
    <s v="theater/plays"/>
    <s v="theater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d v="2017-11-01T05:00:00"/>
    <d v="2017-11-19T06:00:00"/>
    <x v="42"/>
    <b v="0"/>
    <b v="1"/>
    <s v="theater/plays"/>
    <s v="theater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d v="2018-09-03T05:00:00"/>
    <d v="2018-09-08T05:00:00"/>
    <x v="2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d v="2014-01-08T06:00:00"/>
    <d v="2014-01-13T06:00:00"/>
    <x v="20"/>
    <b v="0"/>
    <b v="0"/>
    <s v="photography/photography books"/>
    <s v="photography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d v="2010-04-23T05:00:00"/>
    <d v="2010-05-31T05:00:00"/>
    <x v="53"/>
    <b v="0"/>
    <b v="1"/>
    <s v="photography/photography books"/>
    <s v="photography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d v="2011-01-13T06:00:00"/>
    <d v="2011-01-14T06:00:00"/>
    <x v="5"/>
    <b v="0"/>
    <b v="0"/>
    <s v="music/rock"/>
    <s v="music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d v="2019-06-08T05:00:00"/>
    <d v="2019-07-02T05:00:00"/>
    <x v="47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d v="2016-07-26T05:00:00"/>
    <d v="2016-07-27T05:00:00"/>
    <x v="5"/>
    <b v="0"/>
    <b v="0"/>
    <s v="food/food trucks"/>
    <s v="food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d v="2020-01-15T06:00:00"/>
    <d v="2020-02-08T06:00:00"/>
    <x v="47"/>
    <b v="0"/>
    <b v="0"/>
    <s v="music/metal"/>
    <s v="music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d v="2017-02-22T06:00:00"/>
    <d v="2017-03-03T06:00:00"/>
    <x v="29"/>
    <b v="0"/>
    <b v="0"/>
    <s v="publishing/nonfiction"/>
    <s v="publishing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d v="2019-07-21T05:00:00"/>
    <d v="2019-07-23T05:00:00"/>
    <x v="1"/>
    <b v="0"/>
    <b v="0"/>
    <s v="music/electric music"/>
    <s v="music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d v="2015-07-09T05:00:00"/>
    <d v="2015-08-07T05:00:00"/>
    <x v="41"/>
    <b v="0"/>
    <b v="1"/>
    <s v="theater/plays"/>
    <s v="theater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d v="2015-01-21T06:00:00"/>
    <d v="2015-01-25T06:00:00"/>
    <x v="3"/>
    <b v="0"/>
    <b v="0"/>
    <s v="theater/plays"/>
    <s v="theater"/>
    <s v="plays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d v="2010-05-25T05:00:00"/>
    <d v="2010-06-30T05:00:00"/>
    <x v="38"/>
    <b v="0"/>
    <b v="0"/>
    <s v="film &amp; video/shorts"/>
    <s v="film &amp; video"/>
    <s v="shorts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d v="2014-05-04T05:00:00"/>
    <d v="2014-05-06T05:00:00"/>
    <x v="1"/>
    <b v="0"/>
    <b v="1"/>
    <s v="theater/plays"/>
    <s v="theater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d v="2010-06-06T05:00:00"/>
    <d v="2010-07-14T05:00:00"/>
    <x v="53"/>
    <b v="0"/>
    <b v="0"/>
    <s v="theater/plays"/>
    <s v="theater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d v="2010-08-26T05:00:00"/>
    <d v="2010-09-13T05:00:00"/>
    <x v="42"/>
    <b v="0"/>
    <b v="0"/>
    <s v="music/indie rock"/>
    <s v="music"/>
    <s v="indie rock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d v="2015-07-17T05:00:00"/>
    <d v="2015-09-02T05:00:00"/>
    <x v="37"/>
    <b v="0"/>
    <b v="1"/>
    <s v="theater/plays"/>
    <s v="theater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d v="2017-04-11T05:00:00"/>
    <d v="2017-04-30T05:00:00"/>
    <x v="27"/>
    <b v="0"/>
    <b v="0"/>
    <s v="theater/plays"/>
    <s v="theater"/>
    <s v="plays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d v="2014-03-12T05:00:00"/>
    <d v="2014-03-19T05:00:00"/>
    <x v="34"/>
    <b v="0"/>
    <b v="1"/>
    <s v="music/electric music"/>
    <s v="music"/>
    <s v="electric music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d v="2019-06-24T05:00:00"/>
    <d v="2019-06-25T05:00:00"/>
    <x v="5"/>
    <b v="0"/>
    <b v="0"/>
    <s v="music/indie rock"/>
    <s v="music"/>
    <s v="indie rock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d v="2011-12-03T06:00:00"/>
    <d v="2012-01-16T06:00:00"/>
    <x v="51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d v="2010-05-21T05:00:00"/>
    <d v="2010-07-01T05:00:00"/>
    <x v="44"/>
    <b v="0"/>
    <b v="0"/>
    <s v="publishing/translations"/>
    <s v="publishing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d v="2015-06-15T05:00:00"/>
    <d v="2015-06-19T05:00:00"/>
    <x v="3"/>
    <b v="0"/>
    <b v="1"/>
    <s v="film &amp; video/documentary"/>
    <s v="film &amp; video"/>
    <s v="documentary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d v="2013-07-11T05:00:00"/>
    <d v="2013-08-10T05:00:00"/>
    <x v="31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d v="2018-02-03T06:00:00"/>
    <d v="2018-02-12T06:00:00"/>
    <x v="29"/>
    <b v="0"/>
    <b v="0"/>
    <s v="theater/plays"/>
    <s v="theater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d v="2011-07-14T05:00:00"/>
    <d v="2011-07-17T05:00:00"/>
    <x v="36"/>
    <b v="0"/>
    <b v="1"/>
    <s v="food/food trucks"/>
    <s v="food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d v="2019-04-28T05:00:00"/>
    <d v="2019-04-30T05:00:00"/>
    <x v="1"/>
    <b v="0"/>
    <b v="0"/>
    <s v="theater/plays"/>
    <s v="theater"/>
    <s v="plays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d v="2019-12-16T06:00:00"/>
    <d v="2019-12-22T06:00:00"/>
    <x v="8"/>
    <b v="0"/>
    <b v="0"/>
    <s v="film &amp; video/documentary"/>
    <s v="film &amp; video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d v="2013-10-07T05:00:00"/>
    <d v="2013-10-25T05:00:00"/>
    <x v="42"/>
    <b v="0"/>
    <b v="0"/>
    <s v="music/jazz"/>
    <s v="music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d v="2014-09-19T05:00:00"/>
    <d v="2014-09-20T05:00:00"/>
    <x v="5"/>
    <b v="0"/>
    <b v="1"/>
    <s v="technology/web"/>
    <s v="technology"/>
    <s v="web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d v="2018-07-17T05:00:00"/>
    <d v="2018-08-19T05:00:00"/>
    <x v="25"/>
    <b v="0"/>
    <b v="1"/>
    <s v="music/rock"/>
    <s v="music"/>
    <s v="rock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d v="2016-01-30T06:00:00"/>
    <d v="2016-03-12T06:00:00"/>
    <x v="23"/>
    <b v="0"/>
    <b v="0"/>
    <s v="technology/web"/>
    <s v="technology"/>
    <s v="web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d v="2012-05-05T05:00:00"/>
    <d v="2012-05-20T05:00:00"/>
    <x v="16"/>
    <b v="0"/>
    <b v="1"/>
    <s v="publishing/nonfiction"/>
    <s v="publishing"/>
    <s v="nonfiction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d v="2012-10-04T05:00:00"/>
    <d v="2012-10-08T05:00:00"/>
    <x v="3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d v="2013-09-19T05:00:00"/>
    <d v="2013-09-22T05:00:00"/>
    <x v="36"/>
    <b v="0"/>
    <b v="0"/>
    <s v="theater/plays"/>
    <s v="theater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d v="2017-05-13T05:00:00"/>
    <d v="2017-06-18T05:00:00"/>
    <x v="38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d v="2011-04-27T05:00:00"/>
    <d v="2011-05-04T05:00:00"/>
    <x v="34"/>
    <b v="0"/>
    <b v="0"/>
    <s v="theater/plays"/>
    <s v="theater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d v="2012-05-02T05:00:00"/>
    <d v="2012-05-13T05:00:00"/>
    <x v="4"/>
    <b v="0"/>
    <b v="0"/>
    <s v="games/video games"/>
    <s v="games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d v="2018-06-04T05:00:00"/>
    <d v="2018-07-01T05:00:00"/>
    <x v="11"/>
    <b v="0"/>
    <b v="1"/>
    <s v="theater/plays"/>
    <s v="theater"/>
    <s v="plays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d v="2015-01-22T06:00:00"/>
    <d v="2015-01-23T06:00:00"/>
    <x v="5"/>
    <b v="0"/>
    <b v="0"/>
    <s v="theater/plays"/>
    <s v="theater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d v="2019-09-09T05:00:00"/>
    <d v="2019-09-11T05:00:00"/>
    <x v="1"/>
    <b v="1"/>
    <b v="0"/>
    <s v="technology/web"/>
    <s v="technology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d v="2012-09-05T05:00:00"/>
    <d v="2012-09-18T05:00:00"/>
    <x v="35"/>
    <b v="1"/>
    <b v="0"/>
    <s v="film &amp; video/drama"/>
    <s v="film &amp; video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d v="2019-05-12T05:00:00"/>
    <d v="2019-05-25T05:00:00"/>
    <x v="35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d v="2013-08-04T05:00:00"/>
    <d v="2013-08-16T05:00:00"/>
    <x v="10"/>
    <b v="0"/>
    <b v="0"/>
    <s v="theater/plays"/>
    <s v="theater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d v="2017-08-29T05:00:00"/>
    <d v="2017-09-07T05:00:00"/>
    <x v="29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d v="2014-12-18T06:00:00"/>
    <d v="2014-12-27T06:00:00"/>
    <x v="29"/>
    <b v="0"/>
    <b v="0"/>
    <s v="photography/photography books"/>
    <s v="photography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d v="2011-06-28T05:00:00"/>
    <d v="2011-07-22T05:00:00"/>
    <x v="47"/>
    <b v="0"/>
    <b v="1"/>
    <s v="film &amp; video/shorts"/>
    <s v="film &amp; video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d v="2012-07-27T05:00:00"/>
    <d v="2012-08-07T05:00:00"/>
    <x v="4"/>
    <b v="0"/>
    <b v="0"/>
    <s v="publishing/radio &amp; podcasts"/>
    <s v="publishing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d v="2017-10-14T05:00:00"/>
    <d v="2017-11-15T06:00:00"/>
    <x v="48"/>
    <b v="0"/>
    <b v="1"/>
    <s v="theater/plays"/>
    <s v="theater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d v="2019-02-07T06:00:00"/>
    <d v="2019-02-27T06:00:00"/>
    <x v="18"/>
    <b v="1"/>
    <b v="0"/>
    <s v="film &amp; video/animation"/>
    <s v="film &amp; video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d v="2012-02-12T06:00:00"/>
    <d v="2012-02-26T06:00:00"/>
    <x v="26"/>
    <b v="0"/>
    <b v="0"/>
    <s v="technology/web"/>
    <s v="technology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d v="2018-12-09T06:00:00"/>
    <d v="2018-12-18T06:00:00"/>
    <x v="29"/>
    <b v="0"/>
    <b v="1"/>
    <s v="music/world music"/>
    <s v="music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d v="2010-07-14T05:00:00"/>
    <d v="2010-07-15T05:00:00"/>
    <x v="5"/>
    <b v="0"/>
    <b v="0"/>
    <s v="theater/plays"/>
    <s v="theater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d v="2019-10-31T05:00:00"/>
    <d v="2019-11-11T06:00:00"/>
    <x v="4"/>
    <b v="0"/>
    <b v="0"/>
    <s v="theater/plays"/>
    <s v="theater"/>
    <s v="plays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d v="2017-09-22T05:00:00"/>
    <d v="2017-10-04T05:00:00"/>
    <x v="10"/>
    <b v="0"/>
    <b v="0"/>
    <s v="theater/plays"/>
    <s v="theater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d v="2016-05-12T05:00:00"/>
    <d v="2016-05-16T05:00:00"/>
    <x v="3"/>
    <b v="0"/>
    <b v="0"/>
    <s v="food/food trucks"/>
    <s v="food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d v="2012-07-12T05:00:00"/>
    <d v="2012-08-10T05:00:00"/>
    <x v="41"/>
    <b v="0"/>
    <b v="0"/>
    <s v="theater/plays"/>
    <s v="theater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d v="2013-12-29T06:00:00"/>
    <d v="2014-01-07T06:00:00"/>
    <x v="29"/>
    <b v="0"/>
    <b v="0"/>
    <s v="technology/web"/>
    <s v="technology"/>
    <s v="web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d v="2017-05-03T05:00:00"/>
    <d v="2017-05-17T05:00:00"/>
    <x v="26"/>
    <b v="0"/>
    <b v="0"/>
    <s v="theater/plays"/>
    <s v="theater"/>
    <s v="plays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d v="2015-02-25T06:00:00"/>
    <d v="2015-03-04T06:00:00"/>
    <x v="34"/>
    <b v="0"/>
    <b v="1"/>
    <s v="theater/plays"/>
    <s v="theater"/>
    <s v="plays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d v="2014-06-28T05:00:00"/>
    <d v="2014-06-30T05:00:00"/>
    <x v="1"/>
    <b v="0"/>
    <b v="1"/>
    <s v="theater/plays"/>
    <s v="theater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d v="2014-03-11T05:00:00"/>
    <d v="2014-03-14T05:00:00"/>
    <x v="36"/>
    <b v="0"/>
    <b v="0"/>
    <s v="music/rock"/>
    <s v="music"/>
    <s v="rock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d v="2013-04-08T05:00:00"/>
    <d v="2013-04-21T05:00:00"/>
    <x v="35"/>
    <b v="0"/>
    <b v="0"/>
    <s v="theater/plays"/>
    <s v="theater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d v="2016-02-22T06:00:00"/>
    <d v="2016-02-28T06:00:00"/>
    <x v="8"/>
    <b v="0"/>
    <b v="0"/>
    <s v="theater/plays"/>
    <s v="theater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d v="2015-07-24T05:00:00"/>
    <d v="2015-07-31T05:00:00"/>
    <x v="34"/>
    <b v="0"/>
    <b v="0"/>
    <s v="theater/plays"/>
    <s v="theater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d v="2019-07-22T05:00:00"/>
    <d v="2019-07-25T05:00:00"/>
    <x v="36"/>
    <b v="1"/>
    <b v="0"/>
    <s v="theater/plays"/>
    <s v="theater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d v="2015-11-26T06:00:00"/>
    <d v="2015-12-05T06:00:00"/>
    <x v="29"/>
    <b v="0"/>
    <b v="0"/>
    <s v="film &amp; video/documentary"/>
    <s v="film &amp; video"/>
    <s v="documentary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d v="2018-06-12T05:00:00"/>
    <d v="2018-07-18T05:00:00"/>
    <x v="38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d v="2011-05-07T05:00:00"/>
    <d v="2011-05-24T05:00:00"/>
    <x v="0"/>
    <b v="0"/>
    <b v="1"/>
    <s v="games/video games"/>
    <s v="games"/>
    <s v="video games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d v="2012-12-01T06:00:00"/>
    <d v="2012-12-23T06:00:00"/>
    <x v="12"/>
    <b v="0"/>
    <b v="0"/>
    <s v="technology/web"/>
    <s v="technology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d v="2011-01-09T06:00:00"/>
    <d v="2011-02-13T06:00:00"/>
    <x v="43"/>
    <b v="1"/>
    <b v="0"/>
    <s v="theater/plays"/>
    <s v="theater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d v="2011-01-25T06:00:00"/>
    <d v="2011-01-28T06:00:00"/>
    <x v="36"/>
    <b v="0"/>
    <b v="0"/>
    <s v="theater/plays"/>
    <s v="theater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d v="2014-09-24T05:00:00"/>
    <d v="2014-10-29T05:00:00"/>
    <x v="43"/>
    <b v="0"/>
    <b v="0"/>
    <s v="food/food trucks"/>
    <s v="food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d v="2017-02-10T06:00:00"/>
    <d v="2017-03-01T06:00:00"/>
    <x v="27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d v="2012-04-05T05:00:00"/>
    <d v="2012-04-20T05:00:00"/>
    <x v="16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d v="2011-06-16T05:00:00"/>
    <d v="2011-06-18T05:00:00"/>
    <x v="1"/>
    <b v="0"/>
    <b v="0"/>
    <s v="theater/plays"/>
    <s v="theater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d v="2014-09-26T05:00:00"/>
    <d v="2014-10-03T05:00:00"/>
    <x v="34"/>
    <b v="0"/>
    <b v="0"/>
    <s v="theater/plays"/>
    <s v="theater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d v="2014-12-12T06:00:00"/>
    <d v="2014-12-22T06:00:00"/>
    <x v="39"/>
    <b v="1"/>
    <b v="1"/>
    <s v="film &amp; video/documentary"/>
    <s v="film &amp; video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d v="2015-04-18T05:00:00"/>
    <d v="2015-05-07T05:00:00"/>
    <x v="27"/>
    <b v="0"/>
    <b v="0"/>
    <s v="technology/web"/>
    <s v="technology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d v="2019-04-16T05:00:00"/>
    <d v="2019-04-21T05:00:00"/>
    <x v="20"/>
    <b v="0"/>
    <b v="1"/>
    <s v="theater/plays"/>
    <s v="theater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d v="2016-12-26T06:00:00"/>
    <d v="2016-12-27T06:00:00"/>
    <x v="5"/>
    <b v="0"/>
    <b v="1"/>
    <s v="music/rock"/>
    <s v="music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d v="2016-08-09T05:00:00"/>
    <d v="2016-08-23T05:00:00"/>
    <x v="26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d v="2015-12-20T06:00:00"/>
    <d v="2016-01-25T06:00:00"/>
    <x v="38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d v="2012-09-22T05:00:00"/>
    <d v="2012-10-16T05:00:00"/>
    <x v="47"/>
    <b v="0"/>
    <b v="0"/>
    <s v="technology/web"/>
    <s v="technology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d v="2012-11-25T06:00:00"/>
    <d v="2012-11-27T06:00:00"/>
    <x v="1"/>
    <b v="0"/>
    <b v="0"/>
    <s v="theater/plays"/>
    <s v="theater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d v="2015-12-22T06:00:00"/>
    <d v="2015-12-26T06:00:00"/>
    <x v="3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d v="2012-02-16T06:00:00"/>
    <d v="2012-02-19T06:00:00"/>
    <x v="36"/>
    <b v="0"/>
    <b v="0"/>
    <s v="theater/plays"/>
    <s v="theater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d v="2010-06-21T05:00:00"/>
    <d v="2010-07-13T05:00:00"/>
    <x v="12"/>
    <b v="0"/>
    <b v="0"/>
    <s v="film &amp; video/animation"/>
    <s v="film &amp; video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d v="2010-06-28T05:00:00"/>
    <d v="2010-07-26T05:00:00"/>
    <x v="21"/>
    <b v="0"/>
    <b v="0"/>
    <s v="publishing/translations"/>
    <s v="publishing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d v="2016-02-08T06:00:00"/>
    <d v="2016-03-16T05:00:00"/>
    <x v="22"/>
    <b v="0"/>
    <b v="0"/>
    <s v="technology/web"/>
    <s v="technology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d v="2011-02-17T06:00:00"/>
    <d v="2011-02-21T06:00:00"/>
    <x v="3"/>
    <b v="0"/>
    <b v="0"/>
    <s v="publishing/translations"/>
    <s v="publishing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d v="2013-11-14T06:00:00"/>
    <d v="2013-12-05T06:00:00"/>
    <x v="13"/>
    <b v="0"/>
    <b v="0"/>
    <s v="food/food trucks"/>
    <s v="food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d v="2011-03-05T06:00:00"/>
    <d v="2011-03-11T06:00:00"/>
    <x v="8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d v="2015-05-11T05:00:00"/>
    <d v="2015-05-16T05:00:00"/>
    <x v="20"/>
    <b v="0"/>
    <b v="0"/>
    <s v="theater/plays"/>
    <s v="theater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d v="2010-01-25T06:00:00"/>
    <d v="2010-03-06T06:00:00"/>
    <x v="2"/>
    <b v="0"/>
    <b v="0"/>
    <s v="music/rock"/>
    <s v="music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d v="2017-06-15T05:00:00"/>
    <d v="2017-06-17T05:00:00"/>
    <x v="1"/>
    <b v="0"/>
    <b v="0"/>
    <s v="theater/plays"/>
    <s v="theater"/>
    <s v="plays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d v="2012-04-06T05:00:00"/>
    <d v="2012-05-13T05:00:00"/>
    <x v="22"/>
    <b v="0"/>
    <b v="0"/>
    <s v="music/world music"/>
    <s v="music"/>
    <s v="world music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d v="2011-01-01T06:00:00"/>
    <d v="2011-01-16T06:00:00"/>
    <x v="16"/>
    <b v="0"/>
    <b v="0"/>
    <s v="food/food trucks"/>
    <s v="food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d v="2019-12-22T06:00:00"/>
    <d v="2019-12-29T06:00:00"/>
    <x v="34"/>
    <b v="0"/>
    <b v="0"/>
    <s v="theater/plays"/>
    <s v="theater"/>
    <s v="plays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d v="2011-05-09T05:00:00"/>
    <d v="2011-05-10T05:00:00"/>
    <x v="5"/>
    <b v="0"/>
    <b v="0"/>
    <s v="theater/plays"/>
    <s v="theater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d v="2013-10-08T05:00:00"/>
    <d v="2013-10-14T05:00:00"/>
    <x v="8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d v="2014-06-02T05:00:00"/>
    <d v="2014-06-11T05:00:00"/>
    <x v="29"/>
    <b v="0"/>
    <b v="1"/>
    <s v="technology/web"/>
    <s v="technology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d v="2010-12-10T06:00:00"/>
    <d v="2010-12-12T06:00:00"/>
    <x v="1"/>
    <b v="0"/>
    <b v="1"/>
    <s v="theater/plays"/>
    <s v="theater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d v="2013-05-18T05:00:00"/>
    <d v="2013-05-19T05:00:00"/>
    <x v="5"/>
    <b v="0"/>
    <b v="0"/>
    <s v="music/indie rock"/>
    <s v="music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d v="2015-11-29T06:00:00"/>
    <d v="2016-01-07T06:00:00"/>
    <x v="33"/>
    <b v="0"/>
    <b v="1"/>
    <s v="theater/plays"/>
    <s v="theater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d v="2011-01-28T06:00:00"/>
    <d v="2011-02-03T06:00:00"/>
    <x v="8"/>
    <b v="0"/>
    <b v="1"/>
    <s v="theater/plays"/>
    <s v="theater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d v="2018-02-07T06:00:00"/>
    <d v="2018-03-11T06:00:00"/>
    <x v="48"/>
    <b v="0"/>
    <b v="0"/>
    <s v="food/food trucks"/>
    <s v="food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d v="2016-11-12T06:00:00"/>
    <d v="2016-12-04T06:00:00"/>
    <x v="12"/>
    <b v="0"/>
    <b v="0"/>
    <s v="games/video games"/>
    <s v="games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d v="2015-03-15T05:00:00"/>
    <d v="2015-03-21T05:00:00"/>
    <x v="8"/>
    <b v="0"/>
    <b v="0"/>
    <s v="theater/plays"/>
    <s v="theater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d v="2015-10-30T05:00:00"/>
    <d v="2015-11-04T06:00:00"/>
    <x v="20"/>
    <b v="1"/>
    <b v="0"/>
    <s v="publishing/nonfiction"/>
    <s v="publishing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d v="2017-12-25T06:00:00"/>
    <d v="2018-01-27T06:00:00"/>
    <x v="25"/>
    <b v="0"/>
    <b v="0"/>
    <s v="technology/web"/>
    <s v="technology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d v="2011-07-19T05:00:00"/>
    <d v="2011-07-21T05:00:00"/>
    <x v="1"/>
    <b v="0"/>
    <b v="1"/>
    <s v="film &amp; video/documentary"/>
    <s v="film &amp; video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d v="2019-08-04T05:00:00"/>
    <d v="2019-08-19T05:00:00"/>
    <x v="16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d v="2019-09-08T05:00:00"/>
    <d v="2019-10-04T05:00:00"/>
    <x v="28"/>
    <b v="0"/>
    <b v="0"/>
    <s v="theater/plays"/>
    <s v="theater"/>
    <s v="plays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d v="2013-12-06T06:00:00"/>
    <d v="2014-01-01T06:00:00"/>
    <x v="28"/>
    <b v="0"/>
    <b v="1"/>
    <s v="music/rock"/>
    <s v="music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d v="2011-04-05T05:00:00"/>
    <d v="2011-04-19T05:00:00"/>
    <x v="26"/>
    <b v="0"/>
    <b v="0"/>
    <s v="music/rock"/>
    <s v="music"/>
    <s v="rock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d v="2017-04-27T05:00:00"/>
    <d v="2017-05-11T05:00:00"/>
    <x v="26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d v="2016-11-12T06:00:00"/>
    <d v="2016-12-03T06:00:00"/>
    <x v="13"/>
    <b v="0"/>
    <b v="0"/>
    <s v="publishing/radio &amp; podcasts"/>
    <s v="publishing"/>
    <s v="radio &amp; podcasts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d v="2019-04-16T05:00:00"/>
    <d v="2019-04-21T05:00:00"/>
    <x v="20"/>
    <b v="0"/>
    <b v="0"/>
    <s v="publishing/translations"/>
    <s v="publishing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d v="2016-03-03T06:00:00"/>
    <d v="2016-03-25T05:00:00"/>
    <x v="12"/>
    <b v="0"/>
    <b v="1"/>
    <s v="film &amp; video/drama"/>
    <s v="film &amp; video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d v="2014-09-25T05:00:00"/>
    <d v="2014-09-29T05:00:00"/>
    <x v="3"/>
    <b v="0"/>
    <b v="1"/>
    <s v="music/rock"/>
    <s v="music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d v="2018-05-07T05:00:00"/>
    <d v="2018-05-21T05:00:00"/>
    <x v="26"/>
    <b v="0"/>
    <b v="1"/>
    <s v="film &amp; video/drama"/>
    <s v="film &amp; video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d v="2015-12-24T06:00:00"/>
    <d v="2016-01-10T06:00:00"/>
    <x v="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d v="2014-10-17T05:00:00"/>
    <d v="2014-10-23T05:00:00"/>
    <x v="8"/>
    <b v="0"/>
    <b v="1"/>
    <s v="publishing/translations"/>
    <s v="publishing"/>
    <s v="translations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d v="2018-11-04T05:00:00"/>
    <d v="2018-12-03T06:00:00"/>
    <x v="41"/>
    <b v="0"/>
    <b v="1"/>
    <s v="food/food trucks"/>
    <s v="food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d v="2013-01-02T06:00:00"/>
    <d v="2013-02-01T06:00:00"/>
    <x v="31"/>
    <b v="0"/>
    <b v="0"/>
    <s v="theater/plays"/>
    <s v="theater"/>
    <s v="plays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d v="2014-01-20T06:00:00"/>
    <d v="2014-01-25T06:00:00"/>
    <x v="20"/>
    <b v="0"/>
    <b v="0"/>
    <s v="theater/plays"/>
    <s v="theater"/>
    <s v="plays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d v="2010-02-11T06:00:00"/>
    <d v="2010-02-25T06:00:00"/>
    <x v="26"/>
    <b v="0"/>
    <b v="1"/>
    <s v="music/indie rock"/>
    <s v="music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d v="2016-06-29T05:00:00"/>
    <d v="2016-07-06T05:00:00"/>
    <x v="34"/>
    <b v="0"/>
    <b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EF0D5-9C54-4533-870A-22C627014D43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65" firstHeaderRow="1" firstDataRow="2" firstDataCol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/>
    <pivotField numFmtId="14" showAll="0"/>
    <pivotField axis="axisRow" numFmtId="1" showAll="0">
      <items count="61">
        <item x="14"/>
        <item x="5"/>
        <item x="1"/>
        <item x="36"/>
        <item x="3"/>
        <item x="20"/>
        <item x="8"/>
        <item x="34"/>
        <item x="9"/>
        <item x="29"/>
        <item x="39"/>
        <item x="4"/>
        <item x="10"/>
        <item x="35"/>
        <item x="26"/>
        <item x="16"/>
        <item x="30"/>
        <item x="0"/>
        <item x="42"/>
        <item x="27"/>
        <item x="18"/>
        <item x="13"/>
        <item x="12"/>
        <item x="19"/>
        <item x="47"/>
        <item x="24"/>
        <item x="28"/>
        <item x="11"/>
        <item x="21"/>
        <item x="41"/>
        <item x="31"/>
        <item x="52"/>
        <item x="48"/>
        <item x="25"/>
        <item x="15"/>
        <item x="43"/>
        <item x="38"/>
        <item x="22"/>
        <item x="53"/>
        <item x="33"/>
        <item x="2"/>
        <item x="44"/>
        <item x="23"/>
        <item x="58"/>
        <item x="51"/>
        <item x="32"/>
        <item x="49"/>
        <item x="37"/>
        <item x="7"/>
        <item x="6"/>
        <item x="57"/>
        <item x="46"/>
        <item x="45"/>
        <item x="17"/>
        <item x="40"/>
        <item x="55"/>
        <item x="54"/>
        <item x="56"/>
        <item x="50"/>
        <item x="59"/>
        <item t="default"/>
      </items>
    </pivotField>
    <pivotField showAll="0"/>
    <pivotField showAll="0"/>
    <pivotField showAll="0"/>
    <pivotField showAll="0"/>
    <pivotField showAll="0"/>
  </pivotFields>
  <rowFields count="1">
    <field x="15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7E89-60B9-4C15-AB25-79F7309B49A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19"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18" hier="-1"/>
  </pageField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9F84E-47D7-4484-BC41-D362CC93B5C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97076-0BB3-41B0-A2EE-24BB46D12AE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6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13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18A171-8F3E-42BC-A319-F23FDD32A98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841F3-78D5-4A97-A6CD-7DB50BF1218F}" name="Table1" displayName="Table1" ref="A1:U1001" totalsRowShown="0" headerRowDxfId="13">
  <autoFilter ref="A1:U1001" xr:uid="{EE0841F3-78D5-4A97-A6CD-7DB50BF121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9C1B1961-2B90-470A-B473-C428F9706585}" name="id"/>
    <tableColumn id="2" xr3:uid="{374E9756-BE43-4FF2-BDE6-369FB68C0B8E}" name="name"/>
    <tableColumn id="3" xr3:uid="{E8540028-2F7D-40B7-B642-0700176311BF}" name="blurb" dataDxfId="19"/>
    <tableColumn id="4" xr3:uid="{4FF18FAC-FC16-4E91-B435-CA9DA61CC7FB}" name="goal"/>
    <tableColumn id="5" xr3:uid="{E9E691EB-66F8-4879-8E2B-EB1AA33DF411}" name="pledged"/>
    <tableColumn id="6" xr3:uid="{74B1CFEB-2C95-4E71-913D-D63B9728645D}" name="Percent Funded" dataDxfId="18">
      <calculatedColumnFormula>100*E2/D2</calculatedColumnFormula>
    </tableColumn>
    <tableColumn id="7" xr3:uid="{DCEE515B-AE39-4108-8C79-9C3F714646CA}" name="outcome"/>
    <tableColumn id="8" xr3:uid="{F7646C55-8416-4EC6-8046-CA1CB847F4E9}" name="backers_count"/>
    <tableColumn id="9" xr3:uid="{D641A1D6-32B2-4BB1-AF48-6A5F330B4D6B}" name="Average Donation" dataDxfId="17">
      <calculatedColumnFormula>IFERROR(E2/H2,0)</calculatedColumnFormula>
    </tableColumn>
    <tableColumn id="10" xr3:uid="{62BCD1D8-AAEB-4D31-B7DD-40181CADD2D8}" name="country"/>
    <tableColumn id="11" xr3:uid="{23136607-5306-4AD5-A93A-4C2C44855905}" name="currency"/>
    <tableColumn id="12" xr3:uid="{9F6DC9AB-F4D3-4AF1-9E94-7B839A47DC2C}" name="launched_at"/>
    <tableColumn id="13" xr3:uid="{91DB2E42-A819-404B-A458-86C069BF7189}" name="deadline"/>
    <tableColumn id="14" xr3:uid="{5BFF678A-4FA5-4862-B6C6-CECB7A239335}" name="Date Created Conversion" dataDxfId="16">
      <calculatedColumnFormula>DATE(1970,1,1)+L2/60/60/24</calculatedColumnFormula>
    </tableColumn>
    <tableColumn id="15" xr3:uid="{A82853B5-4AA2-40AF-85AF-6CB20F3874DE}" name="Date Ended Conversion" dataDxfId="15">
      <calculatedColumnFormula>DATE(1970,1,1)+M2/60/60/24</calculatedColumnFormula>
    </tableColumn>
    <tableColumn id="16" xr3:uid="{E00AA326-B210-45FF-B81D-37E8AB52ECE2}" name="Total Time (Days)" dataDxfId="14">
      <calculatedColumnFormula>ROUND(O2-N2,0)</calculatedColumnFormula>
    </tableColumn>
    <tableColumn id="17" xr3:uid="{19704B22-48C5-42AF-B09C-31731BA81826}" name="staff_pick"/>
    <tableColumn id="18" xr3:uid="{EE1F7D57-4879-44D7-84E8-87CA53BF93DE}" name="spotlight"/>
    <tableColumn id="19" xr3:uid="{F636703E-D654-4717-A20E-71ABF7DE35C8}" name="category &amp; sub-category"/>
    <tableColumn id="20" xr3:uid="{CEF39614-19F0-40D7-A85D-0D6ACB5DE65C}" name="Parent Category">
      <calculatedColumnFormula>LEFT(S2,FIND("/",S2)-1)</calculatedColumnFormula>
    </tableColumn>
    <tableColumn id="21" xr3:uid="{1BC73A91-C428-4F9E-81DD-30BD852C0C64}" name="Sub-Category">
      <calculatedColumnFormula>MID(S2,FIND("/",S2)+1,LEN(S2))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D79E3-5CCD-4E13-BD51-EE6E88E343D1}" name="Table2" displayName="Table2" ref="A1:J13" totalsRowShown="0">
  <autoFilter ref="A1:J13" xr:uid="{FEDD79E3-5CCD-4E13-BD51-EE6E88E343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30B578C-3098-4572-A2BC-F354285AFEF7}" name="Min"/>
    <tableColumn id="2" xr3:uid="{C81E4FF7-ACC5-44A6-9915-0F4E0DFF8578}" name="Max"/>
    <tableColumn id="3" xr3:uid="{BF8FC758-5381-4F7A-8DB7-654466669D83}" name="Goal"/>
    <tableColumn id="4" xr3:uid="{BFDE8FE4-AAE8-4907-B743-8683A4AB7741}" name="Number Successful" dataDxfId="12">
      <calculatedColumnFormula>COUNTIFS(Table1[outcome],"successful",Table1[goal],"&lt;"&amp;Table2[[#This Row],[Max]],Table1[goal],"&gt;="&amp;Table2[[#This Row],[Min]])</calculatedColumnFormula>
    </tableColumn>
    <tableColumn id="5" xr3:uid="{C8803A3B-7C23-40A3-9394-9DE8248B8C7E}" name="Number Failed" dataDxfId="11">
      <calculatedColumnFormula>COUNTIFS(Table1[outcome],"failed",Table1[goal],"&lt;"&amp;Table2[[#This Row],[Max]],Table1[goal],"&gt;="&amp;Table2[[#This Row],[Min]])</calculatedColumnFormula>
    </tableColumn>
    <tableColumn id="6" xr3:uid="{8AE6ABA6-6EB9-4CD9-BDAE-E90A3A7C7EC9}" name="Number Cancelled" dataDxfId="10">
      <calculatedColumnFormula>COUNTIFS(Table1[outcome],"canceled",Table1[goal],"&lt;"&amp;Table2[[#This Row],[Max]],Table1[goal],"&gt;="&amp;Table2[[#This Row],[Min]])</calculatedColumnFormula>
    </tableColumn>
    <tableColumn id="7" xr3:uid="{7D968C27-D274-4A58-AAD2-8E9C53CF21D9}" name="Total Projects" dataDxfId="9">
      <calculatedColumnFormula>COUNTIFS(Table1[goal],"&lt;"&amp;Table2[[#This Row],[Max]],Table1[goal],"&gt;="&amp;Table2[[#This Row],[Min]])</calculatedColumnFormula>
    </tableColumn>
    <tableColumn id="8" xr3:uid="{7830B5BB-2ABD-4A02-9ED5-4E928BF7590D}" name="Percentage Successful" dataCellStyle="Percent">
      <calculatedColumnFormula>Table2[[#This Row],[Number Successful]]/Table2[[#This Row],[Total Projects]]</calculatedColumnFormula>
    </tableColumn>
    <tableColumn id="9" xr3:uid="{20604600-C7A5-4A9B-A544-31535C11B67A}" name="Percentage Failed" dataDxfId="8" dataCellStyle="Percent">
      <calculatedColumnFormula>Table2[[#This Row],[Number Failed]]/Table2[[#This Row],[Total Projects]]</calculatedColumnFormula>
    </tableColumn>
    <tableColumn id="10" xr3:uid="{C24E1418-2C09-44B8-8F3B-51FB320923B2}" name="Percentage Canceled" dataDxfId="7" dataCellStyle="Percent">
      <calculatedColumnFormula>Table2[[#This Row],[Number Cancelled]]/Table2[[#This Row],[Total Projects]]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B5" sqref="B5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6" max="6" width="16.25" customWidth="1"/>
    <col min="8" max="8" width="15.25" customWidth="1"/>
    <col min="9" max="9" width="18.25" customWidth="1"/>
    <col min="12" max="12" width="13.375" customWidth="1"/>
    <col min="13" max="13" width="11.125" bestFit="1" customWidth="1"/>
    <col min="14" max="14" width="23.875" customWidth="1"/>
    <col min="15" max="15" width="22.625" customWidth="1"/>
    <col min="16" max="16" width="21" customWidth="1"/>
    <col min="19" max="19" width="28" bestFit="1" customWidth="1"/>
    <col min="20" max="20" width="16.625" customWidth="1"/>
    <col min="21" max="21" width="14.25" customWidth="1"/>
  </cols>
  <sheetData>
    <row r="1" spans="1:23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2086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3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100*E2/D2</f>
        <v>0</v>
      </c>
      <c r="G2" t="s">
        <v>14</v>
      </c>
      <c r="H2">
        <v>0</v>
      </c>
      <c r="I2" s="5">
        <f t="shared" ref="I2:I65" si="1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4">
        <f>DATE(1970,1,1)+L2/60/60/24</f>
        <v>42336.25</v>
      </c>
      <c r="O2" s="4">
        <f>DATE(1970,1,1)+M2/60/60/24</f>
        <v>42353.25</v>
      </c>
      <c r="P2" s="6">
        <f>ROUND(O2-N2,0)</f>
        <v>17</v>
      </c>
      <c r="Q2" t="b">
        <v>0</v>
      </c>
      <c r="R2" t="b">
        <v>0</v>
      </c>
      <c r="S2" t="s">
        <v>17</v>
      </c>
      <c r="T2" t="str">
        <f>LEFT(S2,FIND("/",S2)-1)</f>
        <v>food</v>
      </c>
      <c r="U2" t="str">
        <f>MID(S2,FIND("/",S2)+1,LEN(S2))</f>
        <v>food trucks</v>
      </c>
      <c r="W2" s="4"/>
    </row>
    <row r="3" spans="1:23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4">
        <f t="shared" ref="N3:N66" si="2">DATE(1970,1,1)+L3/60/60/24</f>
        <v>41870.208333333336</v>
      </c>
      <c r="O3" s="4">
        <f t="shared" ref="O3:O66" si="3">DATE(1970,1,1)+M3/60/60/24</f>
        <v>41872.208333333336</v>
      </c>
      <c r="P3" s="6">
        <f t="shared" ref="P3:P66" si="4">ROUND(O3-N3,0)</f>
        <v>2</v>
      </c>
      <c r="Q3" t="b">
        <v>0</v>
      </c>
      <c r="R3" t="b">
        <v>1</v>
      </c>
      <c r="S3" t="s">
        <v>23</v>
      </c>
      <c r="T3" t="str">
        <f t="shared" ref="T3:T66" si="5">LEFT(S3,FIND("/",S3)-1)</f>
        <v>music</v>
      </c>
      <c r="U3" t="str">
        <f t="shared" ref="U3:U66" si="6">MID(S3,FIND("/",S3)+1,LEN(S3))</f>
        <v>rock</v>
      </c>
    </row>
    <row r="4" spans="1:23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131.47878228782287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4">
        <f t="shared" si="2"/>
        <v>41595.25</v>
      </c>
      <c r="O4" s="4">
        <f t="shared" si="3"/>
        <v>41597.25</v>
      </c>
      <c r="P4" s="6">
        <f t="shared" si="4"/>
        <v>2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3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58.976190476190474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4">
        <f t="shared" si="2"/>
        <v>43688.208333333328</v>
      </c>
      <c r="O5" s="4">
        <f t="shared" si="3"/>
        <v>43728.208333333328</v>
      </c>
      <c r="P5" s="6">
        <f t="shared" si="4"/>
        <v>40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3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4">
        <f t="shared" si="2"/>
        <v>43485.25</v>
      </c>
      <c r="O6" s="4">
        <f t="shared" si="3"/>
        <v>43489.25</v>
      </c>
      <c r="P6" s="6">
        <f t="shared" si="4"/>
        <v>4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3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4">
        <f t="shared" si="2"/>
        <v>41149.208333333336</v>
      </c>
      <c r="O7" s="4">
        <f t="shared" si="3"/>
        <v>41160.208333333336</v>
      </c>
      <c r="P7" s="6">
        <f t="shared" si="4"/>
        <v>11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4">
        <f t="shared" si="2"/>
        <v>42991.208333333328</v>
      </c>
      <c r="O8" s="4">
        <f t="shared" si="3"/>
        <v>42992.208333333328</v>
      </c>
      <c r="P8" s="6">
        <f t="shared" si="4"/>
        <v>1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3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4">
        <f t="shared" si="2"/>
        <v>42229.208333333328</v>
      </c>
      <c r="O9" s="4">
        <f t="shared" si="3"/>
        <v>42231.208333333328</v>
      </c>
      <c r="P9" s="6">
        <f t="shared" si="4"/>
        <v>2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2"/>
        <v>40399.208333333336</v>
      </c>
      <c r="O10" s="4">
        <f t="shared" si="3"/>
        <v>40401.208333333336</v>
      </c>
      <c r="P10" s="6">
        <f t="shared" si="4"/>
        <v>2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3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2"/>
        <v>41536.208333333336</v>
      </c>
      <c r="O11" s="4">
        <f t="shared" si="3"/>
        <v>41585.25</v>
      </c>
      <c r="P11" s="6">
        <f t="shared" si="4"/>
        <v>49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3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2"/>
        <v>40404.208333333336</v>
      </c>
      <c r="O12" s="4">
        <f t="shared" si="3"/>
        <v>40452.208333333336</v>
      </c>
      <c r="P12" s="6">
        <f t="shared" si="4"/>
        <v>48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3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2"/>
        <v>40442.208333333336</v>
      </c>
      <c r="O13" s="4">
        <f t="shared" si="3"/>
        <v>40448.208333333336</v>
      </c>
      <c r="P13" s="6">
        <f t="shared" si="4"/>
        <v>6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3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89.349206349206355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2"/>
        <v>43760.208333333328</v>
      </c>
      <c r="O14" s="4">
        <f t="shared" si="3"/>
        <v>43768.208333333328</v>
      </c>
      <c r="P14" s="6">
        <f t="shared" si="4"/>
        <v>8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3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245.11904761904762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2"/>
        <v>42532.208333333328</v>
      </c>
      <c r="O15" s="4">
        <f t="shared" si="3"/>
        <v>42544.208333333328</v>
      </c>
      <c r="P15" s="6">
        <f t="shared" si="4"/>
        <v>12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3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66.769503546099287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2"/>
        <v>40974.25</v>
      </c>
      <c r="O16" s="4">
        <f t="shared" si="3"/>
        <v>41001.208333333336</v>
      </c>
      <c r="P16" s="6">
        <f t="shared" si="4"/>
        <v>27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47.307881773399018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2"/>
        <v>43809.25</v>
      </c>
      <c r="O17" s="4">
        <f t="shared" si="3"/>
        <v>43813.25</v>
      </c>
      <c r="P17" s="6">
        <f t="shared" si="4"/>
        <v>4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2"/>
        <v>41661.25</v>
      </c>
      <c r="O18" s="4">
        <f t="shared" si="3"/>
        <v>41683.25</v>
      </c>
      <c r="P18" s="6">
        <f t="shared" si="4"/>
        <v>22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2"/>
        <v>40555.25</v>
      </c>
      <c r="O19" s="4">
        <f t="shared" si="3"/>
        <v>40556.25</v>
      </c>
      <c r="P19" s="6">
        <f t="shared" si="4"/>
        <v>1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2"/>
        <v>43351.208333333328</v>
      </c>
      <c r="O20" s="4">
        <f t="shared" si="3"/>
        <v>43359.208333333328</v>
      </c>
      <c r="P20" s="6">
        <f t="shared" si="4"/>
        <v>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2"/>
        <v>43528.25</v>
      </c>
      <c r="O21" s="4">
        <f t="shared" si="3"/>
        <v>43549.208333333328</v>
      </c>
      <c r="P21" s="6">
        <f t="shared" si="4"/>
        <v>21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2"/>
        <v>41848.208333333336</v>
      </c>
      <c r="O22" s="4">
        <f t="shared" si="3"/>
        <v>41848.208333333336</v>
      </c>
      <c r="P22" s="6">
        <f t="shared" si="4"/>
        <v>0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2"/>
        <v>40770.208333333336</v>
      </c>
      <c r="O23" s="4">
        <f t="shared" si="3"/>
        <v>40804.208333333336</v>
      </c>
      <c r="P23" s="6">
        <f t="shared" si="4"/>
        <v>34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2"/>
        <v>43193.208333333328</v>
      </c>
      <c r="O24" s="4">
        <f t="shared" si="3"/>
        <v>43208.208333333328</v>
      </c>
      <c r="P24" s="6">
        <f t="shared" si="4"/>
        <v>15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332.04444444444442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2"/>
        <v>43510.25</v>
      </c>
      <c r="O25" s="4">
        <f t="shared" si="3"/>
        <v>43563.208333333328</v>
      </c>
      <c r="P25" s="6">
        <f t="shared" si="4"/>
        <v>53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2"/>
        <v>41811.208333333336</v>
      </c>
      <c r="O26" s="4">
        <f t="shared" si="3"/>
        <v>41813.208333333336</v>
      </c>
      <c r="P26" s="6">
        <f t="shared" si="4"/>
        <v>2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2"/>
        <v>40681.208333333336</v>
      </c>
      <c r="O27" s="4">
        <f t="shared" si="3"/>
        <v>40701.208333333336</v>
      </c>
      <c r="P27" s="6">
        <f t="shared" si="4"/>
        <v>20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2"/>
        <v>43312.208333333328</v>
      </c>
      <c r="O28" s="4">
        <f t="shared" si="3"/>
        <v>43339.208333333328</v>
      </c>
      <c r="P28" s="6">
        <f t="shared" si="4"/>
        <v>27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2"/>
        <v>42280.208333333328</v>
      </c>
      <c r="O29" s="4">
        <f t="shared" si="3"/>
        <v>42288.208333333328</v>
      </c>
      <c r="P29" s="6">
        <f t="shared" si="4"/>
        <v>8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105.22553516819572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2"/>
        <v>40218.25</v>
      </c>
      <c r="O30" s="4">
        <f t="shared" si="3"/>
        <v>40241.25</v>
      </c>
      <c r="P30" s="6">
        <f t="shared" si="4"/>
        <v>23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328.89978213507624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2"/>
        <v>43301.208333333328</v>
      </c>
      <c r="O31" s="4">
        <f t="shared" si="3"/>
        <v>43341.208333333328</v>
      </c>
      <c r="P31" s="6">
        <f t="shared" si="4"/>
        <v>40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2"/>
        <v>43609.208333333328</v>
      </c>
      <c r="O32" s="4">
        <f t="shared" si="3"/>
        <v>43614.208333333328</v>
      </c>
      <c r="P32" s="6">
        <f t="shared" si="4"/>
        <v>5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2"/>
        <v>42374.25</v>
      </c>
      <c r="O33" s="4">
        <f t="shared" si="3"/>
        <v>42402.25</v>
      </c>
      <c r="P33" s="6">
        <f t="shared" si="4"/>
        <v>28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2"/>
        <v>43110.25</v>
      </c>
      <c r="O34" s="4">
        <f t="shared" si="3"/>
        <v>43137.25</v>
      </c>
      <c r="P34" s="6">
        <f t="shared" si="4"/>
        <v>27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2"/>
        <v>41917.208333333336</v>
      </c>
      <c r="O35" s="4">
        <f t="shared" si="3"/>
        <v>41954.25</v>
      </c>
      <c r="P35" s="6">
        <f t="shared" si="4"/>
        <v>37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2"/>
        <v>42817.208333333328</v>
      </c>
      <c r="O36" s="4">
        <f t="shared" si="3"/>
        <v>42822.208333333328</v>
      </c>
      <c r="P36" s="6">
        <f t="shared" si="4"/>
        <v>5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2"/>
        <v>43484.25</v>
      </c>
      <c r="O37" s="4">
        <f t="shared" si="3"/>
        <v>43526.25</v>
      </c>
      <c r="P37" s="6">
        <f t="shared" si="4"/>
        <v>42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157.28571428571428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2"/>
        <v>40600.25</v>
      </c>
      <c r="O38" s="4">
        <f t="shared" si="3"/>
        <v>40625.208333333336</v>
      </c>
      <c r="P38" s="6">
        <f t="shared" si="4"/>
        <v>25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2"/>
        <v>43744.208333333328</v>
      </c>
      <c r="O39" s="4">
        <f t="shared" si="3"/>
        <v>43777.25</v>
      </c>
      <c r="P39" s="6">
        <f t="shared" si="4"/>
        <v>33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2"/>
        <v>40469.208333333336</v>
      </c>
      <c r="O40" s="4">
        <f t="shared" si="3"/>
        <v>40474.208333333336</v>
      </c>
      <c r="P40" s="6">
        <f t="shared" si="4"/>
        <v>5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2"/>
        <v>41330.25</v>
      </c>
      <c r="O41" s="4">
        <f t="shared" si="3"/>
        <v>41344.208333333336</v>
      </c>
      <c r="P41" s="6">
        <f t="shared" si="4"/>
        <v>14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2"/>
        <v>40334.208333333336</v>
      </c>
      <c r="O42" s="4">
        <f t="shared" si="3"/>
        <v>40353.208333333336</v>
      </c>
      <c r="P42" s="6">
        <f t="shared" si="4"/>
        <v>19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212.92857142857142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2"/>
        <v>41156.208333333336</v>
      </c>
      <c r="O43" s="4">
        <f t="shared" si="3"/>
        <v>41182.208333333336</v>
      </c>
      <c r="P43" s="6">
        <f t="shared" si="4"/>
        <v>26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2"/>
        <v>40728.208333333336</v>
      </c>
      <c r="O44" s="4">
        <f t="shared" si="3"/>
        <v>40737.208333333336</v>
      </c>
      <c r="P44" s="6">
        <f t="shared" si="4"/>
        <v>9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2"/>
        <v>41844.208333333336</v>
      </c>
      <c r="O45" s="4">
        <f t="shared" si="3"/>
        <v>41860.208333333336</v>
      </c>
      <c r="P45" s="6">
        <f t="shared" si="4"/>
        <v>16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2"/>
        <v>43541.208333333328</v>
      </c>
      <c r="O46" s="4">
        <f t="shared" si="3"/>
        <v>43542.208333333328</v>
      </c>
      <c r="P46" s="6">
        <f t="shared" si="4"/>
        <v>1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2"/>
        <v>42676.208333333328</v>
      </c>
      <c r="O47" s="4">
        <f t="shared" si="3"/>
        <v>42691.25</v>
      </c>
      <c r="P47" s="6">
        <f t="shared" si="4"/>
        <v>15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114.78378378378379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2"/>
        <v>40367.208333333336</v>
      </c>
      <c r="O48" s="4">
        <f t="shared" si="3"/>
        <v>40390.208333333336</v>
      </c>
      <c r="P48" s="6">
        <f t="shared" si="4"/>
        <v>23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2"/>
        <v>41727.208333333336</v>
      </c>
      <c r="O49" s="4">
        <f t="shared" si="3"/>
        <v>41757.208333333336</v>
      </c>
      <c r="P49" s="6">
        <f t="shared" si="4"/>
        <v>30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2"/>
        <v>42180.208333333328</v>
      </c>
      <c r="O50" s="4">
        <f t="shared" si="3"/>
        <v>42192.208333333328</v>
      </c>
      <c r="P50" s="6">
        <f t="shared" si="4"/>
        <v>12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2"/>
        <v>43758.208333333328</v>
      </c>
      <c r="O51" s="4">
        <f t="shared" si="3"/>
        <v>43803.25</v>
      </c>
      <c r="P51" s="6">
        <f t="shared" si="4"/>
        <v>45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2"/>
        <v>41487.208333333336</v>
      </c>
      <c r="O52" s="4">
        <f t="shared" si="3"/>
        <v>41515.208333333336</v>
      </c>
      <c r="P52" s="6">
        <f t="shared" si="4"/>
        <v>28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2"/>
        <v>40995.208333333336</v>
      </c>
      <c r="O53" s="4">
        <f t="shared" si="3"/>
        <v>41011.208333333336</v>
      </c>
      <c r="P53" s="6">
        <f t="shared" si="4"/>
        <v>16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2"/>
        <v>40436.208333333336</v>
      </c>
      <c r="O54" s="4">
        <f t="shared" si="3"/>
        <v>40440.208333333336</v>
      </c>
      <c r="P54" s="6">
        <f t="shared" si="4"/>
        <v>4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2"/>
        <v>41779.208333333336</v>
      </c>
      <c r="O55" s="4">
        <f t="shared" si="3"/>
        <v>41818.208333333336</v>
      </c>
      <c r="P55" s="6">
        <f t="shared" si="4"/>
        <v>39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2"/>
        <v>43170.25</v>
      </c>
      <c r="O56" s="4">
        <f t="shared" si="3"/>
        <v>43176.208333333328</v>
      </c>
      <c r="P56" s="6">
        <f t="shared" si="4"/>
        <v>6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2"/>
        <v>43311.208333333328</v>
      </c>
      <c r="O57" s="4">
        <f t="shared" si="3"/>
        <v>43316.208333333328</v>
      </c>
      <c r="P57" s="6">
        <f t="shared" si="4"/>
        <v>5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2"/>
        <v>42014.25</v>
      </c>
      <c r="O58" s="4">
        <f t="shared" si="3"/>
        <v>42021.25</v>
      </c>
      <c r="P58" s="6">
        <f t="shared" si="4"/>
        <v>7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2"/>
        <v>42979.208333333328</v>
      </c>
      <c r="O59" s="4">
        <f t="shared" si="3"/>
        <v>42991.208333333328</v>
      </c>
      <c r="P59" s="6">
        <f t="shared" si="4"/>
        <v>12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227.11111111111111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2"/>
        <v>42268.208333333328</v>
      </c>
      <c r="O60" s="4">
        <f t="shared" si="3"/>
        <v>42281.208333333328</v>
      </c>
      <c r="P60" s="6">
        <f t="shared" si="4"/>
        <v>13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275.07142857142856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2"/>
        <v>42898.208333333328</v>
      </c>
      <c r="O61" s="4">
        <f t="shared" si="3"/>
        <v>42913.208333333328</v>
      </c>
      <c r="P61" s="6">
        <f t="shared" si="4"/>
        <v>15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2"/>
        <v>41107.208333333336</v>
      </c>
      <c r="O62" s="4">
        <f t="shared" si="3"/>
        <v>41110.208333333336</v>
      </c>
      <c r="P62" s="6">
        <f t="shared" si="4"/>
        <v>3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2"/>
        <v>40595.25</v>
      </c>
      <c r="O63" s="4">
        <f t="shared" si="3"/>
        <v>40635.208333333336</v>
      </c>
      <c r="P63" s="6">
        <f t="shared" si="4"/>
        <v>40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2"/>
        <v>42160.208333333328</v>
      </c>
      <c r="O64" s="4">
        <f t="shared" si="3"/>
        <v>42161.208333333328</v>
      </c>
      <c r="P64" s="6">
        <f t="shared" si="4"/>
        <v>1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2"/>
        <v>42853.208333333328</v>
      </c>
      <c r="O65" s="4">
        <f t="shared" si="3"/>
        <v>42859.208333333328</v>
      </c>
      <c r="P65" s="6">
        <f t="shared" si="4"/>
        <v>6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7">100*E66/D66</f>
        <v>97.642857142857139</v>
      </c>
      <c r="G66" t="s">
        <v>14</v>
      </c>
      <c r="H66">
        <v>38</v>
      </c>
      <c r="I66" s="5">
        <f t="shared" ref="I66:I129" si="8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4">
        <f t="shared" si="2"/>
        <v>43283.208333333328</v>
      </c>
      <c r="O66" s="4">
        <f t="shared" si="3"/>
        <v>43298.208333333328</v>
      </c>
      <c r="P66" s="6">
        <f t="shared" si="4"/>
        <v>15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7"/>
        <v>236.14754098360655</v>
      </c>
      <c r="G67" t="s">
        <v>20</v>
      </c>
      <c r="H67">
        <v>236</v>
      </c>
      <c r="I67" s="5">
        <f t="shared" si="8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4">
        <f t="shared" ref="N67:N130" si="9">DATE(1970,1,1)+L67/60/60/24</f>
        <v>40570.25</v>
      </c>
      <c r="O67" s="4">
        <f t="shared" ref="O67:O130" si="10">DATE(1970,1,1)+M67/60/60/24</f>
        <v>40577.25</v>
      </c>
      <c r="P67" s="6">
        <f t="shared" ref="P67:P130" si="11">ROUND(O67-N67,0)</f>
        <v>7</v>
      </c>
      <c r="Q67" t="b">
        <v>0</v>
      </c>
      <c r="R67" t="b">
        <v>0</v>
      </c>
      <c r="S67" t="s">
        <v>33</v>
      </c>
      <c r="T67" t="str">
        <f t="shared" ref="T67:T130" si="12">LEFT(S67,FIND("/",S67)-1)</f>
        <v>theater</v>
      </c>
      <c r="U67" t="str">
        <f t="shared" ref="U67:U130" si="13">MID(S67,FIND("/",S67)+1,LEN(S67))</f>
        <v>plays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7"/>
        <v>45.068965517241381</v>
      </c>
      <c r="G68" t="s">
        <v>14</v>
      </c>
      <c r="H68">
        <v>12</v>
      </c>
      <c r="I68" s="5">
        <f t="shared" si="8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9"/>
        <v>42102.208333333328</v>
      </c>
      <c r="O68" s="4">
        <f t="shared" si="10"/>
        <v>42107.208333333328</v>
      </c>
      <c r="P68" s="6">
        <f t="shared" si="11"/>
        <v>5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7"/>
        <v>162.38567493112947</v>
      </c>
      <c r="G69" t="s">
        <v>20</v>
      </c>
      <c r="H69">
        <v>4065</v>
      </c>
      <c r="I69" s="5">
        <f t="shared" si="8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9"/>
        <v>40203.25</v>
      </c>
      <c r="O69" s="4">
        <f t="shared" si="10"/>
        <v>40208.25</v>
      </c>
      <c r="P69" s="6">
        <f t="shared" si="11"/>
        <v>5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7"/>
        <v>254.52631578947367</v>
      </c>
      <c r="G70" t="s">
        <v>20</v>
      </c>
      <c r="H70">
        <v>246</v>
      </c>
      <c r="I70" s="5">
        <f t="shared" si="8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9"/>
        <v>42943.208333333328</v>
      </c>
      <c r="O70" s="4">
        <f t="shared" si="10"/>
        <v>42990.208333333328</v>
      </c>
      <c r="P70" s="6">
        <f t="shared" si="11"/>
        <v>47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7"/>
        <v>24.063291139240505</v>
      </c>
      <c r="G71" t="s">
        <v>74</v>
      </c>
      <c r="H71">
        <v>17</v>
      </c>
      <c r="I71" s="5">
        <f t="shared" si="8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9"/>
        <v>40531.25</v>
      </c>
      <c r="O71" s="4">
        <f t="shared" si="10"/>
        <v>40565.25</v>
      </c>
      <c r="P71" s="6">
        <f t="shared" si="11"/>
        <v>34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7"/>
        <v>123.74140625</v>
      </c>
      <c r="G72" t="s">
        <v>20</v>
      </c>
      <c r="H72">
        <v>2475</v>
      </c>
      <c r="I72" s="5">
        <f t="shared" si="8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9"/>
        <v>40484.208333333336</v>
      </c>
      <c r="O72" s="4">
        <f t="shared" si="10"/>
        <v>40533.25</v>
      </c>
      <c r="P72" s="6">
        <f t="shared" si="11"/>
        <v>49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7"/>
        <v>108.06666666666666</v>
      </c>
      <c r="G73" t="s">
        <v>20</v>
      </c>
      <c r="H73">
        <v>76</v>
      </c>
      <c r="I73" s="5">
        <f t="shared" si="8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9"/>
        <v>43799.25</v>
      </c>
      <c r="O73" s="4">
        <f t="shared" si="10"/>
        <v>43803.25</v>
      </c>
      <c r="P73" s="6">
        <f t="shared" si="11"/>
        <v>4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7"/>
        <v>670.33333333333337</v>
      </c>
      <c r="G74" t="s">
        <v>20</v>
      </c>
      <c r="H74">
        <v>54</v>
      </c>
      <c r="I74" s="5">
        <f t="shared" si="8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9"/>
        <v>42186.208333333328</v>
      </c>
      <c r="O74" s="4">
        <f t="shared" si="10"/>
        <v>42222.208333333328</v>
      </c>
      <c r="P74" s="6">
        <f t="shared" si="11"/>
        <v>36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7"/>
        <v>660.92857142857144</v>
      </c>
      <c r="G75" t="s">
        <v>20</v>
      </c>
      <c r="H75">
        <v>88</v>
      </c>
      <c r="I75" s="5">
        <f t="shared" si="8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9"/>
        <v>42701.25</v>
      </c>
      <c r="O75" s="4">
        <f t="shared" si="10"/>
        <v>42704.25</v>
      </c>
      <c r="P75" s="6">
        <f t="shared" si="11"/>
        <v>3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7"/>
        <v>122.46153846153847</v>
      </c>
      <c r="G76" t="s">
        <v>20</v>
      </c>
      <c r="H76">
        <v>85</v>
      </c>
      <c r="I76" s="5">
        <f t="shared" si="8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9"/>
        <v>42456.208333333328</v>
      </c>
      <c r="O76" s="4">
        <f t="shared" si="10"/>
        <v>42457.208333333328</v>
      </c>
      <c r="P76" s="6">
        <f t="shared" si="11"/>
        <v>1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7"/>
        <v>150.57731958762886</v>
      </c>
      <c r="G77" t="s">
        <v>20</v>
      </c>
      <c r="H77">
        <v>170</v>
      </c>
      <c r="I77" s="5">
        <f t="shared" si="8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9"/>
        <v>43296.208333333328</v>
      </c>
      <c r="O77" s="4">
        <f t="shared" si="10"/>
        <v>43304.208333333328</v>
      </c>
      <c r="P77" s="6">
        <f t="shared" si="11"/>
        <v>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7"/>
        <v>78.106590724165983</v>
      </c>
      <c r="G78" t="s">
        <v>14</v>
      </c>
      <c r="H78">
        <v>1684</v>
      </c>
      <c r="I78" s="5">
        <f t="shared" si="8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9"/>
        <v>42027.25</v>
      </c>
      <c r="O78" s="4">
        <f t="shared" si="10"/>
        <v>42076.208333333328</v>
      </c>
      <c r="P78" s="6">
        <f t="shared" si="11"/>
        <v>49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7"/>
        <v>46.94736842105263</v>
      </c>
      <c r="G79" t="s">
        <v>14</v>
      </c>
      <c r="H79">
        <v>56</v>
      </c>
      <c r="I79" s="5">
        <f t="shared" si="8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9"/>
        <v>40448.208333333336</v>
      </c>
      <c r="O79" s="4">
        <f t="shared" si="10"/>
        <v>40462.208333333336</v>
      </c>
      <c r="P79" s="6">
        <f t="shared" si="11"/>
        <v>14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7"/>
        <v>300.8</v>
      </c>
      <c r="G80" t="s">
        <v>20</v>
      </c>
      <c r="H80">
        <v>330</v>
      </c>
      <c r="I80" s="5">
        <f t="shared" si="8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9"/>
        <v>43206.208333333328</v>
      </c>
      <c r="O80" s="4">
        <f t="shared" si="10"/>
        <v>43207.208333333328</v>
      </c>
      <c r="P80" s="6">
        <f t="shared" si="11"/>
        <v>1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7"/>
        <v>69.598615916955012</v>
      </c>
      <c r="G81" t="s">
        <v>14</v>
      </c>
      <c r="H81">
        <v>838</v>
      </c>
      <c r="I81" s="5">
        <f t="shared" si="8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9"/>
        <v>43267.208333333328</v>
      </c>
      <c r="O81" s="4">
        <f t="shared" si="10"/>
        <v>43272.208333333328</v>
      </c>
      <c r="P81" s="6">
        <f t="shared" si="11"/>
        <v>5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7"/>
        <v>637.4545454545455</v>
      </c>
      <c r="G82" t="s">
        <v>20</v>
      </c>
      <c r="H82">
        <v>127</v>
      </c>
      <c r="I82" s="5">
        <f t="shared" si="8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9"/>
        <v>42976.208333333328</v>
      </c>
      <c r="O82" s="4">
        <f t="shared" si="10"/>
        <v>43006.208333333328</v>
      </c>
      <c r="P82" s="6">
        <f t="shared" si="11"/>
        <v>30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7"/>
        <v>225.33928571428572</v>
      </c>
      <c r="G83" t="s">
        <v>20</v>
      </c>
      <c r="H83">
        <v>411</v>
      </c>
      <c r="I83" s="5">
        <f t="shared" si="8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9"/>
        <v>43062.25</v>
      </c>
      <c r="O83" s="4">
        <f t="shared" si="10"/>
        <v>43087.25</v>
      </c>
      <c r="P83" s="6">
        <f t="shared" si="11"/>
        <v>25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7"/>
        <v>1497.3</v>
      </c>
      <c r="G84" t="s">
        <v>20</v>
      </c>
      <c r="H84">
        <v>180</v>
      </c>
      <c r="I84" s="5">
        <f t="shared" si="8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9"/>
        <v>43482.25</v>
      </c>
      <c r="O84" s="4">
        <f t="shared" si="10"/>
        <v>43489.25</v>
      </c>
      <c r="P84" s="6">
        <f t="shared" si="11"/>
        <v>7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7"/>
        <v>37.590225563909776</v>
      </c>
      <c r="G85" t="s">
        <v>14</v>
      </c>
      <c r="H85">
        <v>1000</v>
      </c>
      <c r="I85" s="5">
        <f t="shared" si="8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9"/>
        <v>42579.208333333328</v>
      </c>
      <c r="O85" s="4">
        <f t="shared" si="10"/>
        <v>42601.208333333328</v>
      </c>
      <c r="P85" s="6">
        <f t="shared" si="11"/>
        <v>22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7"/>
        <v>132.36942675159236</v>
      </c>
      <c r="G86" t="s">
        <v>20</v>
      </c>
      <c r="H86">
        <v>374</v>
      </c>
      <c r="I86" s="5">
        <f t="shared" si="8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9"/>
        <v>41118.208333333336</v>
      </c>
      <c r="O86" s="4">
        <f t="shared" si="10"/>
        <v>41128.208333333336</v>
      </c>
      <c r="P86" s="6">
        <f t="shared" si="11"/>
        <v>10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7"/>
        <v>131.22448979591837</v>
      </c>
      <c r="G87" t="s">
        <v>20</v>
      </c>
      <c r="H87">
        <v>71</v>
      </c>
      <c r="I87" s="5">
        <f t="shared" si="8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9"/>
        <v>40797.208333333336</v>
      </c>
      <c r="O87" s="4">
        <f t="shared" si="10"/>
        <v>40805.208333333336</v>
      </c>
      <c r="P87" s="6">
        <f t="shared" si="11"/>
        <v>8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7"/>
        <v>167.63513513513513</v>
      </c>
      <c r="G88" t="s">
        <v>20</v>
      </c>
      <c r="H88">
        <v>203</v>
      </c>
      <c r="I88" s="5">
        <f t="shared" si="8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9"/>
        <v>42128.208333333328</v>
      </c>
      <c r="O88" s="4">
        <f t="shared" si="10"/>
        <v>42141.208333333328</v>
      </c>
      <c r="P88" s="6">
        <f t="shared" si="11"/>
        <v>13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7"/>
        <v>61.984886649874056</v>
      </c>
      <c r="G89" t="s">
        <v>14</v>
      </c>
      <c r="H89">
        <v>1482</v>
      </c>
      <c r="I89" s="5">
        <f t="shared" si="8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9"/>
        <v>40610.25</v>
      </c>
      <c r="O89" s="4">
        <f t="shared" si="10"/>
        <v>40621.208333333336</v>
      </c>
      <c r="P89" s="6">
        <f t="shared" si="11"/>
        <v>11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7"/>
        <v>260.75</v>
      </c>
      <c r="G90" t="s">
        <v>20</v>
      </c>
      <c r="H90">
        <v>113</v>
      </c>
      <c r="I90" s="5">
        <f t="shared" si="8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9"/>
        <v>42110.208333333328</v>
      </c>
      <c r="O90" s="4">
        <f t="shared" si="10"/>
        <v>42132.208333333328</v>
      </c>
      <c r="P90" s="6">
        <f t="shared" si="11"/>
        <v>22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7"/>
        <v>252.58823529411765</v>
      </c>
      <c r="G91" t="s">
        <v>20</v>
      </c>
      <c r="H91">
        <v>96</v>
      </c>
      <c r="I91" s="5">
        <f t="shared" si="8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9"/>
        <v>40283.208333333336</v>
      </c>
      <c r="O91" s="4">
        <f t="shared" si="10"/>
        <v>40285.208333333336</v>
      </c>
      <c r="P91" s="6">
        <f t="shared" si="11"/>
        <v>2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7"/>
        <v>78.615384615384613</v>
      </c>
      <c r="G92" t="s">
        <v>14</v>
      </c>
      <c r="H92">
        <v>106</v>
      </c>
      <c r="I92" s="5">
        <f t="shared" si="8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9"/>
        <v>42425.25</v>
      </c>
      <c r="O92" s="4">
        <f t="shared" si="10"/>
        <v>42425.25</v>
      </c>
      <c r="P92" s="6">
        <f t="shared" si="11"/>
        <v>0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7"/>
        <v>48.404406999351913</v>
      </c>
      <c r="G93" t="s">
        <v>14</v>
      </c>
      <c r="H93">
        <v>679</v>
      </c>
      <c r="I93" s="5">
        <f t="shared" si="8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9"/>
        <v>42588.208333333328</v>
      </c>
      <c r="O93" s="4">
        <f t="shared" si="10"/>
        <v>42616.208333333328</v>
      </c>
      <c r="P93" s="6">
        <f t="shared" si="11"/>
        <v>28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7"/>
        <v>258.875</v>
      </c>
      <c r="G94" t="s">
        <v>20</v>
      </c>
      <c r="H94">
        <v>498</v>
      </c>
      <c r="I94" s="5">
        <f t="shared" si="8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9"/>
        <v>40352.208333333336</v>
      </c>
      <c r="O94" s="4">
        <f t="shared" si="10"/>
        <v>40353.208333333336</v>
      </c>
      <c r="P94" s="6">
        <f t="shared" si="11"/>
        <v>1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7"/>
        <v>60.548713235294116</v>
      </c>
      <c r="G95" t="s">
        <v>74</v>
      </c>
      <c r="H95">
        <v>610</v>
      </c>
      <c r="I95" s="5">
        <f t="shared" si="8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9"/>
        <v>41202.208333333336</v>
      </c>
      <c r="O95" s="4">
        <f t="shared" si="10"/>
        <v>41206.208333333336</v>
      </c>
      <c r="P95" s="6">
        <f t="shared" si="11"/>
        <v>4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7"/>
        <v>303.68965517241378</v>
      </c>
      <c r="G96" t="s">
        <v>20</v>
      </c>
      <c r="H96">
        <v>180</v>
      </c>
      <c r="I96" s="5">
        <f t="shared" si="8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9"/>
        <v>43562.208333333328</v>
      </c>
      <c r="O96" s="4">
        <f t="shared" si="10"/>
        <v>43573.208333333328</v>
      </c>
      <c r="P96" s="6">
        <f t="shared" si="11"/>
        <v>11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7"/>
        <v>113</v>
      </c>
      <c r="G97" t="s">
        <v>20</v>
      </c>
      <c r="H97">
        <v>27</v>
      </c>
      <c r="I97" s="5">
        <f t="shared" si="8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9"/>
        <v>43752.208333333328</v>
      </c>
      <c r="O97" s="4">
        <f t="shared" si="10"/>
        <v>43759.208333333328</v>
      </c>
      <c r="P97" s="6">
        <f t="shared" si="11"/>
        <v>7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7"/>
        <v>217.37876614060258</v>
      </c>
      <c r="G98" t="s">
        <v>20</v>
      </c>
      <c r="H98">
        <v>2331</v>
      </c>
      <c r="I98" s="5">
        <f t="shared" si="8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9"/>
        <v>40612.25</v>
      </c>
      <c r="O98" s="4">
        <f t="shared" si="10"/>
        <v>40625.208333333336</v>
      </c>
      <c r="P98" s="6">
        <f t="shared" si="11"/>
        <v>13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7"/>
        <v>926.69230769230774</v>
      </c>
      <c r="G99" t="s">
        <v>20</v>
      </c>
      <c r="H99">
        <v>113</v>
      </c>
      <c r="I99" s="5">
        <f t="shared" si="8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9"/>
        <v>42180.208333333328</v>
      </c>
      <c r="O99" s="4">
        <f t="shared" si="10"/>
        <v>42234.208333333328</v>
      </c>
      <c r="P99" s="6">
        <f t="shared" si="11"/>
        <v>54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7"/>
        <v>33.692229038854805</v>
      </c>
      <c r="G100" t="s">
        <v>14</v>
      </c>
      <c r="H100">
        <v>1220</v>
      </c>
      <c r="I100" s="5">
        <f t="shared" si="8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9"/>
        <v>42212.208333333328</v>
      </c>
      <c r="O100" s="4">
        <f t="shared" si="10"/>
        <v>42216.208333333328</v>
      </c>
      <c r="P100" s="6">
        <f t="shared" si="11"/>
        <v>4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7"/>
        <v>196.72368421052633</v>
      </c>
      <c r="G101" t="s">
        <v>20</v>
      </c>
      <c r="H101">
        <v>164</v>
      </c>
      <c r="I101" s="5">
        <f t="shared" si="8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9"/>
        <v>41968.25</v>
      </c>
      <c r="O101" s="4">
        <f t="shared" si="10"/>
        <v>41997.25</v>
      </c>
      <c r="P101" s="6">
        <f t="shared" si="11"/>
        <v>29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9"/>
        <v>40835.208333333336</v>
      </c>
      <c r="O102" s="4">
        <f t="shared" si="10"/>
        <v>40853.208333333336</v>
      </c>
      <c r="P102" s="6">
        <f t="shared" si="11"/>
        <v>18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7"/>
        <v>1021.4444444444445</v>
      </c>
      <c r="G103" t="s">
        <v>20</v>
      </c>
      <c r="H103">
        <v>164</v>
      </c>
      <c r="I103" s="5">
        <f t="shared" si="8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9"/>
        <v>42056.25</v>
      </c>
      <c r="O103" s="4">
        <f t="shared" si="10"/>
        <v>42063.25</v>
      </c>
      <c r="P103" s="6">
        <f t="shared" si="11"/>
        <v>7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7"/>
        <v>281.67567567567568</v>
      </c>
      <c r="G104" t="s">
        <v>20</v>
      </c>
      <c r="H104">
        <v>336</v>
      </c>
      <c r="I104" s="5">
        <f t="shared" si="8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9"/>
        <v>43234.208333333328</v>
      </c>
      <c r="O104" s="4">
        <f t="shared" si="10"/>
        <v>43241.208333333328</v>
      </c>
      <c r="P104" s="6">
        <f t="shared" si="11"/>
        <v>7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7"/>
        <v>24.61</v>
      </c>
      <c r="G105" t="s">
        <v>14</v>
      </c>
      <c r="H105">
        <v>37</v>
      </c>
      <c r="I105" s="5">
        <f t="shared" si="8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9"/>
        <v>40475.208333333336</v>
      </c>
      <c r="O105" s="4">
        <f t="shared" si="10"/>
        <v>40484.208333333336</v>
      </c>
      <c r="P105" s="6">
        <f t="shared" si="11"/>
        <v>9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7"/>
        <v>143.14010067114094</v>
      </c>
      <c r="G106" t="s">
        <v>20</v>
      </c>
      <c r="H106">
        <v>1917</v>
      </c>
      <c r="I106" s="5">
        <f t="shared" si="8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9"/>
        <v>42878.208333333328</v>
      </c>
      <c r="O106" s="4">
        <f t="shared" si="10"/>
        <v>42879.208333333328</v>
      </c>
      <c r="P106" s="6">
        <f t="shared" si="11"/>
        <v>1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7"/>
        <v>144.54411764705881</v>
      </c>
      <c r="G107" t="s">
        <v>20</v>
      </c>
      <c r="H107">
        <v>95</v>
      </c>
      <c r="I107" s="5">
        <f t="shared" si="8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9"/>
        <v>41366.208333333336</v>
      </c>
      <c r="O107" s="4">
        <f t="shared" si="10"/>
        <v>41384.208333333336</v>
      </c>
      <c r="P107" s="6">
        <f t="shared" si="11"/>
        <v>18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7"/>
        <v>359.12820512820514</v>
      </c>
      <c r="G108" t="s">
        <v>20</v>
      </c>
      <c r="H108">
        <v>147</v>
      </c>
      <c r="I108" s="5">
        <f t="shared" si="8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9"/>
        <v>43716.208333333328</v>
      </c>
      <c r="O108" s="4">
        <f t="shared" si="10"/>
        <v>43721.208333333328</v>
      </c>
      <c r="P108" s="6">
        <f t="shared" si="11"/>
        <v>5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7"/>
        <v>186.48571428571429</v>
      </c>
      <c r="G109" t="s">
        <v>20</v>
      </c>
      <c r="H109">
        <v>86</v>
      </c>
      <c r="I109" s="5">
        <f t="shared" si="8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9"/>
        <v>43213.208333333328</v>
      </c>
      <c r="O109" s="4">
        <f t="shared" si="10"/>
        <v>43230.208333333328</v>
      </c>
      <c r="P109" s="6">
        <f t="shared" si="11"/>
        <v>17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7"/>
        <v>595.26666666666665</v>
      </c>
      <c r="G110" t="s">
        <v>20</v>
      </c>
      <c r="H110">
        <v>83</v>
      </c>
      <c r="I110" s="5">
        <f t="shared" si="8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9"/>
        <v>41005.208333333336</v>
      </c>
      <c r="O110" s="4">
        <f t="shared" si="10"/>
        <v>41042.208333333336</v>
      </c>
      <c r="P110" s="6">
        <f t="shared" si="11"/>
        <v>37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7"/>
        <v>59.21153846153846</v>
      </c>
      <c r="G111" t="s">
        <v>14</v>
      </c>
      <c r="H111">
        <v>60</v>
      </c>
      <c r="I111" s="5">
        <f t="shared" si="8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9"/>
        <v>41651.25</v>
      </c>
      <c r="O111" s="4">
        <f t="shared" si="10"/>
        <v>41653.25</v>
      </c>
      <c r="P111" s="6">
        <f t="shared" si="11"/>
        <v>2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7"/>
        <v>14.962780898876405</v>
      </c>
      <c r="G112" t="s">
        <v>14</v>
      </c>
      <c r="H112">
        <v>296</v>
      </c>
      <c r="I112" s="5">
        <f t="shared" si="8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9"/>
        <v>43354.208333333328</v>
      </c>
      <c r="O112" s="4">
        <f t="shared" si="10"/>
        <v>43373.208333333328</v>
      </c>
      <c r="P112" s="6">
        <f t="shared" si="11"/>
        <v>19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7"/>
        <v>119.95602605863192</v>
      </c>
      <c r="G113" t="s">
        <v>20</v>
      </c>
      <c r="H113">
        <v>676</v>
      </c>
      <c r="I113" s="5">
        <f t="shared" si="8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9"/>
        <v>41174.208333333336</v>
      </c>
      <c r="O113" s="4">
        <f t="shared" si="10"/>
        <v>41180.208333333336</v>
      </c>
      <c r="P113" s="6">
        <f t="shared" si="11"/>
        <v>6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7"/>
        <v>268.82978723404256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9"/>
        <v>41875.208333333336</v>
      </c>
      <c r="O114" s="4">
        <f t="shared" si="10"/>
        <v>41890.208333333336</v>
      </c>
      <c r="P114" s="6">
        <f t="shared" si="11"/>
        <v>15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7"/>
        <v>376.87878787878788</v>
      </c>
      <c r="G115" t="s">
        <v>20</v>
      </c>
      <c r="H115">
        <v>131</v>
      </c>
      <c r="I115" s="5">
        <f t="shared" si="8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9"/>
        <v>42990.208333333328</v>
      </c>
      <c r="O115" s="4">
        <f t="shared" si="10"/>
        <v>42997.208333333328</v>
      </c>
      <c r="P115" s="6">
        <f t="shared" si="11"/>
        <v>7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7"/>
        <v>727.15789473684208</v>
      </c>
      <c r="G116" t="s">
        <v>20</v>
      </c>
      <c r="H116">
        <v>126</v>
      </c>
      <c r="I116" s="5">
        <f t="shared" si="8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9"/>
        <v>43564.208333333328</v>
      </c>
      <c r="O116" s="4">
        <f t="shared" si="10"/>
        <v>43565.208333333328</v>
      </c>
      <c r="P116" s="6">
        <f t="shared" si="11"/>
        <v>1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7"/>
        <v>87.211757648470311</v>
      </c>
      <c r="G117" t="s">
        <v>14</v>
      </c>
      <c r="H117">
        <v>3304</v>
      </c>
      <c r="I117" s="5">
        <f t="shared" si="8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9"/>
        <v>43056.25</v>
      </c>
      <c r="O117" s="4">
        <f t="shared" si="10"/>
        <v>43091.25</v>
      </c>
      <c r="P117" s="6">
        <f t="shared" si="11"/>
        <v>35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5">
        <f t="shared" si="8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9"/>
        <v>42265.208333333328</v>
      </c>
      <c r="O118" s="4">
        <f t="shared" si="10"/>
        <v>42266.208333333328</v>
      </c>
      <c r="P118" s="6">
        <f t="shared" si="11"/>
        <v>1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7"/>
        <v>173.9387755102041</v>
      </c>
      <c r="G119" t="s">
        <v>20</v>
      </c>
      <c r="H119">
        <v>275</v>
      </c>
      <c r="I119" s="5">
        <f t="shared" si="8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9"/>
        <v>40808.208333333336</v>
      </c>
      <c r="O119" s="4">
        <f t="shared" si="10"/>
        <v>40814.208333333336</v>
      </c>
      <c r="P119" s="6">
        <f t="shared" si="11"/>
        <v>6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7"/>
        <v>117.61111111111111</v>
      </c>
      <c r="G120" t="s">
        <v>20</v>
      </c>
      <c r="H120">
        <v>67</v>
      </c>
      <c r="I120" s="5">
        <f t="shared" si="8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9"/>
        <v>41665.25</v>
      </c>
      <c r="O120" s="4">
        <f t="shared" si="10"/>
        <v>41671.25</v>
      </c>
      <c r="P120" s="6">
        <f t="shared" si="11"/>
        <v>6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7"/>
        <v>214.96</v>
      </c>
      <c r="G121" t="s">
        <v>20</v>
      </c>
      <c r="H121">
        <v>154</v>
      </c>
      <c r="I121" s="5">
        <f t="shared" si="8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9"/>
        <v>41806.208333333336</v>
      </c>
      <c r="O121" s="4">
        <f t="shared" si="10"/>
        <v>41823.208333333336</v>
      </c>
      <c r="P121" s="6">
        <f t="shared" si="11"/>
        <v>17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7"/>
        <v>149.49667110519309</v>
      </c>
      <c r="G122" t="s">
        <v>20</v>
      </c>
      <c r="H122">
        <v>1782</v>
      </c>
      <c r="I122" s="5">
        <f t="shared" si="8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9"/>
        <v>42111.208333333328</v>
      </c>
      <c r="O122" s="4">
        <f t="shared" si="10"/>
        <v>42115.208333333328</v>
      </c>
      <c r="P122" s="6">
        <f t="shared" si="11"/>
        <v>4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7"/>
        <v>219.33995584988963</v>
      </c>
      <c r="G123" t="s">
        <v>20</v>
      </c>
      <c r="H123">
        <v>903</v>
      </c>
      <c r="I123" s="5">
        <f t="shared" si="8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9"/>
        <v>41917.208333333336</v>
      </c>
      <c r="O123" s="4">
        <f t="shared" si="10"/>
        <v>41930.208333333336</v>
      </c>
      <c r="P123" s="6">
        <f t="shared" si="11"/>
        <v>13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7"/>
        <v>64.367690058479539</v>
      </c>
      <c r="G124" t="s">
        <v>14</v>
      </c>
      <c r="H124">
        <v>3387</v>
      </c>
      <c r="I124" s="5">
        <f t="shared" si="8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9"/>
        <v>41970.25</v>
      </c>
      <c r="O124" s="4">
        <f t="shared" si="10"/>
        <v>41997.25</v>
      </c>
      <c r="P124" s="6">
        <f t="shared" si="11"/>
        <v>27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7"/>
        <v>18.622397298818232</v>
      </c>
      <c r="G125" t="s">
        <v>14</v>
      </c>
      <c r="H125">
        <v>662</v>
      </c>
      <c r="I125" s="5">
        <f t="shared" si="8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9"/>
        <v>42332.25</v>
      </c>
      <c r="O125" s="4">
        <f t="shared" si="10"/>
        <v>42335.25</v>
      </c>
      <c r="P125" s="6">
        <f t="shared" si="11"/>
        <v>3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7"/>
        <v>367.76923076923077</v>
      </c>
      <c r="G126" t="s">
        <v>20</v>
      </c>
      <c r="H126">
        <v>94</v>
      </c>
      <c r="I126" s="5">
        <f t="shared" si="8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9"/>
        <v>43598.208333333328</v>
      </c>
      <c r="O126" s="4">
        <f t="shared" si="10"/>
        <v>43651.208333333328</v>
      </c>
      <c r="P126" s="6">
        <f t="shared" si="11"/>
        <v>53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7"/>
        <v>159.90566037735849</v>
      </c>
      <c r="G127" t="s">
        <v>20</v>
      </c>
      <c r="H127">
        <v>180</v>
      </c>
      <c r="I127" s="5">
        <f t="shared" si="8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9"/>
        <v>43362.208333333328</v>
      </c>
      <c r="O127" s="4">
        <f t="shared" si="10"/>
        <v>43366.208333333328</v>
      </c>
      <c r="P127" s="6">
        <f t="shared" si="11"/>
        <v>4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7"/>
        <v>38.633185349611544</v>
      </c>
      <c r="G128" t="s">
        <v>14</v>
      </c>
      <c r="H128">
        <v>774</v>
      </c>
      <c r="I128" s="5">
        <f t="shared" si="8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9"/>
        <v>42596.208333333328</v>
      </c>
      <c r="O128" s="4">
        <f t="shared" si="10"/>
        <v>42624.208333333328</v>
      </c>
      <c r="P128" s="6">
        <f t="shared" si="11"/>
        <v>28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7"/>
        <v>51.421511627906973</v>
      </c>
      <c r="G129" t="s">
        <v>14</v>
      </c>
      <c r="H129">
        <v>672</v>
      </c>
      <c r="I129" s="5">
        <f t="shared" si="8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9"/>
        <v>40310.208333333336</v>
      </c>
      <c r="O129" s="4">
        <f t="shared" si="10"/>
        <v>40313.208333333336</v>
      </c>
      <c r="P129" s="6">
        <f t="shared" si="11"/>
        <v>3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14">100*E130/D130</f>
        <v>60.334277620396598</v>
      </c>
      <c r="G130" t="s">
        <v>74</v>
      </c>
      <c r="H130">
        <v>532</v>
      </c>
      <c r="I130" s="5">
        <f t="shared" ref="I130:I193" si="15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si="9"/>
        <v>40417.208333333336</v>
      </c>
      <c r="O130" s="4">
        <f t="shared" si="10"/>
        <v>40430.208333333336</v>
      </c>
      <c r="P130" s="6">
        <f t="shared" si="11"/>
        <v>13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14"/>
        <v>3.2026936026936026</v>
      </c>
      <c r="G131" t="s">
        <v>74</v>
      </c>
      <c r="H131">
        <v>55</v>
      </c>
      <c r="I131" s="5">
        <f t="shared" si="15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ref="N131:N194" si="16">DATE(1970,1,1)+L131/60/60/24</f>
        <v>42038.25</v>
      </c>
      <c r="O131" s="4">
        <f t="shared" ref="O131:O194" si="17">DATE(1970,1,1)+M131/60/60/24</f>
        <v>42063.25</v>
      </c>
      <c r="P131" s="6">
        <f t="shared" ref="P131:P194" si="18">ROUND(O131-N131,0)</f>
        <v>25</v>
      </c>
      <c r="Q131" t="b">
        <v>0</v>
      </c>
      <c r="R131" t="b">
        <v>0</v>
      </c>
      <c r="S131" t="s">
        <v>17</v>
      </c>
      <c r="T131" t="str">
        <f t="shared" ref="T131:T194" si="19">LEFT(S131,FIND("/",S131)-1)</f>
        <v>food</v>
      </c>
      <c r="U131" t="str">
        <f t="shared" ref="U131:U194" si="20">MID(S131,FIND("/",S131)+1,LEN(S131))</f>
        <v>food trucks</v>
      </c>
    </row>
    <row r="132" spans="1:2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4"/>
        <v>155.46875</v>
      </c>
      <c r="G132" t="s">
        <v>20</v>
      </c>
      <c r="H132">
        <v>533</v>
      </c>
      <c r="I132" s="5">
        <f t="shared" si="1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16"/>
        <v>40842.208333333336</v>
      </c>
      <c r="O132" s="4">
        <f t="shared" si="17"/>
        <v>40858.25</v>
      </c>
      <c r="P132" s="6">
        <f t="shared" si="18"/>
        <v>16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4"/>
        <v>100.85974499089254</v>
      </c>
      <c r="G133" t="s">
        <v>20</v>
      </c>
      <c r="H133">
        <v>2443</v>
      </c>
      <c r="I133" s="5">
        <f t="shared" si="1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16"/>
        <v>41607.25</v>
      </c>
      <c r="O133" s="4">
        <f t="shared" si="17"/>
        <v>41620.25</v>
      </c>
      <c r="P133" s="6">
        <f t="shared" si="18"/>
        <v>13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4"/>
        <v>116.18181818181819</v>
      </c>
      <c r="G134" t="s">
        <v>20</v>
      </c>
      <c r="H134">
        <v>89</v>
      </c>
      <c r="I134" s="5">
        <f t="shared" si="1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16"/>
        <v>43112.25</v>
      </c>
      <c r="O134" s="4">
        <f t="shared" si="17"/>
        <v>43128.25</v>
      </c>
      <c r="P134" s="6">
        <f t="shared" si="18"/>
        <v>16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4"/>
        <v>310.77777777777777</v>
      </c>
      <c r="G135" t="s">
        <v>20</v>
      </c>
      <c r="H135">
        <v>159</v>
      </c>
      <c r="I135" s="5">
        <f t="shared" si="1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16"/>
        <v>40767.208333333336</v>
      </c>
      <c r="O135" s="4">
        <f t="shared" si="17"/>
        <v>40789.208333333336</v>
      </c>
      <c r="P135" s="6">
        <f t="shared" si="18"/>
        <v>22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4"/>
        <v>89.73668341708543</v>
      </c>
      <c r="G136" t="s">
        <v>14</v>
      </c>
      <c r="H136">
        <v>940</v>
      </c>
      <c r="I136" s="5">
        <f t="shared" si="1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16"/>
        <v>40713.208333333336</v>
      </c>
      <c r="O136" s="4">
        <f t="shared" si="17"/>
        <v>40762.208333333336</v>
      </c>
      <c r="P136" s="6">
        <f t="shared" si="18"/>
        <v>49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4"/>
        <v>71.272727272727266</v>
      </c>
      <c r="G137" t="s">
        <v>14</v>
      </c>
      <c r="H137">
        <v>117</v>
      </c>
      <c r="I137" s="5">
        <f t="shared" si="1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16"/>
        <v>41340.25</v>
      </c>
      <c r="O137" s="4">
        <f t="shared" si="17"/>
        <v>41345.208333333336</v>
      </c>
      <c r="P137" s="6">
        <f t="shared" si="18"/>
        <v>5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4"/>
        <v>3.2862318840579712</v>
      </c>
      <c r="G138" t="s">
        <v>74</v>
      </c>
      <c r="H138">
        <v>58</v>
      </c>
      <c r="I138" s="5">
        <f t="shared" si="1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16"/>
        <v>41797.208333333336</v>
      </c>
      <c r="O138" s="4">
        <f t="shared" si="17"/>
        <v>41809.208333333336</v>
      </c>
      <c r="P138" s="6">
        <f t="shared" si="18"/>
        <v>12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4"/>
        <v>261.77777777777777</v>
      </c>
      <c r="G139" t="s">
        <v>20</v>
      </c>
      <c r="H139">
        <v>50</v>
      </c>
      <c r="I139" s="5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16"/>
        <v>40457.208333333336</v>
      </c>
      <c r="O139" s="4">
        <f t="shared" si="17"/>
        <v>40463.208333333336</v>
      </c>
      <c r="P139" s="6">
        <f t="shared" si="18"/>
        <v>6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4"/>
        <v>96</v>
      </c>
      <c r="G140" t="s">
        <v>14</v>
      </c>
      <c r="H140">
        <v>115</v>
      </c>
      <c r="I140" s="5">
        <f t="shared" si="1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16"/>
        <v>41180.208333333336</v>
      </c>
      <c r="O140" s="4">
        <f t="shared" si="17"/>
        <v>41186.208333333336</v>
      </c>
      <c r="P140" s="6">
        <f t="shared" si="18"/>
        <v>6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4"/>
        <v>20.896851248642779</v>
      </c>
      <c r="G141" t="s">
        <v>14</v>
      </c>
      <c r="H141">
        <v>326</v>
      </c>
      <c r="I141" s="5">
        <f t="shared" si="1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16"/>
        <v>42115.208333333328</v>
      </c>
      <c r="O141" s="4">
        <f t="shared" si="17"/>
        <v>42131.208333333328</v>
      </c>
      <c r="P141" s="6">
        <f t="shared" si="18"/>
        <v>16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4"/>
        <v>223.16363636363636</v>
      </c>
      <c r="G142" t="s">
        <v>20</v>
      </c>
      <c r="H142">
        <v>186</v>
      </c>
      <c r="I142" s="5">
        <f t="shared" si="1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16"/>
        <v>43156.25</v>
      </c>
      <c r="O142" s="4">
        <f t="shared" si="17"/>
        <v>43161.25</v>
      </c>
      <c r="P142" s="6">
        <f t="shared" si="18"/>
        <v>5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4"/>
        <v>101.59097978227061</v>
      </c>
      <c r="G143" t="s">
        <v>20</v>
      </c>
      <c r="H143">
        <v>1071</v>
      </c>
      <c r="I143" s="5">
        <f t="shared" si="1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16"/>
        <v>42167.208333333328</v>
      </c>
      <c r="O143" s="4">
        <f t="shared" si="17"/>
        <v>42173.208333333328</v>
      </c>
      <c r="P143" s="6">
        <f t="shared" si="18"/>
        <v>6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4"/>
        <v>230.04</v>
      </c>
      <c r="G144" t="s">
        <v>20</v>
      </c>
      <c r="H144">
        <v>117</v>
      </c>
      <c r="I144" s="5">
        <f t="shared" si="1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16"/>
        <v>41005.208333333336</v>
      </c>
      <c r="O144" s="4">
        <f t="shared" si="17"/>
        <v>41046.208333333336</v>
      </c>
      <c r="P144" s="6">
        <f t="shared" si="18"/>
        <v>41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4"/>
        <v>135.59259259259258</v>
      </c>
      <c r="G145" t="s">
        <v>20</v>
      </c>
      <c r="H145">
        <v>70</v>
      </c>
      <c r="I145" s="5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16"/>
        <v>40357.208333333336</v>
      </c>
      <c r="O145" s="4">
        <f t="shared" si="17"/>
        <v>40377.208333333336</v>
      </c>
      <c r="P145" s="6">
        <f t="shared" si="18"/>
        <v>20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4"/>
        <v>129.1</v>
      </c>
      <c r="G146" t="s">
        <v>20</v>
      </c>
      <c r="H146">
        <v>135</v>
      </c>
      <c r="I146" s="5">
        <f t="shared" si="1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16"/>
        <v>43633.208333333328</v>
      </c>
      <c r="O146" s="4">
        <f t="shared" si="17"/>
        <v>43641.208333333328</v>
      </c>
      <c r="P146" s="6">
        <f t="shared" si="18"/>
        <v>8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4"/>
        <v>236.512</v>
      </c>
      <c r="G147" t="s">
        <v>20</v>
      </c>
      <c r="H147">
        <v>768</v>
      </c>
      <c r="I147" s="5">
        <f t="shared" si="1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16"/>
        <v>41889.208333333336</v>
      </c>
      <c r="O147" s="4">
        <f t="shared" si="17"/>
        <v>41894.208333333336</v>
      </c>
      <c r="P147" s="6">
        <f t="shared" si="18"/>
        <v>5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4"/>
        <v>17.25</v>
      </c>
      <c r="G148" t="s">
        <v>74</v>
      </c>
      <c r="H148">
        <v>51</v>
      </c>
      <c r="I148" s="5">
        <f t="shared" si="1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16"/>
        <v>40855.25</v>
      </c>
      <c r="O148" s="4">
        <f t="shared" si="17"/>
        <v>40875.25</v>
      </c>
      <c r="P148" s="6">
        <f t="shared" si="18"/>
        <v>20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4"/>
        <v>112.49397590361446</v>
      </c>
      <c r="G149" t="s">
        <v>20</v>
      </c>
      <c r="H149">
        <v>199</v>
      </c>
      <c r="I149" s="5">
        <f t="shared" si="1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16"/>
        <v>42534.208333333328</v>
      </c>
      <c r="O149" s="4">
        <f t="shared" si="17"/>
        <v>42540.208333333328</v>
      </c>
      <c r="P149" s="6">
        <f t="shared" si="18"/>
        <v>6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4"/>
        <v>121.02150537634408</v>
      </c>
      <c r="G150" t="s">
        <v>20</v>
      </c>
      <c r="H150">
        <v>107</v>
      </c>
      <c r="I150" s="5">
        <f t="shared" si="1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16"/>
        <v>42941.208333333328</v>
      </c>
      <c r="O150" s="4">
        <f t="shared" si="17"/>
        <v>42950.208333333328</v>
      </c>
      <c r="P150" s="6">
        <f t="shared" si="18"/>
        <v>9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4"/>
        <v>219.87096774193549</v>
      </c>
      <c r="G151" t="s">
        <v>20</v>
      </c>
      <c r="H151">
        <v>195</v>
      </c>
      <c r="I151" s="5">
        <f t="shared" si="1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16"/>
        <v>41275.25</v>
      </c>
      <c r="O151" s="4">
        <f t="shared" si="17"/>
        <v>41327.25</v>
      </c>
      <c r="P151" s="6">
        <f t="shared" si="18"/>
        <v>52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4"/>
        <v>1</v>
      </c>
      <c r="G152" t="s">
        <v>14</v>
      </c>
      <c r="H152">
        <v>1</v>
      </c>
      <c r="I152" s="5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16"/>
        <v>43450.25</v>
      </c>
      <c r="O152" s="4">
        <f t="shared" si="17"/>
        <v>43451.25</v>
      </c>
      <c r="P152" s="6">
        <f t="shared" si="18"/>
        <v>1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4"/>
        <v>64.166909620991248</v>
      </c>
      <c r="G153" t="s">
        <v>14</v>
      </c>
      <c r="H153">
        <v>1467</v>
      </c>
      <c r="I153" s="5">
        <f t="shared" si="1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16"/>
        <v>41799.208333333336</v>
      </c>
      <c r="O153" s="4">
        <f t="shared" si="17"/>
        <v>41850.208333333336</v>
      </c>
      <c r="P153" s="6">
        <f t="shared" si="18"/>
        <v>51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4"/>
        <v>423.06746987951806</v>
      </c>
      <c r="G154" t="s">
        <v>20</v>
      </c>
      <c r="H154">
        <v>3376</v>
      </c>
      <c r="I154" s="5">
        <f t="shared" si="1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16"/>
        <v>42783.25</v>
      </c>
      <c r="O154" s="4">
        <f t="shared" si="17"/>
        <v>42790.25</v>
      </c>
      <c r="P154" s="6">
        <f t="shared" si="18"/>
        <v>7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4"/>
        <v>92.984160506863773</v>
      </c>
      <c r="G155" t="s">
        <v>14</v>
      </c>
      <c r="H155">
        <v>5681</v>
      </c>
      <c r="I155" s="5">
        <f t="shared" si="1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16"/>
        <v>41201.208333333336</v>
      </c>
      <c r="O155" s="4">
        <f t="shared" si="17"/>
        <v>41207.208333333336</v>
      </c>
      <c r="P155" s="6">
        <f t="shared" si="18"/>
        <v>6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4"/>
        <v>58.75656742556918</v>
      </c>
      <c r="G156" t="s">
        <v>14</v>
      </c>
      <c r="H156">
        <v>1059</v>
      </c>
      <c r="I156" s="5">
        <f t="shared" si="1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16"/>
        <v>42502.208333333328</v>
      </c>
      <c r="O156" s="4">
        <f t="shared" si="17"/>
        <v>42525.208333333328</v>
      </c>
      <c r="P156" s="6">
        <f t="shared" si="18"/>
        <v>23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4"/>
        <v>65.022222222222226</v>
      </c>
      <c r="G157" t="s">
        <v>14</v>
      </c>
      <c r="H157">
        <v>1194</v>
      </c>
      <c r="I157" s="5">
        <f t="shared" si="1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16"/>
        <v>40262.208333333336</v>
      </c>
      <c r="O157" s="4">
        <f t="shared" si="17"/>
        <v>40277.208333333336</v>
      </c>
      <c r="P157" s="6">
        <f t="shared" si="18"/>
        <v>15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4"/>
        <v>73.939560439560438</v>
      </c>
      <c r="G158" t="s">
        <v>74</v>
      </c>
      <c r="H158">
        <v>379</v>
      </c>
      <c r="I158" s="5">
        <f t="shared" si="1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16"/>
        <v>43743.208333333328</v>
      </c>
      <c r="O158" s="4">
        <f t="shared" si="17"/>
        <v>43767.208333333328</v>
      </c>
      <c r="P158" s="6">
        <f t="shared" si="18"/>
        <v>24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4"/>
        <v>52.666666666666664</v>
      </c>
      <c r="G159" t="s">
        <v>14</v>
      </c>
      <c r="H159">
        <v>30</v>
      </c>
      <c r="I159" s="5">
        <f t="shared" si="1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16"/>
        <v>41638.25</v>
      </c>
      <c r="O159" s="4">
        <f t="shared" si="17"/>
        <v>41650.25</v>
      </c>
      <c r="P159" s="6">
        <f t="shared" si="18"/>
        <v>12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4"/>
        <v>220.95238095238096</v>
      </c>
      <c r="G160" t="s">
        <v>20</v>
      </c>
      <c r="H160">
        <v>41</v>
      </c>
      <c r="I160" s="5">
        <f t="shared" si="1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16"/>
        <v>42346.25</v>
      </c>
      <c r="O160" s="4">
        <f t="shared" si="17"/>
        <v>42347.25</v>
      </c>
      <c r="P160" s="6">
        <f t="shared" si="18"/>
        <v>1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4"/>
        <v>100.01150627615063</v>
      </c>
      <c r="G161" t="s">
        <v>20</v>
      </c>
      <c r="H161">
        <v>1821</v>
      </c>
      <c r="I161" s="5">
        <f t="shared" si="1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16"/>
        <v>43551.208333333328</v>
      </c>
      <c r="O161" s="4">
        <f t="shared" si="17"/>
        <v>43569.208333333328</v>
      </c>
      <c r="P161" s="6">
        <f t="shared" si="18"/>
        <v>18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4"/>
        <v>162.3125</v>
      </c>
      <c r="G162" t="s">
        <v>20</v>
      </c>
      <c r="H162">
        <v>164</v>
      </c>
      <c r="I162" s="5">
        <f t="shared" si="1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16"/>
        <v>43582.208333333328</v>
      </c>
      <c r="O162" s="4">
        <f t="shared" si="17"/>
        <v>43598.208333333328</v>
      </c>
      <c r="P162" s="6">
        <f t="shared" si="18"/>
        <v>16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4"/>
        <v>78.181818181818187</v>
      </c>
      <c r="G163" t="s">
        <v>14</v>
      </c>
      <c r="H163">
        <v>75</v>
      </c>
      <c r="I163" s="5">
        <f t="shared" si="1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16"/>
        <v>42270.208333333328</v>
      </c>
      <c r="O163" s="4">
        <f t="shared" si="17"/>
        <v>42276.208333333328</v>
      </c>
      <c r="P163" s="6">
        <f t="shared" si="18"/>
        <v>6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4"/>
        <v>149.73770491803279</v>
      </c>
      <c r="G164" t="s">
        <v>20</v>
      </c>
      <c r="H164">
        <v>157</v>
      </c>
      <c r="I164" s="5">
        <f t="shared" si="1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16"/>
        <v>43442.25</v>
      </c>
      <c r="O164" s="4">
        <f t="shared" si="17"/>
        <v>43472.25</v>
      </c>
      <c r="P164" s="6">
        <f t="shared" si="18"/>
        <v>30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4"/>
        <v>253.25714285714287</v>
      </c>
      <c r="G165" t="s">
        <v>20</v>
      </c>
      <c r="H165">
        <v>246</v>
      </c>
      <c r="I165" s="5">
        <f t="shared" si="1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16"/>
        <v>43028.208333333328</v>
      </c>
      <c r="O165" s="4">
        <f t="shared" si="17"/>
        <v>43077.25</v>
      </c>
      <c r="P165" s="6">
        <f t="shared" si="18"/>
        <v>49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4"/>
        <v>100.16943521594685</v>
      </c>
      <c r="G166" t="s">
        <v>20</v>
      </c>
      <c r="H166">
        <v>1396</v>
      </c>
      <c r="I166" s="5">
        <f t="shared" si="1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16"/>
        <v>43016.208333333328</v>
      </c>
      <c r="O166" s="4">
        <f t="shared" si="17"/>
        <v>43017.208333333328</v>
      </c>
      <c r="P166" s="6">
        <f t="shared" si="18"/>
        <v>1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4"/>
        <v>121.99004424778761</v>
      </c>
      <c r="G167" t="s">
        <v>20</v>
      </c>
      <c r="H167">
        <v>2506</v>
      </c>
      <c r="I167" s="5">
        <f t="shared" si="1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16"/>
        <v>42948.208333333328</v>
      </c>
      <c r="O167" s="4">
        <f t="shared" si="17"/>
        <v>42980.208333333328</v>
      </c>
      <c r="P167" s="6">
        <f t="shared" si="18"/>
        <v>32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4"/>
        <v>137.13265306122449</v>
      </c>
      <c r="G168" t="s">
        <v>20</v>
      </c>
      <c r="H168">
        <v>244</v>
      </c>
      <c r="I168" s="5">
        <f t="shared" si="1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16"/>
        <v>40534.25</v>
      </c>
      <c r="O168" s="4">
        <f t="shared" si="17"/>
        <v>40538.25</v>
      </c>
      <c r="P168" s="6">
        <f t="shared" si="18"/>
        <v>4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4"/>
        <v>415.53846153846155</v>
      </c>
      <c r="G169" t="s">
        <v>20</v>
      </c>
      <c r="H169">
        <v>146</v>
      </c>
      <c r="I169" s="5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16"/>
        <v>41435.208333333336</v>
      </c>
      <c r="O169" s="4">
        <f t="shared" si="17"/>
        <v>41445.208333333336</v>
      </c>
      <c r="P169" s="6">
        <f t="shared" si="18"/>
        <v>10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4"/>
        <v>31.30913348946136</v>
      </c>
      <c r="G170" t="s">
        <v>14</v>
      </c>
      <c r="H170">
        <v>955</v>
      </c>
      <c r="I170" s="5">
        <f t="shared" si="1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16"/>
        <v>43518.25</v>
      </c>
      <c r="O170" s="4">
        <f t="shared" si="17"/>
        <v>43541.208333333328</v>
      </c>
      <c r="P170" s="6">
        <f t="shared" si="18"/>
        <v>23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4"/>
        <v>424.08154506437768</v>
      </c>
      <c r="G171" t="s">
        <v>20</v>
      </c>
      <c r="H171">
        <v>1267</v>
      </c>
      <c r="I171" s="5">
        <f t="shared" si="1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16"/>
        <v>41077.208333333336</v>
      </c>
      <c r="O171" s="4">
        <f t="shared" si="17"/>
        <v>41105.208333333336</v>
      </c>
      <c r="P171" s="6">
        <f t="shared" si="18"/>
        <v>28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4"/>
        <v>2.93886230728336</v>
      </c>
      <c r="G172" t="s">
        <v>14</v>
      </c>
      <c r="H172">
        <v>67</v>
      </c>
      <c r="I172" s="5">
        <f t="shared" si="1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16"/>
        <v>42950.208333333328</v>
      </c>
      <c r="O172" s="4">
        <f t="shared" si="17"/>
        <v>42957.208333333328</v>
      </c>
      <c r="P172" s="6">
        <f t="shared" si="18"/>
        <v>7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4"/>
        <v>10.63265306122449</v>
      </c>
      <c r="G173" t="s">
        <v>14</v>
      </c>
      <c r="H173">
        <v>5</v>
      </c>
      <c r="I173" s="5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16"/>
        <v>41718.208333333336</v>
      </c>
      <c r="O173" s="4">
        <f t="shared" si="17"/>
        <v>41740.208333333336</v>
      </c>
      <c r="P173" s="6">
        <f t="shared" si="18"/>
        <v>22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4"/>
        <v>82.875</v>
      </c>
      <c r="G174" t="s">
        <v>14</v>
      </c>
      <c r="H174">
        <v>26</v>
      </c>
      <c r="I174" s="5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16"/>
        <v>41839.208333333336</v>
      </c>
      <c r="O174" s="4">
        <f t="shared" si="17"/>
        <v>41854.208333333336</v>
      </c>
      <c r="P174" s="6">
        <f t="shared" si="18"/>
        <v>15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4"/>
        <v>163.01447776628748</v>
      </c>
      <c r="G175" t="s">
        <v>20</v>
      </c>
      <c r="H175">
        <v>1561</v>
      </c>
      <c r="I175" s="5">
        <f t="shared" si="1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16"/>
        <v>41412.208333333336</v>
      </c>
      <c r="O175" s="4">
        <f t="shared" si="17"/>
        <v>41418.208333333336</v>
      </c>
      <c r="P175" s="6">
        <f t="shared" si="18"/>
        <v>6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4"/>
        <v>894.66666666666663</v>
      </c>
      <c r="G176" t="s">
        <v>20</v>
      </c>
      <c r="H176">
        <v>48</v>
      </c>
      <c r="I176" s="5">
        <f t="shared" si="1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16"/>
        <v>42282.208333333328</v>
      </c>
      <c r="O176" s="4">
        <f t="shared" si="17"/>
        <v>42283.208333333328</v>
      </c>
      <c r="P176" s="6">
        <f t="shared" si="18"/>
        <v>1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4"/>
        <v>26.19150110375276</v>
      </c>
      <c r="G177" t="s">
        <v>14</v>
      </c>
      <c r="H177">
        <v>1130</v>
      </c>
      <c r="I177" s="5">
        <f t="shared" si="1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16"/>
        <v>42613.208333333328</v>
      </c>
      <c r="O177" s="4">
        <f t="shared" si="17"/>
        <v>42632.208333333328</v>
      </c>
      <c r="P177" s="6">
        <f t="shared" si="18"/>
        <v>19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4"/>
        <v>74.834782608695647</v>
      </c>
      <c r="G178" t="s">
        <v>14</v>
      </c>
      <c r="H178">
        <v>782</v>
      </c>
      <c r="I178" s="5">
        <f t="shared" si="1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16"/>
        <v>42616.208333333328</v>
      </c>
      <c r="O178" s="4">
        <f t="shared" si="17"/>
        <v>42625.208333333328</v>
      </c>
      <c r="P178" s="6">
        <f t="shared" si="18"/>
        <v>9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4"/>
        <v>416.47680412371136</v>
      </c>
      <c r="G179" t="s">
        <v>20</v>
      </c>
      <c r="H179">
        <v>2739</v>
      </c>
      <c r="I179" s="5">
        <f t="shared" si="1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16"/>
        <v>40497.25</v>
      </c>
      <c r="O179" s="4">
        <f t="shared" si="17"/>
        <v>40522.25</v>
      </c>
      <c r="P179" s="6">
        <f t="shared" si="18"/>
        <v>25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4"/>
        <v>96.208333333333329</v>
      </c>
      <c r="G180" t="s">
        <v>14</v>
      </c>
      <c r="H180">
        <v>210</v>
      </c>
      <c r="I180" s="5">
        <f t="shared" si="1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16"/>
        <v>42999.208333333328</v>
      </c>
      <c r="O180" s="4">
        <f t="shared" si="17"/>
        <v>43008.208333333328</v>
      </c>
      <c r="P180" s="6">
        <f t="shared" si="18"/>
        <v>9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4"/>
        <v>357.71910112359552</v>
      </c>
      <c r="G181" t="s">
        <v>20</v>
      </c>
      <c r="H181">
        <v>3537</v>
      </c>
      <c r="I181" s="5">
        <f t="shared" si="1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16"/>
        <v>41350.208333333336</v>
      </c>
      <c r="O181" s="4">
        <f t="shared" si="17"/>
        <v>41351.208333333336</v>
      </c>
      <c r="P181" s="6">
        <f t="shared" si="18"/>
        <v>1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4"/>
        <v>308.45714285714286</v>
      </c>
      <c r="G182" t="s">
        <v>20</v>
      </c>
      <c r="H182">
        <v>2107</v>
      </c>
      <c r="I182" s="5">
        <f t="shared" si="1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16"/>
        <v>40259.208333333336</v>
      </c>
      <c r="O182" s="4">
        <f t="shared" si="17"/>
        <v>40264.208333333336</v>
      </c>
      <c r="P182" s="6">
        <f t="shared" si="18"/>
        <v>5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4"/>
        <v>61.802325581395351</v>
      </c>
      <c r="G183" t="s">
        <v>14</v>
      </c>
      <c r="H183">
        <v>136</v>
      </c>
      <c r="I183" s="5">
        <f t="shared" si="1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16"/>
        <v>43012.208333333328</v>
      </c>
      <c r="O183" s="4">
        <f t="shared" si="17"/>
        <v>43030.208333333328</v>
      </c>
      <c r="P183" s="6">
        <f t="shared" si="18"/>
        <v>18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4"/>
        <v>722.32472324723244</v>
      </c>
      <c r="G184" t="s">
        <v>20</v>
      </c>
      <c r="H184">
        <v>3318</v>
      </c>
      <c r="I184" s="5">
        <f t="shared" si="1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16"/>
        <v>43631.208333333328</v>
      </c>
      <c r="O184" s="4">
        <f t="shared" si="17"/>
        <v>43647.208333333328</v>
      </c>
      <c r="P184" s="6">
        <f t="shared" si="18"/>
        <v>16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4"/>
        <v>69.117647058823536</v>
      </c>
      <c r="G185" t="s">
        <v>14</v>
      </c>
      <c r="H185">
        <v>86</v>
      </c>
      <c r="I185" s="5">
        <f t="shared" si="1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16"/>
        <v>40430.208333333336</v>
      </c>
      <c r="O185" s="4">
        <f t="shared" si="17"/>
        <v>40443.208333333336</v>
      </c>
      <c r="P185" s="6">
        <f t="shared" si="18"/>
        <v>13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4"/>
        <v>293.05555555555554</v>
      </c>
      <c r="G186" t="s">
        <v>20</v>
      </c>
      <c r="H186">
        <v>340</v>
      </c>
      <c r="I186" s="5">
        <f t="shared" si="1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16"/>
        <v>43588.208333333328</v>
      </c>
      <c r="O186" s="4">
        <f t="shared" si="17"/>
        <v>43589.208333333328</v>
      </c>
      <c r="P186" s="6">
        <f t="shared" si="18"/>
        <v>1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4"/>
        <v>71.8</v>
      </c>
      <c r="G187" t="s">
        <v>14</v>
      </c>
      <c r="H187">
        <v>19</v>
      </c>
      <c r="I187" s="5">
        <f t="shared" si="1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16"/>
        <v>43233.208333333328</v>
      </c>
      <c r="O187" s="4">
        <f t="shared" si="17"/>
        <v>43244.208333333328</v>
      </c>
      <c r="P187" s="6">
        <f t="shared" si="18"/>
        <v>11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4"/>
        <v>31.934684684684683</v>
      </c>
      <c r="G188" t="s">
        <v>14</v>
      </c>
      <c r="H188">
        <v>886</v>
      </c>
      <c r="I188" s="5">
        <f t="shared" si="1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16"/>
        <v>41782.208333333336</v>
      </c>
      <c r="O188" s="4">
        <f t="shared" si="17"/>
        <v>41797.208333333336</v>
      </c>
      <c r="P188" s="6">
        <f t="shared" si="18"/>
        <v>15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4"/>
        <v>229.87375415282392</v>
      </c>
      <c r="G189" t="s">
        <v>20</v>
      </c>
      <c r="H189">
        <v>1442</v>
      </c>
      <c r="I189" s="5">
        <f t="shared" si="1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16"/>
        <v>41328.25</v>
      </c>
      <c r="O189" s="4">
        <f t="shared" si="17"/>
        <v>41356.208333333336</v>
      </c>
      <c r="P189" s="6">
        <f t="shared" si="18"/>
        <v>28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4"/>
        <v>32.012195121951223</v>
      </c>
      <c r="G190" t="s">
        <v>14</v>
      </c>
      <c r="H190">
        <v>35</v>
      </c>
      <c r="I190" s="5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16"/>
        <v>41975.25</v>
      </c>
      <c r="O190" s="4">
        <f t="shared" si="17"/>
        <v>41976.25</v>
      </c>
      <c r="P190" s="6">
        <f t="shared" si="18"/>
        <v>1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4"/>
        <v>23.525352848928385</v>
      </c>
      <c r="G191" t="s">
        <v>74</v>
      </c>
      <c r="H191">
        <v>441</v>
      </c>
      <c r="I191" s="5">
        <f t="shared" si="1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16"/>
        <v>42433.25</v>
      </c>
      <c r="O191" s="4">
        <f t="shared" si="17"/>
        <v>42433.25</v>
      </c>
      <c r="P191" s="6">
        <f t="shared" si="18"/>
        <v>0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4"/>
        <v>68.594594594594597</v>
      </c>
      <c r="G192" t="s">
        <v>14</v>
      </c>
      <c r="H192">
        <v>24</v>
      </c>
      <c r="I192" s="5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16"/>
        <v>41429.208333333336</v>
      </c>
      <c r="O192" s="4">
        <f t="shared" si="17"/>
        <v>41430.208333333336</v>
      </c>
      <c r="P192" s="6">
        <f t="shared" si="18"/>
        <v>1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4"/>
        <v>37.952380952380949</v>
      </c>
      <c r="G193" t="s">
        <v>14</v>
      </c>
      <c r="H193">
        <v>86</v>
      </c>
      <c r="I193" s="5">
        <f t="shared" si="1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16"/>
        <v>43536.208333333328</v>
      </c>
      <c r="O193" s="4">
        <f t="shared" si="17"/>
        <v>43539.208333333328</v>
      </c>
      <c r="P193" s="6">
        <f t="shared" si="18"/>
        <v>3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21">100*E194/D194</f>
        <v>19.992957746478872</v>
      </c>
      <c r="G194" t="s">
        <v>14</v>
      </c>
      <c r="H194">
        <v>243</v>
      </c>
      <c r="I194" s="5">
        <f t="shared" ref="I194:I257" si="22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si="16"/>
        <v>41817.208333333336</v>
      </c>
      <c r="O194" s="4">
        <f t="shared" si="17"/>
        <v>41821.208333333336</v>
      </c>
      <c r="P194" s="6">
        <f t="shared" si="18"/>
        <v>4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21"/>
        <v>45.636363636363633</v>
      </c>
      <c r="G195" t="s">
        <v>14</v>
      </c>
      <c r="H195">
        <v>65</v>
      </c>
      <c r="I195" s="5">
        <f t="shared" si="2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ref="N195:N258" si="23">DATE(1970,1,1)+L195/60/60/24</f>
        <v>43198.208333333328</v>
      </c>
      <c r="O195" s="4">
        <f t="shared" ref="O195:O258" si="24">DATE(1970,1,1)+M195/60/60/24</f>
        <v>43202.208333333328</v>
      </c>
      <c r="P195" s="6">
        <f t="shared" ref="P195:P258" si="25">ROUND(O195-N195,0)</f>
        <v>4</v>
      </c>
      <c r="Q195" t="b">
        <v>1</v>
      </c>
      <c r="R195" t="b">
        <v>0</v>
      </c>
      <c r="S195" t="s">
        <v>60</v>
      </c>
      <c r="T195" t="str">
        <f t="shared" ref="T195:T258" si="26">LEFT(S195,FIND("/",S195)-1)</f>
        <v>music</v>
      </c>
      <c r="U195" t="str">
        <f t="shared" ref="U195:U258" si="27">MID(S195,FIND("/",S195)+1,LEN(S195))</f>
        <v>indie rock</v>
      </c>
    </row>
    <row r="196" spans="1:2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21"/>
        <v>122.7605633802817</v>
      </c>
      <c r="G196" t="s">
        <v>20</v>
      </c>
      <c r="H196">
        <v>126</v>
      </c>
      <c r="I196" s="5">
        <f t="shared" si="2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23"/>
        <v>42261.208333333328</v>
      </c>
      <c r="O196" s="4">
        <f t="shared" si="24"/>
        <v>42277.208333333328</v>
      </c>
      <c r="P196" s="6">
        <f t="shared" si="25"/>
        <v>16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21"/>
        <v>361.75316455696202</v>
      </c>
      <c r="G197" t="s">
        <v>20</v>
      </c>
      <c r="H197">
        <v>524</v>
      </c>
      <c r="I197" s="5">
        <f t="shared" si="2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23"/>
        <v>43310.208333333328</v>
      </c>
      <c r="O197" s="4">
        <f t="shared" si="24"/>
        <v>43317.208333333328</v>
      </c>
      <c r="P197" s="6">
        <f t="shared" si="25"/>
        <v>7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21"/>
        <v>63.146341463414636</v>
      </c>
      <c r="G198" t="s">
        <v>14</v>
      </c>
      <c r="H198">
        <v>100</v>
      </c>
      <c r="I198" s="5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23"/>
        <v>42616.208333333328</v>
      </c>
      <c r="O198" s="4">
        <f t="shared" si="24"/>
        <v>42635.208333333328</v>
      </c>
      <c r="P198" s="6">
        <f t="shared" si="25"/>
        <v>19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21"/>
        <v>298.20475319926874</v>
      </c>
      <c r="G199" t="s">
        <v>20</v>
      </c>
      <c r="H199">
        <v>1989</v>
      </c>
      <c r="I199" s="5">
        <f t="shared" si="2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23"/>
        <v>42909.208333333328</v>
      </c>
      <c r="O199" s="4">
        <f t="shared" si="24"/>
        <v>42923.208333333328</v>
      </c>
      <c r="P199" s="6">
        <f t="shared" si="25"/>
        <v>14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21"/>
        <v>9.5585443037974684</v>
      </c>
      <c r="G200" t="s">
        <v>14</v>
      </c>
      <c r="H200">
        <v>168</v>
      </c>
      <c r="I200" s="5">
        <f t="shared" si="2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23"/>
        <v>40396.208333333336</v>
      </c>
      <c r="O200" s="4">
        <f t="shared" si="24"/>
        <v>40425.208333333336</v>
      </c>
      <c r="P200" s="6">
        <f t="shared" si="25"/>
        <v>29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21"/>
        <v>53.777777777777779</v>
      </c>
      <c r="G201" t="s">
        <v>14</v>
      </c>
      <c r="H201">
        <v>13</v>
      </c>
      <c r="I201" s="5">
        <f t="shared" si="2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23"/>
        <v>42192.208333333328</v>
      </c>
      <c r="O201" s="4">
        <f t="shared" si="24"/>
        <v>42196.208333333328</v>
      </c>
      <c r="P201" s="6">
        <f t="shared" si="25"/>
        <v>4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21"/>
        <v>2</v>
      </c>
      <c r="G202" t="s">
        <v>14</v>
      </c>
      <c r="H202">
        <v>1</v>
      </c>
      <c r="I202" s="5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23"/>
        <v>40262.208333333336</v>
      </c>
      <c r="O202" s="4">
        <f t="shared" si="24"/>
        <v>40273.208333333336</v>
      </c>
      <c r="P202" s="6">
        <f t="shared" si="25"/>
        <v>11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21"/>
        <v>681.19047619047615</v>
      </c>
      <c r="G203" t="s">
        <v>20</v>
      </c>
      <c r="H203">
        <v>157</v>
      </c>
      <c r="I203" s="5">
        <f t="shared" si="2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23"/>
        <v>41845.208333333336</v>
      </c>
      <c r="O203" s="4">
        <f t="shared" si="24"/>
        <v>41863.208333333336</v>
      </c>
      <c r="P203" s="6">
        <f t="shared" si="25"/>
        <v>18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21"/>
        <v>78.831325301204814</v>
      </c>
      <c r="G204" t="s">
        <v>74</v>
      </c>
      <c r="H204">
        <v>82</v>
      </c>
      <c r="I204" s="5">
        <f t="shared" si="2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23"/>
        <v>40818.208333333336</v>
      </c>
      <c r="O204" s="4">
        <f t="shared" si="24"/>
        <v>40822.208333333336</v>
      </c>
      <c r="P204" s="6">
        <f t="shared" si="25"/>
        <v>4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21"/>
        <v>134.40792216817235</v>
      </c>
      <c r="G205" t="s">
        <v>20</v>
      </c>
      <c r="H205">
        <v>4498</v>
      </c>
      <c r="I205" s="5">
        <f t="shared" si="2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23"/>
        <v>42752.25</v>
      </c>
      <c r="O205" s="4">
        <f t="shared" si="24"/>
        <v>42754.25</v>
      </c>
      <c r="P205" s="6">
        <f t="shared" si="25"/>
        <v>2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21"/>
        <v>3.3719999999999999</v>
      </c>
      <c r="G206" t="s">
        <v>14</v>
      </c>
      <c r="H206">
        <v>40</v>
      </c>
      <c r="I206" s="5">
        <f t="shared" si="2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23"/>
        <v>40636.208333333336</v>
      </c>
      <c r="O206" s="4">
        <f t="shared" si="24"/>
        <v>40646.208333333336</v>
      </c>
      <c r="P206" s="6">
        <f t="shared" si="25"/>
        <v>10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21"/>
        <v>431.84615384615387</v>
      </c>
      <c r="G207" t="s">
        <v>20</v>
      </c>
      <c r="H207">
        <v>80</v>
      </c>
      <c r="I207" s="5">
        <f t="shared" si="2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23"/>
        <v>43390.208333333328</v>
      </c>
      <c r="O207" s="4">
        <f t="shared" si="24"/>
        <v>43402.208333333328</v>
      </c>
      <c r="P207" s="6">
        <f t="shared" si="25"/>
        <v>12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21"/>
        <v>38.844444444444441</v>
      </c>
      <c r="G208" t="s">
        <v>74</v>
      </c>
      <c r="H208">
        <v>57</v>
      </c>
      <c r="I208" s="5">
        <f t="shared" si="2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23"/>
        <v>40236.25</v>
      </c>
      <c r="O208" s="4">
        <f t="shared" si="24"/>
        <v>40245.25</v>
      </c>
      <c r="P208" s="6">
        <f t="shared" si="25"/>
        <v>9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21"/>
        <v>425.7</v>
      </c>
      <c r="G209" t="s">
        <v>20</v>
      </c>
      <c r="H209">
        <v>43</v>
      </c>
      <c r="I209" s="5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23"/>
        <v>43340.208333333328</v>
      </c>
      <c r="O209" s="4">
        <f t="shared" si="24"/>
        <v>43360.208333333328</v>
      </c>
      <c r="P209" s="6">
        <f t="shared" si="25"/>
        <v>20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21"/>
        <v>101.12239715591672</v>
      </c>
      <c r="G210" t="s">
        <v>20</v>
      </c>
      <c r="H210">
        <v>2053</v>
      </c>
      <c r="I210" s="5">
        <f t="shared" si="2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23"/>
        <v>43048.25</v>
      </c>
      <c r="O210" s="4">
        <f t="shared" si="24"/>
        <v>43072.25</v>
      </c>
      <c r="P210" s="6">
        <f t="shared" si="25"/>
        <v>24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21"/>
        <v>21.188688946015425</v>
      </c>
      <c r="G211" t="s">
        <v>47</v>
      </c>
      <c r="H211">
        <v>808</v>
      </c>
      <c r="I211" s="5">
        <f t="shared" si="2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23"/>
        <v>42496.208333333328</v>
      </c>
      <c r="O211" s="4">
        <f t="shared" si="24"/>
        <v>42503.208333333328</v>
      </c>
      <c r="P211" s="6">
        <f t="shared" si="25"/>
        <v>7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21"/>
        <v>67.425531914893611</v>
      </c>
      <c r="G212" t="s">
        <v>14</v>
      </c>
      <c r="H212">
        <v>226</v>
      </c>
      <c r="I212" s="5">
        <f t="shared" si="2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23"/>
        <v>42797.25</v>
      </c>
      <c r="O212" s="4">
        <f t="shared" si="24"/>
        <v>42824.208333333328</v>
      </c>
      <c r="P212" s="6">
        <f t="shared" si="25"/>
        <v>27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21"/>
        <v>94.923371647509583</v>
      </c>
      <c r="G213" t="s">
        <v>14</v>
      </c>
      <c r="H213">
        <v>1625</v>
      </c>
      <c r="I213" s="5">
        <f t="shared" si="2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23"/>
        <v>41513.208333333336</v>
      </c>
      <c r="O213" s="4">
        <f t="shared" si="24"/>
        <v>41537.208333333336</v>
      </c>
      <c r="P213" s="6">
        <f t="shared" si="25"/>
        <v>24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21"/>
        <v>151.85185185185185</v>
      </c>
      <c r="G214" t="s">
        <v>20</v>
      </c>
      <c r="H214">
        <v>168</v>
      </c>
      <c r="I214" s="5">
        <f t="shared" si="2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23"/>
        <v>43814.25</v>
      </c>
      <c r="O214" s="4">
        <f t="shared" si="24"/>
        <v>43860.25</v>
      </c>
      <c r="P214" s="6">
        <f t="shared" si="25"/>
        <v>46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21"/>
        <v>195.16382252559728</v>
      </c>
      <c r="G215" t="s">
        <v>20</v>
      </c>
      <c r="H215">
        <v>4289</v>
      </c>
      <c r="I215" s="5">
        <f t="shared" si="2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23"/>
        <v>40488.208333333336</v>
      </c>
      <c r="O215" s="4">
        <f t="shared" si="24"/>
        <v>40496.25</v>
      </c>
      <c r="P215" s="6">
        <f t="shared" si="25"/>
        <v>8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21"/>
        <v>1023.1428571428571</v>
      </c>
      <c r="G216" t="s">
        <v>20</v>
      </c>
      <c r="H216">
        <v>165</v>
      </c>
      <c r="I216" s="5">
        <f t="shared" si="2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23"/>
        <v>40409.208333333336</v>
      </c>
      <c r="O216" s="4">
        <f t="shared" si="24"/>
        <v>40415.208333333336</v>
      </c>
      <c r="P216" s="6">
        <f t="shared" si="25"/>
        <v>6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21"/>
        <v>3.8418367346938775</v>
      </c>
      <c r="G217" t="s">
        <v>14</v>
      </c>
      <c r="H217">
        <v>143</v>
      </c>
      <c r="I217" s="5">
        <f t="shared" si="2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23"/>
        <v>43509.25</v>
      </c>
      <c r="O217" s="4">
        <f t="shared" si="24"/>
        <v>43511.25</v>
      </c>
      <c r="P217" s="6">
        <f t="shared" si="25"/>
        <v>2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21"/>
        <v>155.0706655710764</v>
      </c>
      <c r="G218" t="s">
        <v>20</v>
      </c>
      <c r="H218">
        <v>1815</v>
      </c>
      <c r="I218" s="5">
        <f t="shared" si="2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23"/>
        <v>40869.25</v>
      </c>
      <c r="O218" s="4">
        <f t="shared" si="24"/>
        <v>40871.25</v>
      </c>
      <c r="P218" s="6">
        <f t="shared" si="25"/>
        <v>2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21"/>
        <v>44.753477588871718</v>
      </c>
      <c r="G219" t="s">
        <v>14</v>
      </c>
      <c r="H219">
        <v>934</v>
      </c>
      <c r="I219" s="5">
        <f t="shared" si="2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23"/>
        <v>43583.208333333328</v>
      </c>
      <c r="O219" s="4">
        <f t="shared" si="24"/>
        <v>43592.208333333328</v>
      </c>
      <c r="P219" s="6">
        <f t="shared" si="25"/>
        <v>9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21"/>
        <v>215.94736842105263</v>
      </c>
      <c r="G220" t="s">
        <v>20</v>
      </c>
      <c r="H220">
        <v>397</v>
      </c>
      <c r="I220" s="5">
        <f t="shared" si="2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23"/>
        <v>40858.25</v>
      </c>
      <c r="O220" s="4">
        <f t="shared" si="24"/>
        <v>40892.25</v>
      </c>
      <c r="P220" s="6">
        <f t="shared" si="25"/>
        <v>34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21"/>
        <v>332.12709832134294</v>
      </c>
      <c r="G221" t="s">
        <v>20</v>
      </c>
      <c r="H221">
        <v>1539</v>
      </c>
      <c r="I221" s="5">
        <f t="shared" si="2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23"/>
        <v>41137.208333333336</v>
      </c>
      <c r="O221" s="4">
        <f t="shared" si="24"/>
        <v>41149.208333333336</v>
      </c>
      <c r="P221" s="6">
        <f t="shared" si="25"/>
        <v>12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21"/>
        <v>8.4430379746835449</v>
      </c>
      <c r="G222" t="s">
        <v>14</v>
      </c>
      <c r="H222">
        <v>17</v>
      </c>
      <c r="I222" s="5">
        <f t="shared" si="2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23"/>
        <v>40725.208333333336</v>
      </c>
      <c r="O222" s="4">
        <f t="shared" si="24"/>
        <v>40743.208333333336</v>
      </c>
      <c r="P222" s="6">
        <f t="shared" si="25"/>
        <v>18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21"/>
        <v>98.625514403292186</v>
      </c>
      <c r="G223" t="s">
        <v>14</v>
      </c>
      <c r="H223">
        <v>2179</v>
      </c>
      <c r="I223" s="5">
        <f t="shared" si="2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23"/>
        <v>41081.208333333336</v>
      </c>
      <c r="O223" s="4">
        <f t="shared" si="24"/>
        <v>41083.208333333336</v>
      </c>
      <c r="P223" s="6">
        <f t="shared" si="25"/>
        <v>2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21"/>
        <v>137.97916666666666</v>
      </c>
      <c r="G224" t="s">
        <v>20</v>
      </c>
      <c r="H224">
        <v>138</v>
      </c>
      <c r="I224" s="5">
        <f t="shared" si="2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23"/>
        <v>41914.208333333336</v>
      </c>
      <c r="O224" s="4">
        <f t="shared" si="24"/>
        <v>41915.208333333336</v>
      </c>
      <c r="P224" s="6">
        <f t="shared" si="25"/>
        <v>1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21"/>
        <v>93.81099656357388</v>
      </c>
      <c r="G225" t="s">
        <v>14</v>
      </c>
      <c r="H225">
        <v>931</v>
      </c>
      <c r="I225" s="5">
        <f t="shared" si="2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23"/>
        <v>42445.208333333328</v>
      </c>
      <c r="O225" s="4">
        <f t="shared" si="24"/>
        <v>42459.208333333328</v>
      </c>
      <c r="P225" s="6">
        <f t="shared" si="25"/>
        <v>14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21"/>
        <v>403.63930885529157</v>
      </c>
      <c r="G226" t="s">
        <v>20</v>
      </c>
      <c r="H226">
        <v>3594</v>
      </c>
      <c r="I226" s="5">
        <f t="shared" si="2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23"/>
        <v>41906.208333333336</v>
      </c>
      <c r="O226" s="4">
        <f t="shared" si="24"/>
        <v>41951.25</v>
      </c>
      <c r="P226" s="6">
        <f t="shared" si="25"/>
        <v>45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21"/>
        <v>260.1740412979351</v>
      </c>
      <c r="G227" t="s">
        <v>20</v>
      </c>
      <c r="H227">
        <v>5880</v>
      </c>
      <c r="I227" s="5">
        <f t="shared" si="2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23"/>
        <v>41762.208333333336</v>
      </c>
      <c r="O227" s="4">
        <f t="shared" si="24"/>
        <v>41762.208333333336</v>
      </c>
      <c r="P227" s="6">
        <f t="shared" si="25"/>
        <v>0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21"/>
        <v>366.63333333333333</v>
      </c>
      <c r="G228" t="s">
        <v>20</v>
      </c>
      <c r="H228">
        <v>112</v>
      </c>
      <c r="I228" s="5">
        <f t="shared" si="2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23"/>
        <v>40276.208333333336</v>
      </c>
      <c r="O228" s="4">
        <f t="shared" si="24"/>
        <v>40313.208333333336</v>
      </c>
      <c r="P228" s="6">
        <f t="shared" si="25"/>
        <v>37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21"/>
        <v>168.72085385878489</v>
      </c>
      <c r="G229" t="s">
        <v>20</v>
      </c>
      <c r="H229">
        <v>943</v>
      </c>
      <c r="I229" s="5">
        <f t="shared" si="2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23"/>
        <v>42139.208333333328</v>
      </c>
      <c r="O229" s="4">
        <f t="shared" si="24"/>
        <v>42145.208333333328</v>
      </c>
      <c r="P229" s="6">
        <f t="shared" si="25"/>
        <v>6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21"/>
        <v>119.90717911530095</v>
      </c>
      <c r="G230" t="s">
        <v>20</v>
      </c>
      <c r="H230">
        <v>2468</v>
      </c>
      <c r="I230" s="5">
        <f t="shared" si="2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23"/>
        <v>42613.208333333328</v>
      </c>
      <c r="O230" s="4">
        <f t="shared" si="24"/>
        <v>42638.208333333328</v>
      </c>
      <c r="P230" s="6">
        <f t="shared" si="25"/>
        <v>25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21"/>
        <v>193.68925233644859</v>
      </c>
      <c r="G231" t="s">
        <v>20</v>
      </c>
      <c r="H231">
        <v>2551</v>
      </c>
      <c r="I231" s="5">
        <f t="shared" si="2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23"/>
        <v>42887.208333333328</v>
      </c>
      <c r="O231" s="4">
        <f t="shared" si="24"/>
        <v>42935.208333333328</v>
      </c>
      <c r="P231" s="6">
        <f t="shared" si="25"/>
        <v>48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21"/>
        <v>420.16666666666669</v>
      </c>
      <c r="G232" t="s">
        <v>20</v>
      </c>
      <c r="H232">
        <v>101</v>
      </c>
      <c r="I232" s="5">
        <f t="shared" si="2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23"/>
        <v>43805.25</v>
      </c>
      <c r="O232" s="4">
        <f t="shared" si="24"/>
        <v>43805.25</v>
      </c>
      <c r="P232" s="6">
        <f t="shared" si="25"/>
        <v>0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21"/>
        <v>76.708333333333329</v>
      </c>
      <c r="G233" t="s">
        <v>74</v>
      </c>
      <c r="H233">
        <v>67</v>
      </c>
      <c r="I233" s="5">
        <f t="shared" si="2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23"/>
        <v>41415.208333333336</v>
      </c>
      <c r="O233" s="4">
        <f t="shared" si="24"/>
        <v>41473.208333333336</v>
      </c>
      <c r="P233" s="6">
        <f t="shared" si="25"/>
        <v>58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21"/>
        <v>171.26470588235293</v>
      </c>
      <c r="G234" t="s">
        <v>20</v>
      </c>
      <c r="H234">
        <v>92</v>
      </c>
      <c r="I234" s="5">
        <f t="shared" si="2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23"/>
        <v>42576.208333333328</v>
      </c>
      <c r="O234" s="4">
        <f t="shared" si="24"/>
        <v>42577.208333333328</v>
      </c>
      <c r="P234" s="6">
        <f t="shared" si="25"/>
        <v>1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21"/>
        <v>157.89473684210526</v>
      </c>
      <c r="G235" t="s">
        <v>20</v>
      </c>
      <c r="H235">
        <v>62</v>
      </c>
      <c r="I235" s="5">
        <f t="shared" si="2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23"/>
        <v>40706.208333333336</v>
      </c>
      <c r="O235" s="4">
        <f t="shared" si="24"/>
        <v>40722.208333333336</v>
      </c>
      <c r="P235" s="6">
        <f t="shared" si="25"/>
        <v>16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21"/>
        <v>109.08</v>
      </c>
      <c r="G236" t="s">
        <v>20</v>
      </c>
      <c r="H236">
        <v>149</v>
      </c>
      <c r="I236" s="5">
        <f t="shared" si="2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23"/>
        <v>42969.208333333328</v>
      </c>
      <c r="O236" s="4">
        <f t="shared" si="24"/>
        <v>42976.208333333328</v>
      </c>
      <c r="P236" s="6">
        <f t="shared" si="25"/>
        <v>7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21"/>
        <v>41.732558139534881</v>
      </c>
      <c r="G237" t="s">
        <v>14</v>
      </c>
      <c r="H237">
        <v>92</v>
      </c>
      <c r="I237" s="5">
        <f t="shared" si="2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23"/>
        <v>42779.25</v>
      </c>
      <c r="O237" s="4">
        <f t="shared" si="24"/>
        <v>42784.25</v>
      </c>
      <c r="P237" s="6">
        <f t="shared" si="25"/>
        <v>5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21"/>
        <v>10.944303797468354</v>
      </c>
      <c r="G238" t="s">
        <v>14</v>
      </c>
      <c r="H238">
        <v>57</v>
      </c>
      <c r="I238" s="5">
        <f t="shared" si="2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23"/>
        <v>43641.208333333328</v>
      </c>
      <c r="O238" s="4">
        <f t="shared" si="24"/>
        <v>43648.208333333328</v>
      </c>
      <c r="P238" s="6">
        <f t="shared" si="25"/>
        <v>7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21"/>
        <v>159.3763440860215</v>
      </c>
      <c r="G239" t="s">
        <v>20</v>
      </c>
      <c r="H239">
        <v>329</v>
      </c>
      <c r="I239" s="5">
        <f t="shared" si="2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23"/>
        <v>41754.208333333336</v>
      </c>
      <c r="O239" s="4">
        <f t="shared" si="24"/>
        <v>41756.208333333336</v>
      </c>
      <c r="P239" s="6">
        <f t="shared" si="25"/>
        <v>2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21"/>
        <v>422.41666666666669</v>
      </c>
      <c r="G240" t="s">
        <v>20</v>
      </c>
      <c r="H240">
        <v>97</v>
      </c>
      <c r="I240" s="5">
        <f t="shared" si="2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23"/>
        <v>43083.25</v>
      </c>
      <c r="O240" s="4">
        <f t="shared" si="24"/>
        <v>43108.25</v>
      </c>
      <c r="P240" s="6">
        <f t="shared" si="25"/>
        <v>25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21"/>
        <v>97.71875</v>
      </c>
      <c r="G241" t="s">
        <v>14</v>
      </c>
      <c r="H241">
        <v>41</v>
      </c>
      <c r="I241" s="5">
        <f t="shared" si="2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23"/>
        <v>42245.208333333328</v>
      </c>
      <c r="O241" s="4">
        <f t="shared" si="24"/>
        <v>42249.208333333328</v>
      </c>
      <c r="P241" s="6">
        <f t="shared" si="25"/>
        <v>4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21"/>
        <v>418.78911564625849</v>
      </c>
      <c r="G242" t="s">
        <v>20</v>
      </c>
      <c r="H242">
        <v>1784</v>
      </c>
      <c r="I242" s="5">
        <f t="shared" si="2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23"/>
        <v>40396.208333333336</v>
      </c>
      <c r="O242" s="4">
        <f t="shared" si="24"/>
        <v>40397.208333333336</v>
      </c>
      <c r="P242" s="6">
        <f t="shared" si="25"/>
        <v>1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21"/>
        <v>101.91632047477745</v>
      </c>
      <c r="G243" t="s">
        <v>20</v>
      </c>
      <c r="H243">
        <v>1684</v>
      </c>
      <c r="I243" s="5">
        <f t="shared" si="2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23"/>
        <v>41742.208333333336</v>
      </c>
      <c r="O243" s="4">
        <f t="shared" si="24"/>
        <v>41752.208333333336</v>
      </c>
      <c r="P243" s="6">
        <f t="shared" si="25"/>
        <v>10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21"/>
        <v>127.72619047619048</v>
      </c>
      <c r="G244" t="s">
        <v>20</v>
      </c>
      <c r="H244">
        <v>250</v>
      </c>
      <c r="I244" s="5">
        <f t="shared" si="2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23"/>
        <v>42865.208333333328</v>
      </c>
      <c r="O244" s="4">
        <f t="shared" si="24"/>
        <v>42875.208333333328</v>
      </c>
      <c r="P244" s="6">
        <f t="shared" si="25"/>
        <v>10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21"/>
        <v>445.21739130434781</v>
      </c>
      <c r="G245" t="s">
        <v>20</v>
      </c>
      <c r="H245">
        <v>238</v>
      </c>
      <c r="I245" s="5">
        <f t="shared" si="2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23"/>
        <v>43163.25</v>
      </c>
      <c r="O245" s="4">
        <f t="shared" si="24"/>
        <v>43166.25</v>
      </c>
      <c r="P245" s="6">
        <f t="shared" si="25"/>
        <v>3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21"/>
        <v>569.71428571428567</v>
      </c>
      <c r="G246" t="s">
        <v>20</v>
      </c>
      <c r="H246">
        <v>53</v>
      </c>
      <c r="I246" s="5">
        <f t="shared" si="2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23"/>
        <v>41834.208333333336</v>
      </c>
      <c r="O246" s="4">
        <f t="shared" si="24"/>
        <v>41886.208333333336</v>
      </c>
      <c r="P246" s="6">
        <f t="shared" si="25"/>
        <v>52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21"/>
        <v>509.34482758620692</v>
      </c>
      <c r="G247" t="s">
        <v>20</v>
      </c>
      <c r="H247">
        <v>214</v>
      </c>
      <c r="I247" s="5">
        <f t="shared" si="2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23"/>
        <v>41736.208333333336</v>
      </c>
      <c r="O247" s="4">
        <f t="shared" si="24"/>
        <v>41737.208333333336</v>
      </c>
      <c r="P247" s="6">
        <f t="shared" si="25"/>
        <v>1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21"/>
        <v>325.53333333333336</v>
      </c>
      <c r="G248" t="s">
        <v>20</v>
      </c>
      <c r="H248">
        <v>222</v>
      </c>
      <c r="I248" s="5">
        <f t="shared" si="2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23"/>
        <v>41491.208333333336</v>
      </c>
      <c r="O248" s="4">
        <f t="shared" si="24"/>
        <v>41495.208333333336</v>
      </c>
      <c r="P248" s="6">
        <f t="shared" si="25"/>
        <v>4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21"/>
        <v>932.61616161616166</v>
      </c>
      <c r="G249" t="s">
        <v>20</v>
      </c>
      <c r="H249">
        <v>1884</v>
      </c>
      <c r="I249" s="5">
        <f t="shared" si="2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23"/>
        <v>42726.25</v>
      </c>
      <c r="O249" s="4">
        <f t="shared" si="24"/>
        <v>42741.25</v>
      </c>
      <c r="P249" s="6">
        <f t="shared" si="25"/>
        <v>15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21"/>
        <v>211.33870967741936</v>
      </c>
      <c r="G250" t="s">
        <v>20</v>
      </c>
      <c r="H250">
        <v>218</v>
      </c>
      <c r="I250" s="5">
        <f t="shared" si="2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23"/>
        <v>42004.25</v>
      </c>
      <c r="O250" s="4">
        <f t="shared" si="24"/>
        <v>42009.25</v>
      </c>
      <c r="P250" s="6">
        <f t="shared" si="25"/>
        <v>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21"/>
        <v>273.32520325203251</v>
      </c>
      <c r="G251" t="s">
        <v>20</v>
      </c>
      <c r="H251">
        <v>6465</v>
      </c>
      <c r="I251" s="5">
        <f t="shared" si="2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23"/>
        <v>42006.25</v>
      </c>
      <c r="O251" s="4">
        <f t="shared" si="24"/>
        <v>42013.25</v>
      </c>
      <c r="P251" s="6">
        <f t="shared" si="25"/>
        <v>7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21"/>
        <v>3</v>
      </c>
      <c r="G252" t="s">
        <v>14</v>
      </c>
      <c r="H252">
        <v>1</v>
      </c>
      <c r="I252" s="5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23"/>
        <v>40203.25</v>
      </c>
      <c r="O252" s="4">
        <f t="shared" si="24"/>
        <v>40238.25</v>
      </c>
      <c r="P252" s="6">
        <f t="shared" si="25"/>
        <v>35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21"/>
        <v>54.08450704225352</v>
      </c>
      <c r="G253" t="s">
        <v>14</v>
      </c>
      <c r="H253">
        <v>101</v>
      </c>
      <c r="I253" s="5">
        <f t="shared" si="2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23"/>
        <v>41252.25</v>
      </c>
      <c r="O253" s="4">
        <f t="shared" si="24"/>
        <v>41254.25</v>
      </c>
      <c r="P253" s="6">
        <f t="shared" si="25"/>
        <v>2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21"/>
        <v>626.29999999999995</v>
      </c>
      <c r="G254" t="s">
        <v>20</v>
      </c>
      <c r="H254">
        <v>59</v>
      </c>
      <c r="I254" s="5">
        <f t="shared" si="2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23"/>
        <v>41572.208333333336</v>
      </c>
      <c r="O254" s="4">
        <f t="shared" si="24"/>
        <v>41577.208333333336</v>
      </c>
      <c r="P254" s="6">
        <f t="shared" si="25"/>
        <v>5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21"/>
        <v>89.021399176954731</v>
      </c>
      <c r="G255" t="s">
        <v>14</v>
      </c>
      <c r="H255">
        <v>1335</v>
      </c>
      <c r="I255" s="5">
        <f t="shared" si="2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23"/>
        <v>40641.208333333336</v>
      </c>
      <c r="O255" s="4">
        <f t="shared" si="24"/>
        <v>40653.208333333336</v>
      </c>
      <c r="P255" s="6">
        <f t="shared" si="25"/>
        <v>12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21"/>
        <v>184.89130434782609</v>
      </c>
      <c r="G256" t="s">
        <v>20</v>
      </c>
      <c r="H256">
        <v>88</v>
      </c>
      <c r="I256" s="5">
        <f t="shared" si="2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23"/>
        <v>42787.25</v>
      </c>
      <c r="O256" s="4">
        <f t="shared" si="24"/>
        <v>42789.25</v>
      </c>
      <c r="P256" s="6">
        <f t="shared" si="25"/>
        <v>2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21"/>
        <v>120.16770186335404</v>
      </c>
      <c r="G257" t="s">
        <v>20</v>
      </c>
      <c r="H257">
        <v>1697</v>
      </c>
      <c r="I257" s="5">
        <f t="shared" si="2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23"/>
        <v>40590.25</v>
      </c>
      <c r="O257" s="4">
        <f t="shared" si="24"/>
        <v>40595.25</v>
      </c>
      <c r="P257" s="6">
        <f t="shared" si="25"/>
        <v>5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28">100*E258/D258</f>
        <v>23.390243902439025</v>
      </c>
      <c r="G258" t="s">
        <v>14</v>
      </c>
      <c r="H258">
        <v>15</v>
      </c>
      <c r="I258" s="5">
        <f t="shared" ref="I258:I321" si="29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si="23"/>
        <v>42393.25</v>
      </c>
      <c r="O258" s="4">
        <f t="shared" si="24"/>
        <v>42430.25</v>
      </c>
      <c r="P258" s="6">
        <f t="shared" si="25"/>
        <v>37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28"/>
        <v>146</v>
      </c>
      <c r="G259" t="s">
        <v>20</v>
      </c>
      <c r="H259">
        <v>92</v>
      </c>
      <c r="I259" s="5">
        <f t="shared" si="29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ref="N259:N322" si="30">DATE(1970,1,1)+L259/60/60/24</f>
        <v>41338.25</v>
      </c>
      <c r="O259" s="4">
        <f t="shared" ref="O259:O322" si="31">DATE(1970,1,1)+M259/60/60/24</f>
        <v>41352.208333333336</v>
      </c>
      <c r="P259" s="6">
        <f t="shared" ref="P259:P322" si="32">ROUND(O259-N259,0)</f>
        <v>14</v>
      </c>
      <c r="Q259" t="b">
        <v>0</v>
      </c>
      <c r="R259" t="b">
        <v>0</v>
      </c>
      <c r="S259" t="s">
        <v>33</v>
      </c>
      <c r="T259" t="str">
        <f t="shared" ref="T259:T322" si="33">LEFT(S259,FIND("/",S259)-1)</f>
        <v>theater</v>
      </c>
      <c r="U259" t="str">
        <f t="shared" ref="U259:U322" si="34">MID(S259,FIND("/",S259)+1,LEN(S259))</f>
        <v>plays</v>
      </c>
    </row>
    <row r="260" spans="1:2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28"/>
        <v>268.48</v>
      </c>
      <c r="G260" t="s">
        <v>20</v>
      </c>
      <c r="H260">
        <v>186</v>
      </c>
      <c r="I260" s="5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30"/>
        <v>42712.25</v>
      </c>
      <c r="O260" s="4">
        <f t="shared" si="31"/>
        <v>42732.25</v>
      </c>
      <c r="P260" s="6">
        <f t="shared" si="32"/>
        <v>20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8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30"/>
        <v>41251.25</v>
      </c>
      <c r="O261" s="4">
        <f t="shared" si="31"/>
        <v>41270.25</v>
      </c>
      <c r="P261" s="6">
        <f t="shared" si="32"/>
        <v>19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8"/>
        <v>157.69841269841271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30"/>
        <v>41180.208333333336</v>
      </c>
      <c r="O262" s="4">
        <f t="shared" si="31"/>
        <v>41192.208333333336</v>
      </c>
      <c r="P262" s="6">
        <f t="shared" si="32"/>
        <v>12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8"/>
        <v>31.201660735468565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30"/>
        <v>40415.208333333336</v>
      </c>
      <c r="O263" s="4">
        <f t="shared" si="31"/>
        <v>40419.208333333336</v>
      </c>
      <c r="P263" s="6">
        <f t="shared" si="32"/>
        <v>4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8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30"/>
        <v>40638.208333333336</v>
      </c>
      <c r="O264" s="4">
        <f t="shared" si="31"/>
        <v>40664.208333333336</v>
      </c>
      <c r="P264" s="6">
        <f t="shared" si="32"/>
        <v>26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8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30"/>
        <v>40187.25</v>
      </c>
      <c r="O265" s="4">
        <f t="shared" si="31"/>
        <v>40187.25</v>
      </c>
      <c r="P265" s="6">
        <f t="shared" si="32"/>
        <v>0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8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30"/>
        <v>41317.25</v>
      </c>
      <c r="O266" s="4">
        <f t="shared" si="31"/>
        <v>41333.25</v>
      </c>
      <c r="P266" s="6">
        <f t="shared" si="32"/>
        <v>16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8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30"/>
        <v>42372.25</v>
      </c>
      <c r="O267" s="4">
        <f t="shared" si="31"/>
        <v>42416.25</v>
      </c>
      <c r="P267" s="6">
        <f t="shared" si="32"/>
        <v>44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8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30"/>
        <v>41950.25</v>
      </c>
      <c r="O268" s="4">
        <f t="shared" si="31"/>
        <v>41983.25</v>
      </c>
      <c r="P268" s="6">
        <f t="shared" si="32"/>
        <v>33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8"/>
        <v>233.62012987012986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30"/>
        <v>41206.208333333336</v>
      </c>
      <c r="O269" s="4">
        <f t="shared" si="31"/>
        <v>41222.25</v>
      </c>
      <c r="P269" s="6">
        <f t="shared" si="32"/>
        <v>16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8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30"/>
        <v>41186.208333333336</v>
      </c>
      <c r="O270" s="4">
        <f t="shared" si="31"/>
        <v>41232.25</v>
      </c>
      <c r="P270" s="6">
        <f t="shared" si="32"/>
        <v>46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8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30"/>
        <v>43496.25</v>
      </c>
      <c r="O271" s="4">
        <f t="shared" si="31"/>
        <v>43517.25</v>
      </c>
      <c r="P271" s="6">
        <f t="shared" si="32"/>
        <v>21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8"/>
        <v>27.176538240368028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30"/>
        <v>40514.25</v>
      </c>
      <c r="O272" s="4">
        <f t="shared" si="31"/>
        <v>40516.25</v>
      </c>
      <c r="P272" s="6">
        <f t="shared" si="32"/>
        <v>2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8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30"/>
        <v>42345.25</v>
      </c>
      <c r="O273" s="4">
        <f t="shared" si="31"/>
        <v>42376.25</v>
      </c>
      <c r="P273" s="6">
        <f t="shared" si="32"/>
        <v>31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8"/>
        <v>304.00978473581216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30"/>
        <v>43656.208333333328</v>
      </c>
      <c r="O274" s="4">
        <f t="shared" si="31"/>
        <v>43681.208333333328</v>
      </c>
      <c r="P274" s="6">
        <f t="shared" si="32"/>
        <v>25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8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30"/>
        <v>42995.208333333328</v>
      </c>
      <c r="O275" s="4">
        <f t="shared" si="31"/>
        <v>42998.208333333328</v>
      </c>
      <c r="P275" s="6">
        <f t="shared" si="32"/>
        <v>3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8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30"/>
        <v>43045.25</v>
      </c>
      <c r="O276" s="4">
        <f t="shared" si="31"/>
        <v>43050.25</v>
      </c>
      <c r="P276" s="6">
        <f t="shared" si="32"/>
        <v>5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8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30"/>
        <v>43561.208333333328</v>
      </c>
      <c r="O277" s="4">
        <f t="shared" si="31"/>
        <v>43569.208333333328</v>
      </c>
      <c r="P277" s="6">
        <f t="shared" si="32"/>
        <v>8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8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30"/>
        <v>41018.208333333336</v>
      </c>
      <c r="O278" s="4">
        <f t="shared" si="31"/>
        <v>41023.208333333336</v>
      </c>
      <c r="P278" s="6">
        <f t="shared" si="32"/>
        <v>5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8"/>
        <v>1066.4285714285713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30"/>
        <v>40378.208333333336</v>
      </c>
      <c r="O279" s="4">
        <f t="shared" si="31"/>
        <v>40380.208333333336</v>
      </c>
      <c r="P279" s="6">
        <f t="shared" si="32"/>
        <v>2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8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30"/>
        <v>41239.25</v>
      </c>
      <c r="O280" s="4">
        <f t="shared" si="31"/>
        <v>41264.25</v>
      </c>
      <c r="P280" s="6">
        <f t="shared" si="32"/>
        <v>25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8"/>
        <v>170.7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30"/>
        <v>43346.208333333328</v>
      </c>
      <c r="O281" s="4">
        <f t="shared" si="31"/>
        <v>43349.208333333328</v>
      </c>
      <c r="P281" s="6">
        <f t="shared" si="32"/>
        <v>3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8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30"/>
        <v>43060.25</v>
      </c>
      <c r="O282" s="4">
        <f t="shared" si="31"/>
        <v>43066.25</v>
      </c>
      <c r="P282" s="6">
        <f t="shared" si="32"/>
        <v>6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8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30"/>
        <v>40979.25</v>
      </c>
      <c r="O283" s="4">
        <f t="shared" si="31"/>
        <v>41000.208333333336</v>
      </c>
      <c r="P283" s="6">
        <f t="shared" si="32"/>
        <v>21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8"/>
        <v>108.04761904761905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30"/>
        <v>42701.25</v>
      </c>
      <c r="O284" s="4">
        <f t="shared" si="31"/>
        <v>42707.25</v>
      </c>
      <c r="P284" s="6">
        <f t="shared" si="32"/>
        <v>6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8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30"/>
        <v>42520.208333333328</v>
      </c>
      <c r="O285" s="4">
        <f t="shared" si="31"/>
        <v>42525.208333333328</v>
      </c>
      <c r="P285" s="6">
        <f t="shared" si="32"/>
        <v>5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8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30"/>
        <v>41030.208333333336</v>
      </c>
      <c r="O286" s="4">
        <f t="shared" si="31"/>
        <v>41035.208333333336</v>
      </c>
      <c r="P286" s="6">
        <f t="shared" si="32"/>
        <v>5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8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30"/>
        <v>42623.208333333328</v>
      </c>
      <c r="O287" s="4">
        <f t="shared" si="31"/>
        <v>42661.208333333328</v>
      </c>
      <c r="P287" s="6">
        <f t="shared" si="32"/>
        <v>38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8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30"/>
        <v>42697.25</v>
      </c>
      <c r="O288" s="4">
        <f t="shared" si="31"/>
        <v>42704.25</v>
      </c>
      <c r="P288" s="6">
        <f t="shared" si="32"/>
        <v>7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8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30"/>
        <v>42122.208333333328</v>
      </c>
      <c r="O289" s="4">
        <f t="shared" si="31"/>
        <v>42122.208333333328</v>
      </c>
      <c r="P289" s="6">
        <f t="shared" si="32"/>
        <v>0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8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30"/>
        <v>40982.208333333336</v>
      </c>
      <c r="O290" s="4">
        <f t="shared" si="31"/>
        <v>40983.208333333336</v>
      </c>
      <c r="P290" s="6">
        <f t="shared" si="32"/>
        <v>1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8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30"/>
        <v>42219.208333333328</v>
      </c>
      <c r="O291" s="4">
        <f t="shared" si="31"/>
        <v>42222.208333333328</v>
      </c>
      <c r="P291" s="6">
        <f t="shared" si="32"/>
        <v>3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8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30"/>
        <v>41404.208333333336</v>
      </c>
      <c r="O292" s="4">
        <f t="shared" si="31"/>
        <v>41436.208333333336</v>
      </c>
      <c r="P292" s="6">
        <f t="shared" si="32"/>
        <v>32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8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30"/>
        <v>40831.208333333336</v>
      </c>
      <c r="O293" s="4">
        <f t="shared" si="31"/>
        <v>40835.208333333336</v>
      </c>
      <c r="P293" s="6">
        <f t="shared" si="32"/>
        <v>4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8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30"/>
        <v>40984.208333333336</v>
      </c>
      <c r="O294" s="4">
        <f t="shared" si="31"/>
        <v>41002.208333333336</v>
      </c>
      <c r="P294" s="6">
        <f t="shared" si="32"/>
        <v>18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8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30"/>
        <v>40456.208333333336</v>
      </c>
      <c r="O295" s="4">
        <f t="shared" si="31"/>
        <v>40465.208333333336</v>
      </c>
      <c r="P295" s="6">
        <f t="shared" si="32"/>
        <v>9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8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30"/>
        <v>43399.208333333328</v>
      </c>
      <c r="O296" s="4">
        <f t="shared" si="31"/>
        <v>43411.25</v>
      </c>
      <c r="P296" s="6">
        <f t="shared" si="32"/>
        <v>12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8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30"/>
        <v>41562.208333333336</v>
      </c>
      <c r="O297" s="4">
        <f t="shared" si="31"/>
        <v>41587.25</v>
      </c>
      <c r="P297" s="6">
        <f t="shared" si="32"/>
        <v>25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8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30"/>
        <v>43493.25</v>
      </c>
      <c r="O298" s="4">
        <f t="shared" si="31"/>
        <v>43515.25</v>
      </c>
      <c r="P298" s="6">
        <f t="shared" si="32"/>
        <v>22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8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30"/>
        <v>41653.25</v>
      </c>
      <c r="O299" s="4">
        <f t="shared" si="31"/>
        <v>41662.25</v>
      </c>
      <c r="P299" s="6">
        <f t="shared" si="32"/>
        <v>9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8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30"/>
        <v>42426.25</v>
      </c>
      <c r="O300" s="4">
        <f t="shared" si="31"/>
        <v>42444.208333333328</v>
      </c>
      <c r="P300" s="6">
        <f t="shared" si="32"/>
        <v>18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8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30"/>
        <v>42432.25</v>
      </c>
      <c r="O301" s="4">
        <f t="shared" si="31"/>
        <v>42488.208333333328</v>
      </c>
      <c r="P301" s="6">
        <f t="shared" si="32"/>
        <v>56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8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30"/>
        <v>42977.208333333328</v>
      </c>
      <c r="O302" s="4">
        <f t="shared" si="31"/>
        <v>42978.208333333328</v>
      </c>
      <c r="P302" s="6">
        <f t="shared" si="32"/>
        <v>1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8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30"/>
        <v>42061.25</v>
      </c>
      <c r="O303" s="4">
        <f t="shared" si="31"/>
        <v>42078.208333333328</v>
      </c>
      <c r="P303" s="6">
        <f t="shared" si="32"/>
        <v>17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8"/>
        <v>31.844940867279895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30"/>
        <v>43345.208333333328</v>
      </c>
      <c r="O304" s="4">
        <f t="shared" si="31"/>
        <v>43359.208333333328</v>
      </c>
      <c r="P304" s="6">
        <f t="shared" si="32"/>
        <v>14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8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30"/>
        <v>42376.25</v>
      </c>
      <c r="O305" s="4">
        <f t="shared" si="31"/>
        <v>42381.25</v>
      </c>
      <c r="P305" s="6">
        <f t="shared" si="32"/>
        <v>5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8"/>
        <v>546.14285714285711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30"/>
        <v>42589.208333333328</v>
      </c>
      <c r="O306" s="4">
        <f t="shared" si="31"/>
        <v>42630.208333333328</v>
      </c>
      <c r="P306" s="6">
        <f t="shared" si="32"/>
        <v>41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8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30"/>
        <v>42448.208333333328</v>
      </c>
      <c r="O307" s="4">
        <f t="shared" si="31"/>
        <v>42489.208333333328</v>
      </c>
      <c r="P307" s="6">
        <f t="shared" si="32"/>
        <v>41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8"/>
        <v>7.907692307692308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30"/>
        <v>42930.208333333328</v>
      </c>
      <c r="O308" s="4">
        <f t="shared" si="31"/>
        <v>42933.208333333328</v>
      </c>
      <c r="P308" s="6">
        <f t="shared" si="32"/>
        <v>3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8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30"/>
        <v>41066.208333333336</v>
      </c>
      <c r="O309" s="4">
        <f t="shared" si="31"/>
        <v>41086.208333333336</v>
      </c>
      <c r="P309" s="6">
        <f t="shared" si="32"/>
        <v>20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8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30"/>
        <v>40651.208333333336</v>
      </c>
      <c r="O310" s="4">
        <f t="shared" si="31"/>
        <v>40652.208333333336</v>
      </c>
      <c r="P310" s="6">
        <f t="shared" si="32"/>
        <v>1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8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30"/>
        <v>40807.208333333336</v>
      </c>
      <c r="O311" s="4">
        <f t="shared" si="31"/>
        <v>40827.208333333336</v>
      </c>
      <c r="P311" s="6">
        <f t="shared" si="32"/>
        <v>20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8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30"/>
        <v>40277.208333333336</v>
      </c>
      <c r="O312" s="4">
        <f t="shared" si="31"/>
        <v>40293.208333333336</v>
      </c>
      <c r="P312" s="6">
        <f t="shared" si="32"/>
        <v>16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8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30"/>
        <v>40590.25</v>
      </c>
      <c r="O313" s="4">
        <f t="shared" si="31"/>
        <v>40602.25</v>
      </c>
      <c r="P313" s="6">
        <f t="shared" si="32"/>
        <v>12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8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30"/>
        <v>41572.208333333336</v>
      </c>
      <c r="O314" s="4">
        <f t="shared" si="31"/>
        <v>41579.208333333336</v>
      </c>
      <c r="P314" s="6">
        <f t="shared" si="32"/>
        <v>7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8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30"/>
        <v>40966.25</v>
      </c>
      <c r="O315" s="4">
        <f t="shared" si="31"/>
        <v>40968.25</v>
      </c>
      <c r="P315" s="6">
        <f t="shared" si="32"/>
        <v>2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8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30"/>
        <v>43536.208333333328</v>
      </c>
      <c r="O316" s="4">
        <f t="shared" si="31"/>
        <v>43541.208333333328</v>
      </c>
      <c r="P316" s="6">
        <f t="shared" si="32"/>
        <v>5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8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30"/>
        <v>41783.208333333336</v>
      </c>
      <c r="O317" s="4">
        <f t="shared" si="31"/>
        <v>41812.208333333336</v>
      </c>
      <c r="P317" s="6">
        <f t="shared" si="32"/>
        <v>29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8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30"/>
        <v>43788.25</v>
      </c>
      <c r="O318" s="4">
        <f t="shared" si="31"/>
        <v>43789.25</v>
      </c>
      <c r="P318" s="6">
        <f t="shared" si="32"/>
        <v>1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8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30"/>
        <v>42869.208333333328</v>
      </c>
      <c r="O319" s="4">
        <f t="shared" si="31"/>
        <v>42882.208333333328</v>
      </c>
      <c r="P319" s="6">
        <f t="shared" si="32"/>
        <v>13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8"/>
        <v>15.842105263157896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30"/>
        <v>41684.25</v>
      </c>
      <c r="O320" s="4">
        <f t="shared" si="31"/>
        <v>41686.25</v>
      </c>
      <c r="P320" s="6">
        <f t="shared" si="32"/>
        <v>2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8"/>
        <v>38.702380952380949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30"/>
        <v>40402.208333333336</v>
      </c>
      <c r="O321" s="4">
        <f t="shared" si="31"/>
        <v>40426.208333333336</v>
      </c>
      <c r="P321" s="6">
        <f t="shared" si="32"/>
        <v>24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35">100*E322/D322</f>
        <v>9.5876777251184837</v>
      </c>
      <c r="G322" t="s">
        <v>14</v>
      </c>
      <c r="H322">
        <v>80</v>
      </c>
      <c r="I322" s="5">
        <f t="shared" ref="I322:I385" si="36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si="30"/>
        <v>40673.208333333336</v>
      </c>
      <c r="O322" s="4">
        <f t="shared" si="31"/>
        <v>40682.208333333336</v>
      </c>
      <c r="P322" s="6">
        <f t="shared" si="32"/>
        <v>9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35"/>
        <v>94.144366197183103</v>
      </c>
      <c r="G323" t="s">
        <v>14</v>
      </c>
      <c r="H323">
        <v>2468</v>
      </c>
      <c r="I323" s="5">
        <f t="shared" si="36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ref="N323:N386" si="37">DATE(1970,1,1)+L323/60/60/24</f>
        <v>40634.208333333336</v>
      </c>
      <c r="O323" s="4">
        <f t="shared" ref="O323:O386" si="38">DATE(1970,1,1)+M323/60/60/24</f>
        <v>40642.208333333336</v>
      </c>
      <c r="P323" s="6">
        <f t="shared" ref="P323:P386" si="39">ROUND(O323-N323,0)</f>
        <v>8</v>
      </c>
      <c r="Q323" t="b">
        <v>0</v>
      </c>
      <c r="R323" t="b">
        <v>0</v>
      </c>
      <c r="S323" t="s">
        <v>100</v>
      </c>
      <c r="T323" t="str">
        <f t="shared" ref="T323:T386" si="40">LEFT(S323,FIND("/",S323)-1)</f>
        <v>film &amp; video</v>
      </c>
      <c r="U323" t="str">
        <f t="shared" ref="U323:U386" si="41">MID(S323,FIND("/",S323)+1,LEN(S323))</f>
        <v>shorts</v>
      </c>
    </row>
    <row r="324" spans="1:21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35"/>
        <v>166.56234096692111</v>
      </c>
      <c r="G324" t="s">
        <v>20</v>
      </c>
      <c r="H324">
        <v>5168</v>
      </c>
      <c r="I324" s="5">
        <f t="shared" si="3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37"/>
        <v>40507.25</v>
      </c>
      <c r="O324" s="4">
        <f t="shared" si="38"/>
        <v>40520.25</v>
      </c>
      <c r="P324" s="6">
        <f t="shared" si="39"/>
        <v>13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35"/>
        <v>24.134831460674157</v>
      </c>
      <c r="G325" t="s">
        <v>14</v>
      </c>
      <c r="H325">
        <v>26</v>
      </c>
      <c r="I325" s="5">
        <f t="shared" si="3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37"/>
        <v>41725.208333333336</v>
      </c>
      <c r="O325" s="4">
        <f t="shared" si="38"/>
        <v>41727.208333333336</v>
      </c>
      <c r="P325" s="6">
        <f t="shared" si="39"/>
        <v>2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35"/>
        <v>164.05633802816902</v>
      </c>
      <c r="G326" t="s">
        <v>20</v>
      </c>
      <c r="H326">
        <v>307</v>
      </c>
      <c r="I326" s="5">
        <f t="shared" si="3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37"/>
        <v>42176.208333333328</v>
      </c>
      <c r="O326" s="4">
        <f t="shared" si="38"/>
        <v>42188.208333333328</v>
      </c>
      <c r="P326" s="6">
        <f t="shared" si="39"/>
        <v>12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35"/>
        <v>90.723076923076917</v>
      </c>
      <c r="G327" t="s">
        <v>14</v>
      </c>
      <c r="H327">
        <v>73</v>
      </c>
      <c r="I327" s="5">
        <f t="shared" si="3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37"/>
        <v>43267.208333333328</v>
      </c>
      <c r="O327" s="4">
        <f t="shared" si="38"/>
        <v>43290.208333333328</v>
      </c>
      <c r="P327" s="6">
        <f t="shared" si="39"/>
        <v>23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35"/>
        <v>46.194444444444443</v>
      </c>
      <c r="G328" t="s">
        <v>14</v>
      </c>
      <c r="H328">
        <v>128</v>
      </c>
      <c r="I328" s="5">
        <f t="shared" si="3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37"/>
        <v>42364.25</v>
      </c>
      <c r="O328" s="4">
        <f t="shared" si="38"/>
        <v>42370.25</v>
      </c>
      <c r="P328" s="6">
        <f t="shared" si="39"/>
        <v>6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35"/>
        <v>38.53846153846154</v>
      </c>
      <c r="G329" t="s">
        <v>14</v>
      </c>
      <c r="H329">
        <v>33</v>
      </c>
      <c r="I329" s="5">
        <f t="shared" si="3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37"/>
        <v>43705.208333333328</v>
      </c>
      <c r="O329" s="4">
        <f t="shared" si="38"/>
        <v>43709.208333333328</v>
      </c>
      <c r="P329" s="6">
        <f t="shared" si="39"/>
        <v>4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35"/>
        <v>133.56231003039514</v>
      </c>
      <c r="G330" t="s">
        <v>20</v>
      </c>
      <c r="H330">
        <v>2441</v>
      </c>
      <c r="I330" s="5">
        <f t="shared" si="3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37"/>
        <v>43434.25</v>
      </c>
      <c r="O330" s="4">
        <f t="shared" si="38"/>
        <v>43445.25</v>
      </c>
      <c r="P330" s="6">
        <f t="shared" si="39"/>
        <v>11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35"/>
        <v>22.896588486140725</v>
      </c>
      <c r="G331" t="s">
        <v>47</v>
      </c>
      <c r="H331">
        <v>211</v>
      </c>
      <c r="I331" s="5">
        <f t="shared" si="3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37"/>
        <v>42716.25</v>
      </c>
      <c r="O331" s="4">
        <f t="shared" si="38"/>
        <v>42727.25</v>
      </c>
      <c r="P331" s="6">
        <f t="shared" si="39"/>
        <v>11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35"/>
        <v>184.95548961424333</v>
      </c>
      <c r="G332" t="s">
        <v>20</v>
      </c>
      <c r="H332">
        <v>1385</v>
      </c>
      <c r="I332" s="5">
        <f t="shared" si="3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37"/>
        <v>43077.25</v>
      </c>
      <c r="O332" s="4">
        <f t="shared" si="38"/>
        <v>43078.25</v>
      </c>
      <c r="P332" s="6">
        <f t="shared" si="39"/>
        <v>1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35"/>
        <v>443.72727272727275</v>
      </c>
      <c r="G333" t="s">
        <v>20</v>
      </c>
      <c r="H333">
        <v>190</v>
      </c>
      <c r="I333" s="5">
        <f t="shared" si="3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37"/>
        <v>40896.25</v>
      </c>
      <c r="O333" s="4">
        <f t="shared" si="38"/>
        <v>40897.25</v>
      </c>
      <c r="P333" s="6">
        <f t="shared" si="39"/>
        <v>1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35"/>
        <v>199.98067632850243</v>
      </c>
      <c r="G334" t="s">
        <v>20</v>
      </c>
      <c r="H334">
        <v>470</v>
      </c>
      <c r="I334" s="5">
        <f t="shared" si="3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37"/>
        <v>41361.208333333336</v>
      </c>
      <c r="O334" s="4">
        <f t="shared" si="38"/>
        <v>41362.208333333336</v>
      </c>
      <c r="P334" s="6">
        <f t="shared" si="39"/>
        <v>1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35"/>
        <v>123.95833333333333</v>
      </c>
      <c r="G335" t="s">
        <v>20</v>
      </c>
      <c r="H335">
        <v>253</v>
      </c>
      <c r="I335" s="5">
        <f t="shared" si="3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37"/>
        <v>43424.25</v>
      </c>
      <c r="O335" s="4">
        <f t="shared" si="38"/>
        <v>43452.25</v>
      </c>
      <c r="P335" s="6">
        <f t="shared" si="39"/>
        <v>28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35"/>
        <v>186.61329305135951</v>
      </c>
      <c r="G336" t="s">
        <v>20</v>
      </c>
      <c r="H336">
        <v>1113</v>
      </c>
      <c r="I336" s="5">
        <f t="shared" si="3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37"/>
        <v>43110.25</v>
      </c>
      <c r="O336" s="4">
        <f t="shared" si="38"/>
        <v>43117.25</v>
      </c>
      <c r="P336" s="6">
        <f t="shared" si="39"/>
        <v>7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35"/>
        <v>114.28538550057537</v>
      </c>
      <c r="G337" t="s">
        <v>20</v>
      </c>
      <c r="H337">
        <v>2283</v>
      </c>
      <c r="I337" s="5">
        <f t="shared" si="3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37"/>
        <v>43784.25</v>
      </c>
      <c r="O337" s="4">
        <f t="shared" si="38"/>
        <v>43797.25</v>
      </c>
      <c r="P337" s="6">
        <f t="shared" si="39"/>
        <v>13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35"/>
        <v>97.032531824611027</v>
      </c>
      <c r="G338" t="s">
        <v>14</v>
      </c>
      <c r="H338">
        <v>1072</v>
      </c>
      <c r="I338" s="5">
        <f t="shared" si="3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37"/>
        <v>40527.25</v>
      </c>
      <c r="O338" s="4">
        <f t="shared" si="38"/>
        <v>40528.25</v>
      </c>
      <c r="P338" s="6">
        <f t="shared" si="39"/>
        <v>1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35"/>
        <v>122.81904761904762</v>
      </c>
      <c r="G339" t="s">
        <v>20</v>
      </c>
      <c r="H339">
        <v>1095</v>
      </c>
      <c r="I339" s="5">
        <f t="shared" si="3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37"/>
        <v>43780.25</v>
      </c>
      <c r="O339" s="4">
        <f t="shared" si="38"/>
        <v>43781.25</v>
      </c>
      <c r="P339" s="6">
        <f t="shared" si="39"/>
        <v>1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35"/>
        <v>179.14326647564471</v>
      </c>
      <c r="G340" t="s">
        <v>20</v>
      </c>
      <c r="H340">
        <v>1690</v>
      </c>
      <c r="I340" s="5">
        <f t="shared" si="3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37"/>
        <v>40821.208333333336</v>
      </c>
      <c r="O340" s="4">
        <f t="shared" si="38"/>
        <v>40851.208333333336</v>
      </c>
      <c r="P340" s="6">
        <f t="shared" si="39"/>
        <v>30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35"/>
        <v>79.951577402787962</v>
      </c>
      <c r="G341" t="s">
        <v>74</v>
      </c>
      <c r="H341">
        <v>1297</v>
      </c>
      <c r="I341" s="5">
        <f t="shared" si="3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37"/>
        <v>42949.208333333328</v>
      </c>
      <c r="O341" s="4">
        <f t="shared" si="38"/>
        <v>42963.208333333328</v>
      </c>
      <c r="P341" s="6">
        <f t="shared" si="39"/>
        <v>14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35"/>
        <v>94.242587601078171</v>
      </c>
      <c r="G342" t="s">
        <v>14</v>
      </c>
      <c r="H342">
        <v>393</v>
      </c>
      <c r="I342" s="5">
        <f t="shared" si="3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37"/>
        <v>40889.25</v>
      </c>
      <c r="O342" s="4">
        <f t="shared" si="38"/>
        <v>40890.25</v>
      </c>
      <c r="P342" s="6">
        <f t="shared" si="39"/>
        <v>1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35"/>
        <v>84.669291338582681</v>
      </c>
      <c r="G343" t="s">
        <v>14</v>
      </c>
      <c r="H343">
        <v>1257</v>
      </c>
      <c r="I343" s="5">
        <f t="shared" si="3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37"/>
        <v>42244.208333333328</v>
      </c>
      <c r="O343" s="4">
        <f t="shared" si="38"/>
        <v>42251.208333333328</v>
      </c>
      <c r="P343" s="6">
        <f t="shared" si="39"/>
        <v>7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35"/>
        <v>66.521920668058456</v>
      </c>
      <c r="G344" t="s">
        <v>14</v>
      </c>
      <c r="H344">
        <v>328</v>
      </c>
      <c r="I344" s="5">
        <f t="shared" si="3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37"/>
        <v>41475.208333333336</v>
      </c>
      <c r="O344" s="4">
        <f t="shared" si="38"/>
        <v>41487.208333333336</v>
      </c>
      <c r="P344" s="6">
        <f t="shared" si="39"/>
        <v>12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35"/>
        <v>53.922222222222224</v>
      </c>
      <c r="G345" t="s">
        <v>14</v>
      </c>
      <c r="H345">
        <v>147</v>
      </c>
      <c r="I345" s="5">
        <f t="shared" si="3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37"/>
        <v>41597.25</v>
      </c>
      <c r="O345" s="4">
        <f t="shared" si="38"/>
        <v>41650.25</v>
      </c>
      <c r="P345" s="6">
        <f t="shared" si="39"/>
        <v>53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35"/>
        <v>41.983299595141702</v>
      </c>
      <c r="G346" t="s">
        <v>14</v>
      </c>
      <c r="H346">
        <v>830</v>
      </c>
      <c r="I346" s="5">
        <f t="shared" si="3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37"/>
        <v>43122.25</v>
      </c>
      <c r="O346" s="4">
        <f t="shared" si="38"/>
        <v>43162.25</v>
      </c>
      <c r="P346" s="6">
        <f t="shared" si="39"/>
        <v>40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35"/>
        <v>14.694796954314722</v>
      </c>
      <c r="G347" t="s">
        <v>14</v>
      </c>
      <c r="H347">
        <v>331</v>
      </c>
      <c r="I347" s="5">
        <f t="shared" si="3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37"/>
        <v>42194.208333333328</v>
      </c>
      <c r="O347" s="4">
        <f t="shared" si="38"/>
        <v>42195.208333333328</v>
      </c>
      <c r="P347" s="6">
        <f t="shared" si="39"/>
        <v>1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35"/>
        <v>34.475000000000001</v>
      </c>
      <c r="G348" t="s">
        <v>14</v>
      </c>
      <c r="H348">
        <v>25</v>
      </c>
      <c r="I348" s="5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37"/>
        <v>42971.208333333328</v>
      </c>
      <c r="O348" s="4">
        <f t="shared" si="38"/>
        <v>43026.208333333328</v>
      </c>
      <c r="P348" s="6">
        <f t="shared" si="39"/>
        <v>55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35"/>
        <v>1400.7777777777778</v>
      </c>
      <c r="G349" t="s">
        <v>20</v>
      </c>
      <c r="H349">
        <v>191</v>
      </c>
      <c r="I349" s="5">
        <f t="shared" si="3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37"/>
        <v>42046.25</v>
      </c>
      <c r="O349" s="4">
        <f t="shared" si="38"/>
        <v>42070.25</v>
      </c>
      <c r="P349" s="6">
        <f t="shared" si="39"/>
        <v>24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35"/>
        <v>71.770351758793964</v>
      </c>
      <c r="G350" t="s">
        <v>14</v>
      </c>
      <c r="H350">
        <v>3483</v>
      </c>
      <c r="I350" s="5">
        <f t="shared" si="3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37"/>
        <v>42782.25</v>
      </c>
      <c r="O350" s="4">
        <f t="shared" si="38"/>
        <v>42795.25</v>
      </c>
      <c r="P350" s="6">
        <f t="shared" si="39"/>
        <v>13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35"/>
        <v>53.07411504424779</v>
      </c>
      <c r="G351" t="s">
        <v>14</v>
      </c>
      <c r="H351">
        <v>923</v>
      </c>
      <c r="I351" s="5">
        <f t="shared" si="3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37"/>
        <v>42930.208333333328</v>
      </c>
      <c r="O351" s="4">
        <f t="shared" si="38"/>
        <v>42960.208333333328</v>
      </c>
      <c r="P351" s="6">
        <f t="shared" si="39"/>
        <v>30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35"/>
        <v>5</v>
      </c>
      <c r="G352" t="s">
        <v>14</v>
      </c>
      <c r="H352">
        <v>1</v>
      </c>
      <c r="I352" s="5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37"/>
        <v>42144.208333333328</v>
      </c>
      <c r="O352" s="4">
        <f t="shared" si="38"/>
        <v>42162.208333333328</v>
      </c>
      <c r="P352" s="6">
        <f t="shared" si="39"/>
        <v>18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35"/>
        <v>127.70715249662618</v>
      </c>
      <c r="G353" t="s">
        <v>20</v>
      </c>
      <c r="H353">
        <v>2013</v>
      </c>
      <c r="I353" s="5">
        <f t="shared" si="3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37"/>
        <v>42240.208333333328</v>
      </c>
      <c r="O353" s="4">
        <f t="shared" si="38"/>
        <v>42254.208333333328</v>
      </c>
      <c r="P353" s="6">
        <f t="shared" si="39"/>
        <v>14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35"/>
        <v>34.892857142857146</v>
      </c>
      <c r="G354" t="s">
        <v>14</v>
      </c>
      <c r="H354">
        <v>33</v>
      </c>
      <c r="I354" s="5">
        <f t="shared" si="3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37"/>
        <v>42315.25</v>
      </c>
      <c r="O354" s="4">
        <f t="shared" si="38"/>
        <v>42323.25</v>
      </c>
      <c r="P354" s="6">
        <f t="shared" si="39"/>
        <v>8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35"/>
        <v>410.59821428571428</v>
      </c>
      <c r="G355" t="s">
        <v>20</v>
      </c>
      <c r="H355">
        <v>1703</v>
      </c>
      <c r="I355" s="5">
        <f t="shared" si="3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37"/>
        <v>43651.208333333328</v>
      </c>
      <c r="O355" s="4">
        <f t="shared" si="38"/>
        <v>43652.208333333328</v>
      </c>
      <c r="P355" s="6">
        <f t="shared" si="39"/>
        <v>1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35"/>
        <v>123.73770491803279</v>
      </c>
      <c r="G356" t="s">
        <v>20</v>
      </c>
      <c r="H356">
        <v>80</v>
      </c>
      <c r="I356" s="5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37"/>
        <v>41520.208333333336</v>
      </c>
      <c r="O356" s="4">
        <f t="shared" si="38"/>
        <v>41527.208333333336</v>
      </c>
      <c r="P356" s="6">
        <f t="shared" si="39"/>
        <v>7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35"/>
        <v>58.973684210526315</v>
      </c>
      <c r="G357" t="s">
        <v>47</v>
      </c>
      <c r="H357">
        <v>86</v>
      </c>
      <c r="I357" s="5">
        <f t="shared" si="3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37"/>
        <v>42757.25</v>
      </c>
      <c r="O357" s="4">
        <f t="shared" si="38"/>
        <v>42797.25</v>
      </c>
      <c r="P357" s="6">
        <f t="shared" si="39"/>
        <v>40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35"/>
        <v>36.892473118279568</v>
      </c>
      <c r="G358" t="s">
        <v>14</v>
      </c>
      <c r="H358">
        <v>40</v>
      </c>
      <c r="I358" s="5">
        <f t="shared" si="3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37"/>
        <v>40922.25</v>
      </c>
      <c r="O358" s="4">
        <f t="shared" si="38"/>
        <v>40931.25</v>
      </c>
      <c r="P358" s="6">
        <f t="shared" si="39"/>
        <v>9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35"/>
        <v>184.91304347826087</v>
      </c>
      <c r="G359" t="s">
        <v>20</v>
      </c>
      <c r="H359">
        <v>41</v>
      </c>
      <c r="I359" s="5">
        <f t="shared" si="3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37"/>
        <v>42250.208333333328</v>
      </c>
      <c r="O359" s="4">
        <f t="shared" si="38"/>
        <v>42275.208333333328</v>
      </c>
      <c r="P359" s="6">
        <f t="shared" si="39"/>
        <v>25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35"/>
        <v>11.814432989690722</v>
      </c>
      <c r="G360" t="s">
        <v>14</v>
      </c>
      <c r="H360">
        <v>23</v>
      </c>
      <c r="I360" s="5">
        <f t="shared" si="3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37"/>
        <v>43322.208333333328</v>
      </c>
      <c r="O360" s="4">
        <f t="shared" si="38"/>
        <v>43325.208333333328</v>
      </c>
      <c r="P360" s="6">
        <f t="shared" si="39"/>
        <v>3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35"/>
        <v>298.7</v>
      </c>
      <c r="G361" t="s">
        <v>20</v>
      </c>
      <c r="H361">
        <v>187</v>
      </c>
      <c r="I361" s="5">
        <f t="shared" si="3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37"/>
        <v>40782.208333333336</v>
      </c>
      <c r="O361" s="4">
        <f t="shared" si="38"/>
        <v>40789.208333333336</v>
      </c>
      <c r="P361" s="6">
        <f t="shared" si="39"/>
        <v>7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35"/>
        <v>226.35175879396985</v>
      </c>
      <c r="G362" t="s">
        <v>20</v>
      </c>
      <c r="H362">
        <v>2875</v>
      </c>
      <c r="I362" s="5">
        <f t="shared" si="3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37"/>
        <v>40544.25</v>
      </c>
      <c r="O362" s="4">
        <f t="shared" si="38"/>
        <v>40558.25</v>
      </c>
      <c r="P362" s="6">
        <f t="shared" si="39"/>
        <v>14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35"/>
        <v>173.56363636363636</v>
      </c>
      <c r="G363" t="s">
        <v>20</v>
      </c>
      <c r="H363">
        <v>88</v>
      </c>
      <c r="I363" s="5">
        <f t="shared" si="3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37"/>
        <v>43015.208333333328</v>
      </c>
      <c r="O363" s="4">
        <f t="shared" si="38"/>
        <v>43039.208333333328</v>
      </c>
      <c r="P363" s="6">
        <f t="shared" si="39"/>
        <v>24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35"/>
        <v>371.75675675675677</v>
      </c>
      <c r="G364" t="s">
        <v>20</v>
      </c>
      <c r="H364">
        <v>191</v>
      </c>
      <c r="I364" s="5">
        <f t="shared" si="3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37"/>
        <v>40570.25</v>
      </c>
      <c r="O364" s="4">
        <f t="shared" si="38"/>
        <v>40608.25</v>
      </c>
      <c r="P364" s="6">
        <f t="shared" si="39"/>
        <v>38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35"/>
        <v>160.19230769230768</v>
      </c>
      <c r="G365" t="s">
        <v>20</v>
      </c>
      <c r="H365">
        <v>139</v>
      </c>
      <c r="I365" s="5">
        <f t="shared" si="3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37"/>
        <v>40904.25</v>
      </c>
      <c r="O365" s="4">
        <f t="shared" si="38"/>
        <v>40905.25</v>
      </c>
      <c r="P365" s="6">
        <f t="shared" si="39"/>
        <v>1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35"/>
        <v>1616.3333333333333</v>
      </c>
      <c r="G366" t="s">
        <v>20</v>
      </c>
      <c r="H366">
        <v>186</v>
      </c>
      <c r="I366" s="5">
        <f t="shared" si="3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37"/>
        <v>43164.25</v>
      </c>
      <c r="O366" s="4">
        <f t="shared" si="38"/>
        <v>43194.208333333328</v>
      </c>
      <c r="P366" s="6">
        <f t="shared" si="39"/>
        <v>30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35"/>
        <v>733.4375</v>
      </c>
      <c r="G367" t="s">
        <v>20</v>
      </c>
      <c r="H367">
        <v>112</v>
      </c>
      <c r="I367" s="5">
        <f t="shared" si="3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37"/>
        <v>42733.25</v>
      </c>
      <c r="O367" s="4">
        <f t="shared" si="38"/>
        <v>42760.25</v>
      </c>
      <c r="P367" s="6">
        <f t="shared" si="39"/>
        <v>27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35"/>
        <v>592.11111111111109</v>
      </c>
      <c r="G368" t="s">
        <v>20</v>
      </c>
      <c r="H368">
        <v>101</v>
      </c>
      <c r="I368" s="5">
        <f t="shared" si="3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37"/>
        <v>40546.25</v>
      </c>
      <c r="O368" s="4">
        <f t="shared" si="38"/>
        <v>40547.25</v>
      </c>
      <c r="P368" s="6">
        <f t="shared" si="39"/>
        <v>1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35"/>
        <v>18.888888888888889</v>
      </c>
      <c r="G369" t="s">
        <v>14</v>
      </c>
      <c r="H369">
        <v>75</v>
      </c>
      <c r="I369" s="5">
        <f t="shared" si="3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37"/>
        <v>41930.208333333336</v>
      </c>
      <c r="O369" s="4">
        <f t="shared" si="38"/>
        <v>41954.25</v>
      </c>
      <c r="P369" s="6">
        <f t="shared" si="39"/>
        <v>24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35"/>
        <v>276.80769230769232</v>
      </c>
      <c r="G370" t="s">
        <v>20</v>
      </c>
      <c r="H370">
        <v>206</v>
      </c>
      <c r="I370" s="5">
        <f t="shared" si="3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37"/>
        <v>40464.208333333336</v>
      </c>
      <c r="O370" s="4">
        <f t="shared" si="38"/>
        <v>40487.208333333336</v>
      </c>
      <c r="P370" s="6">
        <f t="shared" si="39"/>
        <v>23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35"/>
        <v>273.01851851851853</v>
      </c>
      <c r="G371" t="s">
        <v>20</v>
      </c>
      <c r="H371">
        <v>154</v>
      </c>
      <c r="I371" s="5">
        <f t="shared" si="3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37"/>
        <v>41308.25</v>
      </c>
      <c r="O371" s="4">
        <f t="shared" si="38"/>
        <v>41347.208333333336</v>
      </c>
      <c r="P371" s="6">
        <f t="shared" si="39"/>
        <v>39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35"/>
        <v>159.36331255565449</v>
      </c>
      <c r="G372" t="s">
        <v>20</v>
      </c>
      <c r="H372">
        <v>5966</v>
      </c>
      <c r="I372" s="5">
        <f t="shared" si="3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37"/>
        <v>43570.208333333328</v>
      </c>
      <c r="O372" s="4">
        <f t="shared" si="38"/>
        <v>43576.208333333328</v>
      </c>
      <c r="P372" s="6">
        <f t="shared" si="39"/>
        <v>6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35"/>
        <v>67.869978858350947</v>
      </c>
      <c r="G373" t="s">
        <v>14</v>
      </c>
      <c r="H373">
        <v>2176</v>
      </c>
      <c r="I373" s="5">
        <f t="shared" si="3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37"/>
        <v>42043.25</v>
      </c>
      <c r="O373" s="4">
        <f t="shared" si="38"/>
        <v>42094.208333333328</v>
      </c>
      <c r="P373" s="6">
        <f t="shared" si="39"/>
        <v>51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35"/>
        <v>1591.5555555555557</v>
      </c>
      <c r="G374" t="s">
        <v>20</v>
      </c>
      <c r="H374">
        <v>169</v>
      </c>
      <c r="I374" s="5">
        <f t="shared" si="3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37"/>
        <v>42012.25</v>
      </c>
      <c r="O374" s="4">
        <f t="shared" si="38"/>
        <v>42032.25</v>
      </c>
      <c r="P374" s="6">
        <f t="shared" si="39"/>
        <v>20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35"/>
        <v>730.18222222222221</v>
      </c>
      <c r="G375" t="s">
        <v>20</v>
      </c>
      <c r="H375">
        <v>2106</v>
      </c>
      <c r="I375" s="5">
        <f t="shared" si="3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37"/>
        <v>42964.208333333328</v>
      </c>
      <c r="O375" s="4">
        <f t="shared" si="38"/>
        <v>42972.208333333328</v>
      </c>
      <c r="P375" s="6">
        <f t="shared" si="39"/>
        <v>8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35"/>
        <v>13.185782556750299</v>
      </c>
      <c r="G376" t="s">
        <v>14</v>
      </c>
      <c r="H376">
        <v>441</v>
      </c>
      <c r="I376" s="5">
        <f t="shared" si="3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37"/>
        <v>43476.25</v>
      </c>
      <c r="O376" s="4">
        <f t="shared" si="38"/>
        <v>43481.25</v>
      </c>
      <c r="P376" s="6">
        <f t="shared" si="39"/>
        <v>5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35"/>
        <v>54.777777777777779</v>
      </c>
      <c r="G377" t="s">
        <v>14</v>
      </c>
      <c r="H377">
        <v>25</v>
      </c>
      <c r="I377" s="5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37"/>
        <v>42293.208333333328</v>
      </c>
      <c r="O377" s="4">
        <f t="shared" si="38"/>
        <v>42350.25</v>
      </c>
      <c r="P377" s="6">
        <f t="shared" si="39"/>
        <v>57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35"/>
        <v>361.02941176470586</v>
      </c>
      <c r="G378" t="s">
        <v>20</v>
      </c>
      <c r="H378">
        <v>131</v>
      </c>
      <c r="I378" s="5">
        <f t="shared" si="3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37"/>
        <v>41826.208333333336</v>
      </c>
      <c r="O378" s="4">
        <f t="shared" si="38"/>
        <v>41832.208333333336</v>
      </c>
      <c r="P378" s="6">
        <f t="shared" si="39"/>
        <v>6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35"/>
        <v>10.257545271629779</v>
      </c>
      <c r="G379" t="s">
        <v>14</v>
      </c>
      <c r="H379">
        <v>127</v>
      </c>
      <c r="I379" s="5">
        <f t="shared" si="3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37"/>
        <v>43760.208333333328</v>
      </c>
      <c r="O379" s="4">
        <f t="shared" si="38"/>
        <v>43774.25</v>
      </c>
      <c r="P379" s="6">
        <f t="shared" si="39"/>
        <v>14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35"/>
        <v>13.962962962962964</v>
      </c>
      <c r="G380" t="s">
        <v>14</v>
      </c>
      <c r="H380">
        <v>355</v>
      </c>
      <c r="I380" s="5">
        <f t="shared" si="3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37"/>
        <v>43241.208333333328</v>
      </c>
      <c r="O380" s="4">
        <f t="shared" si="38"/>
        <v>43279.208333333328</v>
      </c>
      <c r="P380" s="6">
        <f t="shared" si="39"/>
        <v>38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35"/>
        <v>40.444444444444443</v>
      </c>
      <c r="G381" t="s">
        <v>14</v>
      </c>
      <c r="H381">
        <v>44</v>
      </c>
      <c r="I381" s="5">
        <f t="shared" si="3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37"/>
        <v>40843.208333333336</v>
      </c>
      <c r="O381" s="4">
        <f t="shared" si="38"/>
        <v>40857.25</v>
      </c>
      <c r="P381" s="6">
        <f t="shared" si="39"/>
        <v>14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35"/>
        <v>160.32</v>
      </c>
      <c r="G382" t="s">
        <v>20</v>
      </c>
      <c r="H382">
        <v>84</v>
      </c>
      <c r="I382" s="5">
        <f t="shared" si="3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37"/>
        <v>41448.208333333336</v>
      </c>
      <c r="O382" s="4">
        <f t="shared" si="38"/>
        <v>41453.208333333336</v>
      </c>
      <c r="P382" s="6">
        <f t="shared" si="39"/>
        <v>5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35"/>
        <v>183.9433962264151</v>
      </c>
      <c r="G383" t="s">
        <v>20</v>
      </c>
      <c r="H383">
        <v>155</v>
      </c>
      <c r="I383" s="5">
        <f t="shared" si="3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37"/>
        <v>42163.208333333328</v>
      </c>
      <c r="O383" s="4">
        <f t="shared" si="38"/>
        <v>42209.208333333328</v>
      </c>
      <c r="P383" s="6">
        <f t="shared" si="39"/>
        <v>46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35"/>
        <v>63.769230769230766</v>
      </c>
      <c r="G384" t="s">
        <v>14</v>
      </c>
      <c r="H384">
        <v>67</v>
      </c>
      <c r="I384" s="5">
        <f t="shared" si="3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37"/>
        <v>43024.208333333328</v>
      </c>
      <c r="O384" s="4">
        <f t="shared" si="38"/>
        <v>43043.208333333328</v>
      </c>
      <c r="P384" s="6">
        <f t="shared" si="39"/>
        <v>19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35"/>
        <v>225.38095238095238</v>
      </c>
      <c r="G385" t="s">
        <v>20</v>
      </c>
      <c r="H385">
        <v>189</v>
      </c>
      <c r="I385" s="5">
        <f t="shared" si="3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37"/>
        <v>43509.25</v>
      </c>
      <c r="O385" s="4">
        <f t="shared" si="38"/>
        <v>43515.25</v>
      </c>
      <c r="P385" s="6">
        <f t="shared" si="39"/>
        <v>6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42">100*E386/D386</f>
        <v>172.00961538461539</v>
      </c>
      <c r="G386" t="s">
        <v>20</v>
      </c>
      <c r="H386">
        <v>4799</v>
      </c>
      <c r="I386" s="5">
        <f t="shared" ref="I386:I449" si="43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si="37"/>
        <v>42776.25</v>
      </c>
      <c r="O386" s="4">
        <f t="shared" si="38"/>
        <v>42803.25</v>
      </c>
      <c r="P386" s="6">
        <f t="shared" si="39"/>
        <v>27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42"/>
        <v>146.16709511568124</v>
      </c>
      <c r="G387" t="s">
        <v>20</v>
      </c>
      <c r="H387">
        <v>1137</v>
      </c>
      <c r="I387" s="5">
        <f t="shared" si="4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ref="N387:N450" si="44">DATE(1970,1,1)+L387/60/60/24</f>
        <v>43553.208333333328</v>
      </c>
      <c r="O387" s="4">
        <f t="shared" ref="O387:O450" si="45">DATE(1970,1,1)+M387/60/60/24</f>
        <v>43585.208333333328</v>
      </c>
      <c r="P387" s="6">
        <f t="shared" ref="P387:P450" si="46">ROUND(O387-N387,0)</f>
        <v>32</v>
      </c>
      <c r="Q387" t="b">
        <v>0</v>
      </c>
      <c r="R387" t="b">
        <v>0</v>
      </c>
      <c r="S387" t="s">
        <v>68</v>
      </c>
      <c r="T387" t="str">
        <f t="shared" ref="T387:T450" si="47">LEFT(S387,FIND("/",S387)-1)</f>
        <v>publishing</v>
      </c>
      <c r="U387" t="str">
        <f t="shared" ref="U387:U450" si="48">MID(S387,FIND("/",S387)+1,LEN(S387))</f>
        <v>nonfiction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42"/>
        <v>76.42361623616236</v>
      </c>
      <c r="G388" t="s">
        <v>14</v>
      </c>
      <c r="H388">
        <v>1068</v>
      </c>
      <c r="I388" s="5">
        <f t="shared" si="4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44"/>
        <v>40355.208333333336</v>
      </c>
      <c r="O388" s="4">
        <f t="shared" si="45"/>
        <v>40367.208333333336</v>
      </c>
      <c r="P388" s="6">
        <f t="shared" si="46"/>
        <v>12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42"/>
        <v>39.261467889908253</v>
      </c>
      <c r="G389" t="s">
        <v>14</v>
      </c>
      <c r="H389">
        <v>424</v>
      </c>
      <c r="I389" s="5">
        <f t="shared" si="4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44"/>
        <v>41072.208333333336</v>
      </c>
      <c r="O389" s="4">
        <f t="shared" si="45"/>
        <v>41077.208333333336</v>
      </c>
      <c r="P389" s="6">
        <f t="shared" si="46"/>
        <v>5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42"/>
        <v>11.270034843205575</v>
      </c>
      <c r="G390" t="s">
        <v>74</v>
      </c>
      <c r="H390">
        <v>145</v>
      </c>
      <c r="I390" s="5">
        <f t="shared" si="4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44"/>
        <v>40912.25</v>
      </c>
      <c r="O390" s="4">
        <f t="shared" si="45"/>
        <v>40914.25</v>
      </c>
      <c r="P390" s="6">
        <f t="shared" si="46"/>
        <v>2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42"/>
        <v>122.11084337349398</v>
      </c>
      <c r="G391" t="s">
        <v>20</v>
      </c>
      <c r="H391">
        <v>1152</v>
      </c>
      <c r="I391" s="5">
        <f t="shared" si="4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44"/>
        <v>40479.208333333336</v>
      </c>
      <c r="O391" s="4">
        <f t="shared" si="45"/>
        <v>40506.25</v>
      </c>
      <c r="P391" s="6">
        <f t="shared" si="46"/>
        <v>27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42"/>
        <v>186.54166666666666</v>
      </c>
      <c r="G392" t="s">
        <v>20</v>
      </c>
      <c r="H392">
        <v>50</v>
      </c>
      <c r="I392" s="5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44"/>
        <v>41530.208333333336</v>
      </c>
      <c r="O392" s="4">
        <f t="shared" si="45"/>
        <v>41545.208333333336</v>
      </c>
      <c r="P392" s="6">
        <f t="shared" si="46"/>
        <v>15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42"/>
        <v>7.2731788079470201</v>
      </c>
      <c r="G393" t="s">
        <v>14</v>
      </c>
      <c r="H393">
        <v>151</v>
      </c>
      <c r="I393" s="5">
        <f t="shared" si="4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44"/>
        <v>41653.25</v>
      </c>
      <c r="O393" s="4">
        <f t="shared" si="45"/>
        <v>41655.25</v>
      </c>
      <c r="P393" s="6">
        <f t="shared" si="46"/>
        <v>2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42"/>
        <v>65.642371234207971</v>
      </c>
      <c r="G394" t="s">
        <v>14</v>
      </c>
      <c r="H394">
        <v>1608</v>
      </c>
      <c r="I394" s="5">
        <f t="shared" si="4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44"/>
        <v>40549.25</v>
      </c>
      <c r="O394" s="4">
        <f t="shared" si="45"/>
        <v>40551.25</v>
      </c>
      <c r="P394" s="6">
        <f t="shared" si="46"/>
        <v>2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42"/>
        <v>228.96178343949043</v>
      </c>
      <c r="G395" t="s">
        <v>20</v>
      </c>
      <c r="H395">
        <v>3059</v>
      </c>
      <c r="I395" s="5">
        <f t="shared" si="4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44"/>
        <v>42933.208333333328</v>
      </c>
      <c r="O395" s="4">
        <f t="shared" si="45"/>
        <v>42934.208333333328</v>
      </c>
      <c r="P395" s="6">
        <f t="shared" si="46"/>
        <v>1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42"/>
        <v>469.375</v>
      </c>
      <c r="G396" t="s">
        <v>20</v>
      </c>
      <c r="H396">
        <v>34</v>
      </c>
      <c r="I396" s="5">
        <f t="shared" si="4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44"/>
        <v>41484.208333333336</v>
      </c>
      <c r="O396" s="4">
        <f t="shared" si="45"/>
        <v>41494.208333333336</v>
      </c>
      <c r="P396" s="6">
        <f t="shared" si="46"/>
        <v>10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42"/>
        <v>130.11267605633802</v>
      </c>
      <c r="G397" t="s">
        <v>20</v>
      </c>
      <c r="H397">
        <v>220</v>
      </c>
      <c r="I397" s="5">
        <f t="shared" si="4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44"/>
        <v>40885.25</v>
      </c>
      <c r="O397" s="4">
        <f t="shared" si="45"/>
        <v>40886.25</v>
      </c>
      <c r="P397" s="6">
        <f t="shared" si="46"/>
        <v>1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42"/>
        <v>167.05422993492408</v>
      </c>
      <c r="G398" t="s">
        <v>20</v>
      </c>
      <c r="H398">
        <v>1604</v>
      </c>
      <c r="I398" s="5">
        <f t="shared" si="4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44"/>
        <v>43378.208333333328</v>
      </c>
      <c r="O398" s="4">
        <f t="shared" si="45"/>
        <v>43386.208333333328</v>
      </c>
      <c r="P398" s="6">
        <f t="shared" si="46"/>
        <v>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42"/>
        <v>173.8641975308642</v>
      </c>
      <c r="G399" t="s">
        <v>20</v>
      </c>
      <c r="H399">
        <v>454</v>
      </c>
      <c r="I399" s="5">
        <f t="shared" si="4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44"/>
        <v>41417.208333333336</v>
      </c>
      <c r="O399" s="4">
        <f t="shared" si="45"/>
        <v>41423.208333333336</v>
      </c>
      <c r="P399" s="6">
        <f t="shared" si="46"/>
        <v>6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42"/>
        <v>717.76470588235293</v>
      </c>
      <c r="G400" t="s">
        <v>20</v>
      </c>
      <c r="H400">
        <v>123</v>
      </c>
      <c r="I400" s="5">
        <f t="shared" si="4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44"/>
        <v>43228.208333333328</v>
      </c>
      <c r="O400" s="4">
        <f t="shared" si="45"/>
        <v>43230.208333333328</v>
      </c>
      <c r="P400" s="6">
        <f t="shared" si="46"/>
        <v>2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42"/>
        <v>63.850976361767728</v>
      </c>
      <c r="G401" t="s">
        <v>14</v>
      </c>
      <c r="H401">
        <v>941</v>
      </c>
      <c r="I401" s="5">
        <f t="shared" si="4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44"/>
        <v>40576.25</v>
      </c>
      <c r="O401" s="4">
        <f t="shared" si="45"/>
        <v>40583.25</v>
      </c>
      <c r="P401" s="6">
        <f t="shared" si="46"/>
        <v>7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42"/>
        <v>2</v>
      </c>
      <c r="G402" t="s">
        <v>14</v>
      </c>
      <c r="H402">
        <v>1</v>
      </c>
      <c r="I402" s="5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44"/>
        <v>41502.208333333336</v>
      </c>
      <c r="O402" s="4">
        <f t="shared" si="45"/>
        <v>41524.208333333336</v>
      </c>
      <c r="P402" s="6">
        <f t="shared" si="46"/>
        <v>22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42"/>
        <v>1530.2222222222222</v>
      </c>
      <c r="G403" t="s">
        <v>20</v>
      </c>
      <c r="H403">
        <v>299</v>
      </c>
      <c r="I403" s="5">
        <f t="shared" si="4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44"/>
        <v>43765.208333333328</v>
      </c>
      <c r="O403" s="4">
        <f t="shared" si="45"/>
        <v>43765.208333333328</v>
      </c>
      <c r="P403" s="6">
        <f t="shared" si="46"/>
        <v>0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42"/>
        <v>40.356164383561641</v>
      </c>
      <c r="G404" t="s">
        <v>14</v>
      </c>
      <c r="H404">
        <v>40</v>
      </c>
      <c r="I404" s="5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44"/>
        <v>40914.25</v>
      </c>
      <c r="O404" s="4">
        <f t="shared" si="45"/>
        <v>40961.25</v>
      </c>
      <c r="P404" s="6">
        <f t="shared" si="46"/>
        <v>47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42"/>
        <v>86.220633299284984</v>
      </c>
      <c r="G405" t="s">
        <v>14</v>
      </c>
      <c r="H405">
        <v>3015</v>
      </c>
      <c r="I405" s="5">
        <f t="shared" si="4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44"/>
        <v>40310.208333333336</v>
      </c>
      <c r="O405" s="4">
        <f t="shared" si="45"/>
        <v>40346.208333333336</v>
      </c>
      <c r="P405" s="6">
        <f t="shared" si="46"/>
        <v>36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42"/>
        <v>315.58486707566465</v>
      </c>
      <c r="G406" t="s">
        <v>20</v>
      </c>
      <c r="H406">
        <v>2237</v>
      </c>
      <c r="I406" s="5">
        <f t="shared" si="4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44"/>
        <v>43053.25</v>
      </c>
      <c r="O406" s="4">
        <f t="shared" si="45"/>
        <v>43056.25</v>
      </c>
      <c r="P406" s="6">
        <f t="shared" si="46"/>
        <v>3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42"/>
        <v>89.618243243243242</v>
      </c>
      <c r="G407" t="s">
        <v>14</v>
      </c>
      <c r="H407">
        <v>435</v>
      </c>
      <c r="I407" s="5">
        <f t="shared" si="4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44"/>
        <v>43255.208333333328</v>
      </c>
      <c r="O407" s="4">
        <f t="shared" si="45"/>
        <v>43305.208333333328</v>
      </c>
      <c r="P407" s="6">
        <f t="shared" si="46"/>
        <v>50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42"/>
        <v>182.14503816793894</v>
      </c>
      <c r="G408" t="s">
        <v>20</v>
      </c>
      <c r="H408">
        <v>645</v>
      </c>
      <c r="I408" s="5">
        <f t="shared" si="4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44"/>
        <v>41304.25</v>
      </c>
      <c r="O408" s="4">
        <f t="shared" si="45"/>
        <v>41316.25</v>
      </c>
      <c r="P408" s="6">
        <f t="shared" si="46"/>
        <v>12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42"/>
        <v>355.88235294117646</v>
      </c>
      <c r="G409" t="s">
        <v>20</v>
      </c>
      <c r="H409">
        <v>484</v>
      </c>
      <c r="I409" s="5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44"/>
        <v>43751.208333333328</v>
      </c>
      <c r="O409" s="4">
        <f t="shared" si="45"/>
        <v>43758.208333333328</v>
      </c>
      <c r="P409" s="6">
        <f t="shared" si="46"/>
        <v>7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42"/>
        <v>131.83695652173913</v>
      </c>
      <c r="G410" t="s">
        <v>20</v>
      </c>
      <c r="H410">
        <v>154</v>
      </c>
      <c r="I410" s="5">
        <f t="shared" si="4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44"/>
        <v>42541.208333333328</v>
      </c>
      <c r="O410" s="4">
        <f t="shared" si="45"/>
        <v>42561.208333333328</v>
      </c>
      <c r="P410" s="6">
        <f t="shared" si="46"/>
        <v>20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42"/>
        <v>46.315634218289084</v>
      </c>
      <c r="G411" t="s">
        <v>14</v>
      </c>
      <c r="H411">
        <v>714</v>
      </c>
      <c r="I411" s="5">
        <f t="shared" si="4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44"/>
        <v>42843.208333333328</v>
      </c>
      <c r="O411" s="4">
        <f t="shared" si="45"/>
        <v>42847.208333333328</v>
      </c>
      <c r="P411" s="6">
        <f t="shared" si="46"/>
        <v>4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42"/>
        <v>36.132726089785294</v>
      </c>
      <c r="G412" t="s">
        <v>47</v>
      </c>
      <c r="H412">
        <v>1111</v>
      </c>
      <c r="I412" s="5">
        <f t="shared" si="4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44"/>
        <v>42122.208333333328</v>
      </c>
      <c r="O412" s="4">
        <f t="shared" si="45"/>
        <v>42122.208333333328</v>
      </c>
      <c r="P412" s="6">
        <f t="shared" si="46"/>
        <v>0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42"/>
        <v>104.62820512820512</v>
      </c>
      <c r="G413" t="s">
        <v>20</v>
      </c>
      <c r="H413">
        <v>82</v>
      </c>
      <c r="I413" s="5">
        <f t="shared" si="4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44"/>
        <v>42884.208333333328</v>
      </c>
      <c r="O413" s="4">
        <f t="shared" si="45"/>
        <v>42886.208333333328</v>
      </c>
      <c r="P413" s="6">
        <f t="shared" si="46"/>
        <v>2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42"/>
        <v>668.85714285714289</v>
      </c>
      <c r="G414" t="s">
        <v>20</v>
      </c>
      <c r="H414">
        <v>134</v>
      </c>
      <c r="I414" s="5">
        <f t="shared" si="4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44"/>
        <v>41642.25</v>
      </c>
      <c r="O414" s="4">
        <f t="shared" si="45"/>
        <v>41652.25</v>
      </c>
      <c r="P414" s="6">
        <f t="shared" si="46"/>
        <v>10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42"/>
        <v>62.072823218997364</v>
      </c>
      <c r="G415" t="s">
        <v>47</v>
      </c>
      <c r="H415">
        <v>1089</v>
      </c>
      <c r="I415" s="5">
        <f t="shared" si="4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44"/>
        <v>43431.25</v>
      </c>
      <c r="O415" s="4">
        <f t="shared" si="45"/>
        <v>43458.25</v>
      </c>
      <c r="P415" s="6">
        <f t="shared" si="46"/>
        <v>27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42"/>
        <v>84.699787460148784</v>
      </c>
      <c r="G416" t="s">
        <v>14</v>
      </c>
      <c r="H416">
        <v>5497</v>
      </c>
      <c r="I416" s="5">
        <f t="shared" si="4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44"/>
        <v>40288.208333333336</v>
      </c>
      <c r="O416" s="4">
        <f t="shared" si="45"/>
        <v>40296.208333333336</v>
      </c>
      <c r="P416" s="6">
        <f t="shared" si="46"/>
        <v>8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42"/>
        <v>11.059030837004405</v>
      </c>
      <c r="G417" t="s">
        <v>14</v>
      </c>
      <c r="H417">
        <v>418</v>
      </c>
      <c r="I417" s="5">
        <f t="shared" si="4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44"/>
        <v>40921.25</v>
      </c>
      <c r="O417" s="4">
        <f t="shared" si="45"/>
        <v>40938.25</v>
      </c>
      <c r="P417" s="6">
        <f t="shared" si="46"/>
        <v>17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42"/>
        <v>43.838781575037146</v>
      </c>
      <c r="G418" t="s">
        <v>14</v>
      </c>
      <c r="H418">
        <v>1439</v>
      </c>
      <c r="I418" s="5">
        <f t="shared" si="4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44"/>
        <v>40560.25</v>
      </c>
      <c r="O418" s="4">
        <f t="shared" si="45"/>
        <v>40569.25</v>
      </c>
      <c r="P418" s="6">
        <f t="shared" si="46"/>
        <v>9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42"/>
        <v>55.470588235294116</v>
      </c>
      <c r="G419" t="s">
        <v>14</v>
      </c>
      <c r="H419">
        <v>15</v>
      </c>
      <c r="I419" s="5">
        <f t="shared" si="4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44"/>
        <v>43407.208333333328</v>
      </c>
      <c r="O419" s="4">
        <f t="shared" si="45"/>
        <v>43431.25</v>
      </c>
      <c r="P419" s="6">
        <f t="shared" si="46"/>
        <v>24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42"/>
        <v>57.399511301160658</v>
      </c>
      <c r="G420" t="s">
        <v>14</v>
      </c>
      <c r="H420">
        <v>1999</v>
      </c>
      <c r="I420" s="5">
        <f t="shared" si="4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44"/>
        <v>41035.208333333336</v>
      </c>
      <c r="O420" s="4">
        <f t="shared" si="45"/>
        <v>41036.208333333336</v>
      </c>
      <c r="P420" s="6">
        <f t="shared" si="46"/>
        <v>1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42"/>
        <v>123.43497363796133</v>
      </c>
      <c r="G421" t="s">
        <v>20</v>
      </c>
      <c r="H421">
        <v>5203</v>
      </c>
      <c r="I421" s="5">
        <f t="shared" si="4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44"/>
        <v>40899.25</v>
      </c>
      <c r="O421" s="4">
        <f t="shared" si="45"/>
        <v>40905.25</v>
      </c>
      <c r="P421" s="6">
        <f t="shared" si="46"/>
        <v>6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42"/>
        <v>128.46</v>
      </c>
      <c r="G422" t="s">
        <v>20</v>
      </c>
      <c r="H422">
        <v>94</v>
      </c>
      <c r="I422" s="5">
        <f t="shared" si="4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44"/>
        <v>42911.208333333328</v>
      </c>
      <c r="O422" s="4">
        <f t="shared" si="45"/>
        <v>42925.208333333328</v>
      </c>
      <c r="P422" s="6">
        <f t="shared" si="46"/>
        <v>14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42"/>
        <v>63.98936170212766</v>
      </c>
      <c r="G423" t="s">
        <v>14</v>
      </c>
      <c r="H423">
        <v>118</v>
      </c>
      <c r="I423" s="5">
        <f t="shared" si="4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44"/>
        <v>42915.208333333328</v>
      </c>
      <c r="O423" s="4">
        <f t="shared" si="45"/>
        <v>42945.208333333328</v>
      </c>
      <c r="P423" s="6">
        <f t="shared" si="46"/>
        <v>30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42"/>
        <v>127.29885057471265</v>
      </c>
      <c r="G424" t="s">
        <v>20</v>
      </c>
      <c r="H424">
        <v>205</v>
      </c>
      <c r="I424" s="5">
        <f t="shared" si="4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44"/>
        <v>40285.208333333336</v>
      </c>
      <c r="O424" s="4">
        <f t="shared" si="45"/>
        <v>40305.208333333336</v>
      </c>
      <c r="P424" s="6">
        <f t="shared" si="46"/>
        <v>20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42"/>
        <v>10.638024357239512</v>
      </c>
      <c r="G425" t="s">
        <v>14</v>
      </c>
      <c r="H425">
        <v>162</v>
      </c>
      <c r="I425" s="5">
        <f t="shared" si="4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44"/>
        <v>40808.208333333336</v>
      </c>
      <c r="O425" s="4">
        <f t="shared" si="45"/>
        <v>40810.208333333336</v>
      </c>
      <c r="P425" s="6">
        <f t="shared" si="46"/>
        <v>2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42"/>
        <v>40.470588235294116</v>
      </c>
      <c r="G426" t="s">
        <v>14</v>
      </c>
      <c r="H426">
        <v>83</v>
      </c>
      <c r="I426" s="5">
        <f t="shared" si="4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44"/>
        <v>43208.208333333328</v>
      </c>
      <c r="O426" s="4">
        <f t="shared" si="45"/>
        <v>43214.208333333328</v>
      </c>
      <c r="P426" s="6">
        <f t="shared" si="46"/>
        <v>6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42"/>
        <v>287.66666666666669</v>
      </c>
      <c r="G427" t="s">
        <v>20</v>
      </c>
      <c r="H427">
        <v>92</v>
      </c>
      <c r="I427" s="5">
        <f t="shared" si="4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44"/>
        <v>42213.208333333328</v>
      </c>
      <c r="O427" s="4">
        <f t="shared" si="45"/>
        <v>42219.208333333328</v>
      </c>
      <c r="P427" s="6">
        <f t="shared" si="46"/>
        <v>6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42"/>
        <v>572.94444444444446</v>
      </c>
      <c r="G428" t="s">
        <v>20</v>
      </c>
      <c r="H428">
        <v>219</v>
      </c>
      <c r="I428" s="5">
        <f t="shared" si="4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44"/>
        <v>41332.25</v>
      </c>
      <c r="O428" s="4">
        <f t="shared" si="45"/>
        <v>41339.25</v>
      </c>
      <c r="P428" s="6">
        <f t="shared" si="46"/>
        <v>7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42"/>
        <v>112.90429799426934</v>
      </c>
      <c r="G429" t="s">
        <v>20</v>
      </c>
      <c r="H429">
        <v>2526</v>
      </c>
      <c r="I429" s="5">
        <f t="shared" si="4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44"/>
        <v>41895.208333333336</v>
      </c>
      <c r="O429" s="4">
        <f t="shared" si="45"/>
        <v>41927.208333333336</v>
      </c>
      <c r="P429" s="6">
        <f t="shared" si="46"/>
        <v>32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42"/>
        <v>46.387573964497044</v>
      </c>
      <c r="G430" t="s">
        <v>14</v>
      </c>
      <c r="H430">
        <v>747</v>
      </c>
      <c r="I430" s="5">
        <f t="shared" si="4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44"/>
        <v>40585.25</v>
      </c>
      <c r="O430" s="4">
        <f t="shared" si="45"/>
        <v>40592.25</v>
      </c>
      <c r="P430" s="6">
        <f t="shared" si="46"/>
        <v>7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42"/>
        <v>90.675916230366497</v>
      </c>
      <c r="G431" t="s">
        <v>74</v>
      </c>
      <c r="H431">
        <v>2138</v>
      </c>
      <c r="I431" s="5">
        <f t="shared" si="4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44"/>
        <v>41680.25</v>
      </c>
      <c r="O431" s="4">
        <f t="shared" si="45"/>
        <v>41708.208333333336</v>
      </c>
      <c r="P431" s="6">
        <f t="shared" si="46"/>
        <v>28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42"/>
        <v>67.740740740740748</v>
      </c>
      <c r="G432" t="s">
        <v>14</v>
      </c>
      <c r="H432">
        <v>84</v>
      </c>
      <c r="I432" s="5">
        <f t="shared" si="4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44"/>
        <v>43737.208333333328</v>
      </c>
      <c r="O432" s="4">
        <f t="shared" si="45"/>
        <v>43771.208333333328</v>
      </c>
      <c r="P432" s="6">
        <f t="shared" si="46"/>
        <v>34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42"/>
        <v>192.49019607843138</v>
      </c>
      <c r="G433" t="s">
        <v>20</v>
      </c>
      <c r="H433">
        <v>94</v>
      </c>
      <c r="I433" s="5">
        <f t="shared" si="4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44"/>
        <v>43273.208333333328</v>
      </c>
      <c r="O433" s="4">
        <f t="shared" si="45"/>
        <v>43290.208333333328</v>
      </c>
      <c r="P433" s="6">
        <f t="shared" si="46"/>
        <v>17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42"/>
        <v>82.714285714285708</v>
      </c>
      <c r="G434" t="s">
        <v>14</v>
      </c>
      <c r="H434">
        <v>91</v>
      </c>
      <c r="I434" s="5">
        <f t="shared" si="4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44"/>
        <v>41761.208333333336</v>
      </c>
      <c r="O434" s="4">
        <f t="shared" si="45"/>
        <v>41781.208333333336</v>
      </c>
      <c r="P434" s="6">
        <f t="shared" si="46"/>
        <v>20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42"/>
        <v>54.163920922570014</v>
      </c>
      <c r="G435" t="s">
        <v>14</v>
      </c>
      <c r="H435">
        <v>792</v>
      </c>
      <c r="I435" s="5">
        <f t="shared" si="4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44"/>
        <v>41603.25</v>
      </c>
      <c r="O435" s="4">
        <f t="shared" si="45"/>
        <v>41619.25</v>
      </c>
      <c r="P435" s="6">
        <f t="shared" si="46"/>
        <v>16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42"/>
        <v>16.722222222222221</v>
      </c>
      <c r="G436" t="s">
        <v>74</v>
      </c>
      <c r="H436">
        <v>10</v>
      </c>
      <c r="I436" s="5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44"/>
        <v>42705.25</v>
      </c>
      <c r="O436" s="4">
        <f t="shared" si="45"/>
        <v>42719.25</v>
      </c>
      <c r="P436" s="6">
        <f t="shared" si="46"/>
        <v>14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42"/>
        <v>116.87664041994751</v>
      </c>
      <c r="G437" t="s">
        <v>20</v>
      </c>
      <c r="H437">
        <v>1713</v>
      </c>
      <c r="I437" s="5">
        <f t="shared" si="4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44"/>
        <v>41988.25</v>
      </c>
      <c r="O437" s="4">
        <f t="shared" si="45"/>
        <v>42000.25</v>
      </c>
      <c r="P437" s="6">
        <f t="shared" si="46"/>
        <v>12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42"/>
        <v>1052.1538461538462</v>
      </c>
      <c r="G438" t="s">
        <v>20</v>
      </c>
      <c r="H438">
        <v>249</v>
      </c>
      <c r="I438" s="5">
        <f t="shared" si="4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44"/>
        <v>43575.208333333328</v>
      </c>
      <c r="O438" s="4">
        <f t="shared" si="45"/>
        <v>43576.208333333328</v>
      </c>
      <c r="P438" s="6">
        <f t="shared" si="46"/>
        <v>1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42"/>
        <v>123.07407407407408</v>
      </c>
      <c r="G439" t="s">
        <v>20</v>
      </c>
      <c r="H439">
        <v>192</v>
      </c>
      <c r="I439" s="5">
        <f t="shared" si="43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44"/>
        <v>42260.208333333328</v>
      </c>
      <c r="O439" s="4">
        <f t="shared" si="45"/>
        <v>42263.208333333328</v>
      </c>
      <c r="P439" s="6">
        <f t="shared" si="46"/>
        <v>3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42"/>
        <v>178.63855421686748</v>
      </c>
      <c r="G440" t="s">
        <v>20</v>
      </c>
      <c r="H440">
        <v>247</v>
      </c>
      <c r="I440" s="5">
        <f t="shared" si="4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44"/>
        <v>41337.25</v>
      </c>
      <c r="O440" s="4">
        <f t="shared" si="45"/>
        <v>41367.208333333336</v>
      </c>
      <c r="P440" s="6">
        <f t="shared" si="46"/>
        <v>30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42"/>
        <v>355.28169014084506</v>
      </c>
      <c r="G441" t="s">
        <v>20</v>
      </c>
      <c r="H441">
        <v>2293</v>
      </c>
      <c r="I441" s="5">
        <f t="shared" si="4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44"/>
        <v>42680.208333333328</v>
      </c>
      <c r="O441" s="4">
        <f t="shared" si="45"/>
        <v>42687.25</v>
      </c>
      <c r="P441" s="6">
        <f t="shared" si="46"/>
        <v>7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42"/>
        <v>161.90634146341463</v>
      </c>
      <c r="G442" t="s">
        <v>20</v>
      </c>
      <c r="H442">
        <v>3131</v>
      </c>
      <c r="I442" s="5">
        <f t="shared" si="4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44"/>
        <v>42916.208333333328</v>
      </c>
      <c r="O442" s="4">
        <f t="shared" si="45"/>
        <v>42926.208333333328</v>
      </c>
      <c r="P442" s="6">
        <f t="shared" si="46"/>
        <v>10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42"/>
        <v>24.914285714285715</v>
      </c>
      <c r="G443" t="s">
        <v>14</v>
      </c>
      <c r="H443">
        <v>32</v>
      </c>
      <c r="I443" s="5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44"/>
        <v>41025.208333333336</v>
      </c>
      <c r="O443" s="4">
        <f t="shared" si="45"/>
        <v>41053.208333333336</v>
      </c>
      <c r="P443" s="6">
        <f t="shared" si="46"/>
        <v>28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42"/>
        <v>198.72222222222223</v>
      </c>
      <c r="G444" t="s">
        <v>20</v>
      </c>
      <c r="H444">
        <v>143</v>
      </c>
      <c r="I444" s="5">
        <f t="shared" si="4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44"/>
        <v>42980.208333333328</v>
      </c>
      <c r="O444" s="4">
        <f t="shared" si="45"/>
        <v>42996.208333333328</v>
      </c>
      <c r="P444" s="6">
        <f t="shared" si="46"/>
        <v>16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42"/>
        <v>34.752688172043008</v>
      </c>
      <c r="G445" t="s">
        <v>74</v>
      </c>
      <c r="H445">
        <v>90</v>
      </c>
      <c r="I445" s="5">
        <f t="shared" si="4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44"/>
        <v>40451.208333333336</v>
      </c>
      <c r="O445" s="4">
        <f t="shared" si="45"/>
        <v>40470.208333333336</v>
      </c>
      <c r="P445" s="6">
        <f t="shared" si="46"/>
        <v>19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42"/>
        <v>176.41935483870967</v>
      </c>
      <c r="G446" t="s">
        <v>20</v>
      </c>
      <c r="H446">
        <v>296</v>
      </c>
      <c r="I446" s="5">
        <f t="shared" si="4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44"/>
        <v>40748.208333333336</v>
      </c>
      <c r="O446" s="4">
        <f t="shared" si="45"/>
        <v>40750.208333333336</v>
      </c>
      <c r="P446" s="6">
        <f t="shared" si="46"/>
        <v>2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42"/>
        <v>511.38095238095241</v>
      </c>
      <c r="G447" t="s">
        <v>20</v>
      </c>
      <c r="H447">
        <v>170</v>
      </c>
      <c r="I447" s="5">
        <f t="shared" si="4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44"/>
        <v>40515.25</v>
      </c>
      <c r="O447" s="4">
        <f t="shared" si="45"/>
        <v>40536.25</v>
      </c>
      <c r="P447" s="6">
        <f t="shared" si="46"/>
        <v>21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42"/>
        <v>82.044117647058826</v>
      </c>
      <c r="G448" t="s">
        <v>14</v>
      </c>
      <c r="H448">
        <v>186</v>
      </c>
      <c r="I448" s="5">
        <f t="shared" si="4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44"/>
        <v>41261.25</v>
      </c>
      <c r="O448" s="4">
        <f t="shared" si="45"/>
        <v>41263.25</v>
      </c>
      <c r="P448" s="6">
        <f t="shared" si="46"/>
        <v>2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42"/>
        <v>24.326030927835053</v>
      </c>
      <c r="G449" t="s">
        <v>74</v>
      </c>
      <c r="H449">
        <v>439</v>
      </c>
      <c r="I449" s="5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44"/>
        <v>43088.25</v>
      </c>
      <c r="O449" s="4">
        <f t="shared" si="45"/>
        <v>43104.25</v>
      </c>
      <c r="P449" s="6">
        <f t="shared" si="46"/>
        <v>16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49">100*E450/D450</f>
        <v>50.482758620689658</v>
      </c>
      <c r="G450" t="s">
        <v>14</v>
      </c>
      <c r="H450">
        <v>605</v>
      </c>
      <c r="I450" s="5">
        <f t="shared" ref="I450:I513" si="50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si="44"/>
        <v>41378.208333333336</v>
      </c>
      <c r="O450" s="4">
        <f t="shared" si="45"/>
        <v>41380.208333333336</v>
      </c>
      <c r="P450" s="6">
        <f t="shared" si="46"/>
        <v>2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49"/>
        <v>967</v>
      </c>
      <c r="G451" t="s">
        <v>20</v>
      </c>
      <c r="H451">
        <v>86</v>
      </c>
      <c r="I451" s="5">
        <f t="shared" si="50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ref="N451:N514" si="51">DATE(1970,1,1)+L451/60/60/24</f>
        <v>43530.25</v>
      </c>
      <c r="O451" s="4">
        <f t="shared" ref="O451:O514" si="52">DATE(1970,1,1)+M451/60/60/24</f>
        <v>43547.208333333328</v>
      </c>
      <c r="P451" s="6">
        <f t="shared" ref="P451:P514" si="53">ROUND(O451-N451,0)</f>
        <v>17</v>
      </c>
      <c r="Q451" t="b">
        <v>0</v>
      </c>
      <c r="R451" t="b">
        <v>0</v>
      </c>
      <c r="S451" t="s">
        <v>89</v>
      </c>
      <c r="T451" t="str">
        <f t="shared" ref="T451:T514" si="54">LEFT(S451,FIND("/",S451)-1)</f>
        <v>games</v>
      </c>
      <c r="U451" t="str">
        <f t="shared" ref="U451:U514" si="55">MID(S451,FIND("/",S451)+1,LEN(S451))</f>
        <v>video games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49"/>
        <v>4</v>
      </c>
      <c r="G452" t="s">
        <v>14</v>
      </c>
      <c r="H452">
        <v>1</v>
      </c>
      <c r="I452" s="5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51"/>
        <v>43394.208333333328</v>
      </c>
      <c r="O452" s="4">
        <f t="shared" si="52"/>
        <v>43417.25</v>
      </c>
      <c r="P452" s="6">
        <f t="shared" si="53"/>
        <v>23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49"/>
        <v>122.84501347708895</v>
      </c>
      <c r="G453" t="s">
        <v>20</v>
      </c>
      <c r="H453">
        <v>6286</v>
      </c>
      <c r="I453" s="5">
        <f t="shared" si="5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51"/>
        <v>42935.208333333328</v>
      </c>
      <c r="O453" s="4">
        <f t="shared" si="52"/>
        <v>42966.208333333328</v>
      </c>
      <c r="P453" s="6">
        <f t="shared" si="53"/>
        <v>31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49"/>
        <v>63.4375</v>
      </c>
      <c r="G454" t="s">
        <v>14</v>
      </c>
      <c r="H454">
        <v>31</v>
      </c>
      <c r="I454" s="5">
        <f t="shared" si="5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51"/>
        <v>40365.208333333336</v>
      </c>
      <c r="O454" s="4">
        <f t="shared" si="52"/>
        <v>40366.208333333336</v>
      </c>
      <c r="P454" s="6">
        <f t="shared" si="53"/>
        <v>1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49"/>
        <v>56.331688596491226</v>
      </c>
      <c r="G455" t="s">
        <v>14</v>
      </c>
      <c r="H455">
        <v>1181</v>
      </c>
      <c r="I455" s="5">
        <f t="shared" si="5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51"/>
        <v>42705.25</v>
      </c>
      <c r="O455" s="4">
        <f t="shared" si="52"/>
        <v>42746.25</v>
      </c>
      <c r="P455" s="6">
        <f t="shared" si="53"/>
        <v>41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49"/>
        <v>44.075000000000003</v>
      </c>
      <c r="G456" t="s">
        <v>14</v>
      </c>
      <c r="H456">
        <v>39</v>
      </c>
      <c r="I456" s="5">
        <f t="shared" si="5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51"/>
        <v>41568.208333333336</v>
      </c>
      <c r="O456" s="4">
        <f t="shared" si="52"/>
        <v>41604.25</v>
      </c>
      <c r="P456" s="6">
        <f t="shared" si="53"/>
        <v>36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49"/>
        <v>118.37253218884121</v>
      </c>
      <c r="G457" t="s">
        <v>20</v>
      </c>
      <c r="H457">
        <v>3727</v>
      </c>
      <c r="I457" s="5">
        <f t="shared" si="5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51"/>
        <v>40809.208333333336</v>
      </c>
      <c r="O457" s="4">
        <f t="shared" si="52"/>
        <v>40832.208333333336</v>
      </c>
      <c r="P457" s="6">
        <f t="shared" si="53"/>
        <v>23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49"/>
        <v>104.1243169398907</v>
      </c>
      <c r="G458" t="s">
        <v>20</v>
      </c>
      <c r="H458">
        <v>1605</v>
      </c>
      <c r="I458" s="5">
        <f t="shared" si="5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51"/>
        <v>43141.25</v>
      </c>
      <c r="O458" s="4">
        <f t="shared" si="52"/>
        <v>43141.25</v>
      </c>
      <c r="P458" s="6">
        <f t="shared" si="53"/>
        <v>0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49"/>
        <v>26.64</v>
      </c>
      <c r="G459" t="s">
        <v>14</v>
      </c>
      <c r="H459">
        <v>46</v>
      </c>
      <c r="I459" s="5">
        <f t="shared" si="5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51"/>
        <v>42657.208333333328</v>
      </c>
      <c r="O459" s="4">
        <f t="shared" si="52"/>
        <v>42659.208333333328</v>
      </c>
      <c r="P459" s="6">
        <f t="shared" si="53"/>
        <v>2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49"/>
        <v>351.20118343195264</v>
      </c>
      <c r="G460" t="s">
        <v>20</v>
      </c>
      <c r="H460">
        <v>2120</v>
      </c>
      <c r="I460" s="5">
        <f t="shared" si="5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51"/>
        <v>40265.208333333336</v>
      </c>
      <c r="O460" s="4">
        <f t="shared" si="52"/>
        <v>40309.208333333336</v>
      </c>
      <c r="P460" s="6">
        <f t="shared" si="53"/>
        <v>44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49"/>
        <v>90.063492063492063</v>
      </c>
      <c r="G461" t="s">
        <v>14</v>
      </c>
      <c r="H461">
        <v>105</v>
      </c>
      <c r="I461" s="5">
        <f t="shared" si="5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51"/>
        <v>42001.25</v>
      </c>
      <c r="O461" s="4">
        <f t="shared" si="52"/>
        <v>42026.25</v>
      </c>
      <c r="P461" s="6">
        <f t="shared" si="53"/>
        <v>25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49"/>
        <v>171.625</v>
      </c>
      <c r="G462" t="s">
        <v>20</v>
      </c>
      <c r="H462">
        <v>50</v>
      </c>
      <c r="I462" s="5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51"/>
        <v>40399.208333333336</v>
      </c>
      <c r="O462" s="4">
        <f t="shared" si="52"/>
        <v>40402.208333333336</v>
      </c>
      <c r="P462" s="6">
        <f t="shared" si="53"/>
        <v>3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49"/>
        <v>141.04655870445345</v>
      </c>
      <c r="G463" t="s">
        <v>20</v>
      </c>
      <c r="H463">
        <v>2080</v>
      </c>
      <c r="I463" s="5">
        <f t="shared" si="5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51"/>
        <v>41757.208333333336</v>
      </c>
      <c r="O463" s="4">
        <f t="shared" si="52"/>
        <v>41777.208333333336</v>
      </c>
      <c r="P463" s="6">
        <f t="shared" si="53"/>
        <v>20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49"/>
        <v>30.579449152542374</v>
      </c>
      <c r="G464" t="s">
        <v>14</v>
      </c>
      <c r="H464">
        <v>535</v>
      </c>
      <c r="I464" s="5">
        <f t="shared" si="5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51"/>
        <v>41304.25</v>
      </c>
      <c r="O464" s="4">
        <f t="shared" si="52"/>
        <v>41342.25</v>
      </c>
      <c r="P464" s="6">
        <f t="shared" si="53"/>
        <v>38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49"/>
        <v>108.16455696202532</v>
      </c>
      <c r="G465" t="s">
        <v>20</v>
      </c>
      <c r="H465">
        <v>2105</v>
      </c>
      <c r="I465" s="5">
        <f t="shared" si="5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51"/>
        <v>41639.25</v>
      </c>
      <c r="O465" s="4">
        <f t="shared" si="52"/>
        <v>41643.25</v>
      </c>
      <c r="P465" s="6">
        <f t="shared" si="53"/>
        <v>4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49"/>
        <v>133.45505617977528</v>
      </c>
      <c r="G466" t="s">
        <v>20</v>
      </c>
      <c r="H466">
        <v>2436</v>
      </c>
      <c r="I466" s="5">
        <f t="shared" si="5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51"/>
        <v>43142.25</v>
      </c>
      <c r="O466" s="4">
        <f t="shared" si="52"/>
        <v>43156.25</v>
      </c>
      <c r="P466" s="6">
        <f t="shared" si="53"/>
        <v>14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49"/>
        <v>187.85106382978722</v>
      </c>
      <c r="G467" t="s">
        <v>20</v>
      </c>
      <c r="H467">
        <v>80</v>
      </c>
      <c r="I467" s="5">
        <f t="shared" si="5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51"/>
        <v>43127.25</v>
      </c>
      <c r="O467" s="4">
        <f t="shared" si="52"/>
        <v>43136.25</v>
      </c>
      <c r="P467" s="6">
        <f t="shared" si="53"/>
        <v>9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49"/>
        <v>332</v>
      </c>
      <c r="G468" t="s">
        <v>20</v>
      </c>
      <c r="H468">
        <v>42</v>
      </c>
      <c r="I468" s="5">
        <f t="shared" si="5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51"/>
        <v>41409.208333333336</v>
      </c>
      <c r="O468" s="4">
        <f t="shared" si="52"/>
        <v>41432.208333333336</v>
      </c>
      <c r="P468" s="6">
        <f t="shared" si="53"/>
        <v>23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49"/>
        <v>575.21428571428567</v>
      </c>
      <c r="G469" t="s">
        <v>20</v>
      </c>
      <c r="H469">
        <v>139</v>
      </c>
      <c r="I469" s="5">
        <f t="shared" si="5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51"/>
        <v>42331.25</v>
      </c>
      <c r="O469" s="4">
        <f t="shared" si="52"/>
        <v>42338.25</v>
      </c>
      <c r="P469" s="6">
        <f t="shared" si="53"/>
        <v>7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49"/>
        <v>40.5</v>
      </c>
      <c r="G470" t="s">
        <v>14</v>
      </c>
      <c r="H470">
        <v>16</v>
      </c>
      <c r="I470" s="5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51"/>
        <v>43569.208333333328</v>
      </c>
      <c r="O470" s="4">
        <f t="shared" si="52"/>
        <v>43585.208333333328</v>
      </c>
      <c r="P470" s="6">
        <f t="shared" si="53"/>
        <v>16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49"/>
        <v>184.42857142857142</v>
      </c>
      <c r="G471" t="s">
        <v>20</v>
      </c>
      <c r="H471">
        <v>159</v>
      </c>
      <c r="I471" s="5">
        <f t="shared" si="5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51"/>
        <v>42142.208333333328</v>
      </c>
      <c r="O471" s="4">
        <f t="shared" si="52"/>
        <v>42144.208333333328</v>
      </c>
      <c r="P471" s="6">
        <f t="shared" si="53"/>
        <v>2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49"/>
        <v>285.80555555555554</v>
      </c>
      <c r="G472" t="s">
        <v>20</v>
      </c>
      <c r="H472">
        <v>381</v>
      </c>
      <c r="I472" s="5">
        <f t="shared" si="5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51"/>
        <v>42716.25</v>
      </c>
      <c r="O472" s="4">
        <f t="shared" si="52"/>
        <v>42723.25</v>
      </c>
      <c r="P472" s="6">
        <f t="shared" si="53"/>
        <v>7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49"/>
        <v>319</v>
      </c>
      <c r="G473" t="s">
        <v>20</v>
      </c>
      <c r="H473">
        <v>194</v>
      </c>
      <c r="I473" s="5">
        <f t="shared" si="5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51"/>
        <v>41031.208333333336</v>
      </c>
      <c r="O473" s="4">
        <f t="shared" si="52"/>
        <v>41031.208333333336</v>
      </c>
      <c r="P473" s="6">
        <f t="shared" si="53"/>
        <v>0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49"/>
        <v>39.234070221066318</v>
      </c>
      <c r="G474" t="s">
        <v>14</v>
      </c>
      <c r="H474">
        <v>575</v>
      </c>
      <c r="I474" s="5">
        <f t="shared" si="5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51"/>
        <v>43535.208333333328</v>
      </c>
      <c r="O474" s="4">
        <f t="shared" si="52"/>
        <v>43589.208333333328</v>
      </c>
      <c r="P474" s="6">
        <f t="shared" si="53"/>
        <v>54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49"/>
        <v>178.14</v>
      </c>
      <c r="G475" t="s">
        <v>20</v>
      </c>
      <c r="H475">
        <v>106</v>
      </c>
      <c r="I475" s="5">
        <f t="shared" si="5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51"/>
        <v>43277.208333333328</v>
      </c>
      <c r="O475" s="4">
        <f t="shared" si="52"/>
        <v>43278.208333333328</v>
      </c>
      <c r="P475" s="6">
        <f t="shared" si="53"/>
        <v>1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49"/>
        <v>365.15</v>
      </c>
      <c r="G476" t="s">
        <v>20</v>
      </c>
      <c r="H476">
        <v>142</v>
      </c>
      <c r="I476" s="5">
        <f t="shared" si="5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51"/>
        <v>41989.25</v>
      </c>
      <c r="O476" s="4">
        <f t="shared" si="52"/>
        <v>41990.25</v>
      </c>
      <c r="P476" s="6">
        <f t="shared" si="53"/>
        <v>1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49"/>
        <v>113.94594594594595</v>
      </c>
      <c r="G477" t="s">
        <v>20</v>
      </c>
      <c r="H477">
        <v>211</v>
      </c>
      <c r="I477" s="5">
        <f t="shared" si="5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51"/>
        <v>41450.208333333336</v>
      </c>
      <c r="O477" s="4">
        <f t="shared" si="52"/>
        <v>41454.208333333336</v>
      </c>
      <c r="P477" s="6">
        <f t="shared" si="53"/>
        <v>4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49"/>
        <v>29.828720626631853</v>
      </c>
      <c r="G478" t="s">
        <v>14</v>
      </c>
      <c r="H478">
        <v>1120</v>
      </c>
      <c r="I478" s="5">
        <f t="shared" si="5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51"/>
        <v>43322.208333333328</v>
      </c>
      <c r="O478" s="4">
        <f t="shared" si="52"/>
        <v>43328.208333333328</v>
      </c>
      <c r="P478" s="6">
        <f t="shared" si="53"/>
        <v>6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49"/>
        <v>54.27058823529412</v>
      </c>
      <c r="G479" t="s">
        <v>14</v>
      </c>
      <c r="H479">
        <v>113</v>
      </c>
      <c r="I479" s="5">
        <f t="shared" si="5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51"/>
        <v>40720.208333333336</v>
      </c>
      <c r="O479" s="4">
        <f t="shared" si="52"/>
        <v>40747.208333333336</v>
      </c>
      <c r="P479" s="6">
        <f t="shared" si="53"/>
        <v>27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49"/>
        <v>236.34156976744185</v>
      </c>
      <c r="G480" t="s">
        <v>20</v>
      </c>
      <c r="H480">
        <v>2756</v>
      </c>
      <c r="I480" s="5">
        <f t="shared" si="5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51"/>
        <v>42072.208333333328</v>
      </c>
      <c r="O480" s="4">
        <f t="shared" si="52"/>
        <v>42084.208333333328</v>
      </c>
      <c r="P480" s="6">
        <f t="shared" si="53"/>
        <v>12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49"/>
        <v>512.91666666666663</v>
      </c>
      <c r="G481" t="s">
        <v>20</v>
      </c>
      <c r="H481">
        <v>173</v>
      </c>
      <c r="I481" s="5">
        <f t="shared" si="5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51"/>
        <v>42945.208333333328</v>
      </c>
      <c r="O481" s="4">
        <f t="shared" si="52"/>
        <v>42947.208333333328</v>
      </c>
      <c r="P481" s="6">
        <f t="shared" si="53"/>
        <v>2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49"/>
        <v>100.65116279069767</v>
      </c>
      <c r="G482" t="s">
        <v>20</v>
      </c>
      <c r="H482">
        <v>87</v>
      </c>
      <c r="I482" s="5">
        <f t="shared" si="5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51"/>
        <v>40248.25</v>
      </c>
      <c r="O482" s="4">
        <f t="shared" si="52"/>
        <v>40257.208333333336</v>
      </c>
      <c r="P482" s="6">
        <f t="shared" si="53"/>
        <v>9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49"/>
        <v>81.348423194303152</v>
      </c>
      <c r="G483" t="s">
        <v>14</v>
      </c>
      <c r="H483">
        <v>1538</v>
      </c>
      <c r="I483" s="5">
        <f t="shared" si="5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51"/>
        <v>41913.208333333336</v>
      </c>
      <c r="O483" s="4">
        <f t="shared" si="52"/>
        <v>41955.25</v>
      </c>
      <c r="P483" s="6">
        <f t="shared" si="53"/>
        <v>42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49"/>
        <v>16.404761904761905</v>
      </c>
      <c r="G484" t="s">
        <v>14</v>
      </c>
      <c r="H484">
        <v>9</v>
      </c>
      <c r="I484" s="5">
        <f t="shared" si="5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51"/>
        <v>40963.25</v>
      </c>
      <c r="O484" s="4">
        <f t="shared" si="52"/>
        <v>40974.25</v>
      </c>
      <c r="P484" s="6">
        <f t="shared" si="53"/>
        <v>11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49"/>
        <v>52.774617067833695</v>
      </c>
      <c r="G485" t="s">
        <v>14</v>
      </c>
      <c r="H485">
        <v>554</v>
      </c>
      <c r="I485" s="5">
        <f t="shared" si="5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51"/>
        <v>43811.25</v>
      </c>
      <c r="O485" s="4">
        <f t="shared" si="52"/>
        <v>43818.25</v>
      </c>
      <c r="P485" s="6">
        <f t="shared" si="53"/>
        <v>7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49"/>
        <v>260.20608108108109</v>
      </c>
      <c r="G486" t="s">
        <v>20</v>
      </c>
      <c r="H486">
        <v>1572</v>
      </c>
      <c r="I486" s="5">
        <f t="shared" si="5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51"/>
        <v>41855.208333333336</v>
      </c>
      <c r="O486" s="4">
        <f t="shared" si="52"/>
        <v>41904.208333333336</v>
      </c>
      <c r="P486" s="6">
        <f t="shared" si="53"/>
        <v>49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49"/>
        <v>30.73289183222958</v>
      </c>
      <c r="G487" t="s">
        <v>14</v>
      </c>
      <c r="H487">
        <v>648</v>
      </c>
      <c r="I487" s="5">
        <f t="shared" si="5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51"/>
        <v>43626.208333333328</v>
      </c>
      <c r="O487" s="4">
        <f t="shared" si="52"/>
        <v>43667.208333333328</v>
      </c>
      <c r="P487" s="6">
        <f t="shared" si="53"/>
        <v>41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49"/>
        <v>13.5</v>
      </c>
      <c r="G488" t="s">
        <v>14</v>
      </c>
      <c r="H488">
        <v>21</v>
      </c>
      <c r="I488" s="5">
        <f t="shared" si="5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51"/>
        <v>43168.25</v>
      </c>
      <c r="O488" s="4">
        <f t="shared" si="52"/>
        <v>43183.208333333328</v>
      </c>
      <c r="P488" s="6">
        <f t="shared" si="53"/>
        <v>15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49"/>
        <v>178.62556663644605</v>
      </c>
      <c r="G489" t="s">
        <v>20</v>
      </c>
      <c r="H489">
        <v>2346</v>
      </c>
      <c r="I489" s="5">
        <f t="shared" si="5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51"/>
        <v>42845.208333333328</v>
      </c>
      <c r="O489" s="4">
        <f t="shared" si="52"/>
        <v>42878.208333333328</v>
      </c>
      <c r="P489" s="6">
        <f t="shared" si="53"/>
        <v>33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49"/>
        <v>220.0566037735849</v>
      </c>
      <c r="G490" t="s">
        <v>20</v>
      </c>
      <c r="H490">
        <v>115</v>
      </c>
      <c r="I490" s="5">
        <f t="shared" si="5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51"/>
        <v>42403.25</v>
      </c>
      <c r="O490" s="4">
        <f t="shared" si="52"/>
        <v>42420.25</v>
      </c>
      <c r="P490" s="6">
        <f t="shared" si="53"/>
        <v>17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49"/>
        <v>101.51086956521739</v>
      </c>
      <c r="G491" t="s">
        <v>20</v>
      </c>
      <c r="H491">
        <v>85</v>
      </c>
      <c r="I491" s="5">
        <f t="shared" si="5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51"/>
        <v>40406.208333333336</v>
      </c>
      <c r="O491" s="4">
        <f t="shared" si="52"/>
        <v>40411.208333333336</v>
      </c>
      <c r="P491" s="6">
        <f t="shared" si="53"/>
        <v>5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49"/>
        <v>191.5</v>
      </c>
      <c r="G492" t="s">
        <v>20</v>
      </c>
      <c r="H492">
        <v>144</v>
      </c>
      <c r="I492" s="5">
        <f t="shared" si="5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51"/>
        <v>43786.25</v>
      </c>
      <c r="O492" s="4">
        <f t="shared" si="52"/>
        <v>43793.25</v>
      </c>
      <c r="P492" s="6">
        <f t="shared" si="53"/>
        <v>7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49"/>
        <v>305.34683098591552</v>
      </c>
      <c r="G493" t="s">
        <v>20</v>
      </c>
      <c r="H493">
        <v>2443</v>
      </c>
      <c r="I493" s="5">
        <f t="shared" si="5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51"/>
        <v>41456.208333333336</v>
      </c>
      <c r="O493" s="4">
        <f t="shared" si="52"/>
        <v>41482.208333333336</v>
      </c>
      <c r="P493" s="6">
        <f t="shared" si="53"/>
        <v>26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49"/>
        <v>23.995287958115185</v>
      </c>
      <c r="G494" t="s">
        <v>74</v>
      </c>
      <c r="H494">
        <v>595</v>
      </c>
      <c r="I494" s="5">
        <f t="shared" si="5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51"/>
        <v>40336.208333333336</v>
      </c>
      <c r="O494" s="4">
        <f t="shared" si="52"/>
        <v>40371.208333333336</v>
      </c>
      <c r="P494" s="6">
        <f t="shared" si="53"/>
        <v>35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49"/>
        <v>723.77777777777783</v>
      </c>
      <c r="G495" t="s">
        <v>20</v>
      </c>
      <c r="H495">
        <v>64</v>
      </c>
      <c r="I495" s="5">
        <f t="shared" si="5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51"/>
        <v>43645.208333333328</v>
      </c>
      <c r="O495" s="4">
        <f t="shared" si="52"/>
        <v>43658.208333333328</v>
      </c>
      <c r="P495" s="6">
        <f t="shared" si="53"/>
        <v>13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49"/>
        <v>547.36</v>
      </c>
      <c r="G496" t="s">
        <v>20</v>
      </c>
      <c r="H496">
        <v>268</v>
      </c>
      <c r="I496" s="5">
        <f t="shared" si="5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51"/>
        <v>40990.208333333336</v>
      </c>
      <c r="O496" s="4">
        <f t="shared" si="52"/>
        <v>40991.208333333336</v>
      </c>
      <c r="P496" s="6">
        <f t="shared" si="53"/>
        <v>1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49"/>
        <v>414.5</v>
      </c>
      <c r="G497" t="s">
        <v>20</v>
      </c>
      <c r="H497">
        <v>195</v>
      </c>
      <c r="I497" s="5">
        <f t="shared" si="5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51"/>
        <v>41800.208333333336</v>
      </c>
      <c r="O497" s="4">
        <f t="shared" si="52"/>
        <v>41804.208333333336</v>
      </c>
      <c r="P497" s="6">
        <f t="shared" si="53"/>
        <v>4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49"/>
        <v>0.90696409140369971</v>
      </c>
      <c r="G498" t="s">
        <v>14</v>
      </c>
      <c r="H498">
        <v>54</v>
      </c>
      <c r="I498" s="5">
        <f t="shared" si="5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51"/>
        <v>42876.208333333328</v>
      </c>
      <c r="O498" s="4">
        <f t="shared" si="52"/>
        <v>42893.208333333328</v>
      </c>
      <c r="P498" s="6">
        <f t="shared" si="53"/>
        <v>17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49"/>
        <v>34.173469387755105</v>
      </c>
      <c r="G499" t="s">
        <v>14</v>
      </c>
      <c r="H499">
        <v>120</v>
      </c>
      <c r="I499" s="5">
        <f t="shared" si="5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51"/>
        <v>42724.25</v>
      </c>
      <c r="O499" s="4">
        <f t="shared" si="52"/>
        <v>42724.25</v>
      </c>
      <c r="P499" s="6">
        <f t="shared" si="53"/>
        <v>0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49"/>
        <v>23.948810754912099</v>
      </c>
      <c r="G500" t="s">
        <v>14</v>
      </c>
      <c r="H500">
        <v>579</v>
      </c>
      <c r="I500" s="5">
        <f t="shared" si="5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51"/>
        <v>42005.25</v>
      </c>
      <c r="O500" s="4">
        <f t="shared" si="52"/>
        <v>42007.25</v>
      </c>
      <c r="P500" s="6">
        <f t="shared" si="53"/>
        <v>2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49"/>
        <v>48.072649572649574</v>
      </c>
      <c r="G501" t="s">
        <v>14</v>
      </c>
      <c r="H501">
        <v>2072</v>
      </c>
      <c r="I501" s="5">
        <f t="shared" si="5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51"/>
        <v>42444.208333333328</v>
      </c>
      <c r="O501" s="4">
        <f t="shared" si="52"/>
        <v>42449.208333333328</v>
      </c>
      <c r="P501" s="6">
        <f t="shared" si="53"/>
        <v>5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49"/>
        <v>0</v>
      </c>
      <c r="G502" t="s">
        <v>14</v>
      </c>
      <c r="H502">
        <v>0</v>
      </c>
      <c r="I502" s="5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51"/>
        <v>41395.208333333336</v>
      </c>
      <c r="O502" s="4">
        <f t="shared" si="52"/>
        <v>41423.208333333336</v>
      </c>
      <c r="P502" s="6">
        <f t="shared" si="53"/>
        <v>28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49"/>
        <v>70.145182291666671</v>
      </c>
      <c r="G503" t="s">
        <v>14</v>
      </c>
      <c r="H503">
        <v>1796</v>
      </c>
      <c r="I503" s="5">
        <f t="shared" si="5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51"/>
        <v>41345.208333333336</v>
      </c>
      <c r="O503" s="4">
        <f t="shared" si="52"/>
        <v>41347.208333333336</v>
      </c>
      <c r="P503" s="6">
        <f t="shared" si="53"/>
        <v>2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49"/>
        <v>529.92307692307691</v>
      </c>
      <c r="G504" t="s">
        <v>20</v>
      </c>
      <c r="H504">
        <v>186</v>
      </c>
      <c r="I504" s="5">
        <f t="shared" si="5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51"/>
        <v>41117.208333333336</v>
      </c>
      <c r="O504" s="4">
        <f t="shared" si="52"/>
        <v>41146.208333333336</v>
      </c>
      <c r="P504" s="6">
        <f t="shared" si="53"/>
        <v>29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49"/>
        <v>180.32549019607842</v>
      </c>
      <c r="G505" t="s">
        <v>20</v>
      </c>
      <c r="H505">
        <v>460</v>
      </c>
      <c r="I505" s="5">
        <f t="shared" si="5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51"/>
        <v>42186.208333333328</v>
      </c>
      <c r="O505" s="4">
        <f t="shared" si="52"/>
        <v>42206.208333333328</v>
      </c>
      <c r="P505" s="6">
        <f t="shared" si="53"/>
        <v>20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49"/>
        <v>92.32</v>
      </c>
      <c r="G506" t="s">
        <v>14</v>
      </c>
      <c r="H506">
        <v>62</v>
      </c>
      <c r="I506" s="5">
        <f t="shared" si="5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51"/>
        <v>42142.208333333328</v>
      </c>
      <c r="O506" s="4">
        <f t="shared" si="52"/>
        <v>42143.208333333328</v>
      </c>
      <c r="P506" s="6">
        <f t="shared" si="53"/>
        <v>1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49"/>
        <v>13.901001112347052</v>
      </c>
      <c r="G507" t="s">
        <v>14</v>
      </c>
      <c r="H507">
        <v>347</v>
      </c>
      <c r="I507" s="5">
        <f t="shared" si="5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51"/>
        <v>41341.25</v>
      </c>
      <c r="O507" s="4">
        <f t="shared" si="52"/>
        <v>41383.208333333336</v>
      </c>
      <c r="P507" s="6">
        <f t="shared" si="53"/>
        <v>42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49"/>
        <v>927.07777777777778</v>
      </c>
      <c r="G508" t="s">
        <v>20</v>
      </c>
      <c r="H508">
        <v>2528</v>
      </c>
      <c r="I508" s="5">
        <f t="shared" si="5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51"/>
        <v>43062.25</v>
      </c>
      <c r="O508" s="4">
        <f t="shared" si="52"/>
        <v>43079.25</v>
      </c>
      <c r="P508" s="6">
        <f t="shared" si="53"/>
        <v>17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49"/>
        <v>39.857142857142854</v>
      </c>
      <c r="G509" t="s">
        <v>14</v>
      </c>
      <c r="H509">
        <v>19</v>
      </c>
      <c r="I509" s="5">
        <f t="shared" si="5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51"/>
        <v>41373.208333333336</v>
      </c>
      <c r="O509" s="4">
        <f t="shared" si="52"/>
        <v>41422.208333333336</v>
      </c>
      <c r="P509" s="6">
        <f t="shared" si="53"/>
        <v>49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49"/>
        <v>112.22929936305732</v>
      </c>
      <c r="G510" t="s">
        <v>20</v>
      </c>
      <c r="H510">
        <v>3657</v>
      </c>
      <c r="I510" s="5">
        <f t="shared" si="5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51"/>
        <v>43310.208333333328</v>
      </c>
      <c r="O510" s="4">
        <f t="shared" si="52"/>
        <v>43331.208333333328</v>
      </c>
      <c r="P510" s="6">
        <f t="shared" si="53"/>
        <v>21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49"/>
        <v>70.925816023738875</v>
      </c>
      <c r="G511" t="s">
        <v>14</v>
      </c>
      <c r="H511">
        <v>1258</v>
      </c>
      <c r="I511" s="5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51"/>
        <v>41034.208333333336</v>
      </c>
      <c r="O511" s="4">
        <f t="shared" si="52"/>
        <v>41044.208333333336</v>
      </c>
      <c r="P511" s="6">
        <f t="shared" si="53"/>
        <v>10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49"/>
        <v>119.08974358974359</v>
      </c>
      <c r="G512" t="s">
        <v>20</v>
      </c>
      <c r="H512">
        <v>131</v>
      </c>
      <c r="I512" s="5">
        <f t="shared" si="5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51"/>
        <v>43251.208333333328</v>
      </c>
      <c r="O512" s="4">
        <f t="shared" si="52"/>
        <v>43275.208333333328</v>
      </c>
      <c r="P512" s="6">
        <f t="shared" si="53"/>
        <v>24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49"/>
        <v>24.017591339648174</v>
      </c>
      <c r="G513" t="s">
        <v>14</v>
      </c>
      <c r="H513">
        <v>362</v>
      </c>
      <c r="I513" s="5">
        <f t="shared" si="5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51"/>
        <v>43671.208333333328</v>
      </c>
      <c r="O513" s="4">
        <f t="shared" si="52"/>
        <v>43681.208333333328</v>
      </c>
      <c r="P513" s="6">
        <f t="shared" si="53"/>
        <v>10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56">100*E514/D514</f>
        <v>139.31868131868131</v>
      </c>
      <c r="G514" t="s">
        <v>20</v>
      </c>
      <c r="H514">
        <v>239</v>
      </c>
      <c r="I514" s="5">
        <f t="shared" ref="I514:I577" si="57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si="51"/>
        <v>41825.208333333336</v>
      </c>
      <c r="O514" s="4">
        <f t="shared" si="52"/>
        <v>41826.208333333336</v>
      </c>
      <c r="P514" s="6">
        <f t="shared" si="53"/>
        <v>1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56"/>
        <v>39.277108433734938</v>
      </c>
      <c r="G515" t="s">
        <v>74</v>
      </c>
      <c r="H515">
        <v>35</v>
      </c>
      <c r="I515" s="5">
        <f t="shared" si="5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ref="N515:N578" si="58">DATE(1970,1,1)+L515/60/60/24</f>
        <v>40430.208333333336</v>
      </c>
      <c r="O515" s="4">
        <f t="shared" ref="O515:O578" si="59">DATE(1970,1,1)+M515/60/60/24</f>
        <v>40432.208333333336</v>
      </c>
      <c r="P515" s="6">
        <f t="shared" ref="P515:P578" si="60">ROUND(O515-N515,0)</f>
        <v>2</v>
      </c>
      <c r="Q515" t="b">
        <v>0</v>
      </c>
      <c r="R515" t="b">
        <v>0</v>
      </c>
      <c r="S515" t="s">
        <v>269</v>
      </c>
      <c r="T515" t="str">
        <f t="shared" ref="T515:T578" si="61">LEFT(S515,FIND("/",S515)-1)</f>
        <v>film &amp; video</v>
      </c>
      <c r="U515" t="str">
        <f t="shared" ref="U515:U578" si="62">MID(S515,FIND("/",S515)+1,LEN(S515))</f>
        <v>television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56"/>
        <v>22.439077144917086</v>
      </c>
      <c r="G516" t="s">
        <v>74</v>
      </c>
      <c r="H516">
        <v>528</v>
      </c>
      <c r="I516" s="5">
        <f t="shared" si="5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58"/>
        <v>41614.25</v>
      </c>
      <c r="O516" s="4">
        <f t="shared" si="59"/>
        <v>41619.25</v>
      </c>
      <c r="P516" s="6">
        <f t="shared" si="60"/>
        <v>5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56"/>
        <v>55.779069767441861</v>
      </c>
      <c r="G517" t="s">
        <v>14</v>
      </c>
      <c r="H517">
        <v>133</v>
      </c>
      <c r="I517" s="5">
        <f t="shared" si="5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58"/>
        <v>40900.25</v>
      </c>
      <c r="O517" s="4">
        <f t="shared" si="59"/>
        <v>40902.25</v>
      </c>
      <c r="P517" s="6">
        <f t="shared" si="60"/>
        <v>2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56"/>
        <v>42.523125996810208</v>
      </c>
      <c r="G518" t="s">
        <v>14</v>
      </c>
      <c r="H518">
        <v>846</v>
      </c>
      <c r="I518" s="5">
        <f t="shared" si="5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58"/>
        <v>40396.208333333336</v>
      </c>
      <c r="O518" s="4">
        <f t="shared" si="59"/>
        <v>40434.208333333336</v>
      </c>
      <c r="P518" s="6">
        <f t="shared" si="60"/>
        <v>38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56"/>
        <v>112</v>
      </c>
      <c r="G519" t="s">
        <v>20</v>
      </c>
      <c r="H519">
        <v>78</v>
      </c>
      <c r="I519" s="5">
        <f t="shared" si="5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58"/>
        <v>42860.208333333328</v>
      </c>
      <c r="O519" s="4">
        <f t="shared" si="59"/>
        <v>42865.208333333328</v>
      </c>
      <c r="P519" s="6">
        <f t="shared" si="60"/>
        <v>5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56"/>
        <v>7.0681818181818183</v>
      </c>
      <c r="G520" t="s">
        <v>14</v>
      </c>
      <c r="H520">
        <v>10</v>
      </c>
      <c r="I520" s="5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58"/>
        <v>43154.25</v>
      </c>
      <c r="O520" s="4">
        <f t="shared" si="59"/>
        <v>43156.25</v>
      </c>
      <c r="P520" s="6">
        <f t="shared" si="60"/>
        <v>2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56"/>
        <v>101.74563871693866</v>
      </c>
      <c r="G521" t="s">
        <v>20</v>
      </c>
      <c r="H521">
        <v>1773</v>
      </c>
      <c r="I521" s="5">
        <f t="shared" si="5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58"/>
        <v>42012.25</v>
      </c>
      <c r="O521" s="4">
        <f t="shared" si="59"/>
        <v>42026.25</v>
      </c>
      <c r="P521" s="6">
        <f t="shared" si="60"/>
        <v>14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56"/>
        <v>425.75</v>
      </c>
      <c r="G522" t="s">
        <v>20</v>
      </c>
      <c r="H522">
        <v>32</v>
      </c>
      <c r="I522" s="5">
        <f t="shared" si="5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58"/>
        <v>43574.208333333328</v>
      </c>
      <c r="O522" s="4">
        <f t="shared" si="59"/>
        <v>43577.208333333328</v>
      </c>
      <c r="P522" s="6">
        <f t="shared" si="60"/>
        <v>3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56"/>
        <v>145.53947368421052</v>
      </c>
      <c r="G523" t="s">
        <v>20</v>
      </c>
      <c r="H523">
        <v>369</v>
      </c>
      <c r="I523" s="5">
        <f t="shared" si="5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58"/>
        <v>42605.208333333328</v>
      </c>
      <c r="O523" s="4">
        <f t="shared" si="59"/>
        <v>42611.208333333328</v>
      </c>
      <c r="P523" s="6">
        <f t="shared" si="60"/>
        <v>6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56"/>
        <v>32.453465346534657</v>
      </c>
      <c r="G524" t="s">
        <v>14</v>
      </c>
      <c r="H524">
        <v>191</v>
      </c>
      <c r="I524" s="5">
        <f t="shared" si="5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58"/>
        <v>41093.208333333336</v>
      </c>
      <c r="O524" s="4">
        <f t="shared" si="59"/>
        <v>41105.208333333336</v>
      </c>
      <c r="P524" s="6">
        <f t="shared" si="60"/>
        <v>12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56"/>
        <v>700.33333333333337</v>
      </c>
      <c r="G525" t="s">
        <v>20</v>
      </c>
      <c r="H525">
        <v>89</v>
      </c>
      <c r="I525" s="5">
        <f t="shared" si="5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58"/>
        <v>40241.25</v>
      </c>
      <c r="O525" s="4">
        <f t="shared" si="59"/>
        <v>40246.25</v>
      </c>
      <c r="P525" s="6">
        <f t="shared" si="60"/>
        <v>5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56"/>
        <v>83.904860392967947</v>
      </c>
      <c r="G526" t="s">
        <v>14</v>
      </c>
      <c r="H526">
        <v>1979</v>
      </c>
      <c r="I526" s="5">
        <f t="shared" si="5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58"/>
        <v>40294.208333333336</v>
      </c>
      <c r="O526" s="4">
        <f t="shared" si="59"/>
        <v>40307.208333333336</v>
      </c>
      <c r="P526" s="6">
        <f t="shared" si="60"/>
        <v>13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56"/>
        <v>84.19047619047619</v>
      </c>
      <c r="G527" t="s">
        <v>14</v>
      </c>
      <c r="H527">
        <v>63</v>
      </c>
      <c r="I527" s="5">
        <f t="shared" si="5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58"/>
        <v>40505.25</v>
      </c>
      <c r="O527" s="4">
        <f t="shared" si="59"/>
        <v>40509.25</v>
      </c>
      <c r="P527" s="6">
        <f t="shared" si="60"/>
        <v>4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56"/>
        <v>155.95180722891567</v>
      </c>
      <c r="G528" t="s">
        <v>20</v>
      </c>
      <c r="H528">
        <v>147</v>
      </c>
      <c r="I528" s="5">
        <f t="shared" si="5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58"/>
        <v>42364.25</v>
      </c>
      <c r="O528" s="4">
        <f t="shared" si="59"/>
        <v>42401.25</v>
      </c>
      <c r="P528" s="6">
        <f t="shared" si="60"/>
        <v>37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56"/>
        <v>99.619450317124731</v>
      </c>
      <c r="G529" t="s">
        <v>14</v>
      </c>
      <c r="H529">
        <v>6080</v>
      </c>
      <c r="I529" s="5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58"/>
        <v>42405.25</v>
      </c>
      <c r="O529" s="4">
        <f t="shared" si="59"/>
        <v>42441.25</v>
      </c>
      <c r="P529" s="6">
        <f t="shared" si="60"/>
        <v>36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56"/>
        <v>80.3</v>
      </c>
      <c r="G530" t="s">
        <v>14</v>
      </c>
      <c r="H530">
        <v>80</v>
      </c>
      <c r="I530" s="5">
        <f t="shared" si="5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58"/>
        <v>41601.25</v>
      </c>
      <c r="O530" s="4">
        <f t="shared" si="59"/>
        <v>41646.25</v>
      </c>
      <c r="P530" s="6">
        <f t="shared" si="60"/>
        <v>45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56"/>
        <v>11.254901960784315</v>
      </c>
      <c r="G531" t="s">
        <v>14</v>
      </c>
      <c r="H531">
        <v>9</v>
      </c>
      <c r="I531" s="5">
        <f t="shared" si="5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58"/>
        <v>41769.208333333336</v>
      </c>
      <c r="O531" s="4">
        <f t="shared" si="59"/>
        <v>41797.208333333336</v>
      </c>
      <c r="P531" s="6">
        <f t="shared" si="60"/>
        <v>28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56"/>
        <v>91.740952380952379</v>
      </c>
      <c r="G532" t="s">
        <v>14</v>
      </c>
      <c r="H532">
        <v>1784</v>
      </c>
      <c r="I532" s="5">
        <f t="shared" si="5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58"/>
        <v>40421.208333333336</v>
      </c>
      <c r="O532" s="4">
        <f t="shared" si="59"/>
        <v>40435.208333333336</v>
      </c>
      <c r="P532" s="6">
        <f t="shared" si="60"/>
        <v>14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56"/>
        <v>95.521156936261377</v>
      </c>
      <c r="G533" t="s">
        <v>47</v>
      </c>
      <c r="H533">
        <v>3640</v>
      </c>
      <c r="I533" s="5">
        <f t="shared" si="5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58"/>
        <v>41589.25</v>
      </c>
      <c r="O533" s="4">
        <f t="shared" si="59"/>
        <v>41645.25</v>
      </c>
      <c r="P533" s="6">
        <f t="shared" si="60"/>
        <v>56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56"/>
        <v>502.875</v>
      </c>
      <c r="G534" t="s">
        <v>20</v>
      </c>
      <c r="H534">
        <v>126</v>
      </c>
      <c r="I534" s="5">
        <f t="shared" si="5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58"/>
        <v>43125.25</v>
      </c>
      <c r="O534" s="4">
        <f t="shared" si="59"/>
        <v>43126.25</v>
      </c>
      <c r="P534" s="6">
        <f t="shared" si="60"/>
        <v>1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56"/>
        <v>159.24394463667821</v>
      </c>
      <c r="G535" t="s">
        <v>20</v>
      </c>
      <c r="H535">
        <v>2218</v>
      </c>
      <c r="I535" s="5">
        <f t="shared" si="5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58"/>
        <v>41479.208333333336</v>
      </c>
      <c r="O535" s="4">
        <f t="shared" si="59"/>
        <v>41515.208333333336</v>
      </c>
      <c r="P535" s="6">
        <f t="shared" si="60"/>
        <v>36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56"/>
        <v>15.022446689113355</v>
      </c>
      <c r="G536" t="s">
        <v>14</v>
      </c>
      <c r="H536">
        <v>243</v>
      </c>
      <c r="I536" s="5">
        <f t="shared" si="5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58"/>
        <v>43329.208333333328</v>
      </c>
      <c r="O536" s="4">
        <f t="shared" si="59"/>
        <v>43330.208333333328</v>
      </c>
      <c r="P536" s="6">
        <f t="shared" si="60"/>
        <v>1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56"/>
        <v>482.03846153846155</v>
      </c>
      <c r="G537" t="s">
        <v>20</v>
      </c>
      <c r="H537">
        <v>202</v>
      </c>
      <c r="I537" s="5">
        <f t="shared" si="5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58"/>
        <v>43259.208333333328</v>
      </c>
      <c r="O537" s="4">
        <f t="shared" si="59"/>
        <v>43261.208333333328</v>
      </c>
      <c r="P537" s="6">
        <f t="shared" si="60"/>
        <v>2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56"/>
        <v>149.96938775510205</v>
      </c>
      <c r="G538" t="s">
        <v>20</v>
      </c>
      <c r="H538">
        <v>140</v>
      </c>
      <c r="I538" s="5">
        <f t="shared" si="5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58"/>
        <v>40414.208333333336</v>
      </c>
      <c r="O538" s="4">
        <f t="shared" si="59"/>
        <v>40440.208333333336</v>
      </c>
      <c r="P538" s="6">
        <f t="shared" si="60"/>
        <v>26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56"/>
        <v>117.22156398104265</v>
      </c>
      <c r="G539" t="s">
        <v>20</v>
      </c>
      <c r="H539">
        <v>1052</v>
      </c>
      <c r="I539" s="5">
        <f t="shared" si="5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58"/>
        <v>43342.208333333328</v>
      </c>
      <c r="O539" s="4">
        <f t="shared" si="59"/>
        <v>43365.208333333328</v>
      </c>
      <c r="P539" s="6">
        <f t="shared" si="60"/>
        <v>23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56"/>
        <v>37.695968274950431</v>
      </c>
      <c r="G540" t="s">
        <v>14</v>
      </c>
      <c r="H540">
        <v>1296</v>
      </c>
      <c r="I540" s="5">
        <f t="shared" si="5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58"/>
        <v>41539.208333333336</v>
      </c>
      <c r="O540" s="4">
        <f t="shared" si="59"/>
        <v>41555.208333333336</v>
      </c>
      <c r="P540" s="6">
        <f t="shared" si="60"/>
        <v>16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56"/>
        <v>72.65306122448979</v>
      </c>
      <c r="G541" t="s">
        <v>14</v>
      </c>
      <c r="H541">
        <v>77</v>
      </c>
      <c r="I541" s="5">
        <f t="shared" si="5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58"/>
        <v>43647.208333333328</v>
      </c>
      <c r="O541" s="4">
        <f t="shared" si="59"/>
        <v>43653.208333333328</v>
      </c>
      <c r="P541" s="6">
        <f t="shared" si="60"/>
        <v>6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56"/>
        <v>265.98113207547169</v>
      </c>
      <c r="G542" t="s">
        <v>20</v>
      </c>
      <c r="H542">
        <v>247</v>
      </c>
      <c r="I542" s="5">
        <f t="shared" si="5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58"/>
        <v>43225.208333333328</v>
      </c>
      <c r="O542" s="4">
        <f t="shared" si="59"/>
        <v>43247.208333333328</v>
      </c>
      <c r="P542" s="6">
        <f t="shared" si="60"/>
        <v>22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56"/>
        <v>24.205617977528089</v>
      </c>
      <c r="G543" t="s">
        <v>14</v>
      </c>
      <c r="H543">
        <v>395</v>
      </c>
      <c r="I543" s="5">
        <f t="shared" si="5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58"/>
        <v>42165.208333333328</v>
      </c>
      <c r="O543" s="4">
        <f t="shared" si="59"/>
        <v>42191.208333333328</v>
      </c>
      <c r="P543" s="6">
        <f t="shared" si="60"/>
        <v>26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56"/>
        <v>2.5064935064935066</v>
      </c>
      <c r="G544" t="s">
        <v>14</v>
      </c>
      <c r="H544">
        <v>49</v>
      </c>
      <c r="I544" s="5">
        <f t="shared" si="5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58"/>
        <v>42391.25</v>
      </c>
      <c r="O544" s="4">
        <f t="shared" si="59"/>
        <v>42421.25</v>
      </c>
      <c r="P544" s="6">
        <f t="shared" si="60"/>
        <v>30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56"/>
        <v>16.329799764428738</v>
      </c>
      <c r="G545" t="s">
        <v>14</v>
      </c>
      <c r="H545">
        <v>180</v>
      </c>
      <c r="I545" s="5">
        <f t="shared" si="5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58"/>
        <v>41528.208333333336</v>
      </c>
      <c r="O545" s="4">
        <f t="shared" si="59"/>
        <v>41543.208333333336</v>
      </c>
      <c r="P545" s="6">
        <f t="shared" si="60"/>
        <v>15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56"/>
        <v>276.5</v>
      </c>
      <c r="G546" t="s">
        <v>20</v>
      </c>
      <c r="H546">
        <v>84</v>
      </c>
      <c r="I546" s="5">
        <f t="shared" si="5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58"/>
        <v>42377.25</v>
      </c>
      <c r="O546" s="4">
        <f t="shared" si="59"/>
        <v>42390.25</v>
      </c>
      <c r="P546" s="6">
        <f t="shared" si="60"/>
        <v>13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56"/>
        <v>88.803571428571431</v>
      </c>
      <c r="G547" t="s">
        <v>14</v>
      </c>
      <c r="H547">
        <v>2690</v>
      </c>
      <c r="I547" s="5">
        <f t="shared" si="5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58"/>
        <v>43824.25</v>
      </c>
      <c r="O547" s="4">
        <f t="shared" si="59"/>
        <v>43844.25</v>
      </c>
      <c r="P547" s="6">
        <f t="shared" si="60"/>
        <v>20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56"/>
        <v>163.57142857142858</v>
      </c>
      <c r="G548" t="s">
        <v>20</v>
      </c>
      <c r="H548">
        <v>88</v>
      </c>
      <c r="I548" s="5">
        <f t="shared" si="5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58"/>
        <v>43360.208333333328</v>
      </c>
      <c r="O548" s="4">
        <f t="shared" si="59"/>
        <v>43363.208333333328</v>
      </c>
      <c r="P548" s="6">
        <f t="shared" si="60"/>
        <v>3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56"/>
        <v>969</v>
      </c>
      <c r="G549" t="s">
        <v>20</v>
      </c>
      <c r="H549">
        <v>156</v>
      </c>
      <c r="I549" s="5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58"/>
        <v>42029.25</v>
      </c>
      <c r="O549" s="4">
        <f t="shared" si="59"/>
        <v>42041.25</v>
      </c>
      <c r="P549" s="6">
        <f t="shared" si="60"/>
        <v>12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56"/>
        <v>270.91376701966715</v>
      </c>
      <c r="G550" t="s">
        <v>20</v>
      </c>
      <c r="H550">
        <v>2985</v>
      </c>
      <c r="I550" s="5">
        <f t="shared" si="5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58"/>
        <v>42461.208333333328</v>
      </c>
      <c r="O550" s="4">
        <f t="shared" si="59"/>
        <v>42474.208333333328</v>
      </c>
      <c r="P550" s="6">
        <f t="shared" si="60"/>
        <v>13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56"/>
        <v>284.21355932203392</v>
      </c>
      <c r="G551" t="s">
        <v>20</v>
      </c>
      <c r="H551">
        <v>762</v>
      </c>
      <c r="I551" s="5">
        <f t="shared" si="5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58"/>
        <v>41422.208333333336</v>
      </c>
      <c r="O551" s="4">
        <f t="shared" si="59"/>
        <v>41431.208333333336</v>
      </c>
      <c r="P551" s="6">
        <f t="shared" si="60"/>
        <v>9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56"/>
        <v>4</v>
      </c>
      <c r="G552" t="s">
        <v>74</v>
      </c>
      <c r="H552">
        <v>1</v>
      </c>
      <c r="I552" s="5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58"/>
        <v>40968.25</v>
      </c>
      <c r="O552" s="4">
        <f t="shared" si="59"/>
        <v>40989.208333333336</v>
      </c>
      <c r="P552" s="6">
        <f t="shared" si="60"/>
        <v>21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56"/>
        <v>58.6329816768462</v>
      </c>
      <c r="G553" t="s">
        <v>14</v>
      </c>
      <c r="H553">
        <v>2779</v>
      </c>
      <c r="I553" s="5">
        <f t="shared" si="5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58"/>
        <v>41993.25</v>
      </c>
      <c r="O553" s="4">
        <f t="shared" si="59"/>
        <v>42033.25</v>
      </c>
      <c r="P553" s="6">
        <f t="shared" si="60"/>
        <v>40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56"/>
        <v>98.511111111111106</v>
      </c>
      <c r="G554" t="s">
        <v>14</v>
      </c>
      <c r="H554">
        <v>92</v>
      </c>
      <c r="I554" s="5">
        <f t="shared" si="5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58"/>
        <v>42700.25</v>
      </c>
      <c r="O554" s="4">
        <f t="shared" si="59"/>
        <v>42702.25</v>
      </c>
      <c r="P554" s="6">
        <f t="shared" si="60"/>
        <v>2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56"/>
        <v>43.975381008206334</v>
      </c>
      <c r="G555" t="s">
        <v>14</v>
      </c>
      <c r="H555">
        <v>1028</v>
      </c>
      <c r="I555" s="5">
        <f t="shared" si="5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58"/>
        <v>40545.25</v>
      </c>
      <c r="O555" s="4">
        <f t="shared" si="59"/>
        <v>40546.25</v>
      </c>
      <c r="P555" s="6">
        <f t="shared" si="60"/>
        <v>1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56"/>
        <v>151.66315789473686</v>
      </c>
      <c r="G556" t="s">
        <v>20</v>
      </c>
      <c r="H556">
        <v>554</v>
      </c>
      <c r="I556" s="5">
        <f t="shared" si="5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58"/>
        <v>42723.25</v>
      </c>
      <c r="O556" s="4">
        <f t="shared" si="59"/>
        <v>42729.25</v>
      </c>
      <c r="P556" s="6">
        <f t="shared" si="60"/>
        <v>6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56"/>
        <v>223.63492063492063</v>
      </c>
      <c r="G557" t="s">
        <v>20</v>
      </c>
      <c r="H557">
        <v>135</v>
      </c>
      <c r="I557" s="5">
        <f t="shared" si="5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58"/>
        <v>41731.208333333336</v>
      </c>
      <c r="O557" s="4">
        <f t="shared" si="59"/>
        <v>41762.208333333336</v>
      </c>
      <c r="P557" s="6">
        <f t="shared" si="60"/>
        <v>31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56"/>
        <v>239.75</v>
      </c>
      <c r="G558" t="s">
        <v>20</v>
      </c>
      <c r="H558">
        <v>122</v>
      </c>
      <c r="I558" s="5">
        <f t="shared" si="5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58"/>
        <v>40792.208333333336</v>
      </c>
      <c r="O558" s="4">
        <f t="shared" si="59"/>
        <v>40799.208333333336</v>
      </c>
      <c r="P558" s="6">
        <f t="shared" si="60"/>
        <v>7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56"/>
        <v>199.33333333333334</v>
      </c>
      <c r="G559" t="s">
        <v>20</v>
      </c>
      <c r="H559">
        <v>221</v>
      </c>
      <c r="I559" s="5">
        <f t="shared" si="5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58"/>
        <v>42279.208333333328</v>
      </c>
      <c r="O559" s="4">
        <f t="shared" si="59"/>
        <v>42282.208333333328</v>
      </c>
      <c r="P559" s="6">
        <f t="shared" si="60"/>
        <v>3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56"/>
        <v>137.34482758620689</v>
      </c>
      <c r="G560" t="s">
        <v>20</v>
      </c>
      <c r="H560">
        <v>126</v>
      </c>
      <c r="I560" s="5">
        <f t="shared" si="5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58"/>
        <v>42424.25</v>
      </c>
      <c r="O560" s="4">
        <f t="shared" si="59"/>
        <v>42467.208333333328</v>
      </c>
      <c r="P560" s="6">
        <f t="shared" si="60"/>
        <v>43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56"/>
        <v>100.96961063627731</v>
      </c>
      <c r="G561" t="s">
        <v>20</v>
      </c>
      <c r="H561">
        <v>1022</v>
      </c>
      <c r="I561" s="5">
        <f t="shared" si="5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58"/>
        <v>42584.208333333328</v>
      </c>
      <c r="O561" s="4">
        <f t="shared" si="59"/>
        <v>42591.208333333328</v>
      </c>
      <c r="P561" s="6">
        <f t="shared" si="60"/>
        <v>7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56"/>
        <v>794.16</v>
      </c>
      <c r="G562" t="s">
        <v>20</v>
      </c>
      <c r="H562">
        <v>3177</v>
      </c>
      <c r="I562" s="5">
        <f t="shared" si="5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58"/>
        <v>40865.25</v>
      </c>
      <c r="O562" s="4">
        <f t="shared" si="59"/>
        <v>40905.25</v>
      </c>
      <c r="P562" s="6">
        <f t="shared" si="60"/>
        <v>40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56"/>
        <v>369.7</v>
      </c>
      <c r="G563" t="s">
        <v>20</v>
      </c>
      <c r="H563">
        <v>198</v>
      </c>
      <c r="I563" s="5">
        <f t="shared" si="5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58"/>
        <v>40833.208333333336</v>
      </c>
      <c r="O563" s="4">
        <f t="shared" si="59"/>
        <v>40835.208333333336</v>
      </c>
      <c r="P563" s="6">
        <f t="shared" si="60"/>
        <v>2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56"/>
        <v>12.818181818181818</v>
      </c>
      <c r="G564" t="s">
        <v>14</v>
      </c>
      <c r="H564">
        <v>26</v>
      </c>
      <c r="I564" s="5">
        <f t="shared" si="5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58"/>
        <v>43536.208333333328</v>
      </c>
      <c r="O564" s="4">
        <f t="shared" si="59"/>
        <v>43538.208333333328</v>
      </c>
      <c r="P564" s="6">
        <f t="shared" si="60"/>
        <v>2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56"/>
        <v>138.02702702702703</v>
      </c>
      <c r="G565" t="s">
        <v>20</v>
      </c>
      <c r="H565">
        <v>85</v>
      </c>
      <c r="I565" s="5">
        <f t="shared" si="5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58"/>
        <v>43417.25</v>
      </c>
      <c r="O565" s="4">
        <f t="shared" si="59"/>
        <v>43437.25</v>
      </c>
      <c r="P565" s="6">
        <f t="shared" si="60"/>
        <v>20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56"/>
        <v>83.813278008298752</v>
      </c>
      <c r="G566" t="s">
        <v>14</v>
      </c>
      <c r="H566">
        <v>1790</v>
      </c>
      <c r="I566" s="5">
        <f t="shared" si="5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58"/>
        <v>42078.208333333328</v>
      </c>
      <c r="O566" s="4">
        <f t="shared" si="59"/>
        <v>42086.208333333328</v>
      </c>
      <c r="P566" s="6">
        <f t="shared" si="60"/>
        <v>8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56"/>
        <v>204.60063224446787</v>
      </c>
      <c r="G567" t="s">
        <v>20</v>
      </c>
      <c r="H567">
        <v>3596</v>
      </c>
      <c r="I567" s="5">
        <f t="shared" si="5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58"/>
        <v>40862.25</v>
      </c>
      <c r="O567" s="4">
        <f t="shared" si="59"/>
        <v>40882.25</v>
      </c>
      <c r="P567" s="6">
        <f t="shared" si="60"/>
        <v>20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56"/>
        <v>44.344086021505376</v>
      </c>
      <c r="G568" t="s">
        <v>14</v>
      </c>
      <c r="H568">
        <v>37</v>
      </c>
      <c r="I568" s="5">
        <f t="shared" si="5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58"/>
        <v>42424.25</v>
      </c>
      <c r="O568" s="4">
        <f t="shared" si="59"/>
        <v>42447.208333333328</v>
      </c>
      <c r="P568" s="6">
        <f t="shared" si="60"/>
        <v>23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56"/>
        <v>218.60294117647058</v>
      </c>
      <c r="G569" t="s">
        <v>20</v>
      </c>
      <c r="H569">
        <v>244</v>
      </c>
      <c r="I569" s="5">
        <f t="shared" si="5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58"/>
        <v>41830.208333333336</v>
      </c>
      <c r="O569" s="4">
        <f t="shared" si="59"/>
        <v>41832.208333333336</v>
      </c>
      <c r="P569" s="6">
        <f t="shared" si="60"/>
        <v>2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56"/>
        <v>186.03314917127071</v>
      </c>
      <c r="G570" t="s">
        <v>20</v>
      </c>
      <c r="H570">
        <v>5180</v>
      </c>
      <c r="I570" s="5">
        <f t="shared" si="5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58"/>
        <v>40374.208333333336</v>
      </c>
      <c r="O570" s="4">
        <f t="shared" si="59"/>
        <v>40419.208333333336</v>
      </c>
      <c r="P570" s="6">
        <f t="shared" si="60"/>
        <v>45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56"/>
        <v>237.33830845771143</v>
      </c>
      <c r="G571" t="s">
        <v>20</v>
      </c>
      <c r="H571">
        <v>589</v>
      </c>
      <c r="I571" s="5">
        <f t="shared" si="5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58"/>
        <v>40554.25</v>
      </c>
      <c r="O571" s="4">
        <f t="shared" si="59"/>
        <v>40566.25</v>
      </c>
      <c r="P571" s="6">
        <f t="shared" si="60"/>
        <v>12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56"/>
        <v>305.65384615384613</v>
      </c>
      <c r="G572" t="s">
        <v>20</v>
      </c>
      <c r="H572">
        <v>2725</v>
      </c>
      <c r="I572" s="5">
        <f t="shared" si="5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58"/>
        <v>41993.25</v>
      </c>
      <c r="O572" s="4">
        <f t="shared" si="59"/>
        <v>41999.25</v>
      </c>
      <c r="P572" s="6">
        <f t="shared" si="60"/>
        <v>6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56"/>
        <v>94.142857142857139</v>
      </c>
      <c r="G573" t="s">
        <v>14</v>
      </c>
      <c r="H573">
        <v>35</v>
      </c>
      <c r="I573" s="5">
        <f t="shared" si="5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58"/>
        <v>42174.208333333328</v>
      </c>
      <c r="O573" s="4">
        <f t="shared" si="59"/>
        <v>42221.208333333328</v>
      </c>
      <c r="P573" s="6">
        <f t="shared" si="60"/>
        <v>47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56"/>
        <v>54.4</v>
      </c>
      <c r="G574" t="s">
        <v>74</v>
      </c>
      <c r="H574">
        <v>94</v>
      </c>
      <c r="I574" s="5">
        <f t="shared" si="5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58"/>
        <v>42275.208333333328</v>
      </c>
      <c r="O574" s="4">
        <f t="shared" si="59"/>
        <v>42291.208333333328</v>
      </c>
      <c r="P574" s="6">
        <f t="shared" si="60"/>
        <v>16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56"/>
        <v>111.88059701492537</v>
      </c>
      <c r="G575" t="s">
        <v>20</v>
      </c>
      <c r="H575">
        <v>300</v>
      </c>
      <c r="I575" s="5">
        <f t="shared" si="5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58"/>
        <v>41761.208333333336</v>
      </c>
      <c r="O575" s="4">
        <f t="shared" si="59"/>
        <v>41763.208333333336</v>
      </c>
      <c r="P575" s="6">
        <f t="shared" si="60"/>
        <v>2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56"/>
        <v>369.14814814814815</v>
      </c>
      <c r="G576" t="s">
        <v>20</v>
      </c>
      <c r="H576">
        <v>144</v>
      </c>
      <c r="I576" s="5">
        <f t="shared" si="5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58"/>
        <v>43806.25</v>
      </c>
      <c r="O576" s="4">
        <f t="shared" si="59"/>
        <v>43816.25</v>
      </c>
      <c r="P576" s="6">
        <f t="shared" si="60"/>
        <v>10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56"/>
        <v>62.930372148859547</v>
      </c>
      <c r="G577" t="s">
        <v>14</v>
      </c>
      <c r="H577">
        <v>558</v>
      </c>
      <c r="I577" s="5">
        <f t="shared" si="5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58"/>
        <v>41779.208333333336</v>
      </c>
      <c r="O577" s="4">
        <f t="shared" si="59"/>
        <v>41782.208333333336</v>
      </c>
      <c r="P577" s="6">
        <f t="shared" si="60"/>
        <v>3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63">100*E578/D578</f>
        <v>64.927835051546396</v>
      </c>
      <c r="G578" t="s">
        <v>14</v>
      </c>
      <c r="H578">
        <v>64</v>
      </c>
      <c r="I578" s="5">
        <f t="shared" ref="I578:I641" si="64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si="58"/>
        <v>43040.208333333328</v>
      </c>
      <c r="O578" s="4">
        <f t="shared" si="59"/>
        <v>43057.25</v>
      </c>
      <c r="P578" s="6">
        <f t="shared" si="60"/>
        <v>17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63"/>
        <v>18.853658536585368</v>
      </c>
      <c r="G579" t="s">
        <v>74</v>
      </c>
      <c r="H579">
        <v>37</v>
      </c>
      <c r="I579" s="5">
        <f t="shared" si="6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ref="N579:N642" si="65">DATE(1970,1,1)+L579/60/60/24</f>
        <v>40613.25</v>
      </c>
      <c r="O579" s="4">
        <f t="shared" ref="O579:O642" si="66">DATE(1970,1,1)+M579/60/60/24</f>
        <v>40639.208333333336</v>
      </c>
      <c r="P579" s="6">
        <f t="shared" ref="P579:P642" si="67">ROUND(O579-N579,0)</f>
        <v>26</v>
      </c>
      <c r="Q579" t="b">
        <v>0</v>
      </c>
      <c r="R579" t="b">
        <v>0</v>
      </c>
      <c r="S579" t="s">
        <v>159</v>
      </c>
      <c r="T579" t="str">
        <f t="shared" ref="T579:T642" si="68">LEFT(S579,FIND("/",S579)-1)</f>
        <v>music</v>
      </c>
      <c r="U579" t="str">
        <f t="shared" ref="U579:U642" si="69">MID(S579,FIND("/",S579)+1,LEN(S579))</f>
        <v>jazz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63"/>
        <v>16.754404145077721</v>
      </c>
      <c r="G580" t="s">
        <v>14</v>
      </c>
      <c r="H580">
        <v>245</v>
      </c>
      <c r="I580" s="5">
        <f t="shared" si="6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65"/>
        <v>40878.25</v>
      </c>
      <c r="O580" s="4">
        <f t="shared" si="66"/>
        <v>40881.25</v>
      </c>
      <c r="P580" s="6">
        <f t="shared" si="67"/>
        <v>3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63"/>
        <v>101.11290322580645</v>
      </c>
      <c r="G581" t="s">
        <v>20</v>
      </c>
      <c r="H581">
        <v>87</v>
      </c>
      <c r="I581" s="5">
        <f t="shared" si="6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65"/>
        <v>40762.208333333336</v>
      </c>
      <c r="O581" s="4">
        <f t="shared" si="66"/>
        <v>40774.208333333336</v>
      </c>
      <c r="P581" s="6">
        <f t="shared" si="67"/>
        <v>12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63"/>
        <v>341.50228310502285</v>
      </c>
      <c r="G582" t="s">
        <v>20</v>
      </c>
      <c r="H582">
        <v>3116</v>
      </c>
      <c r="I582" s="5">
        <f t="shared" si="6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65"/>
        <v>41696.25</v>
      </c>
      <c r="O582" s="4">
        <f t="shared" si="66"/>
        <v>41704.25</v>
      </c>
      <c r="P582" s="6">
        <f t="shared" si="67"/>
        <v>8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63"/>
        <v>64.016666666666666</v>
      </c>
      <c r="G583" t="s">
        <v>14</v>
      </c>
      <c r="H583">
        <v>71</v>
      </c>
      <c r="I583" s="5">
        <f t="shared" si="6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65"/>
        <v>40662.208333333336</v>
      </c>
      <c r="O583" s="4">
        <f t="shared" si="66"/>
        <v>40677.208333333336</v>
      </c>
      <c r="P583" s="6">
        <f t="shared" si="67"/>
        <v>15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63"/>
        <v>52.080459770114942</v>
      </c>
      <c r="G584" t="s">
        <v>14</v>
      </c>
      <c r="H584">
        <v>42</v>
      </c>
      <c r="I584" s="5">
        <f t="shared" si="6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65"/>
        <v>42165.208333333328</v>
      </c>
      <c r="O584" s="4">
        <f t="shared" si="66"/>
        <v>42170.208333333328</v>
      </c>
      <c r="P584" s="6">
        <f t="shared" si="67"/>
        <v>5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63"/>
        <v>322.40211640211641</v>
      </c>
      <c r="G585" t="s">
        <v>20</v>
      </c>
      <c r="H585">
        <v>909</v>
      </c>
      <c r="I585" s="5">
        <f t="shared" si="6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65"/>
        <v>40959.25</v>
      </c>
      <c r="O585" s="4">
        <f t="shared" si="66"/>
        <v>40976.25</v>
      </c>
      <c r="P585" s="6">
        <f t="shared" si="67"/>
        <v>17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63"/>
        <v>119.50810185185185</v>
      </c>
      <c r="G586" t="s">
        <v>20</v>
      </c>
      <c r="H586">
        <v>1613</v>
      </c>
      <c r="I586" s="5">
        <f t="shared" si="6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65"/>
        <v>41024.208333333336</v>
      </c>
      <c r="O586" s="4">
        <f t="shared" si="66"/>
        <v>41038.208333333336</v>
      </c>
      <c r="P586" s="6">
        <f t="shared" si="67"/>
        <v>14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63"/>
        <v>146.79775280898878</v>
      </c>
      <c r="G587" t="s">
        <v>20</v>
      </c>
      <c r="H587">
        <v>136</v>
      </c>
      <c r="I587" s="5">
        <f t="shared" si="6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65"/>
        <v>40255.208333333336</v>
      </c>
      <c r="O587" s="4">
        <f t="shared" si="66"/>
        <v>40265.208333333336</v>
      </c>
      <c r="P587" s="6">
        <f t="shared" si="67"/>
        <v>10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63"/>
        <v>950.57142857142856</v>
      </c>
      <c r="G588" t="s">
        <v>20</v>
      </c>
      <c r="H588">
        <v>130</v>
      </c>
      <c r="I588" s="5">
        <f t="shared" si="6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65"/>
        <v>40499.25</v>
      </c>
      <c r="O588" s="4">
        <f t="shared" si="66"/>
        <v>40518.25</v>
      </c>
      <c r="P588" s="6">
        <f t="shared" si="67"/>
        <v>19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63"/>
        <v>72.893617021276597</v>
      </c>
      <c r="G589" t="s">
        <v>14</v>
      </c>
      <c r="H589">
        <v>156</v>
      </c>
      <c r="I589" s="5">
        <f t="shared" si="6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65"/>
        <v>43484.25</v>
      </c>
      <c r="O589" s="4">
        <f t="shared" si="66"/>
        <v>43536.208333333328</v>
      </c>
      <c r="P589" s="6">
        <f t="shared" si="67"/>
        <v>52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63"/>
        <v>79.008248730964468</v>
      </c>
      <c r="G590" t="s">
        <v>14</v>
      </c>
      <c r="H590">
        <v>1368</v>
      </c>
      <c r="I590" s="5">
        <f t="shared" si="6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65"/>
        <v>40262.208333333336</v>
      </c>
      <c r="O590" s="4">
        <f t="shared" si="66"/>
        <v>40293.208333333336</v>
      </c>
      <c r="P590" s="6">
        <f t="shared" si="67"/>
        <v>31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63"/>
        <v>64.721518987341767</v>
      </c>
      <c r="G591" t="s">
        <v>14</v>
      </c>
      <c r="H591">
        <v>102</v>
      </c>
      <c r="I591" s="5">
        <f t="shared" si="6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65"/>
        <v>42190.208333333328</v>
      </c>
      <c r="O591" s="4">
        <f t="shared" si="66"/>
        <v>42197.208333333328</v>
      </c>
      <c r="P591" s="6">
        <f t="shared" si="67"/>
        <v>7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63"/>
        <v>82.028169014084511</v>
      </c>
      <c r="G592" t="s">
        <v>14</v>
      </c>
      <c r="H592">
        <v>86</v>
      </c>
      <c r="I592" s="5">
        <f t="shared" si="6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65"/>
        <v>41994.25</v>
      </c>
      <c r="O592" s="4">
        <f t="shared" si="66"/>
        <v>42005.25</v>
      </c>
      <c r="P592" s="6">
        <f t="shared" si="67"/>
        <v>11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63"/>
        <v>1037.6666666666667</v>
      </c>
      <c r="G593" t="s">
        <v>20</v>
      </c>
      <c r="H593">
        <v>102</v>
      </c>
      <c r="I593" s="5">
        <f t="shared" si="6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65"/>
        <v>40373.208333333336</v>
      </c>
      <c r="O593" s="4">
        <f t="shared" si="66"/>
        <v>40383.208333333336</v>
      </c>
      <c r="P593" s="6">
        <f t="shared" si="67"/>
        <v>10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63"/>
        <v>12.910076530612244</v>
      </c>
      <c r="G594" t="s">
        <v>14</v>
      </c>
      <c r="H594">
        <v>253</v>
      </c>
      <c r="I594" s="5">
        <f t="shared" si="6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65"/>
        <v>41789.208333333336</v>
      </c>
      <c r="O594" s="4">
        <f t="shared" si="66"/>
        <v>41798.208333333336</v>
      </c>
      <c r="P594" s="6">
        <f t="shared" si="67"/>
        <v>9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63"/>
        <v>154.84210526315789</v>
      </c>
      <c r="G595" t="s">
        <v>20</v>
      </c>
      <c r="H595">
        <v>4006</v>
      </c>
      <c r="I595" s="5">
        <f t="shared" si="6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65"/>
        <v>41724.208333333336</v>
      </c>
      <c r="O595" s="4">
        <f t="shared" si="66"/>
        <v>41737.208333333336</v>
      </c>
      <c r="P595" s="6">
        <f t="shared" si="67"/>
        <v>13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63"/>
        <v>7.0991735537190079</v>
      </c>
      <c r="G596" t="s">
        <v>14</v>
      </c>
      <c r="H596">
        <v>157</v>
      </c>
      <c r="I596" s="5">
        <f t="shared" si="6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65"/>
        <v>42548.208333333328</v>
      </c>
      <c r="O596" s="4">
        <f t="shared" si="66"/>
        <v>42551.208333333328</v>
      </c>
      <c r="P596" s="6">
        <f t="shared" si="67"/>
        <v>3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63"/>
        <v>208.52773826458036</v>
      </c>
      <c r="G597" t="s">
        <v>20</v>
      </c>
      <c r="H597">
        <v>1629</v>
      </c>
      <c r="I597" s="5">
        <f t="shared" si="6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65"/>
        <v>40253.208333333336</v>
      </c>
      <c r="O597" s="4">
        <f t="shared" si="66"/>
        <v>40274.208333333336</v>
      </c>
      <c r="P597" s="6">
        <f t="shared" si="67"/>
        <v>21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63"/>
        <v>99.683544303797461</v>
      </c>
      <c r="G598" t="s">
        <v>14</v>
      </c>
      <c r="H598">
        <v>183</v>
      </c>
      <c r="I598" s="5">
        <f t="shared" si="6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65"/>
        <v>42434.25</v>
      </c>
      <c r="O598" s="4">
        <f t="shared" si="66"/>
        <v>42441.25</v>
      </c>
      <c r="P598" s="6">
        <f t="shared" si="67"/>
        <v>7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63"/>
        <v>201.59756097560975</v>
      </c>
      <c r="G599" t="s">
        <v>20</v>
      </c>
      <c r="H599">
        <v>2188</v>
      </c>
      <c r="I599" s="5">
        <f t="shared" si="6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65"/>
        <v>43786.25</v>
      </c>
      <c r="O599" s="4">
        <f t="shared" si="66"/>
        <v>43804.25</v>
      </c>
      <c r="P599" s="6">
        <f t="shared" si="67"/>
        <v>18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63"/>
        <v>162.09032258064516</v>
      </c>
      <c r="G600" t="s">
        <v>20</v>
      </c>
      <c r="H600">
        <v>2409</v>
      </c>
      <c r="I600" s="5">
        <f t="shared" si="6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65"/>
        <v>40344.208333333336</v>
      </c>
      <c r="O600" s="4">
        <f t="shared" si="66"/>
        <v>40373.208333333336</v>
      </c>
      <c r="P600" s="6">
        <f t="shared" si="67"/>
        <v>29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63"/>
        <v>3.6436208125445475</v>
      </c>
      <c r="G601" t="s">
        <v>14</v>
      </c>
      <c r="H601">
        <v>82</v>
      </c>
      <c r="I601" s="5">
        <f t="shared" si="6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65"/>
        <v>42047.25</v>
      </c>
      <c r="O601" s="4">
        <f t="shared" si="66"/>
        <v>42055.25</v>
      </c>
      <c r="P601" s="6">
        <f t="shared" si="67"/>
        <v>8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63"/>
        <v>5</v>
      </c>
      <c r="G602" t="s">
        <v>14</v>
      </c>
      <c r="H602">
        <v>1</v>
      </c>
      <c r="I602" s="5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65"/>
        <v>41485.208333333336</v>
      </c>
      <c r="O602" s="4">
        <f t="shared" si="66"/>
        <v>41497.208333333336</v>
      </c>
      <c r="P602" s="6">
        <f t="shared" si="67"/>
        <v>12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63"/>
        <v>206.63492063492063</v>
      </c>
      <c r="G603" t="s">
        <v>20</v>
      </c>
      <c r="H603">
        <v>194</v>
      </c>
      <c r="I603" s="5">
        <f t="shared" si="6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65"/>
        <v>41789.208333333336</v>
      </c>
      <c r="O603" s="4">
        <f t="shared" si="66"/>
        <v>41806.208333333336</v>
      </c>
      <c r="P603" s="6">
        <f t="shared" si="67"/>
        <v>17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63"/>
        <v>128.23628691983123</v>
      </c>
      <c r="G604" t="s">
        <v>20</v>
      </c>
      <c r="H604">
        <v>1140</v>
      </c>
      <c r="I604" s="5">
        <f t="shared" si="6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65"/>
        <v>42160.208333333328</v>
      </c>
      <c r="O604" s="4">
        <f t="shared" si="66"/>
        <v>42171.208333333328</v>
      </c>
      <c r="P604" s="6">
        <f t="shared" si="67"/>
        <v>11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63"/>
        <v>119.66037735849056</v>
      </c>
      <c r="G605" t="s">
        <v>20</v>
      </c>
      <c r="H605">
        <v>102</v>
      </c>
      <c r="I605" s="5">
        <f t="shared" si="6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65"/>
        <v>43573.208333333328</v>
      </c>
      <c r="O605" s="4">
        <f t="shared" si="66"/>
        <v>43600.208333333328</v>
      </c>
      <c r="P605" s="6">
        <f t="shared" si="67"/>
        <v>27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63"/>
        <v>170.73055242390078</v>
      </c>
      <c r="G606" t="s">
        <v>20</v>
      </c>
      <c r="H606">
        <v>2857</v>
      </c>
      <c r="I606" s="5">
        <f t="shared" si="6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65"/>
        <v>40565.25</v>
      </c>
      <c r="O606" s="4">
        <f t="shared" si="66"/>
        <v>40586.25</v>
      </c>
      <c r="P606" s="6">
        <f t="shared" si="67"/>
        <v>21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63"/>
        <v>187.21212121212122</v>
      </c>
      <c r="G607" t="s">
        <v>20</v>
      </c>
      <c r="H607">
        <v>107</v>
      </c>
      <c r="I607" s="5">
        <f t="shared" si="6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65"/>
        <v>42280.208333333328</v>
      </c>
      <c r="O607" s="4">
        <f t="shared" si="66"/>
        <v>42321.25</v>
      </c>
      <c r="P607" s="6">
        <f t="shared" si="67"/>
        <v>41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63"/>
        <v>188.38235294117646</v>
      </c>
      <c r="G608" t="s">
        <v>20</v>
      </c>
      <c r="H608">
        <v>160</v>
      </c>
      <c r="I608" s="5">
        <f t="shared" si="6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65"/>
        <v>42436.25</v>
      </c>
      <c r="O608" s="4">
        <f t="shared" si="66"/>
        <v>42447.208333333328</v>
      </c>
      <c r="P608" s="6">
        <f t="shared" si="67"/>
        <v>11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63"/>
        <v>131.29869186046511</v>
      </c>
      <c r="G609" t="s">
        <v>20</v>
      </c>
      <c r="H609">
        <v>2230</v>
      </c>
      <c r="I609" s="5">
        <f t="shared" si="6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65"/>
        <v>41721.208333333336</v>
      </c>
      <c r="O609" s="4">
        <f t="shared" si="66"/>
        <v>41723.208333333336</v>
      </c>
      <c r="P609" s="6">
        <f t="shared" si="67"/>
        <v>2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63"/>
        <v>283.97435897435895</v>
      </c>
      <c r="G610" t="s">
        <v>20</v>
      </c>
      <c r="H610">
        <v>316</v>
      </c>
      <c r="I610" s="5">
        <f t="shared" si="6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65"/>
        <v>43530.25</v>
      </c>
      <c r="O610" s="4">
        <f t="shared" si="66"/>
        <v>43534.25</v>
      </c>
      <c r="P610" s="6">
        <f t="shared" si="67"/>
        <v>4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63"/>
        <v>120.42</v>
      </c>
      <c r="G611" t="s">
        <v>20</v>
      </c>
      <c r="H611">
        <v>117</v>
      </c>
      <c r="I611" s="5">
        <f t="shared" si="6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65"/>
        <v>43481.25</v>
      </c>
      <c r="O611" s="4">
        <f t="shared" si="66"/>
        <v>43498.25</v>
      </c>
      <c r="P611" s="6">
        <f t="shared" si="67"/>
        <v>17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63"/>
        <v>419.05607476635515</v>
      </c>
      <c r="G612" t="s">
        <v>20</v>
      </c>
      <c r="H612">
        <v>6406</v>
      </c>
      <c r="I612" s="5">
        <f t="shared" si="6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65"/>
        <v>41259.25</v>
      </c>
      <c r="O612" s="4">
        <f t="shared" si="66"/>
        <v>41273.25</v>
      </c>
      <c r="P612" s="6">
        <f t="shared" si="67"/>
        <v>14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63"/>
        <v>13.853658536585366</v>
      </c>
      <c r="G613" t="s">
        <v>74</v>
      </c>
      <c r="H613">
        <v>15</v>
      </c>
      <c r="I613" s="5">
        <f t="shared" si="6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65"/>
        <v>41480.208333333336</v>
      </c>
      <c r="O613" s="4">
        <f t="shared" si="66"/>
        <v>41492.208333333336</v>
      </c>
      <c r="P613" s="6">
        <f t="shared" si="67"/>
        <v>12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63"/>
        <v>139.43548387096774</v>
      </c>
      <c r="G614" t="s">
        <v>20</v>
      </c>
      <c r="H614">
        <v>192</v>
      </c>
      <c r="I614" s="5">
        <f t="shared" si="6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65"/>
        <v>40474.208333333336</v>
      </c>
      <c r="O614" s="4">
        <f t="shared" si="66"/>
        <v>40497.25</v>
      </c>
      <c r="P614" s="6">
        <f t="shared" si="67"/>
        <v>23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63"/>
        <v>174</v>
      </c>
      <c r="G615" t="s">
        <v>20</v>
      </c>
      <c r="H615">
        <v>26</v>
      </c>
      <c r="I615" s="5">
        <f t="shared" si="6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65"/>
        <v>42973.208333333328</v>
      </c>
      <c r="O615" s="4">
        <f t="shared" si="66"/>
        <v>42982.208333333328</v>
      </c>
      <c r="P615" s="6">
        <f t="shared" si="67"/>
        <v>9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63"/>
        <v>155.49056603773585</v>
      </c>
      <c r="G616" t="s">
        <v>20</v>
      </c>
      <c r="H616">
        <v>723</v>
      </c>
      <c r="I616" s="5">
        <f t="shared" si="6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65"/>
        <v>42746.25</v>
      </c>
      <c r="O616" s="4">
        <f t="shared" si="66"/>
        <v>42764.25</v>
      </c>
      <c r="P616" s="6">
        <f t="shared" si="67"/>
        <v>18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63"/>
        <v>170.4470588235294</v>
      </c>
      <c r="G617" t="s">
        <v>20</v>
      </c>
      <c r="H617">
        <v>170</v>
      </c>
      <c r="I617" s="5">
        <f t="shared" si="6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65"/>
        <v>42489.208333333328</v>
      </c>
      <c r="O617" s="4">
        <f t="shared" si="66"/>
        <v>42499.208333333328</v>
      </c>
      <c r="P617" s="6">
        <f t="shared" si="67"/>
        <v>10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63"/>
        <v>189.515625</v>
      </c>
      <c r="G618" t="s">
        <v>20</v>
      </c>
      <c r="H618">
        <v>238</v>
      </c>
      <c r="I618" s="5">
        <f t="shared" si="6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65"/>
        <v>41537.208333333336</v>
      </c>
      <c r="O618" s="4">
        <f t="shared" si="66"/>
        <v>41538.208333333336</v>
      </c>
      <c r="P618" s="6">
        <f t="shared" si="67"/>
        <v>1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63"/>
        <v>249.71428571428572</v>
      </c>
      <c r="G619" t="s">
        <v>20</v>
      </c>
      <c r="H619">
        <v>55</v>
      </c>
      <c r="I619" s="5">
        <f t="shared" si="6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65"/>
        <v>41794.208333333336</v>
      </c>
      <c r="O619" s="4">
        <f t="shared" si="66"/>
        <v>41804.208333333336</v>
      </c>
      <c r="P619" s="6">
        <f t="shared" si="67"/>
        <v>10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63"/>
        <v>48.86052366565962</v>
      </c>
      <c r="G620" t="s">
        <v>14</v>
      </c>
      <c r="H620">
        <v>1198</v>
      </c>
      <c r="I620" s="5">
        <f t="shared" si="6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65"/>
        <v>41396.208333333336</v>
      </c>
      <c r="O620" s="4">
        <f t="shared" si="66"/>
        <v>41417.208333333336</v>
      </c>
      <c r="P620" s="6">
        <f t="shared" si="67"/>
        <v>21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63"/>
        <v>28.461970393057683</v>
      </c>
      <c r="G621" t="s">
        <v>14</v>
      </c>
      <c r="H621">
        <v>648</v>
      </c>
      <c r="I621" s="5">
        <f t="shared" si="6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65"/>
        <v>40669.208333333336</v>
      </c>
      <c r="O621" s="4">
        <f t="shared" si="66"/>
        <v>40670.208333333336</v>
      </c>
      <c r="P621" s="6">
        <f t="shared" si="67"/>
        <v>1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63"/>
        <v>268.02325581395348</v>
      </c>
      <c r="G622" t="s">
        <v>20</v>
      </c>
      <c r="H622">
        <v>128</v>
      </c>
      <c r="I622" s="5">
        <f t="shared" si="6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65"/>
        <v>42559.208333333328</v>
      </c>
      <c r="O622" s="4">
        <f t="shared" si="66"/>
        <v>42563.208333333328</v>
      </c>
      <c r="P622" s="6">
        <f t="shared" si="67"/>
        <v>4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63"/>
        <v>619.80078125</v>
      </c>
      <c r="G623" t="s">
        <v>20</v>
      </c>
      <c r="H623">
        <v>2144</v>
      </c>
      <c r="I623" s="5">
        <f t="shared" si="6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65"/>
        <v>42626.208333333328</v>
      </c>
      <c r="O623" s="4">
        <f t="shared" si="66"/>
        <v>42631.208333333328</v>
      </c>
      <c r="P623" s="6">
        <f t="shared" si="67"/>
        <v>5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63"/>
        <v>3.1301587301587301</v>
      </c>
      <c r="G624" t="s">
        <v>14</v>
      </c>
      <c r="H624">
        <v>64</v>
      </c>
      <c r="I624" s="5">
        <f t="shared" si="6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65"/>
        <v>43205.208333333328</v>
      </c>
      <c r="O624" s="4">
        <f t="shared" si="66"/>
        <v>43231.208333333328</v>
      </c>
      <c r="P624" s="6">
        <f t="shared" si="67"/>
        <v>26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63"/>
        <v>159.92152704135736</v>
      </c>
      <c r="G625" t="s">
        <v>20</v>
      </c>
      <c r="H625">
        <v>2693</v>
      </c>
      <c r="I625" s="5">
        <f t="shared" si="6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65"/>
        <v>42201.208333333328</v>
      </c>
      <c r="O625" s="4">
        <f t="shared" si="66"/>
        <v>42206.208333333328</v>
      </c>
      <c r="P625" s="6">
        <f t="shared" si="67"/>
        <v>5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63"/>
        <v>279.39215686274508</v>
      </c>
      <c r="G626" t="s">
        <v>20</v>
      </c>
      <c r="H626">
        <v>432</v>
      </c>
      <c r="I626" s="5">
        <f t="shared" si="6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65"/>
        <v>42029.25</v>
      </c>
      <c r="O626" s="4">
        <f t="shared" si="66"/>
        <v>42035.25</v>
      </c>
      <c r="P626" s="6">
        <f t="shared" si="67"/>
        <v>6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63"/>
        <v>77.373333333333335</v>
      </c>
      <c r="G627" t="s">
        <v>14</v>
      </c>
      <c r="H627">
        <v>62</v>
      </c>
      <c r="I627" s="5">
        <f t="shared" si="6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65"/>
        <v>43857.25</v>
      </c>
      <c r="O627" s="4">
        <f t="shared" si="66"/>
        <v>43871.25</v>
      </c>
      <c r="P627" s="6">
        <f t="shared" si="67"/>
        <v>14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63"/>
        <v>206.328125</v>
      </c>
      <c r="G628" t="s">
        <v>20</v>
      </c>
      <c r="H628">
        <v>189</v>
      </c>
      <c r="I628" s="5">
        <f t="shared" si="6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65"/>
        <v>40449.208333333336</v>
      </c>
      <c r="O628" s="4">
        <f t="shared" si="66"/>
        <v>40458.208333333336</v>
      </c>
      <c r="P628" s="6">
        <f t="shared" si="67"/>
        <v>9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63"/>
        <v>694.25</v>
      </c>
      <c r="G629" t="s">
        <v>20</v>
      </c>
      <c r="H629">
        <v>154</v>
      </c>
      <c r="I629" s="5">
        <f t="shared" si="6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65"/>
        <v>40345.208333333336</v>
      </c>
      <c r="O629" s="4">
        <f t="shared" si="66"/>
        <v>40369.208333333336</v>
      </c>
      <c r="P629" s="6">
        <f t="shared" si="67"/>
        <v>24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63"/>
        <v>151.78947368421052</v>
      </c>
      <c r="G630" t="s">
        <v>20</v>
      </c>
      <c r="H630">
        <v>96</v>
      </c>
      <c r="I630" s="5">
        <f t="shared" si="6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65"/>
        <v>40455.208333333336</v>
      </c>
      <c r="O630" s="4">
        <f t="shared" si="66"/>
        <v>40458.208333333336</v>
      </c>
      <c r="P630" s="6">
        <f t="shared" si="67"/>
        <v>3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63"/>
        <v>64.582072176949936</v>
      </c>
      <c r="G631" t="s">
        <v>14</v>
      </c>
      <c r="H631">
        <v>750</v>
      </c>
      <c r="I631" s="5">
        <f t="shared" si="6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65"/>
        <v>42557.208333333328</v>
      </c>
      <c r="O631" s="4">
        <f t="shared" si="66"/>
        <v>42559.208333333328</v>
      </c>
      <c r="P631" s="6">
        <f t="shared" si="67"/>
        <v>2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63"/>
        <v>62.873684210526314</v>
      </c>
      <c r="G632" t="s">
        <v>74</v>
      </c>
      <c r="H632">
        <v>87</v>
      </c>
      <c r="I632" s="5">
        <f t="shared" si="6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65"/>
        <v>43586.208333333328</v>
      </c>
      <c r="O632" s="4">
        <f t="shared" si="66"/>
        <v>43597.208333333328</v>
      </c>
      <c r="P632" s="6">
        <f t="shared" si="67"/>
        <v>11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63"/>
        <v>310.39864864864865</v>
      </c>
      <c r="G633" t="s">
        <v>20</v>
      </c>
      <c r="H633">
        <v>3063</v>
      </c>
      <c r="I633" s="5">
        <f t="shared" si="6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65"/>
        <v>43550.208333333328</v>
      </c>
      <c r="O633" s="4">
        <f t="shared" si="66"/>
        <v>43554.208333333328</v>
      </c>
      <c r="P633" s="6">
        <f t="shared" si="67"/>
        <v>4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63"/>
        <v>42.859916782246877</v>
      </c>
      <c r="G634" t="s">
        <v>47</v>
      </c>
      <c r="H634">
        <v>278</v>
      </c>
      <c r="I634" s="5">
        <f t="shared" si="6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65"/>
        <v>41945.208333333336</v>
      </c>
      <c r="O634" s="4">
        <f t="shared" si="66"/>
        <v>41963.25</v>
      </c>
      <c r="P634" s="6">
        <f t="shared" si="67"/>
        <v>18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63"/>
        <v>83.119402985074629</v>
      </c>
      <c r="G635" t="s">
        <v>14</v>
      </c>
      <c r="H635">
        <v>105</v>
      </c>
      <c r="I635" s="5">
        <f t="shared" si="6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65"/>
        <v>42315.25</v>
      </c>
      <c r="O635" s="4">
        <f t="shared" si="66"/>
        <v>42319.25</v>
      </c>
      <c r="P635" s="6">
        <f t="shared" si="67"/>
        <v>4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63"/>
        <v>78.531302876480538</v>
      </c>
      <c r="G636" t="s">
        <v>74</v>
      </c>
      <c r="H636">
        <v>1658</v>
      </c>
      <c r="I636" s="5">
        <f t="shared" si="6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65"/>
        <v>42819.208333333328</v>
      </c>
      <c r="O636" s="4">
        <f t="shared" si="66"/>
        <v>42833.208333333328</v>
      </c>
      <c r="P636" s="6">
        <f t="shared" si="67"/>
        <v>14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63"/>
        <v>114.09352517985612</v>
      </c>
      <c r="G637" t="s">
        <v>20</v>
      </c>
      <c r="H637">
        <v>2266</v>
      </c>
      <c r="I637" s="5">
        <f t="shared" si="6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65"/>
        <v>41314.25</v>
      </c>
      <c r="O637" s="4">
        <f t="shared" si="66"/>
        <v>41346.208333333336</v>
      </c>
      <c r="P637" s="6">
        <f t="shared" si="67"/>
        <v>32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63"/>
        <v>64.537683358624179</v>
      </c>
      <c r="G638" t="s">
        <v>14</v>
      </c>
      <c r="H638">
        <v>2604</v>
      </c>
      <c r="I638" s="5">
        <f t="shared" si="6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65"/>
        <v>40926.25</v>
      </c>
      <c r="O638" s="4">
        <f t="shared" si="66"/>
        <v>40971.25</v>
      </c>
      <c r="P638" s="6">
        <f t="shared" si="67"/>
        <v>45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63"/>
        <v>79.411764705882348</v>
      </c>
      <c r="G639" t="s">
        <v>14</v>
      </c>
      <c r="H639">
        <v>65</v>
      </c>
      <c r="I639" s="5">
        <f t="shared" si="6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65"/>
        <v>42688.25</v>
      </c>
      <c r="O639" s="4">
        <f t="shared" si="66"/>
        <v>42696.25</v>
      </c>
      <c r="P639" s="6">
        <f t="shared" si="67"/>
        <v>8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63"/>
        <v>11.419117647058824</v>
      </c>
      <c r="G640" t="s">
        <v>14</v>
      </c>
      <c r="H640">
        <v>94</v>
      </c>
      <c r="I640" s="5">
        <f t="shared" si="6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65"/>
        <v>40386.208333333336</v>
      </c>
      <c r="O640" s="4">
        <f t="shared" si="66"/>
        <v>40398.208333333336</v>
      </c>
      <c r="P640" s="6">
        <f t="shared" si="67"/>
        <v>12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63"/>
        <v>56.186046511627907</v>
      </c>
      <c r="G641" t="s">
        <v>47</v>
      </c>
      <c r="H641">
        <v>45</v>
      </c>
      <c r="I641" s="5">
        <f t="shared" si="6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65"/>
        <v>43309.208333333328</v>
      </c>
      <c r="O641" s="4">
        <f t="shared" si="66"/>
        <v>43309.208333333328</v>
      </c>
      <c r="P641" s="6">
        <f t="shared" si="67"/>
        <v>0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70">100*E642/D642</f>
        <v>16.501669449081803</v>
      </c>
      <c r="G642" t="s">
        <v>14</v>
      </c>
      <c r="H642">
        <v>257</v>
      </c>
      <c r="I642" s="5">
        <f t="shared" ref="I642:I705" si="71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si="65"/>
        <v>42387.25</v>
      </c>
      <c r="O642" s="4">
        <f t="shared" si="66"/>
        <v>42390.25</v>
      </c>
      <c r="P642" s="6">
        <f t="shared" si="67"/>
        <v>3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70"/>
        <v>119.96808510638297</v>
      </c>
      <c r="G643" t="s">
        <v>20</v>
      </c>
      <c r="H643">
        <v>194</v>
      </c>
      <c r="I643" s="5">
        <f t="shared" si="7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ref="N643:N706" si="72">DATE(1970,1,1)+L643/60/60/24</f>
        <v>42786.25</v>
      </c>
      <c r="O643" s="4">
        <f t="shared" ref="O643:O706" si="73">DATE(1970,1,1)+M643/60/60/24</f>
        <v>42814.208333333328</v>
      </c>
      <c r="P643" s="6">
        <f t="shared" ref="P643:P706" si="74">ROUND(O643-N643,0)</f>
        <v>28</v>
      </c>
      <c r="Q643" t="b">
        <v>0</v>
      </c>
      <c r="R643" t="b">
        <v>0</v>
      </c>
      <c r="S643" t="s">
        <v>33</v>
      </c>
      <c r="T643" t="str">
        <f t="shared" ref="T643:T706" si="75">LEFT(S643,FIND("/",S643)-1)</f>
        <v>theater</v>
      </c>
      <c r="U643" t="str">
        <f t="shared" ref="U643:U706" si="76">MID(S643,FIND("/",S643)+1,LEN(S643))</f>
        <v>plays</v>
      </c>
    </row>
    <row r="644" spans="1:2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70"/>
        <v>145.45652173913044</v>
      </c>
      <c r="G644" t="s">
        <v>20</v>
      </c>
      <c r="H644">
        <v>129</v>
      </c>
      <c r="I644" s="5">
        <f t="shared" si="7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72"/>
        <v>43451.25</v>
      </c>
      <c r="O644" s="4">
        <f t="shared" si="73"/>
        <v>43460.25</v>
      </c>
      <c r="P644" s="6">
        <f t="shared" si="74"/>
        <v>9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70"/>
        <v>221.38255033557047</v>
      </c>
      <c r="G645" t="s">
        <v>20</v>
      </c>
      <c r="H645">
        <v>375</v>
      </c>
      <c r="I645" s="5">
        <f t="shared" si="7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72"/>
        <v>42795.25</v>
      </c>
      <c r="O645" s="4">
        <f t="shared" si="73"/>
        <v>42813.208333333328</v>
      </c>
      <c r="P645" s="6">
        <f t="shared" si="74"/>
        <v>18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70"/>
        <v>48.396694214876035</v>
      </c>
      <c r="G646" t="s">
        <v>14</v>
      </c>
      <c r="H646">
        <v>2928</v>
      </c>
      <c r="I646" s="5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72"/>
        <v>43452.25</v>
      </c>
      <c r="O646" s="4">
        <f t="shared" si="73"/>
        <v>43468.25</v>
      </c>
      <c r="P646" s="6">
        <f t="shared" si="74"/>
        <v>16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70"/>
        <v>92.911504424778755</v>
      </c>
      <c r="G647" t="s">
        <v>14</v>
      </c>
      <c r="H647">
        <v>4697</v>
      </c>
      <c r="I647" s="5">
        <f t="shared" si="7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72"/>
        <v>43369.208333333328</v>
      </c>
      <c r="O647" s="4">
        <f t="shared" si="73"/>
        <v>43390.208333333328</v>
      </c>
      <c r="P647" s="6">
        <f t="shared" si="74"/>
        <v>21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70"/>
        <v>88.59979736575481</v>
      </c>
      <c r="G648" t="s">
        <v>14</v>
      </c>
      <c r="H648">
        <v>2915</v>
      </c>
      <c r="I648" s="5">
        <f t="shared" si="7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72"/>
        <v>41346.208333333336</v>
      </c>
      <c r="O648" s="4">
        <f t="shared" si="73"/>
        <v>41357.208333333336</v>
      </c>
      <c r="P648" s="6">
        <f t="shared" si="74"/>
        <v>11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70"/>
        <v>41.4</v>
      </c>
      <c r="G649" t="s">
        <v>14</v>
      </c>
      <c r="H649">
        <v>18</v>
      </c>
      <c r="I649" s="5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72"/>
        <v>43199.208333333328</v>
      </c>
      <c r="O649" s="4">
        <f t="shared" si="73"/>
        <v>43223.208333333328</v>
      </c>
      <c r="P649" s="6">
        <f t="shared" si="74"/>
        <v>24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70"/>
        <v>63.056795131845838</v>
      </c>
      <c r="G650" t="s">
        <v>74</v>
      </c>
      <c r="H650">
        <v>723</v>
      </c>
      <c r="I650" s="5">
        <f t="shared" si="7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72"/>
        <v>42922.208333333328</v>
      </c>
      <c r="O650" s="4">
        <f t="shared" si="73"/>
        <v>42940.208333333328</v>
      </c>
      <c r="P650" s="6">
        <f t="shared" si="74"/>
        <v>18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70"/>
        <v>48.482333607230899</v>
      </c>
      <c r="G651" t="s">
        <v>14</v>
      </c>
      <c r="H651">
        <v>602</v>
      </c>
      <c r="I651" s="5">
        <f t="shared" si="7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72"/>
        <v>40471.208333333336</v>
      </c>
      <c r="O651" s="4">
        <f t="shared" si="73"/>
        <v>40482.208333333336</v>
      </c>
      <c r="P651" s="6">
        <f t="shared" si="74"/>
        <v>11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70"/>
        <v>2</v>
      </c>
      <c r="G652" t="s">
        <v>14</v>
      </c>
      <c r="H652">
        <v>1</v>
      </c>
      <c r="I652" s="5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72"/>
        <v>41828.208333333336</v>
      </c>
      <c r="O652" s="4">
        <f t="shared" si="73"/>
        <v>41855.208333333336</v>
      </c>
      <c r="P652" s="6">
        <f t="shared" si="74"/>
        <v>27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70"/>
        <v>88.47941026944585</v>
      </c>
      <c r="G653" t="s">
        <v>14</v>
      </c>
      <c r="H653">
        <v>3868</v>
      </c>
      <c r="I653" s="5">
        <f t="shared" si="7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72"/>
        <v>41692.25</v>
      </c>
      <c r="O653" s="4">
        <f t="shared" si="73"/>
        <v>41707.25</v>
      </c>
      <c r="P653" s="6">
        <f t="shared" si="74"/>
        <v>15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70"/>
        <v>126.84</v>
      </c>
      <c r="G654" t="s">
        <v>20</v>
      </c>
      <c r="H654">
        <v>409</v>
      </c>
      <c r="I654" s="5">
        <f t="shared" si="7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72"/>
        <v>42587.208333333328</v>
      </c>
      <c r="O654" s="4">
        <f t="shared" si="73"/>
        <v>42630.208333333328</v>
      </c>
      <c r="P654" s="6">
        <f t="shared" si="74"/>
        <v>43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70"/>
        <v>2338.8333333333335</v>
      </c>
      <c r="G655" t="s">
        <v>20</v>
      </c>
      <c r="H655">
        <v>234</v>
      </c>
      <c r="I655" s="5">
        <f t="shared" si="7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72"/>
        <v>42468.208333333328</v>
      </c>
      <c r="O655" s="4">
        <f t="shared" si="73"/>
        <v>42470.208333333328</v>
      </c>
      <c r="P655" s="6">
        <f t="shared" si="74"/>
        <v>2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70"/>
        <v>508.38857142857142</v>
      </c>
      <c r="G656" t="s">
        <v>20</v>
      </c>
      <c r="H656">
        <v>3016</v>
      </c>
      <c r="I656" s="5">
        <f t="shared" si="7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72"/>
        <v>42240.208333333328</v>
      </c>
      <c r="O656" s="4">
        <f t="shared" si="73"/>
        <v>42245.208333333328</v>
      </c>
      <c r="P656" s="6">
        <f t="shared" si="74"/>
        <v>5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70"/>
        <v>191.47826086956522</v>
      </c>
      <c r="G657" t="s">
        <v>20</v>
      </c>
      <c r="H657">
        <v>264</v>
      </c>
      <c r="I657" s="5">
        <f t="shared" si="7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72"/>
        <v>42796.25</v>
      </c>
      <c r="O657" s="4">
        <f t="shared" si="73"/>
        <v>42809.208333333328</v>
      </c>
      <c r="P657" s="6">
        <f t="shared" si="74"/>
        <v>13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70"/>
        <v>42.127533783783782</v>
      </c>
      <c r="G658" t="s">
        <v>14</v>
      </c>
      <c r="H658">
        <v>504</v>
      </c>
      <c r="I658" s="5">
        <f t="shared" si="7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72"/>
        <v>43097.25</v>
      </c>
      <c r="O658" s="4">
        <f t="shared" si="73"/>
        <v>43102.25</v>
      </c>
      <c r="P658" s="6">
        <f t="shared" si="74"/>
        <v>5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70"/>
        <v>8.24</v>
      </c>
      <c r="G659" t="s">
        <v>14</v>
      </c>
      <c r="H659">
        <v>14</v>
      </c>
      <c r="I659" s="5">
        <f t="shared" si="7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72"/>
        <v>43096.25</v>
      </c>
      <c r="O659" s="4">
        <f t="shared" si="73"/>
        <v>43112.25</v>
      </c>
      <c r="P659" s="6">
        <f t="shared" si="74"/>
        <v>16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70"/>
        <v>60.064638783269963</v>
      </c>
      <c r="G660" t="s">
        <v>74</v>
      </c>
      <c r="H660">
        <v>390</v>
      </c>
      <c r="I660" s="5">
        <f t="shared" si="7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72"/>
        <v>42246.208333333328</v>
      </c>
      <c r="O660" s="4">
        <f t="shared" si="73"/>
        <v>42269.208333333328</v>
      </c>
      <c r="P660" s="6">
        <f t="shared" si="74"/>
        <v>23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70"/>
        <v>47.232808616404306</v>
      </c>
      <c r="G661" t="s">
        <v>14</v>
      </c>
      <c r="H661">
        <v>750</v>
      </c>
      <c r="I661" s="5">
        <f t="shared" si="7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72"/>
        <v>40570.25</v>
      </c>
      <c r="O661" s="4">
        <f t="shared" si="73"/>
        <v>40571.25</v>
      </c>
      <c r="P661" s="6">
        <f t="shared" si="74"/>
        <v>1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70"/>
        <v>81.736263736263737</v>
      </c>
      <c r="G662" t="s">
        <v>14</v>
      </c>
      <c r="H662">
        <v>77</v>
      </c>
      <c r="I662" s="5">
        <f t="shared" si="7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72"/>
        <v>42237.208333333328</v>
      </c>
      <c r="O662" s="4">
        <f t="shared" si="73"/>
        <v>42246.208333333328</v>
      </c>
      <c r="P662" s="6">
        <f t="shared" si="74"/>
        <v>9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70"/>
        <v>54.187265917602993</v>
      </c>
      <c r="G663" t="s">
        <v>14</v>
      </c>
      <c r="H663">
        <v>752</v>
      </c>
      <c r="I663" s="5">
        <f t="shared" si="7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72"/>
        <v>40996.208333333336</v>
      </c>
      <c r="O663" s="4">
        <f t="shared" si="73"/>
        <v>41026.208333333336</v>
      </c>
      <c r="P663" s="6">
        <f t="shared" si="74"/>
        <v>30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70"/>
        <v>97.868131868131869</v>
      </c>
      <c r="G664" t="s">
        <v>14</v>
      </c>
      <c r="H664">
        <v>131</v>
      </c>
      <c r="I664" s="5">
        <f t="shared" si="7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72"/>
        <v>43443.25</v>
      </c>
      <c r="O664" s="4">
        <f t="shared" si="73"/>
        <v>43447.25</v>
      </c>
      <c r="P664" s="6">
        <f t="shared" si="74"/>
        <v>4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70"/>
        <v>77.239999999999995</v>
      </c>
      <c r="G665" t="s">
        <v>14</v>
      </c>
      <c r="H665">
        <v>87</v>
      </c>
      <c r="I665" s="5">
        <f t="shared" si="7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72"/>
        <v>40458.208333333336</v>
      </c>
      <c r="O665" s="4">
        <f t="shared" si="73"/>
        <v>40481.208333333336</v>
      </c>
      <c r="P665" s="6">
        <f t="shared" si="74"/>
        <v>23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70"/>
        <v>33.464735516372798</v>
      </c>
      <c r="G666" t="s">
        <v>14</v>
      </c>
      <c r="H666">
        <v>1063</v>
      </c>
      <c r="I666" s="5">
        <f t="shared" si="7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72"/>
        <v>40959.25</v>
      </c>
      <c r="O666" s="4">
        <f t="shared" si="73"/>
        <v>40969.25</v>
      </c>
      <c r="P666" s="6">
        <f t="shared" si="74"/>
        <v>10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70"/>
        <v>239.58823529411765</v>
      </c>
      <c r="G667" t="s">
        <v>20</v>
      </c>
      <c r="H667">
        <v>272</v>
      </c>
      <c r="I667" s="5">
        <f t="shared" si="7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72"/>
        <v>40733.208333333336</v>
      </c>
      <c r="O667" s="4">
        <f t="shared" si="73"/>
        <v>40747.208333333336</v>
      </c>
      <c r="P667" s="6">
        <f t="shared" si="74"/>
        <v>14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70"/>
        <v>64.032258064516128</v>
      </c>
      <c r="G668" t="s">
        <v>74</v>
      </c>
      <c r="H668">
        <v>25</v>
      </c>
      <c r="I668" s="5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72"/>
        <v>41516.208333333336</v>
      </c>
      <c r="O668" s="4">
        <f t="shared" si="73"/>
        <v>41522.208333333336</v>
      </c>
      <c r="P668" s="6">
        <f t="shared" si="74"/>
        <v>6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70"/>
        <v>176.15942028985506</v>
      </c>
      <c r="G669" t="s">
        <v>20</v>
      </c>
      <c r="H669">
        <v>419</v>
      </c>
      <c r="I669" s="5">
        <f t="shared" si="7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72"/>
        <v>41892.208333333336</v>
      </c>
      <c r="O669" s="4">
        <f t="shared" si="73"/>
        <v>41901.208333333336</v>
      </c>
      <c r="P669" s="6">
        <f t="shared" si="74"/>
        <v>9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70"/>
        <v>20.33818181818182</v>
      </c>
      <c r="G670" t="s">
        <v>14</v>
      </c>
      <c r="H670">
        <v>76</v>
      </c>
      <c r="I670" s="5">
        <f t="shared" si="7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72"/>
        <v>41122.208333333336</v>
      </c>
      <c r="O670" s="4">
        <f t="shared" si="73"/>
        <v>41134.208333333336</v>
      </c>
      <c r="P670" s="6">
        <f t="shared" si="74"/>
        <v>12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70"/>
        <v>358.64754098360658</v>
      </c>
      <c r="G671" t="s">
        <v>20</v>
      </c>
      <c r="H671">
        <v>1621</v>
      </c>
      <c r="I671" s="5">
        <f t="shared" si="7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72"/>
        <v>42912.208333333328</v>
      </c>
      <c r="O671" s="4">
        <f t="shared" si="73"/>
        <v>42921.208333333328</v>
      </c>
      <c r="P671" s="6">
        <f t="shared" si="74"/>
        <v>9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70"/>
        <v>468.85802469135803</v>
      </c>
      <c r="G672" t="s">
        <v>20</v>
      </c>
      <c r="H672">
        <v>1101</v>
      </c>
      <c r="I672" s="5">
        <f t="shared" si="7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72"/>
        <v>42425.25</v>
      </c>
      <c r="O672" s="4">
        <f t="shared" si="73"/>
        <v>42437.25</v>
      </c>
      <c r="P672" s="6">
        <f t="shared" si="74"/>
        <v>12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70"/>
        <v>122.0563524590164</v>
      </c>
      <c r="G673" t="s">
        <v>20</v>
      </c>
      <c r="H673">
        <v>1073</v>
      </c>
      <c r="I673" s="5">
        <f t="shared" si="7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72"/>
        <v>40390.208333333336</v>
      </c>
      <c r="O673" s="4">
        <f t="shared" si="73"/>
        <v>40394.208333333336</v>
      </c>
      <c r="P673" s="6">
        <f t="shared" si="74"/>
        <v>4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70"/>
        <v>55.931783729156137</v>
      </c>
      <c r="G674" t="s">
        <v>14</v>
      </c>
      <c r="H674">
        <v>4428</v>
      </c>
      <c r="I674" s="5">
        <f t="shared" si="7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72"/>
        <v>43180.208333333328</v>
      </c>
      <c r="O674" s="4">
        <f t="shared" si="73"/>
        <v>43190.208333333328</v>
      </c>
      <c r="P674" s="6">
        <f t="shared" si="74"/>
        <v>10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70"/>
        <v>43.660714285714285</v>
      </c>
      <c r="G675" t="s">
        <v>14</v>
      </c>
      <c r="H675">
        <v>58</v>
      </c>
      <c r="I675" s="5">
        <f t="shared" si="7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72"/>
        <v>42475.208333333328</v>
      </c>
      <c r="O675" s="4">
        <f t="shared" si="73"/>
        <v>42496.208333333328</v>
      </c>
      <c r="P675" s="6">
        <f t="shared" si="74"/>
        <v>21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70"/>
        <v>33.538371411833623</v>
      </c>
      <c r="G676" t="s">
        <v>74</v>
      </c>
      <c r="H676">
        <v>1218</v>
      </c>
      <c r="I676" s="5">
        <f t="shared" si="7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72"/>
        <v>40774.208333333336</v>
      </c>
      <c r="O676" s="4">
        <f t="shared" si="73"/>
        <v>40821.208333333336</v>
      </c>
      <c r="P676" s="6">
        <f t="shared" si="74"/>
        <v>47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70"/>
        <v>122.97938144329896</v>
      </c>
      <c r="G677" t="s">
        <v>20</v>
      </c>
      <c r="H677">
        <v>331</v>
      </c>
      <c r="I677" s="5">
        <f t="shared" si="7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72"/>
        <v>43719.208333333328</v>
      </c>
      <c r="O677" s="4">
        <f t="shared" si="73"/>
        <v>43726.208333333328</v>
      </c>
      <c r="P677" s="6">
        <f t="shared" si="74"/>
        <v>7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70"/>
        <v>189.74959871589084</v>
      </c>
      <c r="G678" t="s">
        <v>20</v>
      </c>
      <c r="H678">
        <v>1170</v>
      </c>
      <c r="I678" s="5">
        <f t="shared" si="7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72"/>
        <v>41178.208333333336</v>
      </c>
      <c r="O678" s="4">
        <f t="shared" si="73"/>
        <v>41187.208333333336</v>
      </c>
      <c r="P678" s="6">
        <f t="shared" si="74"/>
        <v>9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70"/>
        <v>83.622641509433961</v>
      </c>
      <c r="G679" t="s">
        <v>14</v>
      </c>
      <c r="H679">
        <v>111</v>
      </c>
      <c r="I679" s="5">
        <f t="shared" si="7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72"/>
        <v>42561.208333333328</v>
      </c>
      <c r="O679" s="4">
        <f t="shared" si="73"/>
        <v>42611.208333333328</v>
      </c>
      <c r="P679" s="6">
        <f t="shared" si="74"/>
        <v>50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70"/>
        <v>17.968844221105527</v>
      </c>
      <c r="G680" t="s">
        <v>74</v>
      </c>
      <c r="H680">
        <v>215</v>
      </c>
      <c r="I680" s="5">
        <f t="shared" si="7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72"/>
        <v>43484.25</v>
      </c>
      <c r="O680" s="4">
        <f t="shared" si="73"/>
        <v>43486.25</v>
      </c>
      <c r="P680" s="6">
        <f t="shared" si="74"/>
        <v>2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70"/>
        <v>1036.5</v>
      </c>
      <c r="G681" t="s">
        <v>20</v>
      </c>
      <c r="H681">
        <v>363</v>
      </c>
      <c r="I681" s="5">
        <f t="shared" si="7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72"/>
        <v>43756.208333333328</v>
      </c>
      <c r="O681" s="4">
        <f t="shared" si="73"/>
        <v>43761.208333333328</v>
      </c>
      <c r="P681" s="6">
        <f t="shared" si="74"/>
        <v>5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70"/>
        <v>97.405219780219781</v>
      </c>
      <c r="G682" t="s">
        <v>14</v>
      </c>
      <c r="H682">
        <v>2955</v>
      </c>
      <c r="I682" s="5">
        <f t="shared" si="7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72"/>
        <v>43813.25</v>
      </c>
      <c r="O682" s="4">
        <f t="shared" si="73"/>
        <v>43815.25</v>
      </c>
      <c r="P682" s="6">
        <f t="shared" si="74"/>
        <v>2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70"/>
        <v>86.386203150461711</v>
      </c>
      <c r="G683" t="s">
        <v>14</v>
      </c>
      <c r="H683">
        <v>1657</v>
      </c>
      <c r="I683" s="5">
        <f t="shared" si="7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72"/>
        <v>40898.25</v>
      </c>
      <c r="O683" s="4">
        <f t="shared" si="73"/>
        <v>40904.25</v>
      </c>
      <c r="P683" s="6">
        <f t="shared" si="74"/>
        <v>6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70"/>
        <v>150.16666666666666</v>
      </c>
      <c r="G684" t="s">
        <v>20</v>
      </c>
      <c r="H684">
        <v>103</v>
      </c>
      <c r="I684" s="5">
        <f t="shared" si="7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72"/>
        <v>41619.25</v>
      </c>
      <c r="O684" s="4">
        <f t="shared" si="73"/>
        <v>41628.25</v>
      </c>
      <c r="P684" s="6">
        <f t="shared" si="74"/>
        <v>9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70"/>
        <v>358.43478260869563</v>
      </c>
      <c r="G685" t="s">
        <v>20</v>
      </c>
      <c r="H685">
        <v>147</v>
      </c>
      <c r="I685" s="5">
        <f t="shared" si="7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72"/>
        <v>43359.208333333328</v>
      </c>
      <c r="O685" s="4">
        <f t="shared" si="73"/>
        <v>43361.208333333328</v>
      </c>
      <c r="P685" s="6">
        <f t="shared" si="74"/>
        <v>2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70"/>
        <v>542.85714285714289</v>
      </c>
      <c r="G686" t="s">
        <v>20</v>
      </c>
      <c r="H686">
        <v>110</v>
      </c>
      <c r="I686" s="5">
        <f t="shared" si="7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72"/>
        <v>40358.208333333336</v>
      </c>
      <c r="O686" s="4">
        <f t="shared" si="73"/>
        <v>40378.208333333336</v>
      </c>
      <c r="P686" s="6">
        <f t="shared" si="74"/>
        <v>20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70"/>
        <v>67.500714285714281</v>
      </c>
      <c r="G687" t="s">
        <v>14</v>
      </c>
      <c r="H687">
        <v>926</v>
      </c>
      <c r="I687" s="5">
        <f t="shared" si="7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72"/>
        <v>42239.208333333328</v>
      </c>
      <c r="O687" s="4">
        <f t="shared" si="73"/>
        <v>42263.208333333328</v>
      </c>
      <c r="P687" s="6">
        <f t="shared" si="74"/>
        <v>24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70"/>
        <v>191.74666666666667</v>
      </c>
      <c r="G688" t="s">
        <v>20</v>
      </c>
      <c r="H688">
        <v>134</v>
      </c>
      <c r="I688" s="5">
        <f t="shared" si="7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72"/>
        <v>43186.208333333328</v>
      </c>
      <c r="O688" s="4">
        <f t="shared" si="73"/>
        <v>43197.208333333328</v>
      </c>
      <c r="P688" s="6">
        <f t="shared" si="74"/>
        <v>11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70"/>
        <v>932</v>
      </c>
      <c r="G689" t="s">
        <v>20</v>
      </c>
      <c r="H689">
        <v>269</v>
      </c>
      <c r="I689" s="5">
        <f t="shared" si="7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72"/>
        <v>42806.25</v>
      </c>
      <c r="O689" s="4">
        <f t="shared" si="73"/>
        <v>42809.208333333328</v>
      </c>
      <c r="P689" s="6">
        <f t="shared" si="74"/>
        <v>3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70"/>
        <v>429.27586206896552</v>
      </c>
      <c r="G690" t="s">
        <v>20</v>
      </c>
      <c r="H690">
        <v>175</v>
      </c>
      <c r="I690" s="5">
        <f t="shared" si="7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72"/>
        <v>43475.25</v>
      </c>
      <c r="O690" s="4">
        <f t="shared" si="73"/>
        <v>43491.25</v>
      </c>
      <c r="P690" s="6">
        <f t="shared" si="74"/>
        <v>16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70"/>
        <v>100.65753424657534</v>
      </c>
      <c r="G691" t="s">
        <v>20</v>
      </c>
      <c r="H691">
        <v>69</v>
      </c>
      <c r="I691" s="5">
        <f t="shared" si="7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72"/>
        <v>41576.208333333336</v>
      </c>
      <c r="O691" s="4">
        <f t="shared" si="73"/>
        <v>41588.25</v>
      </c>
      <c r="P691" s="6">
        <f t="shared" si="74"/>
        <v>12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70"/>
        <v>226.61111111111111</v>
      </c>
      <c r="G692" t="s">
        <v>20</v>
      </c>
      <c r="H692">
        <v>190</v>
      </c>
      <c r="I692" s="5">
        <f t="shared" si="7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72"/>
        <v>40874.25</v>
      </c>
      <c r="O692" s="4">
        <f t="shared" si="73"/>
        <v>40880.25</v>
      </c>
      <c r="P692" s="6">
        <f t="shared" si="74"/>
        <v>6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70"/>
        <v>142.38</v>
      </c>
      <c r="G693" t="s">
        <v>20</v>
      </c>
      <c r="H693">
        <v>237</v>
      </c>
      <c r="I693" s="5">
        <f t="shared" si="7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72"/>
        <v>41185.208333333336</v>
      </c>
      <c r="O693" s="4">
        <f t="shared" si="73"/>
        <v>41202.208333333336</v>
      </c>
      <c r="P693" s="6">
        <f t="shared" si="74"/>
        <v>17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70"/>
        <v>90.63333333333334</v>
      </c>
      <c r="G694" t="s">
        <v>14</v>
      </c>
      <c r="H694">
        <v>77</v>
      </c>
      <c r="I694" s="5">
        <f t="shared" si="7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72"/>
        <v>43655.208333333328</v>
      </c>
      <c r="O694" s="4">
        <f t="shared" si="73"/>
        <v>43673.208333333328</v>
      </c>
      <c r="P694" s="6">
        <f t="shared" si="74"/>
        <v>18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70"/>
        <v>63.966740576496676</v>
      </c>
      <c r="G695" t="s">
        <v>14</v>
      </c>
      <c r="H695">
        <v>1748</v>
      </c>
      <c r="I695" s="5">
        <f t="shared" si="7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72"/>
        <v>43025.208333333328</v>
      </c>
      <c r="O695" s="4">
        <f t="shared" si="73"/>
        <v>43042.208333333328</v>
      </c>
      <c r="P695" s="6">
        <f t="shared" si="74"/>
        <v>17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70"/>
        <v>84.131868131868131</v>
      </c>
      <c r="G696" t="s">
        <v>14</v>
      </c>
      <c r="H696">
        <v>79</v>
      </c>
      <c r="I696" s="5">
        <f t="shared" si="7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72"/>
        <v>43066.25</v>
      </c>
      <c r="O696" s="4">
        <f t="shared" si="73"/>
        <v>43103.25</v>
      </c>
      <c r="P696" s="6">
        <f t="shared" si="74"/>
        <v>37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70"/>
        <v>133.93478260869566</v>
      </c>
      <c r="G697" t="s">
        <v>20</v>
      </c>
      <c r="H697">
        <v>196</v>
      </c>
      <c r="I697" s="5">
        <f t="shared" si="7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72"/>
        <v>42322.25</v>
      </c>
      <c r="O697" s="4">
        <f t="shared" si="73"/>
        <v>42338.25</v>
      </c>
      <c r="P697" s="6">
        <f t="shared" si="74"/>
        <v>16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70"/>
        <v>59.042047531992687</v>
      </c>
      <c r="G698" t="s">
        <v>14</v>
      </c>
      <c r="H698">
        <v>889</v>
      </c>
      <c r="I698" s="5">
        <f t="shared" si="7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72"/>
        <v>42114.208333333328</v>
      </c>
      <c r="O698" s="4">
        <f t="shared" si="73"/>
        <v>42115.208333333328</v>
      </c>
      <c r="P698" s="6">
        <f t="shared" si="74"/>
        <v>1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70"/>
        <v>152.80062063615205</v>
      </c>
      <c r="G699" t="s">
        <v>20</v>
      </c>
      <c r="H699">
        <v>7295</v>
      </c>
      <c r="I699" s="5">
        <f t="shared" si="7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72"/>
        <v>43190.208333333328</v>
      </c>
      <c r="O699" s="4">
        <f t="shared" si="73"/>
        <v>43192.208333333328</v>
      </c>
      <c r="P699" s="6">
        <f t="shared" si="74"/>
        <v>2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70"/>
        <v>446.69121140142516</v>
      </c>
      <c r="G700" t="s">
        <v>20</v>
      </c>
      <c r="H700">
        <v>2893</v>
      </c>
      <c r="I700" s="5">
        <f t="shared" si="7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72"/>
        <v>40871.25</v>
      </c>
      <c r="O700" s="4">
        <f t="shared" si="73"/>
        <v>40885.25</v>
      </c>
      <c r="P700" s="6">
        <f t="shared" si="74"/>
        <v>14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70"/>
        <v>84.391891891891888</v>
      </c>
      <c r="G701" t="s">
        <v>14</v>
      </c>
      <c r="H701">
        <v>56</v>
      </c>
      <c r="I701" s="5">
        <f t="shared" si="7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72"/>
        <v>43641.208333333328</v>
      </c>
      <c r="O701" s="4">
        <f t="shared" si="73"/>
        <v>43642.208333333328</v>
      </c>
      <c r="P701" s="6">
        <f t="shared" si="74"/>
        <v>1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70"/>
        <v>3</v>
      </c>
      <c r="G702" t="s">
        <v>14</v>
      </c>
      <c r="H702">
        <v>1</v>
      </c>
      <c r="I702" s="5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72"/>
        <v>40203.25</v>
      </c>
      <c r="O702" s="4">
        <f t="shared" si="73"/>
        <v>40218.25</v>
      </c>
      <c r="P702" s="6">
        <f t="shared" si="74"/>
        <v>15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70"/>
        <v>175.02692307692308</v>
      </c>
      <c r="G703" t="s">
        <v>20</v>
      </c>
      <c r="H703">
        <v>820</v>
      </c>
      <c r="I703" s="5">
        <f t="shared" si="7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72"/>
        <v>40629.208333333336</v>
      </c>
      <c r="O703" s="4">
        <f t="shared" si="73"/>
        <v>40636.208333333336</v>
      </c>
      <c r="P703" s="6">
        <f t="shared" si="74"/>
        <v>7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70"/>
        <v>54.137931034482762</v>
      </c>
      <c r="G704" t="s">
        <v>14</v>
      </c>
      <c r="H704">
        <v>83</v>
      </c>
      <c r="I704" s="5">
        <f t="shared" si="7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72"/>
        <v>41477.208333333336</v>
      </c>
      <c r="O704" s="4">
        <f t="shared" si="73"/>
        <v>41482.208333333336</v>
      </c>
      <c r="P704" s="6">
        <f t="shared" si="74"/>
        <v>5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70"/>
        <v>311.87381703470032</v>
      </c>
      <c r="G705" t="s">
        <v>20</v>
      </c>
      <c r="H705">
        <v>2038</v>
      </c>
      <c r="I705" s="5">
        <f t="shared" si="7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72"/>
        <v>41020.208333333336</v>
      </c>
      <c r="O705" s="4">
        <f t="shared" si="73"/>
        <v>41037.208333333336</v>
      </c>
      <c r="P705" s="6">
        <f t="shared" si="74"/>
        <v>17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77">100*E706/D706</f>
        <v>122.7816091954023</v>
      </c>
      <c r="G706" t="s">
        <v>20</v>
      </c>
      <c r="H706">
        <v>116</v>
      </c>
      <c r="I706" s="5">
        <f t="shared" ref="I706:I769" si="78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si="72"/>
        <v>42555.208333333328</v>
      </c>
      <c r="O706" s="4">
        <f t="shared" si="73"/>
        <v>42570.208333333328</v>
      </c>
      <c r="P706" s="6">
        <f t="shared" si="74"/>
        <v>15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77"/>
        <v>99.026517383618156</v>
      </c>
      <c r="G707" t="s">
        <v>14</v>
      </c>
      <c r="H707">
        <v>2025</v>
      </c>
      <c r="I707" s="5">
        <f t="shared" si="78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ref="N707:N770" si="79">DATE(1970,1,1)+L707/60/60/24</f>
        <v>41619.25</v>
      </c>
      <c r="O707" s="4">
        <f t="shared" ref="O707:O770" si="80">DATE(1970,1,1)+M707/60/60/24</f>
        <v>41623.25</v>
      </c>
      <c r="P707" s="6">
        <f t="shared" ref="P707:P770" si="81">ROUND(O707-N707,0)</f>
        <v>4</v>
      </c>
      <c r="Q707" t="b">
        <v>0</v>
      </c>
      <c r="R707" t="b">
        <v>0</v>
      </c>
      <c r="S707" t="s">
        <v>68</v>
      </c>
      <c r="T707" t="str">
        <f t="shared" ref="T707:T770" si="82">LEFT(S707,FIND("/",S707)-1)</f>
        <v>publishing</v>
      </c>
      <c r="U707" t="str">
        <f t="shared" ref="U707:U770" si="83">MID(S707,FIND("/",S707)+1,LEN(S707))</f>
        <v>nonfiction</v>
      </c>
    </row>
    <row r="708" spans="1:21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77"/>
        <v>127.84686346863468</v>
      </c>
      <c r="G708" t="s">
        <v>20</v>
      </c>
      <c r="H708">
        <v>1345</v>
      </c>
      <c r="I708" s="5">
        <f t="shared" si="78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79"/>
        <v>43471.25</v>
      </c>
      <c r="O708" s="4">
        <f t="shared" si="80"/>
        <v>43479.25</v>
      </c>
      <c r="P708" s="6">
        <f t="shared" si="81"/>
        <v>8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77"/>
        <v>158.61643835616439</v>
      </c>
      <c r="G709" t="s">
        <v>20</v>
      </c>
      <c r="H709">
        <v>168</v>
      </c>
      <c r="I709" s="5">
        <f t="shared" si="78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79"/>
        <v>43442.25</v>
      </c>
      <c r="O709" s="4">
        <f t="shared" si="80"/>
        <v>43478.25</v>
      </c>
      <c r="P709" s="6">
        <f t="shared" si="81"/>
        <v>36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77"/>
        <v>707.05882352941171</v>
      </c>
      <c r="G710" t="s">
        <v>20</v>
      </c>
      <c r="H710">
        <v>137</v>
      </c>
      <c r="I710" s="5">
        <f t="shared" si="78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79"/>
        <v>42877.208333333328</v>
      </c>
      <c r="O710" s="4">
        <f t="shared" si="80"/>
        <v>42887.208333333328</v>
      </c>
      <c r="P710" s="6">
        <f t="shared" si="81"/>
        <v>10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77"/>
        <v>142.38775510204081</v>
      </c>
      <c r="G711" t="s">
        <v>20</v>
      </c>
      <c r="H711">
        <v>186</v>
      </c>
      <c r="I711" s="5">
        <f t="shared" si="78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79"/>
        <v>41018.208333333336</v>
      </c>
      <c r="O711" s="4">
        <f t="shared" si="80"/>
        <v>41025.208333333336</v>
      </c>
      <c r="P711" s="6">
        <f t="shared" si="81"/>
        <v>7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77"/>
        <v>147.86046511627907</v>
      </c>
      <c r="G712" t="s">
        <v>20</v>
      </c>
      <c r="H712">
        <v>125</v>
      </c>
      <c r="I712" s="5">
        <f t="shared" si="78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79"/>
        <v>43295.208333333328</v>
      </c>
      <c r="O712" s="4">
        <f t="shared" si="80"/>
        <v>43302.208333333328</v>
      </c>
      <c r="P712" s="6">
        <f t="shared" si="81"/>
        <v>7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77"/>
        <v>20.322580645161292</v>
      </c>
      <c r="G713" t="s">
        <v>14</v>
      </c>
      <c r="H713">
        <v>14</v>
      </c>
      <c r="I713" s="5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79"/>
        <v>42393.25</v>
      </c>
      <c r="O713" s="4">
        <f t="shared" si="80"/>
        <v>42395.25</v>
      </c>
      <c r="P713" s="6">
        <f t="shared" si="81"/>
        <v>2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77"/>
        <v>1840.625</v>
      </c>
      <c r="G714" t="s">
        <v>20</v>
      </c>
      <c r="H714">
        <v>202</v>
      </c>
      <c r="I714" s="5">
        <f t="shared" si="78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79"/>
        <v>42559.208333333328</v>
      </c>
      <c r="O714" s="4">
        <f t="shared" si="80"/>
        <v>42600.208333333328</v>
      </c>
      <c r="P714" s="6">
        <f t="shared" si="81"/>
        <v>41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77"/>
        <v>161.94202898550725</v>
      </c>
      <c r="G715" t="s">
        <v>20</v>
      </c>
      <c r="H715">
        <v>103</v>
      </c>
      <c r="I715" s="5">
        <f t="shared" si="78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79"/>
        <v>42604.208333333328</v>
      </c>
      <c r="O715" s="4">
        <f t="shared" si="80"/>
        <v>42616.208333333328</v>
      </c>
      <c r="P715" s="6">
        <f t="shared" si="81"/>
        <v>12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77"/>
        <v>472.82077922077923</v>
      </c>
      <c r="G716" t="s">
        <v>20</v>
      </c>
      <c r="H716">
        <v>1785</v>
      </c>
      <c r="I716" s="5">
        <f t="shared" si="78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79"/>
        <v>41870.208333333336</v>
      </c>
      <c r="O716" s="4">
        <f t="shared" si="80"/>
        <v>41871.208333333336</v>
      </c>
      <c r="P716" s="6">
        <f t="shared" si="81"/>
        <v>1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77"/>
        <v>24.466101694915253</v>
      </c>
      <c r="G717" t="s">
        <v>14</v>
      </c>
      <c r="H717">
        <v>656</v>
      </c>
      <c r="I717" s="5">
        <f t="shared" si="78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79"/>
        <v>40397.208333333336</v>
      </c>
      <c r="O717" s="4">
        <f t="shared" si="80"/>
        <v>40402.208333333336</v>
      </c>
      <c r="P717" s="6">
        <f t="shared" si="81"/>
        <v>5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77"/>
        <v>517.65</v>
      </c>
      <c r="G718" t="s">
        <v>20</v>
      </c>
      <c r="H718">
        <v>157</v>
      </c>
      <c r="I718" s="5">
        <f t="shared" si="78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79"/>
        <v>41465.208333333336</v>
      </c>
      <c r="O718" s="4">
        <f t="shared" si="80"/>
        <v>41493.208333333336</v>
      </c>
      <c r="P718" s="6">
        <f t="shared" si="81"/>
        <v>28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77"/>
        <v>247.64285714285714</v>
      </c>
      <c r="G719" t="s">
        <v>20</v>
      </c>
      <c r="H719">
        <v>555</v>
      </c>
      <c r="I719" s="5">
        <f t="shared" si="78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79"/>
        <v>40777.208333333336</v>
      </c>
      <c r="O719" s="4">
        <f t="shared" si="80"/>
        <v>40798.208333333336</v>
      </c>
      <c r="P719" s="6">
        <f t="shared" si="81"/>
        <v>21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77"/>
        <v>100.20481927710843</v>
      </c>
      <c r="G720" t="s">
        <v>20</v>
      </c>
      <c r="H720">
        <v>297</v>
      </c>
      <c r="I720" s="5">
        <f t="shared" si="78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79"/>
        <v>41442.208333333336</v>
      </c>
      <c r="O720" s="4">
        <f t="shared" si="80"/>
        <v>41468.208333333336</v>
      </c>
      <c r="P720" s="6">
        <f t="shared" si="81"/>
        <v>26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77"/>
        <v>153</v>
      </c>
      <c r="G721" t="s">
        <v>20</v>
      </c>
      <c r="H721">
        <v>123</v>
      </c>
      <c r="I721" s="5">
        <f t="shared" si="78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79"/>
        <v>41058.208333333336</v>
      </c>
      <c r="O721" s="4">
        <f t="shared" si="80"/>
        <v>41069.208333333336</v>
      </c>
      <c r="P721" s="6">
        <f t="shared" si="81"/>
        <v>11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77"/>
        <v>37.091954022988503</v>
      </c>
      <c r="G722" t="s">
        <v>74</v>
      </c>
      <c r="H722">
        <v>38</v>
      </c>
      <c r="I722" s="5">
        <f t="shared" si="78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79"/>
        <v>43152.25</v>
      </c>
      <c r="O722" s="4">
        <f t="shared" si="80"/>
        <v>43166.25</v>
      </c>
      <c r="P722" s="6">
        <f t="shared" si="81"/>
        <v>14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77"/>
        <v>4.3923948220064721</v>
      </c>
      <c r="G723" t="s">
        <v>74</v>
      </c>
      <c r="H723">
        <v>60</v>
      </c>
      <c r="I723" s="5">
        <f t="shared" si="78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79"/>
        <v>43194.208333333328</v>
      </c>
      <c r="O723" s="4">
        <f t="shared" si="80"/>
        <v>43200.208333333328</v>
      </c>
      <c r="P723" s="6">
        <f t="shared" si="81"/>
        <v>6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77"/>
        <v>156.50721649484535</v>
      </c>
      <c r="G724" t="s">
        <v>20</v>
      </c>
      <c r="H724">
        <v>3036</v>
      </c>
      <c r="I724" s="5">
        <f t="shared" si="78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79"/>
        <v>43045.25</v>
      </c>
      <c r="O724" s="4">
        <f t="shared" si="80"/>
        <v>43072.25</v>
      </c>
      <c r="P724" s="6">
        <f t="shared" si="81"/>
        <v>27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77"/>
        <v>270.40816326530614</v>
      </c>
      <c r="G725" t="s">
        <v>20</v>
      </c>
      <c r="H725">
        <v>144</v>
      </c>
      <c r="I725" s="5">
        <f t="shared" si="78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79"/>
        <v>42431.25</v>
      </c>
      <c r="O725" s="4">
        <f t="shared" si="80"/>
        <v>42452.208333333328</v>
      </c>
      <c r="P725" s="6">
        <f t="shared" si="81"/>
        <v>21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77"/>
        <v>134.0595238095238</v>
      </c>
      <c r="G726" t="s">
        <v>20</v>
      </c>
      <c r="H726">
        <v>121</v>
      </c>
      <c r="I726" s="5">
        <f t="shared" si="78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79"/>
        <v>41934.208333333336</v>
      </c>
      <c r="O726" s="4">
        <f t="shared" si="80"/>
        <v>41936.208333333336</v>
      </c>
      <c r="P726" s="6">
        <f t="shared" si="81"/>
        <v>2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77"/>
        <v>50.398033126293996</v>
      </c>
      <c r="G727" t="s">
        <v>14</v>
      </c>
      <c r="H727">
        <v>1596</v>
      </c>
      <c r="I727" s="5">
        <f t="shared" si="78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79"/>
        <v>41958.25</v>
      </c>
      <c r="O727" s="4">
        <f t="shared" si="80"/>
        <v>41960.25</v>
      </c>
      <c r="P727" s="6">
        <f t="shared" si="81"/>
        <v>2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77"/>
        <v>88.815837937384899</v>
      </c>
      <c r="G728" t="s">
        <v>74</v>
      </c>
      <c r="H728">
        <v>524</v>
      </c>
      <c r="I728" s="5">
        <f t="shared" si="78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79"/>
        <v>40476.208333333336</v>
      </c>
      <c r="O728" s="4">
        <f t="shared" si="80"/>
        <v>40482.208333333336</v>
      </c>
      <c r="P728" s="6">
        <f t="shared" si="81"/>
        <v>6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77"/>
        <v>165</v>
      </c>
      <c r="G729" t="s">
        <v>20</v>
      </c>
      <c r="H729">
        <v>181</v>
      </c>
      <c r="I729" s="5">
        <f t="shared" si="78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79"/>
        <v>43485.25</v>
      </c>
      <c r="O729" s="4">
        <f t="shared" si="80"/>
        <v>43543.208333333328</v>
      </c>
      <c r="P729" s="6">
        <f t="shared" si="81"/>
        <v>58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77"/>
        <v>17.5</v>
      </c>
      <c r="G730" t="s">
        <v>14</v>
      </c>
      <c r="H730">
        <v>10</v>
      </c>
      <c r="I730" s="5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79"/>
        <v>42515.208333333328</v>
      </c>
      <c r="O730" s="4">
        <f t="shared" si="80"/>
        <v>42526.208333333328</v>
      </c>
      <c r="P730" s="6">
        <f t="shared" si="81"/>
        <v>11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77"/>
        <v>185.66071428571428</v>
      </c>
      <c r="G731" t="s">
        <v>20</v>
      </c>
      <c r="H731">
        <v>122</v>
      </c>
      <c r="I731" s="5">
        <f t="shared" si="78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79"/>
        <v>41309.25</v>
      </c>
      <c r="O731" s="4">
        <f t="shared" si="80"/>
        <v>41311.25</v>
      </c>
      <c r="P731" s="6">
        <f t="shared" si="81"/>
        <v>2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77"/>
        <v>412.66319444444446</v>
      </c>
      <c r="G732" t="s">
        <v>20</v>
      </c>
      <c r="H732">
        <v>1071</v>
      </c>
      <c r="I732" s="5">
        <f t="shared" si="78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79"/>
        <v>42147.208333333328</v>
      </c>
      <c r="O732" s="4">
        <f t="shared" si="80"/>
        <v>42153.208333333328</v>
      </c>
      <c r="P732" s="6">
        <f t="shared" si="81"/>
        <v>6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77"/>
        <v>90.25</v>
      </c>
      <c r="G733" t="s">
        <v>74</v>
      </c>
      <c r="H733">
        <v>219</v>
      </c>
      <c r="I733" s="5">
        <f t="shared" si="78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79"/>
        <v>42939.208333333328</v>
      </c>
      <c r="O733" s="4">
        <f t="shared" si="80"/>
        <v>42940.208333333328</v>
      </c>
      <c r="P733" s="6">
        <f t="shared" si="81"/>
        <v>1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77"/>
        <v>91.984615384615381</v>
      </c>
      <c r="G734" t="s">
        <v>14</v>
      </c>
      <c r="H734">
        <v>1121</v>
      </c>
      <c r="I734" s="5">
        <f t="shared" si="78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79"/>
        <v>42816.208333333328</v>
      </c>
      <c r="O734" s="4">
        <f t="shared" si="80"/>
        <v>42839.208333333328</v>
      </c>
      <c r="P734" s="6">
        <f t="shared" si="81"/>
        <v>23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77"/>
        <v>527.00632911392404</v>
      </c>
      <c r="G735" t="s">
        <v>20</v>
      </c>
      <c r="H735">
        <v>980</v>
      </c>
      <c r="I735" s="5">
        <f t="shared" si="78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79"/>
        <v>41844.208333333336</v>
      </c>
      <c r="O735" s="4">
        <f t="shared" si="80"/>
        <v>41857.208333333336</v>
      </c>
      <c r="P735" s="6">
        <f t="shared" si="81"/>
        <v>13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77"/>
        <v>319.14285714285717</v>
      </c>
      <c r="G736" t="s">
        <v>20</v>
      </c>
      <c r="H736">
        <v>536</v>
      </c>
      <c r="I736" s="5">
        <f t="shared" si="78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79"/>
        <v>42763.25</v>
      </c>
      <c r="O736" s="4">
        <f t="shared" si="80"/>
        <v>42775.25</v>
      </c>
      <c r="P736" s="6">
        <f t="shared" si="81"/>
        <v>12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77"/>
        <v>354.18867924528303</v>
      </c>
      <c r="G737" t="s">
        <v>20</v>
      </c>
      <c r="H737">
        <v>1991</v>
      </c>
      <c r="I737" s="5">
        <f t="shared" si="78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79"/>
        <v>42459.208333333328</v>
      </c>
      <c r="O737" s="4">
        <f t="shared" si="80"/>
        <v>42466.208333333328</v>
      </c>
      <c r="P737" s="6">
        <f t="shared" si="81"/>
        <v>7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77"/>
        <v>32.896103896103895</v>
      </c>
      <c r="G738" t="s">
        <v>74</v>
      </c>
      <c r="H738">
        <v>29</v>
      </c>
      <c r="I738" s="5">
        <f t="shared" si="78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79"/>
        <v>42055.25</v>
      </c>
      <c r="O738" s="4">
        <f t="shared" si="80"/>
        <v>42059.25</v>
      </c>
      <c r="P738" s="6">
        <f t="shared" si="81"/>
        <v>4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77"/>
        <v>135.8918918918919</v>
      </c>
      <c r="G739" t="s">
        <v>20</v>
      </c>
      <c r="H739">
        <v>180</v>
      </c>
      <c r="I739" s="5">
        <f t="shared" si="78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79"/>
        <v>42685.25</v>
      </c>
      <c r="O739" s="4">
        <f t="shared" si="80"/>
        <v>42697.25</v>
      </c>
      <c r="P739" s="6">
        <f t="shared" si="81"/>
        <v>12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77"/>
        <v>2.0843373493975905</v>
      </c>
      <c r="G740" t="s">
        <v>14</v>
      </c>
      <c r="H740">
        <v>15</v>
      </c>
      <c r="I740" s="5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79"/>
        <v>41959.25</v>
      </c>
      <c r="O740" s="4">
        <f t="shared" si="80"/>
        <v>41981.25</v>
      </c>
      <c r="P740" s="6">
        <f t="shared" si="81"/>
        <v>22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77"/>
        <v>61</v>
      </c>
      <c r="G741" t="s">
        <v>14</v>
      </c>
      <c r="H741">
        <v>191</v>
      </c>
      <c r="I741" s="5">
        <f t="shared" si="78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79"/>
        <v>41089.208333333336</v>
      </c>
      <c r="O741" s="4">
        <f t="shared" si="80"/>
        <v>41090.208333333336</v>
      </c>
      <c r="P741" s="6">
        <f t="shared" si="81"/>
        <v>1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77"/>
        <v>30.037735849056602</v>
      </c>
      <c r="G742" t="s">
        <v>14</v>
      </c>
      <c r="H742">
        <v>16</v>
      </c>
      <c r="I742" s="5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79"/>
        <v>42769.25</v>
      </c>
      <c r="O742" s="4">
        <f t="shared" si="80"/>
        <v>42772.25</v>
      </c>
      <c r="P742" s="6">
        <f t="shared" si="81"/>
        <v>3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77"/>
        <v>1179.1666666666667</v>
      </c>
      <c r="G743" t="s">
        <v>20</v>
      </c>
      <c r="H743">
        <v>130</v>
      </c>
      <c r="I743" s="5">
        <f t="shared" si="78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79"/>
        <v>40321.208333333336</v>
      </c>
      <c r="O743" s="4">
        <f t="shared" si="80"/>
        <v>40322.208333333336</v>
      </c>
      <c r="P743" s="6">
        <f t="shared" si="81"/>
        <v>1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77"/>
        <v>1126.0833333333333</v>
      </c>
      <c r="G744" t="s">
        <v>20</v>
      </c>
      <c r="H744">
        <v>122</v>
      </c>
      <c r="I744" s="5">
        <f t="shared" si="78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79"/>
        <v>40197.25</v>
      </c>
      <c r="O744" s="4">
        <f t="shared" si="80"/>
        <v>40239.25</v>
      </c>
      <c r="P744" s="6">
        <f t="shared" si="81"/>
        <v>42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77"/>
        <v>12.923076923076923</v>
      </c>
      <c r="G745" t="s">
        <v>14</v>
      </c>
      <c r="H745">
        <v>17</v>
      </c>
      <c r="I745" s="5">
        <f t="shared" si="78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79"/>
        <v>42298.208333333328</v>
      </c>
      <c r="O745" s="4">
        <f t="shared" si="80"/>
        <v>42304.208333333328</v>
      </c>
      <c r="P745" s="6">
        <f t="shared" si="81"/>
        <v>6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77"/>
        <v>712</v>
      </c>
      <c r="G746" t="s">
        <v>20</v>
      </c>
      <c r="H746">
        <v>140</v>
      </c>
      <c r="I746" s="5">
        <f t="shared" si="78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79"/>
        <v>43322.208333333328</v>
      </c>
      <c r="O746" s="4">
        <f t="shared" si="80"/>
        <v>43324.208333333328</v>
      </c>
      <c r="P746" s="6">
        <f t="shared" si="81"/>
        <v>2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77"/>
        <v>30.304347826086957</v>
      </c>
      <c r="G747" t="s">
        <v>14</v>
      </c>
      <c r="H747">
        <v>34</v>
      </c>
      <c r="I747" s="5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79"/>
        <v>40328.208333333336</v>
      </c>
      <c r="O747" s="4">
        <f t="shared" si="80"/>
        <v>40355.208333333336</v>
      </c>
      <c r="P747" s="6">
        <f t="shared" si="81"/>
        <v>27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77"/>
        <v>212.50896057347671</v>
      </c>
      <c r="G748" t="s">
        <v>20</v>
      </c>
      <c r="H748">
        <v>3388</v>
      </c>
      <c r="I748" s="5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79"/>
        <v>40825.208333333336</v>
      </c>
      <c r="O748" s="4">
        <f t="shared" si="80"/>
        <v>40830.208333333336</v>
      </c>
      <c r="P748" s="6">
        <f t="shared" si="81"/>
        <v>5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77"/>
        <v>228.85714285714286</v>
      </c>
      <c r="G749" t="s">
        <v>20</v>
      </c>
      <c r="H749">
        <v>280</v>
      </c>
      <c r="I749" s="5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79"/>
        <v>40423.208333333336</v>
      </c>
      <c r="O749" s="4">
        <f t="shared" si="80"/>
        <v>40434.208333333336</v>
      </c>
      <c r="P749" s="6">
        <f t="shared" si="81"/>
        <v>11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77"/>
        <v>34.959979476654695</v>
      </c>
      <c r="G750" t="s">
        <v>74</v>
      </c>
      <c r="H750">
        <v>614</v>
      </c>
      <c r="I750" s="5">
        <f t="shared" si="78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79"/>
        <v>40238.25</v>
      </c>
      <c r="O750" s="4">
        <f t="shared" si="80"/>
        <v>40263.208333333336</v>
      </c>
      <c r="P750" s="6">
        <f t="shared" si="81"/>
        <v>25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77"/>
        <v>157.2906976744186</v>
      </c>
      <c r="G751" t="s">
        <v>20</v>
      </c>
      <c r="H751">
        <v>366</v>
      </c>
      <c r="I751" s="5">
        <f t="shared" si="78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79"/>
        <v>41920.208333333336</v>
      </c>
      <c r="O751" s="4">
        <f t="shared" si="80"/>
        <v>41932.208333333336</v>
      </c>
      <c r="P751" s="6">
        <f t="shared" si="81"/>
        <v>12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77"/>
        <v>1</v>
      </c>
      <c r="G752" t="s">
        <v>14</v>
      </c>
      <c r="H752">
        <v>1</v>
      </c>
      <c r="I752" s="5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79"/>
        <v>40360.208333333336</v>
      </c>
      <c r="O752" s="4">
        <f t="shared" si="80"/>
        <v>40385.208333333336</v>
      </c>
      <c r="P752" s="6">
        <f t="shared" si="81"/>
        <v>25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77"/>
        <v>232.30555555555554</v>
      </c>
      <c r="G753" t="s">
        <v>20</v>
      </c>
      <c r="H753">
        <v>270</v>
      </c>
      <c r="I753" s="5">
        <f t="shared" si="78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79"/>
        <v>42446.208333333328</v>
      </c>
      <c r="O753" s="4">
        <f t="shared" si="80"/>
        <v>42461.208333333328</v>
      </c>
      <c r="P753" s="6">
        <f t="shared" si="81"/>
        <v>15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77"/>
        <v>92.448275862068968</v>
      </c>
      <c r="G754" t="s">
        <v>74</v>
      </c>
      <c r="H754">
        <v>114</v>
      </c>
      <c r="I754" s="5">
        <f t="shared" si="78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79"/>
        <v>40395.208333333336</v>
      </c>
      <c r="O754" s="4">
        <f t="shared" si="80"/>
        <v>40413.208333333336</v>
      </c>
      <c r="P754" s="6">
        <f t="shared" si="81"/>
        <v>18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77"/>
        <v>256.70212765957444</v>
      </c>
      <c r="G755" t="s">
        <v>20</v>
      </c>
      <c r="H755">
        <v>137</v>
      </c>
      <c r="I755" s="5">
        <f t="shared" si="78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79"/>
        <v>40321.208333333336</v>
      </c>
      <c r="O755" s="4">
        <f t="shared" si="80"/>
        <v>40336.208333333336</v>
      </c>
      <c r="P755" s="6">
        <f t="shared" si="81"/>
        <v>15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77"/>
        <v>168.47017045454547</v>
      </c>
      <c r="G756" t="s">
        <v>20</v>
      </c>
      <c r="H756">
        <v>3205</v>
      </c>
      <c r="I756" s="5">
        <f t="shared" si="78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79"/>
        <v>41210.208333333336</v>
      </c>
      <c r="O756" s="4">
        <f t="shared" si="80"/>
        <v>41263.25</v>
      </c>
      <c r="P756" s="6">
        <f t="shared" si="81"/>
        <v>53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77"/>
        <v>166.57777777777778</v>
      </c>
      <c r="G757" t="s">
        <v>20</v>
      </c>
      <c r="H757">
        <v>288</v>
      </c>
      <c r="I757" s="5">
        <f t="shared" si="78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79"/>
        <v>43096.25</v>
      </c>
      <c r="O757" s="4">
        <f t="shared" si="80"/>
        <v>43108.25</v>
      </c>
      <c r="P757" s="6">
        <f t="shared" si="81"/>
        <v>12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77"/>
        <v>772.07692307692309</v>
      </c>
      <c r="G758" t="s">
        <v>20</v>
      </c>
      <c r="H758">
        <v>148</v>
      </c>
      <c r="I758" s="5">
        <f t="shared" si="78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79"/>
        <v>42024.25</v>
      </c>
      <c r="O758" s="4">
        <f t="shared" si="80"/>
        <v>42030.25</v>
      </c>
      <c r="P758" s="6">
        <f t="shared" si="81"/>
        <v>6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77"/>
        <v>406.85714285714283</v>
      </c>
      <c r="G759" t="s">
        <v>20</v>
      </c>
      <c r="H759">
        <v>114</v>
      </c>
      <c r="I759" s="5">
        <f t="shared" si="78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79"/>
        <v>40675.208333333336</v>
      </c>
      <c r="O759" s="4">
        <f t="shared" si="80"/>
        <v>40679.208333333336</v>
      </c>
      <c r="P759" s="6">
        <f t="shared" si="81"/>
        <v>4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77"/>
        <v>564.20608108108104</v>
      </c>
      <c r="G760" t="s">
        <v>20</v>
      </c>
      <c r="H760">
        <v>1518</v>
      </c>
      <c r="I760" s="5">
        <f t="shared" si="7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79"/>
        <v>41936.208333333336</v>
      </c>
      <c r="O760" s="4">
        <f t="shared" si="80"/>
        <v>41945.208333333336</v>
      </c>
      <c r="P760" s="6">
        <f t="shared" si="81"/>
        <v>9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77"/>
        <v>68.426865671641792</v>
      </c>
      <c r="G761" t="s">
        <v>14</v>
      </c>
      <c r="H761">
        <v>1274</v>
      </c>
      <c r="I761" s="5">
        <f t="shared" si="7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79"/>
        <v>43136.25</v>
      </c>
      <c r="O761" s="4">
        <f t="shared" si="80"/>
        <v>43166.25</v>
      </c>
      <c r="P761" s="6">
        <f t="shared" si="81"/>
        <v>30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77"/>
        <v>34.351966873706004</v>
      </c>
      <c r="G762" t="s">
        <v>14</v>
      </c>
      <c r="H762">
        <v>210</v>
      </c>
      <c r="I762" s="5">
        <f t="shared" si="7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79"/>
        <v>43678.208333333328</v>
      </c>
      <c r="O762" s="4">
        <f t="shared" si="80"/>
        <v>43707.208333333328</v>
      </c>
      <c r="P762" s="6">
        <f t="shared" si="81"/>
        <v>29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77"/>
        <v>655.4545454545455</v>
      </c>
      <c r="G763" t="s">
        <v>20</v>
      </c>
      <c r="H763">
        <v>166</v>
      </c>
      <c r="I763" s="5">
        <f t="shared" si="7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79"/>
        <v>42938.208333333328</v>
      </c>
      <c r="O763" s="4">
        <f t="shared" si="80"/>
        <v>42943.208333333328</v>
      </c>
      <c r="P763" s="6">
        <f t="shared" si="81"/>
        <v>5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77"/>
        <v>177.25714285714287</v>
      </c>
      <c r="G764" t="s">
        <v>20</v>
      </c>
      <c r="H764">
        <v>100</v>
      </c>
      <c r="I764" s="5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79"/>
        <v>41241.25</v>
      </c>
      <c r="O764" s="4">
        <f t="shared" si="80"/>
        <v>41252.25</v>
      </c>
      <c r="P764" s="6">
        <f t="shared" si="81"/>
        <v>11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77"/>
        <v>113.17857142857143</v>
      </c>
      <c r="G765" t="s">
        <v>20</v>
      </c>
      <c r="H765">
        <v>235</v>
      </c>
      <c r="I765" s="5">
        <f t="shared" si="7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79"/>
        <v>41037.208333333336</v>
      </c>
      <c r="O765" s="4">
        <f t="shared" si="80"/>
        <v>41072.208333333336</v>
      </c>
      <c r="P765" s="6">
        <f t="shared" si="81"/>
        <v>35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77"/>
        <v>728.18181818181813</v>
      </c>
      <c r="G766" t="s">
        <v>20</v>
      </c>
      <c r="H766">
        <v>148</v>
      </c>
      <c r="I766" s="5">
        <f t="shared" si="7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79"/>
        <v>40676.208333333336</v>
      </c>
      <c r="O766" s="4">
        <f t="shared" si="80"/>
        <v>40684.208333333336</v>
      </c>
      <c r="P766" s="6">
        <f t="shared" si="81"/>
        <v>8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77"/>
        <v>208.33333333333334</v>
      </c>
      <c r="G767" t="s">
        <v>20</v>
      </c>
      <c r="H767">
        <v>198</v>
      </c>
      <c r="I767" s="5">
        <f t="shared" si="7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79"/>
        <v>42840.208333333328</v>
      </c>
      <c r="O767" s="4">
        <f t="shared" si="80"/>
        <v>42865.208333333328</v>
      </c>
      <c r="P767" s="6">
        <f t="shared" si="81"/>
        <v>25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77"/>
        <v>31.171232876712327</v>
      </c>
      <c r="G768" t="s">
        <v>14</v>
      </c>
      <c r="H768">
        <v>248</v>
      </c>
      <c r="I768" s="5">
        <f t="shared" si="7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79"/>
        <v>43362.208333333328</v>
      </c>
      <c r="O768" s="4">
        <f t="shared" si="80"/>
        <v>43363.208333333328</v>
      </c>
      <c r="P768" s="6">
        <f t="shared" si="81"/>
        <v>1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77"/>
        <v>56.967078189300409</v>
      </c>
      <c r="G769" t="s">
        <v>14</v>
      </c>
      <c r="H769">
        <v>513</v>
      </c>
      <c r="I769" s="5">
        <f t="shared" si="7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79"/>
        <v>42283.208333333328</v>
      </c>
      <c r="O769" s="4">
        <f t="shared" si="80"/>
        <v>42328.25</v>
      </c>
      <c r="P769" s="6">
        <f t="shared" si="81"/>
        <v>45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84">100*E770/D770</f>
        <v>231</v>
      </c>
      <c r="G770" t="s">
        <v>20</v>
      </c>
      <c r="H770">
        <v>150</v>
      </c>
      <c r="I770" s="5">
        <f t="shared" ref="I770:I833" si="85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si="79"/>
        <v>41619.25</v>
      </c>
      <c r="O770" s="4">
        <f t="shared" si="80"/>
        <v>41634.25</v>
      </c>
      <c r="P770" s="6">
        <f t="shared" si="81"/>
        <v>15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84"/>
        <v>86.867834394904463</v>
      </c>
      <c r="G771" t="s">
        <v>14</v>
      </c>
      <c r="H771">
        <v>3410</v>
      </c>
      <c r="I771" s="5">
        <f t="shared" si="85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ref="N771:N834" si="86">DATE(1970,1,1)+L771/60/60/24</f>
        <v>41501.208333333336</v>
      </c>
      <c r="O771" s="4">
        <f t="shared" ref="O771:O834" si="87">DATE(1970,1,1)+M771/60/60/24</f>
        <v>41527.208333333336</v>
      </c>
      <c r="P771" s="6">
        <f t="shared" ref="P771:P834" si="88">ROUND(O771-N771,0)</f>
        <v>26</v>
      </c>
      <c r="Q771" t="b">
        <v>0</v>
      </c>
      <c r="R771" t="b">
        <v>0</v>
      </c>
      <c r="S771" t="s">
        <v>89</v>
      </c>
      <c r="T771" t="str">
        <f t="shared" ref="T771:T834" si="89">LEFT(S771,FIND("/",S771)-1)</f>
        <v>games</v>
      </c>
      <c r="U771" t="str">
        <f t="shared" ref="U771:U834" si="90">MID(S771,FIND("/",S771)+1,LEN(S771))</f>
        <v>video games</v>
      </c>
    </row>
    <row r="772" spans="1:2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84"/>
        <v>270.74418604651163</v>
      </c>
      <c r="G772" t="s">
        <v>20</v>
      </c>
      <c r="H772">
        <v>216</v>
      </c>
      <c r="I772" s="5">
        <f t="shared" si="8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86"/>
        <v>41743.208333333336</v>
      </c>
      <c r="O772" s="4">
        <f t="shared" si="87"/>
        <v>41750.208333333336</v>
      </c>
      <c r="P772" s="6">
        <f t="shared" si="88"/>
        <v>7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84"/>
        <v>49.446428571428569</v>
      </c>
      <c r="G773" t="s">
        <v>74</v>
      </c>
      <c r="H773">
        <v>26</v>
      </c>
      <c r="I773" s="5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86"/>
        <v>43491.25</v>
      </c>
      <c r="O773" s="4">
        <f t="shared" si="87"/>
        <v>43518.25</v>
      </c>
      <c r="P773" s="6">
        <f t="shared" si="88"/>
        <v>27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84"/>
        <v>113.3596256684492</v>
      </c>
      <c r="G774" t="s">
        <v>20</v>
      </c>
      <c r="H774">
        <v>5139</v>
      </c>
      <c r="I774" s="5">
        <f t="shared" si="8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86"/>
        <v>43505.25</v>
      </c>
      <c r="O774" s="4">
        <f t="shared" si="87"/>
        <v>43509.25</v>
      </c>
      <c r="P774" s="6">
        <f t="shared" si="88"/>
        <v>4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84"/>
        <v>190.55555555555554</v>
      </c>
      <c r="G775" t="s">
        <v>20</v>
      </c>
      <c r="H775">
        <v>2353</v>
      </c>
      <c r="I775" s="5">
        <f t="shared" si="8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86"/>
        <v>42838.208333333328</v>
      </c>
      <c r="O775" s="4">
        <f t="shared" si="87"/>
        <v>42848.208333333328</v>
      </c>
      <c r="P775" s="6">
        <f t="shared" si="88"/>
        <v>10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84"/>
        <v>135.5</v>
      </c>
      <c r="G776" t="s">
        <v>20</v>
      </c>
      <c r="H776">
        <v>78</v>
      </c>
      <c r="I776" s="5">
        <f t="shared" si="8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86"/>
        <v>42513.208333333328</v>
      </c>
      <c r="O776" s="4">
        <f t="shared" si="87"/>
        <v>42554.208333333328</v>
      </c>
      <c r="P776" s="6">
        <f t="shared" si="88"/>
        <v>41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84"/>
        <v>10.297872340425531</v>
      </c>
      <c r="G777" t="s">
        <v>14</v>
      </c>
      <c r="H777">
        <v>10</v>
      </c>
      <c r="I777" s="5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86"/>
        <v>41949.25</v>
      </c>
      <c r="O777" s="4">
        <f t="shared" si="87"/>
        <v>41959.25</v>
      </c>
      <c r="P777" s="6">
        <f t="shared" si="88"/>
        <v>10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84"/>
        <v>65.544223826714799</v>
      </c>
      <c r="G778" t="s">
        <v>14</v>
      </c>
      <c r="H778">
        <v>2201</v>
      </c>
      <c r="I778" s="5">
        <f t="shared" si="8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86"/>
        <v>43650.208333333328</v>
      </c>
      <c r="O778" s="4">
        <f t="shared" si="87"/>
        <v>43668.208333333328</v>
      </c>
      <c r="P778" s="6">
        <f t="shared" si="88"/>
        <v>18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84"/>
        <v>49.026652452025587</v>
      </c>
      <c r="G779" t="s">
        <v>14</v>
      </c>
      <c r="H779">
        <v>676</v>
      </c>
      <c r="I779" s="5">
        <f t="shared" si="8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86"/>
        <v>40809.208333333336</v>
      </c>
      <c r="O779" s="4">
        <f t="shared" si="87"/>
        <v>40838.208333333336</v>
      </c>
      <c r="P779" s="6">
        <f t="shared" si="88"/>
        <v>29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84"/>
        <v>787.92307692307691</v>
      </c>
      <c r="G780" t="s">
        <v>20</v>
      </c>
      <c r="H780">
        <v>174</v>
      </c>
      <c r="I780" s="5">
        <f t="shared" si="8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86"/>
        <v>40768.208333333336</v>
      </c>
      <c r="O780" s="4">
        <f t="shared" si="87"/>
        <v>40773.208333333336</v>
      </c>
      <c r="P780" s="6">
        <f t="shared" si="88"/>
        <v>5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84"/>
        <v>80.306347746090154</v>
      </c>
      <c r="G781" t="s">
        <v>14</v>
      </c>
      <c r="H781">
        <v>831</v>
      </c>
      <c r="I781" s="5">
        <f t="shared" si="8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86"/>
        <v>42230.208333333328</v>
      </c>
      <c r="O781" s="4">
        <f t="shared" si="87"/>
        <v>42239.208333333328</v>
      </c>
      <c r="P781" s="6">
        <f t="shared" si="88"/>
        <v>9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84"/>
        <v>106.29411764705883</v>
      </c>
      <c r="G782" t="s">
        <v>20</v>
      </c>
      <c r="H782">
        <v>164</v>
      </c>
      <c r="I782" s="5">
        <f t="shared" si="8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86"/>
        <v>42573.208333333328</v>
      </c>
      <c r="O782" s="4">
        <f t="shared" si="87"/>
        <v>42592.208333333328</v>
      </c>
      <c r="P782" s="6">
        <f t="shared" si="88"/>
        <v>19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84"/>
        <v>50.735632183908045</v>
      </c>
      <c r="G783" t="s">
        <v>74</v>
      </c>
      <c r="H783">
        <v>56</v>
      </c>
      <c r="I783" s="5">
        <f t="shared" si="8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86"/>
        <v>40482.208333333336</v>
      </c>
      <c r="O783" s="4">
        <f t="shared" si="87"/>
        <v>40533.25</v>
      </c>
      <c r="P783" s="6">
        <f t="shared" si="88"/>
        <v>51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84"/>
        <v>215.31372549019608</v>
      </c>
      <c r="G784" t="s">
        <v>20</v>
      </c>
      <c r="H784">
        <v>161</v>
      </c>
      <c r="I784" s="5">
        <f t="shared" si="8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86"/>
        <v>40603.25</v>
      </c>
      <c r="O784" s="4">
        <f t="shared" si="87"/>
        <v>40631.208333333336</v>
      </c>
      <c r="P784" s="6">
        <f t="shared" si="88"/>
        <v>28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84"/>
        <v>141.22972972972974</v>
      </c>
      <c r="G785" t="s">
        <v>20</v>
      </c>
      <c r="H785">
        <v>138</v>
      </c>
      <c r="I785" s="5">
        <f t="shared" si="8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86"/>
        <v>41625.25</v>
      </c>
      <c r="O785" s="4">
        <f t="shared" si="87"/>
        <v>41632.25</v>
      </c>
      <c r="P785" s="6">
        <f t="shared" si="88"/>
        <v>7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84"/>
        <v>115.33745781777277</v>
      </c>
      <c r="G786" t="s">
        <v>20</v>
      </c>
      <c r="H786">
        <v>3308</v>
      </c>
      <c r="I786" s="5">
        <f t="shared" si="8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86"/>
        <v>42435.25</v>
      </c>
      <c r="O786" s="4">
        <f t="shared" si="87"/>
        <v>42446.208333333328</v>
      </c>
      <c r="P786" s="6">
        <f t="shared" si="88"/>
        <v>11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84"/>
        <v>193.11940298507463</v>
      </c>
      <c r="G787" t="s">
        <v>20</v>
      </c>
      <c r="H787">
        <v>127</v>
      </c>
      <c r="I787" s="5">
        <f t="shared" si="8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86"/>
        <v>43582.208333333328</v>
      </c>
      <c r="O787" s="4">
        <f t="shared" si="87"/>
        <v>43616.208333333328</v>
      </c>
      <c r="P787" s="6">
        <f t="shared" si="88"/>
        <v>34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84"/>
        <v>729.73333333333335</v>
      </c>
      <c r="G788" t="s">
        <v>20</v>
      </c>
      <c r="H788">
        <v>207</v>
      </c>
      <c r="I788" s="5">
        <f t="shared" si="8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86"/>
        <v>43186.208333333328</v>
      </c>
      <c r="O788" s="4">
        <f t="shared" si="87"/>
        <v>43193.208333333328</v>
      </c>
      <c r="P788" s="6">
        <f t="shared" si="88"/>
        <v>7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84"/>
        <v>99.66339869281046</v>
      </c>
      <c r="G789" t="s">
        <v>14</v>
      </c>
      <c r="H789">
        <v>859</v>
      </c>
      <c r="I789" s="5">
        <f t="shared" si="8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86"/>
        <v>40684.208333333336</v>
      </c>
      <c r="O789" s="4">
        <f t="shared" si="87"/>
        <v>40693.208333333336</v>
      </c>
      <c r="P789" s="6">
        <f t="shared" si="88"/>
        <v>9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84"/>
        <v>88.166666666666671</v>
      </c>
      <c r="G790" t="s">
        <v>47</v>
      </c>
      <c r="H790">
        <v>31</v>
      </c>
      <c r="I790" s="5">
        <f t="shared" si="8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86"/>
        <v>41202.208333333336</v>
      </c>
      <c r="O790" s="4">
        <f t="shared" si="87"/>
        <v>41223.25</v>
      </c>
      <c r="P790" s="6">
        <f t="shared" si="88"/>
        <v>21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84"/>
        <v>37.233333333333334</v>
      </c>
      <c r="G791" t="s">
        <v>14</v>
      </c>
      <c r="H791">
        <v>45</v>
      </c>
      <c r="I791" s="5">
        <f t="shared" si="8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86"/>
        <v>41786.208333333336</v>
      </c>
      <c r="O791" s="4">
        <f t="shared" si="87"/>
        <v>41823.208333333336</v>
      </c>
      <c r="P791" s="6">
        <f t="shared" si="88"/>
        <v>37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84"/>
        <v>30.540075309306079</v>
      </c>
      <c r="G792" t="s">
        <v>74</v>
      </c>
      <c r="H792">
        <v>1113</v>
      </c>
      <c r="I792" s="5">
        <f t="shared" si="8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86"/>
        <v>40223.25</v>
      </c>
      <c r="O792" s="4">
        <f t="shared" si="87"/>
        <v>40229.25</v>
      </c>
      <c r="P792" s="6">
        <f t="shared" si="88"/>
        <v>6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84"/>
        <v>25.714285714285715</v>
      </c>
      <c r="G793" t="s">
        <v>14</v>
      </c>
      <c r="H793">
        <v>6</v>
      </c>
      <c r="I793" s="5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86"/>
        <v>42715.25</v>
      </c>
      <c r="O793" s="4">
        <f t="shared" si="87"/>
        <v>42731.25</v>
      </c>
      <c r="P793" s="6">
        <f t="shared" si="88"/>
        <v>16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84"/>
        <v>34</v>
      </c>
      <c r="G794" t="s">
        <v>14</v>
      </c>
      <c r="H794">
        <v>7</v>
      </c>
      <c r="I794" s="5">
        <f t="shared" si="8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86"/>
        <v>41451.208333333336</v>
      </c>
      <c r="O794" s="4">
        <f t="shared" si="87"/>
        <v>41479.208333333336</v>
      </c>
      <c r="P794" s="6">
        <f t="shared" si="88"/>
        <v>28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84"/>
        <v>1185.909090909091</v>
      </c>
      <c r="G795" t="s">
        <v>20</v>
      </c>
      <c r="H795">
        <v>181</v>
      </c>
      <c r="I795" s="5">
        <f t="shared" si="8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86"/>
        <v>41450.208333333336</v>
      </c>
      <c r="O795" s="4">
        <f t="shared" si="87"/>
        <v>41454.208333333336</v>
      </c>
      <c r="P795" s="6">
        <f t="shared" si="88"/>
        <v>4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84"/>
        <v>125.39393939393939</v>
      </c>
      <c r="G796" t="s">
        <v>20</v>
      </c>
      <c r="H796">
        <v>110</v>
      </c>
      <c r="I796" s="5">
        <f t="shared" si="8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86"/>
        <v>43091.25</v>
      </c>
      <c r="O796" s="4">
        <f t="shared" si="87"/>
        <v>43103.25</v>
      </c>
      <c r="P796" s="6">
        <f t="shared" si="88"/>
        <v>12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84"/>
        <v>14.394366197183098</v>
      </c>
      <c r="G797" t="s">
        <v>14</v>
      </c>
      <c r="H797">
        <v>31</v>
      </c>
      <c r="I797" s="5">
        <f t="shared" si="8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86"/>
        <v>42675.208333333328</v>
      </c>
      <c r="O797" s="4">
        <f t="shared" si="87"/>
        <v>42678.208333333328</v>
      </c>
      <c r="P797" s="6">
        <f t="shared" si="88"/>
        <v>3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84"/>
        <v>54.807692307692307</v>
      </c>
      <c r="G798" t="s">
        <v>14</v>
      </c>
      <c r="H798">
        <v>78</v>
      </c>
      <c r="I798" s="5">
        <f t="shared" si="8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86"/>
        <v>41859.208333333336</v>
      </c>
      <c r="O798" s="4">
        <f t="shared" si="87"/>
        <v>41866.208333333336</v>
      </c>
      <c r="P798" s="6">
        <f t="shared" si="88"/>
        <v>7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84"/>
        <v>109.63157894736842</v>
      </c>
      <c r="G799" t="s">
        <v>20</v>
      </c>
      <c r="H799">
        <v>185</v>
      </c>
      <c r="I799" s="5">
        <f t="shared" si="8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86"/>
        <v>43464.25</v>
      </c>
      <c r="O799" s="4">
        <f t="shared" si="87"/>
        <v>43487.25</v>
      </c>
      <c r="P799" s="6">
        <f t="shared" si="88"/>
        <v>23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84"/>
        <v>188.47058823529412</v>
      </c>
      <c r="G800" t="s">
        <v>20</v>
      </c>
      <c r="H800">
        <v>121</v>
      </c>
      <c r="I800" s="5">
        <f t="shared" si="8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86"/>
        <v>41060.208333333336</v>
      </c>
      <c r="O800" s="4">
        <f t="shared" si="87"/>
        <v>41088.208333333336</v>
      </c>
      <c r="P800" s="6">
        <f t="shared" si="88"/>
        <v>28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84"/>
        <v>87.008284023668637</v>
      </c>
      <c r="G801" t="s">
        <v>14</v>
      </c>
      <c r="H801">
        <v>1225</v>
      </c>
      <c r="I801" s="5">
        <f t="shared" si="8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86"/>
        <v>42399.25</v>
      </c>
      <c r="O801" s="4">
        <f t="shared" si="87"/>
        <v>42403.25</v>
      </c>
      <c r="P801" s="6">
        <f t="shared" si="88"/>
        <v>4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84"/>
        <v>1</v>
      </c>
      <c r="G802" t="s">
        <v>14</v>
      </c>
      <c r="H802">
        <v>1</v>
      </c>
      <c r="I802" s="5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86"/>
        <v>42167.208333333328</v>
      </c>
      <c r="O802" s="4">
        <f t="shared" si="87"/>
        <v>42171.208333333328</v>
      </c>
      <c r="P802" s="6">
        <f t="shared" si="88"/>
        <v>4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84"/>
        <v>202.91304347826087</v>
      </c>
      <c r="G803" t="s">
        <v>20</v>
      </c>
      <c r="H803">
        <v>106</v>
      </c>
      <c r="I803" s="5">
        <f t="shared" si="8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86"/>
        <v>43830.25</v>
      </c>
      <c r="O803" s="4">
        <f t="shared" si="87"/>
        <v>43852.25</v>
      </c>
      <c r="P803" s="6">
        <f t="shared" si="88"/>
        <v>22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84"/>
        <v>197.03225806451613</v>
      </c>
      <c r="G804" t="s">
        <v>20</v>
      </c>
      <c r="H804">
        <v>142</v>
      </c>
      <c r="I804" s="5">
        <f t="shared" si="8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86"/>
        <v>43650.208333333328</v>
      </c>
      <c r="O804" s="4">
        <f t="shared" si="87"/>
        <v>43652.208333333328</v>
      </c>
      <c r="P804" s="6">
        <f t="shared" si="88"/>
        <v>2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84"/>
        <v>107</v>
      </c>
      <c r="G805" t="s">
        <v>20</v>
      </c>
      <c r="H805">
        <v>233</v>
      </c>
      <c r="I805" s="5">
        <f t="shared" si="8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86"/>
        <v>43492.25</v>
      </c>
      <c r="O805" s="4">
        <f t="shared" si="87"/>
        <v>43526.25</v>
      </c>
      <c r="P805" s="6">
        <f t="shared" si="88"/>
        <v>34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84"/>
        <v>268.73076923076923</v>
      </c>
      <c r="G806" t="s">
        <v>20</v>
      </c>
      <c r="H806">
        <v>218</v>
      </c>
      <c r="I806" s="5">
        <f t="shared" si="8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86"/>
        <v>43102.25</v>
      </c>
      <c r="O806" s="4">
        <f t="shared" si="87"/>
        <v>43122.25</v>
      </c>
      <c r="P806" s="6">
        <f t="shared" si="88"/>
        <v>20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84"/>
        <v>50.845360824742265</v>
      </c>
      <c r="G807" t="s">
        <v>14</v>
      </c>
      <c r="H807">
        <v>67</v>
      </c>
      <c r="I807" s="5">
        <f t="shared" si="8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86"/>
        <v>41958.25</v>
      </c>
      <c r="O807" s="4">
        <f t="shared" si="87"/>
        <v>42009.25</v>
      </c>
      <c r="P807" s="6">
        <f t="shared" si="88"/>
        <v>51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84"/>
        <v>1180.2857142857142</v>
      </c>
      <c r="G808" t="s">
        <v>20</v>
      </c>
      <c r="H808">
        <v>76</v>
      </c>
      <c r="I808" s="5">
        <f t="shared" si="8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86"/>
        <v>40973.25</v>
      </c>
      <c r="O808" s="4">
        <f t="shared" si="87"/>
        <v>40997.208333333336</v>
      </c>
      <c r="P808" s="6">
        <f t="shared" si="88"/>
        <v>24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84"/>
        <v>264</v>
      </c>
      <c r="G809" t="s">
        <v>20</v>
      </c>
      <c r="H809">
        <v>43</v>
      </c>
      <c r="I809" s="5">
        <f t="shared" si="8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86"/>
        <v>43753.208333333328</v>
      </c>
      <c r="O809" s="4">
        <f t="shared" si="87"/>
        <v>43797.25</v>
      </c>
      <c r="P809" s="6">
        <f t="shared" si="88"/>
        <v>44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84"/>
        <v>30.442307692307693</v>
      </c>
      <c r="G810" t="s">
        <v>14</v>
      </c>
      <c r="H810">
        <v>19</v>
      </c>
      <c r="I810" s="5">
        <f t="shared" si="8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86"/>
        <v>42507.208333333328</v>
      </c>
      <c r="O810" s="4">
        <f t="shared" si="87"/>
        <v>42524.208333333328</v>
      </c>
      <c r="P810" s="6">
        <f t="shared" si="88"/>
        <v>17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84"/>
        <v>62.88068181818182</v>
      </c>
      <c r="G811" t="s">
        <v>14</v>
      </c>
      <c r="H811">
        <v>2108</v>
      </c>
      <c r="I811" s="5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86"/>
        <v>41135.208333333336</v>
      </c>
      <c r="O811" s="4">
        <f t="shared" si="87"/>
        <v>41136.208333333336</v>
      </c>
      <c r="P811" s="6">
        <f t="shared" si="88"/>
        <v>1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84"/>
        <v>193.125</v>
      </c>
      <c r="G812" t="s">
        <v>20</v>
      </c>
      <c r="H812">
        <v>221</v>
      </c>
      <c r="I812" s="5">
        <f t="shared" si="8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86"/>
        <v>43067.25</v>
      </c>
      <c r="O812" s="4">
        <f t="shared" si="87"/>
        <v>43077.25</v>
      </c>
      <c r="P812" s="6">
        <f t="shared" si="88"/>
        <v>10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84"/>
        <v>77.1027027027027</v>
      </c>
      <c r="G813" t="s">
        <v>14</v>
      </c>
      <c r="H813">
        <v>679</v>
      </c>
      <c r="I813" s="5">
        <f t="shared" si="8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86"/>
        <v>42378.25</v>
      </c>
      <c r="O813" s="4">
        <f t="shared" si="87"/>
        <v>42380.25</v>
      </c>
      <c r="P813" s="6">
        <f t="shared" si="88"/>
        <v>2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84"/>
        <v>225.52763819095478</v>
      </c>
      <c r="G814" t="s">
        <v>20</v>
      </c>
      <c r="H814">
        <v>2805</v>
      </c>
      <c r="I814" s="5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86"/>
        <v>43206.208333333328</v>
      </c>
      <c r="O814" s="4">
        <f t="shared" si="87"/>
        <v>43211.208333333328</v>
      </c>
      <c r="P814" s="6">
        <f t="shared" si="88"/>
        <v>5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84"/>
        <v>239.40625</v>
      </c>
      <c r="G815" t="s">
        <v>20</v>
      </c>
      <c r="H815">
        <v>68</v>
      </c>
      <c r="I815" s="5">
        <f t="shared" si="8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86"/>
        <v>41148.208333333336</v>
      </c>
      <c r="O815" s="4">
        <f t="shared" si="87"/>
        <v>41158.208333333336</v>
      </c>
      <c r="P815" s="6">
        <f t="shared" si="88"/>
        <v>10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84"/>
        <v>92.1875</v>
      </c>
      <c r="G816" t="s">
        <v>14</v>
      </c>
      <c r="H816">
        <v>36</v>
      </c>
      <c r="I816" s="5">
        <f t="shared" si="8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86"/>
        <v>42517.208333333328</v>
      </c>
      <c r="O816" s="4">
        <f t="shared" si="87"/>
        <v>42519.208333333328</v>
      </c>
      <c r="P816" s="6">
        <f t="shared" si="88"/>
        <v>2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84"/>
        <v>130.23333333333332</v>
      </c>
      <c r="G817" t="s">
        <v>20</v>
      </c>
      <c r="H817">
        <v>183</v>
      </c>
      <c r="I817" s="5">
        <f t="shared" si="8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86"/>
        <v>43068.25</v>
      </c>
      <c r="O817" s="4">
        <f t="shared" si="87"/>
        <v>43094.25</v>
      </c>
      <c r="P817" s="6">
        <f t="shared" si="88"/>
        <v>26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84"/>
        <v>615.21739130434787</v>
      </c>
      <c r="G818" t="s">
        <v>20</v>
      </c>
      <c r="H818">
        <v>133</v>
      </c>
      <c r="I818" s="5">
        <f t="shared" si="8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86"/>
        <v>41680.25</v>
      </c>
      <c r="O818" s="4">
        <f t="shared" si="87"/>
        <v>41682.25</v>
      </c>
      <c r="P818" s="6">
        <f t="shared" si="88"/>
        <v>2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84"/>
        <v>368.79532163742692</v>
      </c>
      <c r="G819" t="s">
        <v>20</v>
      </c>
      <c r="H819">
        <v>2489</v>
      </c>
      <c r="I819" s="5">
        <f t="shared" si="8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86"/>
        <v>43589.208333333328</v>
      </c>
      <c r="O819" s="4">
        <f t="shared" si="87"/>
        <v>43617.208333333328</v>
      </c>
      <c r="P819" s="6">
        <f t="shared" si="88"/>
        <v>28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84"/>
        <v>1094.8571428571429</v>
      </c>
      <c r="G820" t="s">
        <v>20</v>
      </c>
      <c r="H820">
        <v>69</v>
      </c>
      <c r="I820" s="5">
        <f t="shared" si="8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86"/>
        <v>43486.25</v>
      </c>
      <c r="O820" s="4">
        <f t="shared" si="87"/>
        <v>43499.25</v>
      </c>
      <c r="P820" s="6">
        <f t="shared" si="88"/>
        <v>13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84"/>
        <v>50.662921348314605</v>
      </c>
      <c r="G821" t="s">
        <v>14</v>
      </c>
      <c r="H821">
        <v>47</v>
      </c>
      <c r="I821" s="5">
        <f t="shared" si="8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86"/>
        <v>41237.25</v>
      </c>
      <c r="O821" s="4">
        <f t="shared" si="87"/>
        <v>41252.25</v>
      </c>
      <c r="P821" s="6">
        <f t="shared" si="88"/>
        <v>15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84"/>
        <v>800.6</v>
      </c>
      <c r="G822" t="s">
        <v>20</v>
      </c>
      <c r="H822">
        <v>279</v>
      </c>
      <c r="I822" s="5">
        <f t="shared" si="8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86"/>
        <v>43310.208333333328</v>
      </c>
      <c r="O822" s="4">
        <f t="shared" si="87"/>
        <v>43323.208333333328</v>
      </c>
      <c r="P822" s="6">
        <f t="shared" si="88"/>
        <v>13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84"/>
        <v>291.28571428571428</v>
      </c>
      <c r="G823" t="s">
        <v>20</v>
      </c>
      <c r="H823">
        <v>210</v>
      </c>
      <c r="I823" s="5">
        <f t="shared" si="8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86"/>
        <v>42794.25</v>
      </c>
      <c r="O823" s="4">
        <f t="shared" si="87"/>
        <v>42807.208333333328</v>
      </c>
      <c r="P823" s="6">
        <f t="shared" si="88"/>
        <v>13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84"/>
        <v>349.96666666666664</v>
      </c>
      <c r="G824" t="s">
        <v>20</v>
      </c>
      <c r="H824">
        <v>2100</v>
      </c>
      <c r="I824" s="5">
        <f t="shared" si="8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86"/>
        <v>41698.25</v>
      </c>
      <c r="O824" s="4">
        <f t="shared" si="87"/>
        <v>41715.208333333336</v>
      </c>
      <c r="P824" s="6">
        <f t="shared" si="88"/>
        <v>17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84"/>
        <v>357.07317073170731</v>
      </c>
      <c r="G825" t="s">
        <v>20</v>
      </c>
      <c r="H825">
        <v>252</v>
      </c>
      <c r="I825" s="5">
        <f t="shared" si="8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86"/>
        <v>41892.208333333336</v>
      </c>
      <c r="O825" s="4">
        <f t="shared" si="87"/>
        <v>41917.208333333336</v>
      </c>
      <c r="P825" s="6">
        <f t="shared" si="88"/>
        <v>25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84"/>
        <v>126.48941176470588</v>
      </c>
      <c r="G826" t="s">
        <v>20</v>
      </c>
      <c r="H826">
        <v>1280</v>
      </c>
      <c r="I826" s="5">
        <f t="shared" si="8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86"/>
        <v>40348.208333333336</v>
      </c>
      <c r="O826" s="4">
        <f t="shared" si="87"/>
        <v>40380.208333333336</v>
      </c>
      <c r="P826" s="6">
        <f t="shared" si="88"/>
        <v>32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84"/>
        <v>387.5</v>
      </c>
      <c r="G827" t="s">
        <v>20</v>
      </c>
      <c r="H827">
        <v>157</v>
      </c>
      <c r="I827" s="5">
        <f t="shared" si="8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86"/>
        <v>42941.208333333328</v>
      </c>
      <c r="O827" s="4">
        <f t="shared" si="87"/>
        <v>42953.208333333328</v>
      </c>
      <c r="P827" s="6">
        <f t="shared" si="88"/>
        <v>12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84"/>
        <v>457.03571428571428</v>
      </c>
      <c r="G828" t="s">
        <v>20</v>
      </c>
      <c r="H828">
        <v>194</v>
      </c>
      <c r="I828" s="5">
        <f t="shared" si="8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86"/>
        <v>40525.25</v>
      </c>
      <c r="O828" s="4">
        <f t="shared" si="87"/>
        <v>40553.25</v>
      </c>
      <c r="P828" s="6">
        <f t="shared" si="88"/>
        <v>28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84"/>
        <v>266.69565217391306</v>
      </c>
      <c r="G829" t="s">
        <v>20</v>
      </c>
      <c r="H829">
        <v>82</v>
      </c>
      <c r="I829" s="5">
        <f t="shared" si="8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86"/>
        <v>40666.208333333336</v>
      </c>
      <c r="O829" s="4">
        <f t="shared" si="87"/>
        <v>40678.208333333336</v>
      </c>
      <c r="P829" s="6">
        <f t="shared" si="88"/>
        <v>12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84"/>
        <v>69</v>
      </c>
      <c r="G830" t="s">
        <v>14</v>
      </c>
      <c r="H830">
        <v>70</v>
      </c>
      <c r="I830" s="5">
        <f t="shared" si="8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86"/>
        <v>43340.208333333328</v>
      </c>
      <c r="O830" s="4">
        <f t="shared" si="87"/>
        <v>43365.208333333328</v>
      </c>
      <c r="P830" s="6">
        <f t="shared" si="88"/>
        <v>25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84"/>
        <v>51.34375</v>
      </c>
      <c r="G831" t="s">
        <v>14</v>
      </c>
      <c r="H831">
        <v>154</v>
      </c>
      <c r="I831" s="5">
        <f t="shared" si="8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86"/>
        <v>42164.208333333328</v>
      </c>
      <c r="O831" s="4">
        <f t="shared" si="87"/>
        <v>42179.208333333328</v>
      </c>
      <c r="P831" s="6">
        <f t="shared" si="88"/>
        <v>15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84"/>
        <v>1.1710526315789473</v>
      </c>
      <c r="G832" t="s">
        <v>14</v>
      </c>
      <c r="H832">
        <v>22</v>
      </c>
      <c r="I832" s="5">
        <f t="shared" si="8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86"/>
        <v>43103.25</v>
      </c>
      <c r="O832" s="4">
        <f t="shared" si="87"/>
        <v>43162.25</v>
      </c>
      <c r="P832" s="6">
        <f t="shared" si="88"/>
        <v>59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84"/>
        <v>108.97734294541709</v>
      </c>
      <c r="G833" t="s">
        <v>20</v>
      </c>
      <c r="H833">
        <v>4233</v>
      </c>
      <c r="I833" s="5">
        <f t="shared" si="8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86"/>
        <v>40994.208333333336</v>
      </c>
      <c r="O833" s="4">
        <f t="shared" si="87"/>
        <v>41028.208333333336</v>
      </c>
      <c r="P833" s="6">
        <f t="shared" si="88"/>
        <v>34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91">100*E834/D834</f>
        <v>315.17592592592592</v>
      </c>
      <c r="G834" t="s">
        <v>20</v>
      </c>
      <c r="H834">
        <v>1297</v>
      </c>
      <c r="I834" s="5">
        <f t="shared" ref="I834:I897" si="92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si="86"/>
        <v>42299.208333333328</v>
      </c>
      <c r="O834" s="4">
        <f t="shared" si="87"/>
        <v>42333.25</v>
      </c>
      <c r="P834" s="6">
        <f t="shared" si="88"/>
        <v>34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91"/>
        <v>157.69117647058823</v>
      </c>
      <c r="G835" t="s">
        <v>20</v>
      </c>
      <c r="H835">
        <v>165</v>
      </c>
      <c r="I835" s="5">
        <f t="shared" si="9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ref="N835:N898" si="93">DATE(1970,1,1)+L835/60/60/24</f>
        <v>40588.25</v>
      </c>
      <c r="O835" s="4">
        <f t="shared" ref="O835:O898" si="94">DATE(1970,1,1)+M835/60/60/24</f>
        <v>40599.25</v>
      </c>
      <c r="P835" s="6">
        <f t="shared" ref="P835:P898" si="95">ROUND(O835-N835,0)</f>
        <v>11</v>
      </c>
      <c r="Q835" t="b">
        <v>0</v>
      </c>
      <c r="R835" t="b">
        <v>0</v>
      </c>
      <c r="S835" t="s">
        <v>206</v>
      </c>
      <c r="T835" t="str">
        <f t="shared" ref="T835:T898" si="96">LEFT(S835,FIND("/",S835)-1)</f>
        <v>publishing</v>
      </c>
      <c r="U835" t="str">
        <f t="shared" ref="U835:U898" si="97">MID(S835,FIND("/",S835)+1,LEN(S835))</f>
        <v>translations</v>
      </c>
    </row>
    <row r="836" spans="1:2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91"/>
        <v>153.8082191780822</v>
      </c>
      <c r="G836" t="s">
        <v>20</v>
      </c>
      <c r="H836">
        <v>119</v>
      </c>
      <c r="I836" s="5">
        <f t="shared" si="9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93"/>
        <v>41448.208333333336</v>
      </c>
      <c r="O836" s="4">
        <f t="shared" si="94"/>
        <v>41454.208333333336</v>
      </c>
      <c r="P836" s="6">
        <f t="shared" si="95"/>
        <v>6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91"/>
        <v>89.738979118329468</v>
      </c>
      <c r="G837" t="s">
        <v>14</v>
      </c>
      <c r="H837">
        <v>1758</v>
      </c>
      <c r="I837" s="5">
        <f t="shared" si="9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93"/>
        <v>42063.25</v>
      </c>
      <c r="O837" s="4">
        <f t="shared" si="94"/>
        <v>42069.25</v>
      </c>
      <c r="P837" s="6">
        <f t="shared" si="95"/>
        <v>6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91"/>
        <v>75.135802469135797</v>
      </c>
      <c r="G838" t="s">
        <v>14</v>
      </c>
      <c r="H838">
        <v>94</v>
      </c>
      <c r="I838" s="5">
        <f t="shared" si="9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93"/>
        <v>40214.25</v>
      </c>
      <c r="O838" s="4">
        <f t="shared" si="94"/>
        <v>40225.25</v>
      </c>
      <c r="P838" s="6">
        <f t="shared" si="95"/>
        <v>11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91"/>
        <v>852.88135593220341</v>
      </c>
      <c r="G839" t="s">
        <v>20</v>
      </c>
      <c r="H839">
        <v>1797</v>
      </c>
      <c r="I839" s="5">
        <f t="shared" si="9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93"/>
        <v>40629.208333333336</v>
      </c>
      <c r="O839" s="4">
        <f t="shared" si="94"/>
        <v>40683.208333333336</v>
      </c>
      <c r="P839" s="6">
        <f t="shared" si="95"/>
        <v>54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91"/>
        <v>138.90625</v>
      </c>
      <c r="G840" t="s">
        <v>20</v>
      </c>
      <c r="H840">
        <v>261</v>
      </c>
      <c r="I840" s="5">
        <f t="shared" si="9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93"/>
        <v>43370.208333333328</v>
      </c>
      <c r="O840" s="4">
        <f t="shared" si="94"/>
        <v>43379.208333333328</v>
      </c>
      <c r="P840" s="6">
        <f t="shared" si="95"/>
        <v>9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91"/>
        <v>190.18181818181819</v>
      </c>
      <c r="G841" t="s">
        <v>20</v>
      </c>
      <c r="H841">
        <v>157</v>
      </c>
      <c r="I841" s="5">
        <f t="shared" si="9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93"/>
        <v>41715.208333333336</v>
      </c>
      <c r="O841" s="4">
        <f t="shared" si="94"/>
        <v>41760.208333333336</v>
      </c>
      <c r="P841" s="6">
        <f t="shared" si="95"/>
        <v>45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91"/>
        <v>100.24333619948409</v>
      </c>
      <c r="G842" t="s">
        <v>20</v>
      </c>
      <c r="H842">
        <v>3533</v>
      </c>
      <c r="I842" s="5">
        <f t="shared" si="9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93"/>
        <v>41836.208333333336</v>
      </c>
      <c r="O842" s="4">
        <f t="shared" si="94"/>
        <v>41838.208333333336</v>
      </c>
      <c r="P842" s="6">
        <f t="shared" si="95"/>
        <v>2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91"/>
        <v>142.75824175824175</v>
      </c>
      <c r="G843" t="s">
        <v>20</v>
      </c>
      <c r="H843">
        <v>155</v>
      </c>
      <c r="I843" s="5">
        <f t="shared" si="9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93"/>
        <v>42419.25</v>
      </c>
      <c r="O843" s="4">
        <f t="shared" si="94"/>
        <v>42435.25</v>
      </c>
      <c r="P843" s="6">
        <f t="shared" si="95"/>
        <v>16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91"/>
        <v>563.13333333333333</v>
      </c>
      <c r="G844" t="s">
        <v>20</v>
      </c>
      <c r="H844">
        <v>132</v>
      </c>
      <c r="I844" s="5">
        <f t="shared" si="9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93"/>
        <v>43266.208333333328</v>
      </c>
      <c r="O844" s="4">
        <f t="shared" si="94"/>
        <v>43269.208333333328</v>
      </c>
      <c r="P844" s="6">
        <f t="shared" si="95"/>
        <v>3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91"/>
        <v>30.71590909090909</v>
      </c>
      <c r="G845" t="s">
        <v>14</v>
      </c>
      <c r="H845">
        <v>33</v>
      </c>
      <c r="I845" s="5">
        <f t="shared" si="9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93"/>
        <v>43338.208333333328</v>
      </c>
      <c r="O845" s="4">
        <f t="shared" si="94"/>
        <v>43344.208333333328</v>
      </c>
      <c r="P845" s="6">
        <f t="shared" si="95"/>
        <v>6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91"/>
        <v>99.397727272727266</v>
      </c>
      <c r="G846" t="s">
        <v>74</v>
      </c>
      <c r="H846">
        <v>94</v>
      </c>
      <c r="I846" s="5">
        <f t="shared" si="9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93"/>
        <v>40930.25</v>
      </c>
      <c r="O846" s="4">
        <f t="shared" si="94"/>
        <v>40933.25</v>
      </c>
      <c r="P846" s="6">
        <f t="shared" si="95"/>
        <v>3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91"/>
        <v>197.54935622317598</v>
      </c>
      <c r="G847" t="s">
        <v>20</v>
      </c>
      <c r="H847">
        <v>1354</v>
      </c>
      <c r="I847" s="5">
        <f t="shared" si="9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93"/>
        <v>43235.208333333328</v>
      </c>
      <c r="O847" s="4">
        <f t="shared" si="94"/>
        <v>43272.208333333328</v>
      </c>
      <c r="P847" s="6">
        <f t="shared" si="95"/>
        <v>37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91"/>
        <v>508.5</v>
      </c>
      <c r="G848" t="s">
        <v>20</v>
      </c>
      <c r="H848">
        <v>48</v>
      </c>
      <c r="I848" s="5">
        <f t="shared" si="9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93"/>
        <v>43302.208333333328</v>
      </c>
      <c r="O848" s="4">
        <f t="shared" si="94"/>
        <v>43338.208333333328</v>
      </c>
      <c r="P848" s="6">
        <f t="shared" si="95"/>
        <v>36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91"/>
        <v>237.74468085106383</v>
      </c>
      <c r="G849" t="s">
        <v>20</v>
      </c>
      <c r="H849">
        <v>110</v>
      </c>
      <c r="I849" s="5">
        <f t="shared" si="9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93"/>
        <v>43107.25</v>
      </c>
      <c r="O849" s="4">
        <f t="shared" si="94"/>
        <v>43110.25</v>
      </c>
      <c r="P849" s="6">
        <f t="shared" si="95"/>
        <v>3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91"/>
        <v>338.46875</v>
      </c>
      <c r="G850" t="s">
        <v>20</v>
      </c>
      <c r="H850">
        <v>172</v>
      </c>
      <c r="I850" s="5">
        <f t="shared" si="9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93"/>
        <v>40341.208333333336</v>
      </c>
      <c r="O850" s="4">
        <f t="shared" si="94"/>
        <v>40350.208333333336</v>
      </c>
      <c r="P850" s="6">
        <f t="shared" si="95"/>
        <v>9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91"/>
        <v>133.08955223880596</v>
      </c>
      <c r="G851" t="s">
        <v>20</v>
      </c>
      <c r="H851">
        <v>307</v>
      </c>
      <c r="I851" s="5">
        <f t="shared" si="9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93"/>
        <v>40948.25</v>
      </c>
      <c r="O851" s="4">
        <f t="shared" si="94"/>
        <v>40951.25</v>
      </c>
      <c r="P851" s="6">
        <f t="shared" si="95"/>
        <v>3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91"/>
        <v>1</v>
      </c>
      <c r="G852" t="s">
        <v>14</v>
      </c>
      <c r="H852">
        <v>1</v>
      </c>
      <c r="I852" s="5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93"/>
        <v>40866.25</v>
      </c>
      <c r="O852" s="4">
        <f t="shared" si="94"/>
        <v>40881.25</v>
      </c>
      <c r="P852" s="6">
        <f t="shared" si="95"/>
        <v>15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91"/>
        <v>207.8</v>
      </c>
      <c r="G853" t="s">
        <v>20</v>
      </c>
      <c r="H853">
        <v>160</v>
      </c>
      <c r="I853" s="5">
        <f t="shared" si="9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93"/>
        <v>41031.208333333336</v>
      </c>
      <c r="O853" s="4">
        <f t="shared" si="94"/>
        <v>41064.208333333336</v>
      </c>
      <c r="P853" s="6">
        <f t="shared" si="95"/>
        <v>33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91"/>
        <v>51.122448979591837</v>
      </c>
      <c r="G854" t="s">
        <v>14</v>
      </c>
      <c r="H854">
        <v>31</v>
      </c>
      <c r="I854" s="5">
        <f t="shared" si="9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93"/>
        <v>40740.208333333336</v>
      </c>
      <c r="O854" s="4">
        <f t="shared" si="94"/>
        <v>40750.208333333336</v>
      </c>
      <c r="P854" s="6">
        <f t="shared" si="95"/>
        <v>10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91"/>
        <v>652.05847953216369</v>
      </c>
      <c r="G855" t="s">
        <v>20</v>
      </c>
      <c r="H855">
        <v>1467</v>
      </c>
      <c r="I855" s="5">
        <f t="shared" si="9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93"/>
        <v>40714.208333333336</v>
      </c>
      <c r="O855" s="4">
        <f t="shared" si="94"/>
        <v>40719.208333333336</v>
      </c>
      <c r="P855" s="6">
        <f t="shared" si="95"/>
        <v>5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91"/>
        <v>113.63099415204678</v>
      </c>
      <c r="G856" t="s">
        <v>20</v>
      </c>
      <c r="H856">
        <v>2662</v>
      </c>
      <c r="I856" s="5">
        <f t="shared" si="9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93"/>
        <v>43787.25</v>
      </c>
      <c r="O856" s="4">
        <f t="shared" si="94"/>
        <v>43814.25</v>
      </c>
      <c r="P856" s="6">
        <f t="shared" si="95"/>
        <v>27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91"/>
        <v>102.37606837606837</v>
      </c>
      <c r="G857" t="s">
        <v>20</v>
      </c>
      <c r="H857">
        <v>452</v>
      </c>
      <c r="I857" s="5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93"/>
        <v>40712.208333333336</v>
      </c>
      <c r="O857" s="4">
        <f t="shared" si="94"/>
        <v>40743.208333333336</v>
      </c>
      <c r="P857" s="6">
        <f t="shared" si="95"/>
        <v>31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91"/>
        <v>356.58333333333331</v>
      </c>
      <c r="G858" t="s">
        <v>20</v>
      </c>
      <c r="H858">
        <v>158</v>
      </c>
      <c r="I858" s="5">
        <f t="shared" si="9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93"/>
        <v>41023.208333333336</v>
      </c>
      <c r="O858" s="4">
        <f t="shared" si="94"/>
        <v>41040.208333333336</v>
      </c>
      <c r="P858" s="6">
        <f t="shared" si="95"/>
        <v>17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91"/>
        <v>139.8679245283019</v>
      </c>
      <c r="G859" t="s">
        <v>20</v>
      </c>
      <c r="H859">
        <v>225</v>
      </c>
      <c r="I859" s="5">
        <f t="shared" si="9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93"/>
        <v>40944.25</v>
      </c>
      <c r="O859" s="4">
        <f t="shared" si="94"/>
        <v>40967.25</v>
      </c>
      <c r="P859" s="6">
        <f t="shared" si="95"/>
        <v>23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91"/>
        <v>69.45</v>
      </c>
      <c r="G860" t="s">
        <v>14</v>
      </c>
      <c r="H860">
        <v>35</v>
      </c>
      <c r="I860" s="5">
        <f t="shared" si="9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93"/>
        <v>43211.208333333328</v>
      </c>
      <c r="O860" s="4">
        <f t="shared" si="94"/>
        <v>43218.208333333328</v>
      </c>
      <c r="P860" s="6">
        <f t="shared" si="95"/>
        <v>7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91"/>
        <v>35.534246575342465</v>
      </c>
      <c r="G861" t="s">
        <v>14</v>
      </c>
      <c r="H861">
        <v>63</v>
      </c>
      <c r="I861" s="5">
        <f t="shared" si="9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93"/>
        <v>41334.25</v>
      </c>
      <c r="O861" s="4">
        <f t="shared" si="94"/>
        <v>41352.208333333336</v>
      </c>
      <c r="P861" s="6">
        <f t="shared" si="95"/>
        <v>18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91"/>
        <v>251.65</v>
      </c>
      <c r="G862" t="s">
        <v>20</v>
      </c>
      <c r="H862">
        <v>65</v>
      </c>
      <c r="I862" s="5">
        <f t="shared" si="9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93"/>
        <v>43515.25</v>
      </c>
      <c r="O862" s="4">
        <f t="shared" si="94"/>
        <v>43525.25</v>
      </c>
      <c r="P862" s="6">
        <f t="shared" si="95"/>
        <v>10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91"/>
        <v>105.875</v>
      </c>
      <c r="G863" t="s">
        <v>20</v>
      </c>
      <c r="H863">
        <v>163</v>
      </c>
      <c r="I863" s="5">
        <f t="shared" si="9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93"/>
        <v>40258.208333333336</v>
      </c>
      <c r="O863" s="4">
        <f t="shared" si="94"/>
        <v>40266.208333333336</v>
      </c>
      <c r="P863" s="6">
        <f t="shared" si="95"/>
        <v>8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91"/>
        <v>187.42857142857142</v>
      </c>
      <c r="G864" t="s">
        <v>20</v>
      </c>
      <c r="H864">
        <v>85</v>
      </c>
      <c r="I864" s="5">
        <f t="shared" si="9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93"/>
        <v>40756.208333333336</v>
      </c>
      <c r="O864" s="4">
        <f t="shared" si="94"/>
        <v>40760.208333333336</v>
      </c>
      <c r="P864" s="6">
        <f t="shared" si="95"/>
        <v>4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91"/>
        <v>386.78571428571428</v>
      </c>
      <c r="G865" t="s">
        <v>20</v>
      </c>
      <c r="H865">
        <v>217</v>
      </c>
      <c r="I865" s="5">
        <f t="shared" si="9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93"/>
        <v>42172.208333333328</v>
      </c>
      <c r="O865" s="4">
        <f t="shared" si="94"/>
        <v>42195.208333333328</v>
      </c>
      <c r="P865" s="6">
        <f t="shared" si="95"/>
        <v>23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91"/>
        <v>347.07142857142856</v>
      </c>
      <c r="G866" t="s">
        <v>20</v>
      </c>
      <c r="H866">
        <v>150</v>
      </c>
      <c r="I866" s="5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93"/>
        <v>42601.208333333328</v>
      </c>
      <c r="O866" s="4">
        <f t="shared" si="94"/>
        <v>42606.208333333328</v>
      </c>
      <c r="P866" s="6">
        <f t="shared" si="95"/>
        <v>5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91"/>
        <v>185.82098765432099</v>
      </c>
      <c r="G867" t="s">
        <v>20</v>
      </c>
      <c r="H867">
        <v>3272</v>
      </c>
      <c r="I867" s="5">
        <f t="shared" si="9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93"/>
        <v>41897.208333333336</v>
      </c>
      <c r="O867" s="4">
        <f t="shared" si="94"/>
        <v>41906.208333333336</v>
      </c>
      <c r="P867" s="6">
        <f t="shared" si="95"/>
        <v>9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91"/>
        <v>43.241247264770237</v>
      </c>
      <c r="G868" t="s">
        <v>74</v>
      </c>
      <c r="H868">
        <v>898</v>
      </c>
      <c r="I868" s="5">
        <f t="shared" si="9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93"/>
        <v>40671.208333333336</v>
      </c>
      <c r="O868" s="4">
        <f t="shared" si="94"/>
        <v>40672.208333333336</v>
      </c>
      <c r="P868" s="6">
        <f t="shared" si="95"/>
        <v>1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91"/>
        <v>162.4375</v>
      </c>
      <c r="G869" t="s">
        <v>20</v>
      </c>
      <c r="H869">
        <v>300</v>
      </c>
      <c r="I869" s="5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93"/>
        <v>43382.208333333328</v>
      </c>
      <c r="O869" s="4">
        <f t="shared" si="94"/>
        <v>43388.208333333328</v>
      </c>
      <c r="P869" s="6">
        <f t="shared" si="95"/>
        <v>6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91"/>
        <v>184.84285714285716</v>
      </c>
      <c r="G870" t="s">
        <v>20</v>
      </c>
      <c r="H870">
        <v>126</v>
      </c>
      <c r="I870" s="5">
        <f t="shared" si="9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93"/>
        <v>41559.208333333336</v>
      </c>
      <c r="O870" s="4">
        <f t="shared" si="94"/>
        <v>41570.208333333336</v>
      </c>
      <c r="P870" s="6">
        <f t="shared" si="95"/>
        <v>11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91"/>
        <v>23.703520691785052</v>
      </c>
      <c r="G871" t="s">
        <v>14</v>
      </c>
      <c r="H871">
        <v>526</v>
      </c>
      <c r="I871" s="5">
        <f t="shared" si="9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93"/>
        <v>40350.208333333336</v>
      </c>
      <c r="O871" s="4">
        <f t="shared" si="94"/>
        <v>40364.208333333336</v>
      </c>
      <c r="P871" s="6">
        <f t="shared" si="95"/>
        <v>14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91"/>
        <v>89.870129870129873</v>
      </c>
      <c r="G872" t="s">
        <v>14</v>
      </c>
      <c r="H872">
        <v>121</v>
      </c>
      <c r="I872" s="5">
        <f t="shared" si="9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93"/>
        <v>42240.208333333328</v>
      </c>
      <c r="O872" s="4">
        <f t="shared" si="94"/>
        <v>42265.208333333328</v>
      </c>
      <c r="P872" s="6">
        <f t="shared" si="95"/>
        <v>25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91"/>
        <v>272.6041958041958</v>
      </c>
      <c r="G873" t="s">
        <v>20</v>
      </c>
      <c r="H873">
        <v>2320</v>
      </c>
      <c r="I873" s="5">
        <f t="shared" si="9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93"/>
        <v>43040.208333333328</v>
      </c>
      <c r="O873" s="4">
        <f t="shared" si="94"/>
        <v>43058.25</v>
      </c>
      <c r="P873" s="6">
        <f t="shared" si="95"/>
        <v>18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91"/>
        <v>170.04255319148936</v>
      </c>
      <c r="G874" t="s">
        <v>20</v>
      </c>
      <c r="H874">
        <v>81</v>
      </c>
      <c r="I874" s="5">
        <f t="shared" si="9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93"/>
        <v>43346.208333333328</v>
      </c>
      <c r="O874" s="4">
        <f t="shared" si="94"/>
        <v>43351.208333333328</v>
      </c>
      <c r="P874" s="6">
        <f t="shared" si="95"/>
        <v>5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91"/>
        <v>188.28503562945369</v>
      </c>
      <c r="G875" t="s">
        <v>20</v>
      </c>
      <c r="H875">
        <v>1887</v>
      </c>
      <c r="I875" s="5">
        <f t="shared" si="9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93"/>
        <v>41647.25</v>
      </c>
      <c r="O875" s="4">
        <f t="shared" si="94"/>
        <v>41652.25</v>
      </c>
      <c r="P875" s="6">
        <f t="shared" si="95"/>
        <v>5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91"/>
        <v>346.93532338308455</v>
      </c>
      <c r="G876" t="s">
        <v>20</v>
      </c>
      <c r="H876">
        <v>4358</v>
      </c>
      <c r="I876" s="5">
        <f t="shared" si="9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93"/>
        <v>40291.208333333336</v>
      </c>
      <c r="O876" s="4">
        <f t="shared" si="94"/>
        <v>40329.208333333336</v>
      </c>
      <c r="P876" s="6">
        <f t="shared" si="95"/>
        <v>38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91"/>
        <v>69.177215189873422</v>
      </c>
      <c r="G877" t="s">
        <v>14</v>
      </c>
      <c r="H877">
        <v>67</v>
      </c>
      <c r="I877" s="5">
        <f t="shared" si="9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93"/>
        <v>40556.25</v>
      </c>
      <c r="O877" s="4">
        <f t="shared" si="94"/>
        <v>40557.25</v>
      </c>
      <c r="P877" s="6">
        <f t="shared" si="95"/>
        <v>1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91"/>
        <v>25.433734939759034</v>
      </c>
      <c r="G878" t="s">
        <v>14</v>
      </c>
      <c r="H878">
        <v>57</v>
      </c>
      <c r="I878" s="5">
        <f t="shared" si="9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93"/>
        <v>43624.208333333328</v>
      </c>
      <c r="O878" s="4">
        <f t="shared" si="94"/>
        <v>43648.208333333328</v>
      </c>
      <c r="P878" s="6">
        <f t="shared" si="95"/>
        <v>24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91"/>
        <v>77.400977995110026</v>
      </c>
      <c r="G879" t="s">
        <v>14</v>
      </c>
      <c r="H879">
        <v>1229</v>
      </c>
      <c r="I879" s="5">
        <f t="shared" si="9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93"/>
        <v>42577.208333333328</v>
      </c>
      <c r="O879" s="4">
        <f t="shared" si="94"/>
        <v>42578.208333333328</v>
      </c>
      <c r="P879" s="6">
        <f t="shared" si="95"/>
        <v>1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91"/>
        <v>37.481481481481481</v>
      </c>
      <c r="G880" t="s">
        <v>14</v>
      </c>
      <c r="H880">
        <v>12</v>
      </c>
      <c r="I880" s="5">
        <f t="shared" si="9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93"/>
        <v>43845.25</v>
      </c>
      <c r="O880" s="4">
        <f t="shared" si="94"/>
        <v>43869.25</v>
      </c>
      <c r="P880" s="6">
        <f t="shared" si="95"/>
        <v>24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91"/>
        <v>543.79999999999995</v>
      </c>
      <c r="G881" t="s">
        <v>20</v>
      </c>
      <c r="H881">
        <v>53</v>
      </c>
      <c r="I881" s="5">
        <f t="shared" si="9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93"/>
        <v>42788.25</v>
      </c>
      <c r="O881" s="4">
        <f t="shared" si="94"/>
        <v>42797.25</v>
      </c>
      <c r="P881" s="6">
        <f t="shared" si="95"/>
        <v>9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91"/>
        <v>228.52189349112427</v>
      </c>
      <c r="G882" t="s">
        <v>20</v>
      </c>
      <c r="H882">
        <v>2414</v>
      </c>
      <c r="I882" s="5">
        <f t="shared" si="9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93"/>
        <v>43667.208333333328</v>
      </c>
      <c r="O882" s="4">
        <f t="shared" si="94"/>
        <v>43669.208333333328</v>
      </c>
      <c r="P882" s="6">
        <f t="shared" si="95"/>
        <v>2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91"/>
        <v>38.948339483394832</v>
      </c>
      <c r="G883" t="s">
        <v>14</v>
      </c>
      <c r="H883">
        <v>452</v>
      </c>
      <c r="I883" s="5">
        <f t="shared" si="9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93"/>
        <v>42194.208333333328</v>
      </c>
      <c r="O883" s="4">
        <f t="shared" si="94"/>
        <v>42223.208333333328</v>
      </c>
      <c r="P883" s="6">
        <f t="shared" si="95"/>
        <v>29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91"/>
        <v>370</v>
      </c>
      <c r="G884" t="s">
        <v>20</v>
      </c>
      <c r="H884">
        <v>80</v>
      </c>
      <c r="I884" s="5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93"/>
        <v>42025.25</v>
      </c>
      <c r="O884" s="4">
        <f t="shared" si="94"/>
        <v>42029.25</v>
      </c>
      <c r="P884" s="6">
        <f t="shared" si="95"/>
        <v>4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91"/>
        <v>237.91176470588235</v>
      </c>
      <c r="G885" t="s">
        <v>20</v>
      </c>
      <c r="H885">
        <v>193</v>
      </c>
      <c r="I885" s="5">
        <f t="shared" si="9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93"/>
        <v>40323.208333333336</v>
      </c>
      <c r="O885" s="4">
        <f t="shared" si="94"/>
        <v>40359.208333333336</v>
      </c>
      <c r="P885" s="6">
        <f t="shared" si="95"/>
        <v>36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91"/>
        <v>64.036299765807968</v>
      </c>
      <c r="G886" t="s">
        <v>14</v>
      </c>
      <c r="H886">
        <v>1886</v>
      </c>
      <c r="I886" s="5">
        <f t="shared" si="9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93"/>
        <v>41763.208333333336</v>
      </c>
      <c r="O886" s="4">
        <f t="shared" si="94"/>
        <v>41765.208333333336</v>
      </c>
      <c r="P886" s="6">
        <f t="shared" si="95"/>
        <v>2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91"/>
        <v>118.27777777777777</v>
      </c>
      <c r="G887" t="s">
        <v>20</v>
      </c>
      <c r="H887">
        <v>52</v>
      </c>
      <c r="I887" s="5">
        <f t="shared" si="9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93"/>
        <v>40335.208333333336</v>
      </c>
      <c r="O887" s="4">
        <f t="shared" si="94"/>
        <v>40373.208333333336</v>
      </c>
      <c r="P887" s="6">
        <f t="shared" si="95"/>
        <v>38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91"/>
        <v>84.824037184594957</v>
      </c>
      <c r="G888" t="s">
        <v>14</v>
      </c>
      <c r="H888">
        <v>1825</v>
      </c>
      <c r="I888" s="5">
        <f t="shared" si="9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93"/>
        <v>40416.208333333336</v>
      </c>
      <c r="O888" s="4">
        <f t="shared" si="94"/>
        <v>40434.208333333336</v>
      </c>
      <c r="P888" s="6">
        <f t="shared" si="95"/>
        <v>18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91"/>
        <v>29.346153846153847</v>
      </c>
      <c r="G889" t="s">
        <v>14</v>
      </c>
      <c r="H889">
        <v>31</v>
      </c>
      <c r="I889" s="5">
        <f t="shared" si="9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93"/>
        <v>42202.208333333328</v>
      </c>
      <c r="O889" s="4">
        <f t="shared" si="94"/>
        <v>42249.208333333328</v>
      </c>
      <c r="P889" s="6">
        <f t="shared" si="95"/>
        <v>47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91"/>
        <v>209.89655172413794</v>
      </c>
      <c r="G890" t="s">
        <v>20</v>
      </c>
      <c r="H890">
        <v>290</v>
      </c>
      <c r="I890" s="5">
        <f t="shared" si="9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93"/>
        <v>42836.208333333328</v>
      </c>
      <c r="O890" s="4">
        <f t="shared" si="94"/>
        <v>42855.208333333328</v>
      </c>
      <c r="P890" s="6">
        <f t="shared" si="95"/>
        <v>19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91"/>
        <v>169.78571428571428</v>
      </c>
      <c r="G891" t="s">
        <v>20</v>
      </c>
      <c r="H891">
        <v>122</v>
      </c>
      <c r="I891" s="5">
        <f t="shared" si="9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93"/>
        <v>41710.208333333336</v>
      </c>
      <c r="O891" s="4">
        <f t="shared" si="94"/>
        <v>41717.208333333336</v>
      </c>
      <c r="P891" s="6">
        <f t="shared" si="95"/>
        <v>7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91"/>
        <v>115.95907738095238</v>
      </c>
      <c r="G892" t="s">
        <v>20</v>
      </c>
      <c r="H892">
        <v>1470</v>
      </c>
      <c r="I892" s="5">
        <f t="shared" si="9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93"/>
        <v>43640.208333333328</v>
      </c>
      <c r="O892" s="4">
        <f t="shared" si="94"/>
        <v>43641.208333333328</v>
      </c>
      <c r="P892" s="6">
        <f t="shared" si="95"/>
        <v>1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91"/>
        <v>258.60000000000002</v>
      </c>
      <c r="G893" t="s">
        <v>20</v>
      </c>
      <c r="H893">
        <v>165</v>
      </c>
      <c r="I893" s="5">
        <f t="shared" si="9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93"/>
        <v>40880.25</v>
      </c>
      <c r="O893" s="4">
        <f t="shared" si="94"/>
        <v>40924.25</v>
      </c>
      <c r="P893" s="6">
        <f t="shared" si="95"/>
        <v>44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91"/>
        <v>230.58333333333334</v>
      </c>
      <c r="G894" t="s">
        <v>20</v>
      </c>
      <c r="H894">
        <v>182</v>
      </c>
      <c r="I894" s="5">
        <f t="shared" si="9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93"/>
        <v>40319.208333333336</v>
      </c>
      <c r="O894" s="4">
        <f t="shared" si="94"/>
        <v>40360.208333333336</v>
      </c>
      <c r="P894" s="6">
        <f t="shared" si="95"/>
        <v>41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91"/>
        <v>128.21428571428572</v>
      </c>
      <c r="G895" t="s">
        <v>20</v>
      </c>
      <c r="H895">
        <v>199</v>
      </c>
      <c r="I895" s="5">
        <f t="shared" si="9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93"/>
        <v>42170.208333333328</v>
      </c>
      <c r="O895" s="4">
        <f t="shared" si="94"/>
        <v>42174.208333333328</v>
      </c>
      <c r="P895" s="6">
        <f t="shared" si="95"/>
        <v>4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91"/>
        <v>188.70588235294119</v>
      </c>
      <c r="G896" t="s">
        <v>20</v>
      </c>
      <c r="H896">
        <v>56</v>
      </c>
      <c r="I896" s="5">
        <f t="shared" si="9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93"/>
        <v>41466.208333333336</v>
      </c>
      <c r="O896" s="4">
        <f t="shared" si="94"/>
        <v>41496.208333333336</v>
      </c>
      <c r="P896" s="6">
        <f t="shared" si="95"/>
        <v>30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91"/>
        <v>6.9511889862327907</v>
      </c>
      <c r="G897" t="s">
        <v>14</v>
      </c>
      <c r="H897">
        <v>107</v>
      </c>
      <c r="I897" s="5">
        <f t="shared" si="9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93"/>
        <v>43134.25</v>
      </c>
      <c r="O897" s="4">
        <f t="shared" si="94"/>
        <v>43143.25</v>
      </c>
      <c r="P897" s="6">
        <f t="shared" si="95"/>
        <v>9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98">100*E898/D898</f>
        <v>774.43434343434342</v>
      </c>
      <c r="G898" t="s">
        <v>20</v>
      </c>
      <c r="H898">
        <v>1460</v>
      </c>
      <c r="I898" s="5">
        <f t="shared" ref="I898:I961" si="99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si="93"/>
        <v>40738.208333333336</v>
      </c>
      <c r="O898" s="4">
        <f t="shared" si="94"/>
        <v>40741.208333333336</v>
      </c>
      <c r="P898" s="6">
        <f t="shared" si="95"/>
        <v>3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98"/>
        <v>27.693181818181817</v>
      </c>
      <c r="G899" t="s">
        <v>14</v>
      </c>
      <c r="H899">
        <v>27</v>
      </c>
      <c r="I899" s="5">
        <f t="shared" si="99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ref="N899:N962" si="100">DATE(1970,1,1)+L899/60/60/24</f>
        <v>43583.208333333328</v>
      </c>
      <c r="O899" s="4">
        <f t="shared" ref="O899:O962" si="101">DATE(1970,1,1)+M899/60/60/24</f>
        <v>43585.208333333328</v>
      </c>
      <c r="P899" s="6">
        <f t="shared" ref="P899:P962" si="102">ROUND(O899-N899,0)</f>
        <v>2</v>
      </c>
      <c r="Q899" t="b">
        <v>0</v>
      </c>
      <c r="R899" t="b">
        <v>0</v>
      </c>
      <c r="S899" t="s">
        <v>33</v>
      </c>
      <c r="T899" t="str">
        <f t="shared" ref="T899:T962" si="103">LEFT(S899,FIND("/",S899)-1)</f>
        <v>theater</v>
      </c>
      <c r="U899" t="str">
        <f t="shared" ref="U899:U962" si="104">MID(S899,FIND("/",S899)+1,LEN(S899))</f>
        <v>plays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98"/>
        <v>52.479620323841431</v>
      </c>
      <c r="G900" t="s">
        <v>14</v>
      </c>
      <c r="H900">
        <v>1221</v>
      </c>
      <c r="I900" s="5">
        <f t="shared" si="9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100"/>
        <v>43815.25</v>
      </c>
      <c r="O900" s="4">
        <f t="shared" si="101"/>
        <v>43821.25</v>
      </c>
      <c r="P900" s="6">
        <f t="shared" si="102"/>
        <v>6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98"/>
        <v>407.09677419354841</v>
      </c>
      <c r="G901" t="s">
        <v>20</v>
      </c>
      <c r="H901">
        <v>123</v>
      </c>
      <c r="I901" s="5">
        <f t="shared" si="9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100"/>
        <v>41554.208333333336</v>
      </c>
      <c r="O901" s="4">
        <f t="shared" si="101"/>
        <v>41572.208333333336</v>
      </c>
      <c r="P901" s="6">
        <f t="shared" si="102"/>
        <v>18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98"/>
        <v>2</v>
      </c>
      <c r="G902" t="s">
        <v>14</v>
      </c>
      <c r="H902">
        <v>1</v>
      </c>
      <c r="I902" s="5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100"/>
        <v>41901.208333333336</v>
      </c>
      <c r="O902" s="4">
        <f t="shared" si="101"/>
        <v>41902.208333333336</v>
      </c>
      <c r="P902" s="6">
        <f t="shared" si="102"/>
        <v>1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98"/>
        <v>156.17857142857142</v>
      </c>
      <c r="G903" t="s">
        <v>20</v>
      </c>
      <c r="H903">
        <v>159</v>
      </c>
      <c r="I903" s="5">
        <f t="shared" si="9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100"/>
        <v>43298.208333333328</v>
      </c>
      <c r="O903" s="4">
        <f t="shared" si="101"/>
        <v>43331.208333333328</v>
      </c>
      <c r="P903" s="6">
        <f t="shared" si="102"/>
        <v>33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98"/>
        <v>252.42857142857142</v>
      </c>
      <c r="G904" t="s">
        <v>20</v>
      </c>
      <c r="H904">
        <v>110</v>
      </c>
      <c r="I904" s="5">
        <f t="shared" si="9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100"/>
        <v>42399.25</v>
      </c>
      <c r="O904" s="4">
        <f t="shared" si="101"/>
        <v>42441.25</v>
      </c>
      <c r="P904" s="6">
        <f t="shared" si="102"/>
        <v>42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98"/>
        <v>1.7292682926829268</v>
      </c>
      <c r="G905" t="s">
        <v>47</v>
      </c>
      <c r="H905">
        <v>14</v>
      </c>
      <c r="I905" s="5">
        <f t="shared" si="9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100"/>
        <v>41034.208333333336</v>
      </c>
      <c r="O905" s="4">
        <f t="shared" si="101"/>
        <v>41049.208333333336</v>
      </c>
      <c r="P905" s="6">
        <f t="shared" si="102"/>
        <v>15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98"/>
        <v>12.23076923076923</v>
      </c>
      <c r="G906" t="s">
        <v>14</v>
      </c>
      <c r="H906">
        <v>16</v>
      </c>
      <c r="I906" s="5">
        <f t="shared" si="9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100"/>
        <v>41186.208333333336</v>
      </c>
      <c r="O906" s="4">
        <f t="shared" si="101"/>
        <v>41190.208333333336</v>
      </c>
      <c r="P906" s="6">
        <f t="shared" si="102"/>
        <v>4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98"/>
        <v>163.98734177215189</v>
      </c>
      <c r="G907" t="s">
        <v>20</v>
      </c>
      <c r="H907">
        <v>236</v>
      </c>
      <c r="I907" s="5">
        <f t="shared" si="9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100"/>
        <v>41536.208333333336</v>
      </c>
      <c r="O907" s="4">
        <f t="shared" si="101"/>
        <v>41539.208333333336</v>
      </c>
      <c r="P907" s="6">
        <f t="shared" si="102"/>
        <v>3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98"/>
        <v>162.98181818181817</v>
      </c>
      <c r="G908" t="s">
        <v>20</v>
      </c>
      <c r="H908">
        <v>191</v>
      </c>
      <c r="I908" s="5">
        <f t="shared" si="9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100"/>
        <v>42868.208333333328</v>
      </c>
      <c r="O908" s="4">
        <f t="shared" si="101"/>
        <v>42904.208333333328</v>
      </c>
      <c r="P908" s="6">
        <f t="shared" si="102"/>
        <v>36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98"/>
        <v>20.252747252747252</v>
      </c>
      <c r="G909" t="s">
        <v>14</v>
      </c>
      <c r="H909">
        <v>41</v>
      </c>
      <c r="I909" s="5">
        <f t="shared" si="9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100"/>
        <v>40660.208333333336</v>
      </c>
      <c r="O909" s="4">
        <f t="shared" si="101"/>
        <v>40667.208333333336</v>
      </c>
      <c r="P909" s="6">
        <f t="shared" si="102"/>
        <v>7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98"/>
        <v>319.24083769633506</v>
      </c>
      <c r="G910" t="s">
        <v>20</v>
      </c>
      <c r="H910">
        <v>3934</v>
      </c>
      <c r="I910" s="5">
        <f t="shared" si="9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100"/>
        <v>41031.208333333336</v>
      </c>
      <c r="O910" s="4">
        <f t="shared" si="101"/>
        <v>41042.208333333336</v>
      </c>
      <c r="P910" s="6">
        <f t="shared" si="102"/>
        <v>11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98"/>
        <v>478.94444444444446</v>
      </c>
      <c r="G911" t="s">
        <v>20</v>
      </c>
      <c r="H911">
        <v>80</v>
      </c>
      <c r="I911" s="5">
        <f t="shared" si="9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100"/>
        <v>43255.208333333328</v>
      </c>
      <c r="O911" s="4">
        <f t="shared" si="101"/>
        <v>43282.208333333328</v>
      </c>
      <c r="P911" s="6">
        <f t="shared" si="102"/>
        <v>27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98"/>
        <v>19.556634304207119</v>
      </c>
      <c r="G912" t="s">
        <v>74</v>
      </c>
      <c r="H912">
        <v>296</v>
      </c>
      <c r="I912" s="5">
        <f t="shared" si="9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100"/>
        <v>42026.25</v>
      </c>
      <c r="O912" s="4">
        <f t="shared" si="101"/>
        <v>42027.25</v>
      </c>
      <c r="P912" s="6">
        <f t="shared" si="102"/>
        <v>1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98"/>
        <v>198.94827586206895</v>
      </c>
      <c r="G913" t="s">
        <v>20</v>
      </c>
      <c r="H913">
        <v>462</v>
      </c>
      <c r="I913" s="5">
        <f t="shared" si="9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100"/>
        <v>43717.208333333328</v>
      </c>
      <c r="O913" s="4">
        <f t="shared" si="101"/>
        <v>43719.208333333328</v>
      </c>
      <c r="P913" s="6">
        <f t="shared" si="102"/>
        <v>2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98"/>
        <v>795</v>
      </c>
      <c r="G914" t="s">
        <v>20</v>
      </c>
      <c r="H914">
        <v>179</v>
      </c>
      <c r="I914" s="5">
        <f t="shared" si="9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100"/>
        <v>41157.208333333336</v>
      </c>
      <c r="O914" s="4">
        <f t="shared" si="101"/>
        <v>41170.208333333336</v>
      </c>
      <c r="P914" s="6">
        <f t="shared" si="102"/>
        <v>13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98"/>
        <v>50.621082621082621</v>
      </c>
      <c r="G915" t="s">
        <v>14</v>
      </c>
      <c r="H915">
        <v>523</v>
      </c>
      <c r="I915" s="5">
        <f t="shared" si="9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100"/>
        <v>43597.208333333328</v>
      </c>
      <c r="O915" s="4">
        <f t="shared" si="101"/>
        <v>43610.208333333328</v>
      </c>
      <c r="P915" s="6">
        <f t="shared" si="102"/>
        <v>13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98"/>
        <v>57.4375</v>
      </c>
      <c r="G916" t="s">
        <v>14</v>
      </c>
      <c r="H916">
        <v>141</v>
      </c>
      <c r="I916" s="5">
        <f t="shared" si="9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100"/>
        <v>41490.208333333336</v>
      </c>
      <c r="O916" s="4">
        <f t="shared" si="101"/>
        <v>41502.208333333336</v>
      </c>
      <c r="P916" s="6">
        <f t="shared" si="102"/>
        <v>12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98"/>
        <v>155.62827640984909</v>
      </c>
      <c r="G917" t="s">
        <v>20</v>
      </c>
      <c r="H917">
        <v>1866</v>
      </c>
      <c r="I917" s="5">
        <f t="shared" si="9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100"/>
        <v>42976.208333333328</v>
      </c>
      <c r="O917" s="4">
        <f t="shared" si="101"/>
        <v>42985.208333333328</v>
      </c>
      <c r="P917" s="6">
        <f t="shared" si="102"/>
        <v>9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98"/>
        <v>36.297297297297298</v>
      </c>
      <c r="G918" t="s">
        <v>14</v>
      </c>
      <c r="H918">
        <v>52</v>
      </c>
      <c r="I918" s="5">
        <f t="shared" si="9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100"/>
        <v>41991.25</v>
      </c>
      <c r="O918" s="4">
        <f t="shared" si="101"/>
        <v>42000.25</v>
      </c>
      <c r="P918" s="6">
        <f t="shared" si="102"/>
        <v>9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98"/>
        <v>58.25</v>
      </c>
      <c r="G919" t="s">
        <v>47</v>
      </c>
      <c r="H919">
        <v>27</v>
      </c>
      <c r="I919" s="5">
        <f t="shared" si="9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100"/>
        <v>40722.208333333336</v>
      </c>
      <c r="O919" s="4">
        <f t="shared" si="101"/>
        <v>40746.208333333336</v>
      </c>
      <c r="P919" s="6">
        <f t="shared" si="102"/>
        <v>24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98"/>
        <v>237.39473684210526</v>
      </c>
      <c r="G920" t="s">
        <v>20</v>
      </c>
      <c r="H920">
        <v>156</v>
      </c>
      <c r="I920" s="5">
        <f t="shared" si="9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100"/>
        <v>41117.208333333336</v>
      </c>
      <c r="O920" s="4">
        <f t="shared" si="101"/>
        <v>41128.208333333336</v>
      </c>
      <c r="P920" s="6">
        <f t="shared" si="102"/>
        <v>11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98"/>
        <v>58.75</v>
      </c>
      <c r="G921" t="s">
        <v>14</v>
      </c>
      <c r="H921">
        <v>225</v>
      </c>
      <c r="I921" s="5">
        <f t="shared" si="9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100"/>
        <v>43022.208333333328</v>
      </c>
      <c r="O921" s="4">
        <f t="shared" si="101"/>
        <v>43054.25</v>
      </c>
      <c r="P921" s="6">
        <f t="shared" si="102"/>
        <v>32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98"/>
        <v>182.56603773584905</v>
      </c>
      <c r="G922" t="s">
        <v>20</v>
      </c>
      <c r="H922">
        <v>255</v>
      </c>
      <c r="I922" s="5">
        <f t="shared" si="9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100"/>
        <v>43503.25</v>
      </c>
      <c r="O922" s="4">
        <f t="shared" si="101"/>
        <v>43523.25</v>
      </c>
      <c r="P922" s="6">
        <f t="shared" si="102"/>
        <v>20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98"/>
        <v>0.75436408977556113</v>
      </c>
      <c r="G923" t="s">
        <v>14</v>
      </c>
      <c r="H923">
        <v>38</v>
      </c>
      <c r="I923" s="5">
        <f t="shared" si="9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100"/>
        <v>40951.25</v>
      </c>
      <c r="O923" s="4">
        <f t="shared" si="101"/>
        <v>40965.25</v>
      </c>
      <c r="P923" s="6">
        <f t="shared" si="102"/>
        <v>14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98"/>
        <v>175.95330739299609</v>
      </c>
      <c r="G924" t="s">
        <v>20</v>
      </c>
      <c r="H924">
        <v>2261</v>
      </c>
      <c r="I924" s="5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100"/>
        <v>43443.25</v>
      </c>
      <c r="O924" s="4">
        <f t="shared" si="101"/>
        <v>43452.25</v>
      </c>
      <c r="P924" s="6">
        <f t="shared" si="102"/>
        <v>9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98"/>
        <v>237.88235294117646</v>
      </c>
      <c r="G925" t="s">
        <v>20</v>
      </c>
      <c r="H925">
        <v>40</v>
      </c>
      <c r="I925" s="5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100"/>
        <v>40373.208333333336</v>
      </c>
      <c r="O925" s="4">
        <f t="shared" si="101"/>
        <v>40374.208333333336</v>
      </c>
      <c r="P925" s="6">
        <f t="shared" si="102"/>
        <v>1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98"/>
        <v>488.05076142131981</v>
      </c>
      <c r="G926" t="s">
        <v>20</v>
      </c>
      <c r="H926">
        <v>2289</v>
      </c>
      <c r="I926" s="5">
        <f t="shared" si="9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100"/>
        <v>43769.208333333328</v>
      </c>
      <c r="O926" s="4">
        <f t="shared" si="101"/>
        <v>43780.25</v>
      </c>
      <c r="P926" s="6">
        <f t="shared" si="102"/>
        <v>11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98"/>
        <v>224.06666666666666</v>
      </c>
      <c r="G927" t="s">
        <v>20</v>
      </c>
      <c r="H927">
        <v>65</v>
      </c>
      <c r="I927" s="5">
        <f t="shared" si="9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100"/>
        <v>43000.208333333328</v>
      </c>
      <c r="O927" s="4">
        <f t="shared" si="101"/>
        <v>43012.208333333328</v>
      </c>
      <c r="P927" s="6">
        <f t="shared" si="102"/>
        <v>12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98"/>
        <v>18.126436781609197</v>
      </c>
      <c r="G928" t="s">
        <v>14</v>
      </c>
      <c r="H928">
        <v>15</v>
      </c>
      <c r="I928" s="5">
        <f t="shared" si="9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100"/>
        <v>42502.208333333328</v>
      </c>
      <c r="O928" s="4">
        <f t="shared" si="101"/>
        <v>42506.208333333328</v>
      </c>
      <c r="P928" s="6">
        <f t="shared" si="102"/>
        <v>4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98"/>
        <v>45.847222222222221</v>
      </c>
      <c r="G929" t="s">
        <v>14</v>
      </c>
      <c r="H929">
        <v>37</v>
      </c>
      <c r="I929" s="5">
        <f t="shared" si="9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100"/>
        <v>41102.208333333336</v>
      </c>
      <c r="O929" s="4">
        <f t="shared" si="101"/>
        <v>41131.208333333336</v>
      </c>
      <c r="P929" s="6">
        <f t="shared" si="102"/>
        <v>29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98"/>
        <v>117.31541218637993</v>
      </c>
      <c r="G930" t="s">
        <v>20</v>
      </c>
      <c r="H930">
        <v>3777</v>
      </c>
      <c r="I930" s="5">
        <f t="shared" si="9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100"/>
        <v>41637.25</v>
      </c>
      <c r="O930" s="4">
        <f t="shared" si="101"/>
        <v>41646.25</v>
      </c>
      <c r="P930" s="6">
        <f t="shared" si="102"/>
        <v>9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98"/>
        <v>217.30909090909091</v>
      </c>
      <c r="G931" t="s">
        <v>20</v>
      </c>
      <c r="H931">
        <v>184</v>
      </c>
      <c r="I931" s="5">
        <f t="shared" si="9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100"/>
        <v>42858.208333333328</v>
      </c>
      <c r="O931" s="4">
        <f t="shared" si="101"/>
        <v>42872.208333333328</v>
      </c>
      <c r="P931" s="6">
        <f t="shared" si="102"/>
        <v>14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98"/>
        <v>112.28571428571429</v>
      </c>
      <c r="G932" t="s">
        <v>20</v>
      </c>
      <c r="H932">
        <v>85</v>
      </c>
      <c r="I932" s="5">
        <f t="shared" si="9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100"/>
        <v>42060.25</v>
      </c>
      <c r="O932" s="4">
        <f t="shared" si="101"/>
        <v>42067.25</v>
      </c>
      <c r="P932" s="6">
        <f t="shared" si="102"/>
        <v>7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98"/>
        <v>72.518987341772146</v>
      </c>
      <c r="G933" t="s">
        <v>14</v>
      </c>
      <c r="H933">
        <v>112</v>
      </c>
      <c r="I933" s="5">
        <f t="shared" si="9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100"/>
        <v>41818.208333333336</v>
      </c>
      <c r="O933" s="4">
        <f t="shared" si="101"/>
        <v>41820.208333333336</v>
      </c>
      <c r="P933" s="6">
        <f t="shared" si="102"/>
        <v>2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98"/>
        <v>212.30434782608697</v>
      </c>
      <c r="G934" t="s">
        <v>20</v>
      </c>
      <c r="H934">
        <v>144</v>
      </c>
      <c r="I934" s="5">
        <f t="shared" si="9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100"/>
        <v>41709.208333333336</v>
      </c>
      <c r="O934" s="4">
        <f t="shared" si="101"/>
        <v>41712.208333333336</v>
      </c>
      <c r="P934" s="6">
        <f t="shared" si="102"/>
        <v>3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98"/>
        <v>239.74657534246575</v>
      </c>
      <c r="G935" t="s">
        <v>20</v>
      </c>
      <c r="H935">
        <v>1902</v>
      </c>
      <c r="I935" s="5">
        <f t="shared" si="9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100"/>
        <v>41372.208333333336</v>
      </c>
      <c r="O935" s="4">
        <f t="shared" si="101"/>
        <v>41385.208333333336</v>
      </c>
      <c r="P935" s="6">
        <f t="shared" si="102"/>
        <v>13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98"/>
        <v>181.93548387096774</v>
      </c>
      <c r="G936" t="s">
        <v>20</v>
      </c>
      <c r="H936">
        <v>105</v>
      </c>
      <c r="I936" s="5">
        <f t="shared" si="9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100"/>
        <v>42422.25</v>
      </c>
      <c r="O936" s="4">
        <f t="shared" si="101"/>
        <v>42428.25</v>
      </c>
      <c r="P936" s="6">
        <f t="shared" si="102"/>
        <v>6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98"/>
        <v>164.13114754098362</v>
      </c>
      <c r="G937" t="s">
        <v>20</v>
      </c>
      <c r="H937">
        <v>132</v>
      </c>
      <c r="I937" s="5">
        <f t="shared" si="9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100"/>
        <v>42209.208333333328</v>
      </c>
      <c r="O937" s="4">
        <f t="shared" si="101"/>
        <v>42216.208333333328</v>
      </c>
      <c r="P937" s="6">
        <f t="shared" si="102"/>
        <v>7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98"/>
        <v>1.6375968992248062</v>
      </c>
      <c r="G938" t="s">
        <v>14</v>
      </c>
      <c r="H938">
        <v>21</v>
      </c>
      <c r="I938" s="5">
        <f t="shared" si="9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100"/>
        <v>43668.208333333328</v>
      </c>
      <c r="O938" s="4">
        <f t="shared" si="101"/>
        <v>43671.208333333328</v>
      </c>
      <c r="P938" s="6">
        <f t="shared" si="102"/>
        <v>3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98"/>
        <v>49.64385964912281</v>
      </c>
      <c r="G939" t="s">
        <v>74</v>
      </c>
      <c r="H939">
        <v>976</v>
      </c>
      <c r="I939" s="5">
        <f t="shared" si="9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100"/>
        <v>42334.25</v>
      </c>
      <c r="O939" s="4">
        <f t="shared" si="101"/>
        <v>42343.25</v>
      </c>
      <c r="P939" s="6">
        <f t="shared" si="102"/>
        <v>9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98"/>
        <v>109.70652173913044</v>
      </c>
      <c r="G940" t="s">
        <v>20</v>
      </c>
      <c r="H940">
        <v>96</v>
      </c>
      <c r="I940" s="5">
        <f t="shared" si="9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100"/>
        <v>43263.208333333328</v>
      </c>
      <c r="O940" s="4">
        <f t="shared" si="101"/>
        <v>43299.208333333328</v>
      </c>
      <c r="P940" s="6">
        <f t="shared" si="102"/>
        <v>36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98"/>
        <v>49.217948717948715</v>
      </c>
      <c r="G941" t="s">
        <v>14</v>
      </c>
      <c r="H941">
        <v>67</v>
      </c>
      <c r="I941" s="5">
        <f t="shared" si="9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100"/>
        <v>40670.208333333336</v>
      </c>
      <c r="O941" s="4">
        <f t="shared" si="101"/>
        <v>40687.208333333336</v>
      </c>
      <c r="P941" s="6">
        <f t="shared" si="102"/>
        <v>17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98"/>
        <v>62.232323232323232</v>
      </c>
      <c r="G942" t="s">
        <v>47</v>
      </c>
      <c r="H942">
        <v>66</v>
      </c>
      <c r="I942" s="5">
        <f t="shared" si="9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100"/>
        <v>41244.25</v>
      </c>
      <c r="O942" s="4">
        <f t="shared" si="101"/>
        <v>41266.25</v>
      </c>
      <c r="P942" s="6">
        <f t="shared" si="102"/>
        <v>22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98"/>
        <v>13.05813953488372</v>
      </c>
      <c r="G943" t="s">
        <v>14</v>
      </c>
      <c r="H943">
        <v>78</v>
      </c>
      <c r="I943" s="5">
        <f t="shared" si="9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100"/>
        <v>40552.25</v>
      </c>
      <c r="O943" s="4">
        <f t="shared" si="101"/>
        <v>40587.25</v>
      </c>
      <c r="P943" s="6">
        <f t="shared" si="102"/>
        <v>35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98"/>
        <v>64.635416666666671</v>
      </c>
      <c r="G944" t="s">
        <v>14</v>
      </c>
      <c r="H944">
        <v>67</v>
      </c>
      <c r="I944" s="5">
        <f t="shared" si="9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100"/>
        <v>40568.25</v>
      </c>
      <c r="O944" s="4">
        <f t="shared" si="101"/>
        <v>40571.25</v>
      </c>
      <c r="P944" s="6">
        <f t="shared" si="102"/>
        <v>3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98"/>
        <v>159.58666666666667</v>
      </c>
      <c r="G945" t="s">
        <v>20</v>
      </c>
      <c r="H945">
        <v>114</v>
      </c>
      <c r="I945" s="5">
        <f t="shared" si="9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100"/>
        <v>41906.208333333336</v>
      </c>
      <c r="O945" s="4">
        <f t="shared" si="101"/>
        <v>41941.208333333336</v>
      </c>
      <c r="P945" s="6">
        <f t="shared" si="102"/>
        <v>35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98"/>
        <v>81.42</v>
      </c>
      <c r="G946" t="s">
        <v>14</v>
      </c>
      <c r="H946">
        <v>263</v>
      </c>
      <c r="I946" s="5">
        <f t="shared" si="9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100"/>
        <v>42776.25</v>
      </c>
      <c r="O946" s="4">
        <f t="shared" si="101"/>
        <v>42795.25</v>
      </c>
      <c r="P946" s="6">
        <f t="shared" si="102"/>
        <v>19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98"/>
        <v>32.444767441860463</v>
      </c>
      <c r="G947" t="s">
        <v>14</v>
      </c>
      <c r="H947">
        <v>1691</v>
      </c>
      <c r="I947" s="5">
        <f t="shared" si="9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100"/>
        <v>41004.208333333336</v>
      </c>
      <c r="O947" s="4">
        <f t="shared" si="101"/>
        <v>41019.208333333336</v>
      </c>
      <c r="P947" s="6">
        <f t="shared" si="102"/>
        <v>15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98"/>
        <v>9.9141184124918666</v>
      </c>
      <c r="G948" t="s">
        <v>14</v>
      </c>
      <c r="H948">
        <v>181</v>
      </c>
      <c r="I948" s="5">
        <f t="shared" si="9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100"/>
        <v>40710.208333333336</v>
      </c>
      <c r="O948" s="4">
        <f t="shared" si="101"/>
        <v>40712.208333333336</v>
      </c>
      <c r="P948" s="6">
        <f t="shared" si="102"/>
        <v>2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98"/>
        <v>26.694444444444443</v>
      </c>
      <c r="G949" t="s">
        <v>14</v>
      </c>
      <c r="H949">
        <v>13</v>
      </c>
      <c r="I949" s="5">
        <f t="shared" si="9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100"/>
        <v>41908.208333333336</v>
      </c>
      <c r="O949" s="4">
        <f t="shared" si="101"/>
        <v>41915.208333333336</v>
      </c>
      <c r="P949" s="6">
        <f t="shared" si="102"/>
        <v>7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98"/>
        <v>62.957446808510639</v>
      </c>
      <c r="G950" t="s">
        <v>74</v>
      </c>
      <c r="H950">
        <v>160</v>
      </c>
      <c r="I950" s="5">
        <f t="shared" si="9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100"/>
        <v>41985.25</v>
      </c>
      <c r="O950" s="4">
        <f t="shared" si="101"/>
        <v>41995.25</v>
      </c>
      <c r="P950" s="6">
        <f t="shared" si="102"/>
        <v>10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98"/>
        <v>161.35593220338984</v>
      </c>
      <c r="G951" t="s">
        <v>20</v>
      </c>
      <c r="H951">
        <v>203</v>
      </c>
      <c r="I951" s="5">
        <f t="shared" si="9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100"/>
        <v>42112.208333333328</v>
      </c>
      <c r="O951" s="4">
        <f t="shared" si="101"/>
        <v>42131.208333333328</v>
      </c>
      <c r="P951" s="6">
        <f t="shared" si="102"/>
        <v>19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98"/>
        <v>5</v>
      </c>
      <c r="G952" t="s">
        <v>14</v>
      </c>
      <c r="H952">
        <v>1</v>
      </c>
      <c r="I952" s="5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100"/>
        <v>43571.208333333328</v>
      </c>
      <c r="O952" s="4">
        <f t="shared" si="101"/>
        <v>43576.208333333328</v>
      </c>
      <c r="P952" s="6">
        <f t="shared" si="102"/>
        <v>5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98"/>
        <v>1096.9379310344827</v>
      </c>
      <c r="G953" t="s">
        <v>20</v>
      </c>
      <c r="H953">
        <v>1559</v>
      </c>
      <c r="I953" s="5">
        <f t="shared" si="9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100"/>
        <v>42730.25</v>
      </c>
      <c r="O953" s="4">
        <f t="shared" si="101"/>
        <v>42731.25</v>
      </c>
      <c r="P953" s="6">
        <f t="shared" si="102"/>
        <v>1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98"/>
        <v>70.094158075601371</v>
      </c>
      <c r="G954" t="s">
        <v>74</v>
      </c>
      <c r="H954">
        <v>2266</v>
      </c>
      <c r="I954" s="5">
        <f t="shared" si="9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100"/>
        <v>42591.208333333328</v>
      </c>
      <c r="O954" s="4">
        <f t="shared" si="101"/>
        <v>42605.208333333328</v>
      </c>
      <c r="P954" s="6">
        <f t="shared" si="102"/>
        <v>14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98"/>
        <v>60</v>
      </c>
      <c r="G955" t="s">
        <v>14</v>
      </c>
      <c r="H955">
        <v>21</v>
      </c>
      <c r="I955" s="5">
        <f t="shared" si="9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100"/>
        <v>42358.25</v>
      </c>
      <c r="O955" s="4">
        <f t="shared" si="101"/>
        <v>42394.25</v>
      </c>
      <c r="P955" s="6">
        <f t="shared" si="102"/>
        <v>36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98"/>
        <v>367.09859154929575</v>
      </c>
      <c r="G956" t="s">
        <v>20</v>
      </c>
      <c r="H956">
        <v>1548</v>
      </c>
      <c r="I956" s="5">
        <f t="shared" si="9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100"/>
        <v>41174.208333333336</v>
      </c>
      <c r="O956" s="4">
        <f t="shared" si="101"/>
        <v>41198.208333333336</v>
      </c>
      <c r="P956" s="6">
        <f t="shared" si="102"/>
        <v>24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98"/>
        <v>1109</v>
      </c>
      <c r="G957" t="s">
        <v>20</v>
      </c>
      <c r="H957">
        <v>80</v>
      </c>
      <c r="I957" s="5">
        <f t="shared" si="9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100"/>
        <v>41238.25</v>
      </c>
      <c r="O957" s="4">
        <f t="shared" si="101"/>
        <v>41240.25</v>
      </c>
      <c r="P957" s="6">
        <f t="shared" si="102"/>
        <v>2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98"/>
        <v>19.028784648187631</v>
      </c>
      <c r="G958" t="s">
        <v>14</v>
      </c>
      <c r="H958">
        <v>830</v>
      </c>
      <c r="I958" s="5">
        <f t="shared" si="9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100"/>
        <v>42360.25</v>
      </c>
      <c r="O958" s="4">
        <f t="shared" si="101"/>
        <v>42364.25</v>
      </c>
      <c r="P958" s="6">
        <f t="shared" si="102"/>
        <v>4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98"/>
        <v>126.87755102040816</v>
      </c>
      <c r="G959" t="s">
        <v>20</v>
      </c>
      <c r="H959">
        <v>131</v>
      </c>
      <c r="I959" s="5">
        <f t="shared" si="9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100"/>
        <v>40955.25</v>
      </c>
      <c r="O959" s="4">
        <f t="shared" si="101"/>
        <v>40958.25</v>
      </c>
      <c r="P959" s="6">
        <f t="shared" si="102"/>
        <v>3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98"/>
        <v>734.63636363636363</v>
      </c>
      <c r="G960" t="s">
        <v>20</v>
      </c>
      <c r="H960">
        <v>112</v>
      </c>
      <c r="I960" s="5">
        <f t="shared" si="9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100"/>
        <v>40350.208333333336</v>
      </c>
      <c r="O960" s="4">
        <f t="shared" si="101"/>
        <v>40372.208333333336</v>
      </c>
      <c r="P960" s="6">
        <f t="shared" si="102"/>
        <v>22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98"/>
        <v>4.5731034482758623</v>
      </c>
      <c r="G961" t="s">
        <v>14</v>
      </c>
      <c r="H961">
        <v>130</v>
      </c>
      <c r="I961" s="5">
        <f t="shared" si="9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100"/>
        <v>40357.208333333336</v>
      </c>
      <c r="O961" s="4">
        <f t="shared" si="101"/>
        <v>40385.208333333336</v>
      </c>
      <c r="P961" s="6">
        <f t="shared" si="102"/>
        <v>28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105">100*E962/D962</f>
        <v>85.054545454545448</v>
      </c>
      <c r="G962" t="s">
        <v>14</v>
      </c>
      <c r="H962">
        <v>55</v>
      </c>
      <c r="I962" s="5">
        <f t="shared" ref="I962:I1001" si="106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si="100"/>
        <v>42408.25</v>
      </c>
      <c r="O962" s="4">
        <f t="shared" si="101"/>
        <v>42445.208333333328</v>
      </c>
      <c r="P962" s="6">
        <f t="shared" si="102"/>
        <v>37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105"/>
        <v>119.29824561403508</v>
      </c>
      <c r="G963" t="s">
        <v>20</v>
      </c>
      <c r="H963">
        <v>155</v>
      </c>
      <c r="I963" s="5">
        <f t="shared" si="106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ref="N963:N1001" si="107">DATE(1970,1,1)+L963/60/60/24</f>
        <v>40591.25</v>
      </c>
      <c r="O963" s="4">
        <f t="shared" ref="O963:O1001" si="108">DATE(1970,1,1)+M963/60/60/24</f>
        <v>40595.25</v>
      </c>
      <c r="P963" s="6">
        <f t="shared" ref="P963:P1001" si="109">ROUND(O963-N963,0)</f>
        <v>4</v>
      </c>
      <c r="Q963" t="b">
        <v>0</v>
      </c>
      <c r="R963" t="b">
        <v>0</v>
      </c>
      <c r="S963" t="s">
        <v>206</v>
      </c>
      <c r="T963" t="str">
        <f t="shared" ref="T963:T1001" si="110">LEFT(S963,FIND("/",S963)-1)</f>
        <v>publishing</v>
      </c>
      <c r="U963" t="str">
        <f t="shared" ref="U963:U1001" si="111">MID(S963,FIND("/",S963)+1,LEN(S963))</f>
        <v>translations</v>
      </c>
    </row>
    <row r="964" spans="1:2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105"/>
        <v>296.02777777777777</v>
      </c>
      <c r="G964" t="s">
        <v>20</v>
      </c>
      <c r="H964">
        <v>266</v>
      </c>
      <c r="I964" s="5">
        <f t="shared" si="10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107"/>
        <v>41592.25</v>
      </c>
      <c r="O964" s="4">
        <f t="shared" si="108"/>
        <v>41613.25</v>
      </c>
      <c r="P964" s="6">
        <f t="shared" si="109"/>
        <v>21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105"/>
        <v>84.694915254237287</v>
      </c>
      <c r="G965" t="s">
        <v>14</v>
      </c>
      <c r="H965">
        <v>114</v>
      </c>
      <c r="I965" s="5">
        <f t="shared" si="10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107"/>
        <v>40607.25</v>
      </c>
      <c r="O965" s="4">
        <f t="shared" si="108"/>
        <v>40613.25</v>
      </c>
      <c r="P965" s="6">
        <f t="shared" si="109"/>
        <v>6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105"/>
        <v>355.7837837837838</v>
      </c>
      <c r="G966" t="s">
        <v>20</v>
      </c>
      <c r="H966">
        <v>155</v>
      </c>
      <c r="I966" s="5">
        <f t="shared" si="10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107"/>
        <v>42135.208333333328</v>
      </c>
      <c r="O966" s="4">
        <f t="shared" si="108"/>
        <v>42140.208333333328</v>
      </c>
      <c r="P966" s="6">
        <f t="shared" si="109"/>
        <v>5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105"/>
        <v>386.40909090909093</v>
      </c>
      <c r="G967" t="s">
        <v>20</v>
      </c>
      <c r="H967">
        <v>207</v>
      </c>
      <c r="I967" s="5">
        <f t="shared" si="10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107"/>
        <v>40203.25</v>
      </c>
      <c r="O967" s="4">
        <f t="shared" si="108"/>
        <v>40243.25</v>
      </c>
      <c r="P967" s="6">
        <f t="shared" si="109"/>
        <v>40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105"/>
        <v>792.23529411764707</v>
      </c>
      <c r="G968" t="s">
        <v>20</v>
      </c>
      <c r="H968">
        <v>245</v>
      </c>
      <c r="I968" s="5">
        <f t="shared" si="10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107"/>
        <v>42901.208333333328</v>
      </c>
      <c r="O968" s="4">
        <f t="shared" si="108"/>
        <v>42903.208333333328</v>
      </c>
      <c r="P968" s="6">
        <f t="shared" si="109"/>
        <v>2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105"/>
        <v>137.0339366515837</v>
      </c>
      <c r="G969" t="s">
        <v>20</v>
      </c>
      <c r="H969">
        <v>1573</v>
      </c>
      <c r="I969" s="5">
        <f t="shared" si="10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107"/>
        <v>41005.208333333336</v>
      </c>
      <c r="O969" s="4">
        <f t="shared" si="108"/>
        <v>41042.208333333336</v>
      </c>
      <c r="P969" s="6">
        <f t="shared" si="109"/>
        <v>37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105"/>
        <v>338.20833333333331</v>
      </c>
      <c r="G970" t="s">
        <v>20</v>
      </c>
      <c r="H970">
        <v>114</v>
      </c>
      <c r="I970" s="5">
        <f t="shared" si="10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107"/>
        <v>40544.25</v>
      </c>
      <c r="O970" s="4">
        <f t="shared" si="108"/>
        <v>40559.25</v>
      </c>
      <c r="P970" s="6">
        <f t="shared" si="109"/>
        <v>15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105"/>
        <v>108.22784810126582</v>
      </c>
      <c r="G971" t="s">
        <v>20</v>
      </c>
      <c r="H971">
        <v>93</v>
      </c>
      <c r="I971" s="5">
        <f t="shared" si="10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107"/>
        <v>43821.25</v>
      </c>
      <c r="O971" s="4">
        <f t="shared" si="108"/>
        <v>43828.25</v>
      </c>
      <c r="P971" s="6">
        <f t="shared" si="109"/>
        <v>7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105"/>
        <v>60.757639620653322</v>
      </c>
      <c r="G972" t="s">
        <v>14</v>
      </c>
      <c r="H972">
        <v>594</v>
      </c>
      <c r="I972" s="5">
        <f t="shared" si="10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107"/>
        <v>40672.208333333336</v>
      </c>
      <c r="O972" s="4">
        <f t="shared" si="108"/>
        <v>40673.208333333336</v>
      </c>
      <c r="P972" s="6">
        <f t="shared" si="109"/>
        <v>1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105"/>
        <v>27.725490196078432</v>
      </c>
      <c r="G973" t="s">
        <v>14</v>
      </c>
      <c r="H973">
        <v>24</v>
      </c>
      <c r="I973" s="5">
        <f t="shared" si="10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107"/>
        <v>41555.208333333336</v>
      </c>
      <c r="O973" s="4">
        <f t="shared" si="108"/>
        <v>41561.208333333336</v>
      </c>
      <c r="P973" s="6">
        <f t="shared" si="109"/>
        <v>6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105"/>
        <v>228.39344262295083</v>
      </c>
      <c r="G974" t="s">
        <v>20</v>
      </c>
      <c r="H974">
        <v>1681</v>
      </c>
      <c r="I974" s="5">
        <f t="shared" si="10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107"/>
        <v>41792.208333333336</v>
      </c>
      <c r="O974" s="4">
        <f t="shared" si="108"/>
        <v>41801.208333333336</v>
      </c>
      <c r="P974" s="6">
        <f t="shared" si="109"/>
        <v>9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105"/>
        <v>21.615194054500414</v>
      </c>
      <c r="G975" t="s">
        <v>14</v>
      </c>
      <c r="H975">
        <v>252</v>
      </c>
      <c r="I975" s="5">
        <f t="shared" si="10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107"/>
        <v>40522.25</v>
      </c>
      <c r="O975" s="4">
        <f t="shared" si="108"/>
        <v>40524.25</v>
      </c>
      <c r="P975" s="6">
        <f t="shared" si="109"/>
        <v>2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105"/>
        <v>373.875</v>
      </c>
      <c r="G976" t="s">
        <v>20</v>
      </c>
      <c r="H976">
        <v>32</v>
      </c>
      <c r="I976" s="5">
        <f t="shared" si="10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107"/>
        <v>41412.208333333336</v>
      </c>
      <c r="O976" s="4">
        <f t="shared" si="108"/>
        <v>41413.208333333336</v>
      </c>
      <c r="P976" s="6">
        <f t="shared" si="109"/>
        <v>1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105"/>
        <v>154.92592592592592</v>
      </c>
      <c r="G977" t="s">
        <v>20</v>
      </c>
      <c r="H977">
        <v>135</v>
      </c>
      <c r="I977" s="5">
        <f t="shared" si="10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107"/>
        <v>42337.25</v>
      </c>
      <c r="O977" s="4">
        <f t="shared" si="108"/>
        <v>42376.25</v>
      </c>
      <c r="P977" s="6">
        <f t="shared" si="109"/>
        <v>39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105"/>
        <v>322.14999999999998</v>
      </c>
      <c r="G978" t="s">
        <v>20</v>
      </c>
      <c r="H978">
        <v>140</v>
      </c>
      <c r="I978" s="5">
        <f t="shared" si="10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107"/>
        <v>40571.25</v>
      </c>
      <c r="O978" s="4">
        <f t="shared" si="108"/>
        <v>40577.25</v>
      </c>
      <c r="P978" s="6">
        <f t="shared" si="109"/>
        <v>6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105"/>
        <v>73.957142857142856</v>
      </c>
      <c r="G979" t="s">
        <v>14</v>
      </c>
      <c r="H979">
        <v>67</v>
      </c>
      <c r="I979" s="5">
        <f t="shared" si="10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107"/>
        <v>43138.25</v>
      </c>
      <c r="O979" s="4">
        <f t="shared" si="108"/>
        <v>43170.25</v>
      </c>
      <c r="P979" s="6">
        <f t="shared" si="109"/>
        <v>32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105"/>
        <v>864.1</v>
      </c>
      <c r="G980" t="s">
        <v>20</v>
      </c>
      <c r="H980">
        <v>92</v>
      </c>
      <c r="I980" s="5">
        <f t="shared" si="10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107"/>
        <v>42686.25</v>
      </c>
      <c r="O980" s="4">
        <f t="shared" si="108"/>
        <v>42708.25</v>
      </c>
      <c r="P980" s="6">
        <f t="shared" si="109"/>
        <v>22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105"/>
        <v>143.26245847176079</v>
      </c>
      <c r="G981" t="s">
        <v>20</v>
      </c>
      <c r="H981">
        <v>1015</v>
      </c>
      <c r="I981" s="5">
        <f t="shared" si="10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107"/>
        <v>42078.208333333328</v>
      </c>
      <c r="O981" s="4">
        <f t="shared" si="108"/>
        <v>42084.208333333328</v>
      </c>
      <c r="P981" s="6">
        <f t="shared" si="109"/>
        <v>6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105"/>
        <v>40.281762295081968</v>
      </c>
      <c r="G982" t="s">
        <v>14</v>
      </c>
      <c r="H982">
        <v>742</v>
      </c>
      <c r="I982" s="5">
        <f t="shared" si="10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107"/>
        <v>42307.208333333328</v>
      </c>
      <c r="O982" s="4">
        <f t="shared" si="108"/>
        <v>42312.25</v>
      </c>
      <c r="P982" s="6">
        <f t="shared" si="109"/>
        <v>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105"/>
        <v>178.22388059701493</v>
      </c>
      <c r="G983" t="s">
        <v>20</v>
      </c>
      <c r="H983">
        <v>323</v>
      </c>
      <c r="I983" s="5">
        <f t="shared" si="10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107"/>
        <v>43094.25</v>
      </c>
      <c r="O983" s="4">
        <f t="shared" si="108"/>
        <v>43127.25</v>
      </c>
      <c r="P983" s="6">
        <f t="shared" si="109"/>
        <v>33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105"/>
        <v>84.930555555555557</v>
      </c>
      <c r="G984" t="s">
        <v>14</v>
      </c>
      <c r="H984">
        <v>75</v>
      </c>
      <c r="I984" s="5">
        <f t="shared" si="10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107"/>
        <v>40743.208333333336</v>
      </c>
      <c r="O984" s="4">
        <f t="shared" si="108"/>
        <v>40745.208333333336</v>
      </c>
      <c r="P984" s="6">
        <f t="shared" si="109"/>
        <v>2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105"/>
        <v>145.93648334624322</v>
      </c>
      <c r="G985" t="s">
        <v>20</v>
      </c>
      <c r="H985">
        <v>2326</v>
      </c>
      <c r="I985" s="5">
        <f t="shared" si="10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107"/>
        <v>43681.208333333328</v>
      </c>
      <c r="O985" s="4">
        <f t="shared" si="108"/>
        <v>43696.208333333328</v>
      </c>
      <c r="P985" s="6">
        <f t="shared" si="109"/>
        <v>15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105"/>
        <v>152.46153846153845</v>
      </c>
      <c r="G986" t="s">
        <v>20</v>
      </c>
      <c r="H986">
        <v>381</v>
      </c>
      <c r="I986" s="5">
        <f t="shared" si="10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107"/>
        <v>43716.208333333328</v>
      </c>
      <c r="O986" s="4">
        <f t="shared" si="108"/>
        <v>43742.208333333328</v>
      </c>
      <c r="P986" s="6">
        <f t="shared" si="109"/>
        <v>26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105"/>
        <v>67.129542790152399</v>
      </c>
      <c r="G987" t="s">
        <v>14</v>
      </c>
      <c r="H987">
        <v>4405</v>
      </c>
      <c r="I987" s="5">
        <f t="shared" si="10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107"/>
        <v>41614.25</v>
      </c>
      <c r="O987" s="4">
        <f t="shared" si="108"/>
        <v>41640.25</v>
      </c>
      <c r="P987" s="6">
        <f t="shared" si="109"/>
        <v>26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105"/>
        <v>40.307692307692307</v>
      </c>
      <c r="G988" t="s">
        <v>14</v>
      </c>
      <c r="H988">
        <v>92</v>
      </c>
      <c r="I988" s="5">
        <f t="shared" si="10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107"/>
        <v>40638.208333333336</v>
      </c>
      <c r="O988" s="4">
        <f t="shared" si="108"/>
        <v>40652.208333333336</v>
      </c>
      <c r="P988" s="6">
        <f t="shared" si="109"/>
        <v>14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105"/>
        <v>216.79032258064515</v>
      </c>
      <c r="G989" t="s">
        <v>20</v>
      </c>
      <c r="H989">
        <v>480</v>
      </c>
      <c r="I989" s="5">
        <f t="shared" si="10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107"/>
        <v>42852.208333333328</v>
      </c>
      <c r="O989" s="4">
        <f t="shared" si="108"/>
        <v>42866.208333333328</v>
      </c>
      <c r="P989" s="6">
        <f t="shared" si="109"/>
        <v>14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105"/>
        <v>52.117021276595743</v>
      </c>
      <c r="G990" t="s">
        <v>14</v>
      </c>
      <c r="H990">
        <v>64</v>
      </c>
      <c r="I990" s="5">
        <f t="shared" si="10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107"/>
        <v>42686.25</v>
      </c>
      <c r="O990" s="4">
        <f t="shared" si="108"/>
        <v>42707.25</v>
      </c>
      <c r="P990" s="6">
        <f t="shared" si="109"/>
        <v>21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105"/>
        <v>499.58333333333331</v>
      </c>
      <c r="G991" t="s">
        <v>20</v>
      </c>
      <c r="H991">
        <v>226</v>
      </c>
      <c r="I991" s="5">
        <f t="shared" si="10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107"/>
        <v>43571.208333333328</v>
      </c>
      <c r="O991" s="4">
        <f t="shared" si="108"/>
        <v>43576.208333333328</v>
      </c>
      <c r="P991" s="6">
        <f t="shared" si="109"/>
        <v>5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105"/>
        <v>87.679487179487182</v>
      </c>
      <c r="G992" t="s">
        <v>14</v>
      </c>
      <c r="H992">
        <v>64</v>
      </c>
      <c r="I992" s="5">
        <f t="shared" si="10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107"/>
        <v>42432.25</v>
      </c>
      <c r="O992" s="4">
        <f t="shared" si="108"/>
        <v>42454.208333333328</v>
      </c>
      <c r="P992" s="6">
        <f t="shared" si="109"/>
        <v>22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105"/>
        <v>113.17346938775511</v>
      </c>
      <c r="G993" t="s">
        <v>20</v>
      </c>
      <c r="H993">
        <v>241</v>
      </c>
      <c r="I993" s="5">
        <f t="shared" si="10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107"/>
        <v>41907.208333333336</v>
      </c>
      <c r="O993" s="4">
        <f t="shared" si="108"/>
        <v>41911.208333333336</v>
      </c>
      <c r="P993" s="6">
        <f t="shared" si="109"/>
        <v>4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105"/>
        <v>426.54838709677421</v>
      </c>
      <c r="G994" t="s">
        <v>20</v>
      </c>
      <c r="H994">
        <v>132</v>
      </c>
      <c r="I994" s="5">
        <f t="shared" si="10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107"/>
        <v>43227.208333333328</v>
      </c>
      <c r="O994" s="4">
        <f t="shared" si="108"/>
        <v>43241.208333333328</v>
      </c>
      <c r="P994" s="6">
        <f t="shared" si="109"/>
        <v>14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105"/>
        <v>77.632653061224488</v>
      </c>
      <c r="G995" t="s">
        <v>74</v>
      </c>
      <c r="H995">
        <v>75</v>
      </c>
      <c r="I995" s="5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107"/>
        <v>42362.25</v>
      </c>
      <c r="O995" s="4">
        <f t="shared" si="108"/>
        <v>42379.25</v>
      </c>
      <c r="P995" s="6">
        <f t="shared" si="109"/>
        <v>17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105"/>
        <v>52.496810772501775</v>
      </c>
      <c r="G996" t="s">
        <v>14</v>
      </c>
      <c r="H996">
        <v>842</v>
      </c>
      <c r="I996" s="5">
        <f t="shared" si="10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107"/>
        <v>41929.208333333336</v>
      </c>
      <c r="O996" s="4">
        <f t="shared" si="108"/>
        <v>41935.208333333336</v>
      </c>
      <c r="P996" s="6">
        <f t="shared" si="109"/>
        <v>6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105"/>
        <v>157.46762589928056</v>
      </c>
      <c r="G997" t="s">
        <v>20</v>
      </c>
      <c r="H997">
        <v>2043</v>
      </c>
      <c r="I997" s="5">
        <f t="shared" si="10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107"/>
        <v>43408.208333333328</v>
      </c>
      <c r="O997" s="4">
        <f t="shared" si="108"/>
        <v>43437.25</v>
      </c>
      <c r="P997" s="6">
        <f t="shared" si="109"/>
        <v>29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105"/>
        <v>72.939393939393938</v>
      </c>
      <c r="G998" t="s">
        <v>14</v>
      </c>
      <c r="H998">
        <v>112</v>
      </c>
      <c r="I998" s="5">
        <f t="shared" si="10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107"/>
        <v>41276.25</v>
      </c>
      <c r="O998" s="4">
        <f t="shared" si="108"/>
        <v>41306.25</v>
      </c>
      <c r="P998" s="6">
        <f t="shared" si="109"/>
        <v>30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105"/>
        <v>60.565789473684212</v>
      </c>
      <c r="G999" t="s">
        <v>74</v>
      </c>
      <c r="H999">
        <v>139</v>
      </c>
      <c r="I999" s="5">
        <f t="shared" si="10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107"/>
        <v>41659.25</v>
      </c>
      <c r="O999" s="4">
        <f t="shared" si="108"/>
        <v>41664.25</v>
      </c>
      <c r="P999" s="6">
        <f t="shared" si="109"/>
        <v>5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105"/>
        <v>56.791291291291294</v>
      </c>
      <c r="G1000" t="s">
        <v>14</v>
      </c>
      <c r="H1000">
        <v>374</v>
      </c>
      <c r="I1000" s="5">
        <f t="shared" si="10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107"/>
        <v>40220.25</v>
      </c>
      <c r="O1000" s="4">
        <f t="shared" si="108"/>
        <v>40234.25</v>
      </c>
      <c r="P1000" s="6">
        <f t="shared" si="109"/>
        <v>14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105"/>
        <v>56.542754275427541</v>
      </c>
      <c r="G1001" t="s">
        <v>74</v>
      </c>
      <c r="H1001">
        <v>1122</v>
      </c>
      <c r="I1001" s="5">
        <f t="shared" si="10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107"/>
        <v>42550.208333333328</v>
      </c>
      <c r="O1001" s="4">
        <f t="shared" si="108"/>
        <v>42557.208333333328</v>
      </c>
      <c r="P1001" s="6">
        <f t="shared" si="109"/>
        <v>7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conditionalFormatting sqref="F2:F1001">
    <cfRule type="cellIs" dxfId="6" priority="1" operator="greaterThanOrEqual">
      <formula>200</formula>
    </cfRule>
    <cfRule type="cellIs" dxfId="5" priority="2" operator="between">
      <formula>100</formula>
      <formula>200</formula>
    </cfRule>
    <cfRule type="cellIs" dxfId="4" priority="3" operator="between">
      <formula>0</formula>
      <formula>100</formula>
    </cfRule>
  </conditionalFormatting>
  <conditionalFormatting sqref="G1:G1048576">
    <cfRule type="cellIs" dxfId="3" priority="4" operator="equal">
      <formula>"live"</formula>
    </cfRule>
    <cfRule type="cellIs" dxfId="2" priority="5" operator="equal">
      <formula>"canceled"</formula>
    </cfRule>
    <cfRule type="cellIs" dxfId="1" priority="6" operator="equal">
      <formula>"failed"</formula>
    </cfRule>
    <cfRule type="cellIs" dxfId="0" priority="7" operator="equal">
      <formula>"Successful"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CBE0-92F4-4ACB-8B5E-2A26E7FB4D52}">
  <dimension ref="A1:M566"/>
  <sheetViews>
    <sheetView workbookViewId="0">
      <selection activeCell="K2" sqref="K2:M5"/>
    </sheetView>
  </sheetViews>
  <sheetFormatPr defaultRowHeight="15.75" x14ac:dyDescent="0.25"/>
  <cols>
    <col min="1" max="1" width="22.5" bestFit="1" customWidth="1"/>
    <col min="2" max="2" width="19.125" bestFit="1" customWidth="1"/>
    <col min="4" max="4" width="12.25" bestFit="1" customWidth="1"/>
    <col min="5" max="5" width="9.375" bestFit="1" customWidth="1"/>
    <col min="6" max="6" width="11.625" bestFit="1" customWidth="1"/>
    <col min="11" max="11" width="8" bestFit="1" customWidth="1"/>
    <col min="12" max="12" width="9.375" bestFit="1" customWidth="1"/>
    <col min="13" max="13" width="11.625" bestFit="1" customWidth="1"/>
  </cols>
  <sheetData>
    <row r="1" spans="1:13" x14ac:dyDescent="0.25">
      <c r="A1" t="s">
        <v>2109</v>
      </c>
      <c r="B1" t="s">
        <v>2110</v>
      </c>
      <c r="E1" t="s">
        <v>2115</v>
      </c>
      <c r="F1" t="s">
        <v>2116</v>
      </c>
    </row>
    <row r="2" spans="1:13" x14ac:dyDescent="0.25">
      <c r="A2" cm="1">
        <f t="array" ref="A2:A566">_xlfn._xlws.FILTER(Table1[backers_count],Table1[outcome]="successful")</f>
        <v>158</v>
      </c>
      <c r="B2" cm="1">
        <f t="array" ref="B2:B365">_xlfn._xlws.FILTER(Table1[backers_count],Table1[outcome]="failed")</f>
        <v>0</v>
      </c>
      <c r="D2" t="s">
        <v>2111</v>
      </c>
      <c r="E2" s="6">
        <f>AVERAGE(_xlfn.ANCHORARRAY(A2))</f>
        <v>851.14690265486729</v>
      </c>
      <c r="F2" s="6">
        <f>AVERAGE(_xlfn.ANCHORARRAY(B2))</f>
        <v>585.61538461538464</v>
      </c>
      <c r="L2" t="s">
        <v>2115</v>
      </c>
      <c r="M2" t="s">
        <v>2116</v>
      </c>
    </row>
    <row r="3" spans="1:13" x14ac:dyDescent="0.25">
      <c r="A3">
        <v>1425</v>
      </c>
      <c r="B3">
        <v>24</v>
      </c>
      <c r="D3" t="s">
        <v>2112</v>
      </c>
      <c r="E3" s="6">
        <f>MEDIAN(_xlfn.ANCHORARRAY(A2))</f>
        <v>201</v>
      </c>
      <c r="F3" s="6">
        <f>MEDIAN(_xlfn.ANCHORARRAY(B2))</f>
        <v>114.5</v>
      </c>
      <c r="K3" t="s">
        <v>2111</v>
      </c>
      <c r="L3" s="6">
        <v>851.14690265486729</v>
      </c>
      <c r="M3" s="6">
        <v>585.61538461538464</v>
      </c>
    </row>
    <row r="4" spans="1:13" x14ac:dyDescent="0.25">
      <c r="A4">
        <v>174</v>
      </c>
      <c r="B4">
        <v>53</v>
      </c>
      <c r="D4" t="s">
        <v>2107</v>
      </c>
      <c r="E4" s="6">
        <f>MIN(_xlfn.ANCHORARRAY(A2))</f>
        <v>16</v>
      </c>
      <c r="F4" s="6">
        <f>MIN(_xlfn.ANCHORARRAY(B2))</f>
        <v>0</v>
      </c>
      <c r="K4" t="s">
        <v>2112</v>
      </c>
      <c r="L4" s="6">
        <v>201</v>
      </c>
      <c r="M4" s="6">
        <v>114.5</v>
      </c>
    </row>
    <row r="5" spans="1:13" x14ac:dyDescent="0.25">
      <c r="A5">
        <v>227</v>
      </c>
      <c r="B5">
        <v>18</v>
      </c>
      <c r="D5" t="s">
        <v>2108</v>
      </c>
      <c r="E5" s="6">
        <f>MAX(_xlfn.ANCHORARRAY(A2))</f>
        <v>7295</v>
      </c>
      <c r="F5" s="6">
        <f>MAX(_xlfn.ANCHORARRAY(B2))</f>
        <v>6080</v>
      </c>
      <c r="K5" t="s">
        <v>2113</v>
      </c>
      <c r="L5" s="6">
        <v>1606216.5936295739</v>
      </c>
      <c r="M5" s="6">
        <v>924113.45496927318</v>
      </c>
    </row>
    <row r="6" spans="1:13" x14ac:dyDescent="0.25">
      <c r="A6">
        <v>220</v>
      </c>
      <c r="B6">
        <v>44</v>
      </c>
      <c r="D6" t="s">
        <v>2113</v>
      </c>
      <c r="E6" s="6">
        <f>_xlfn.VAR.S(_xlfn.ANCHORARRAY(A2))</f>
        <v>1606216.5936295739</v>
      </c>
      <c r="F6" s="6">
        <f>_xlfn.VAR.S(_xlfn.ANCHORARRAY(B2))</f>
        <v>924113.45496927318</v>
      </c>
    </row>
    <row r="7" spans="1:13" x14ac:dyDescent="0.25">
      <c r="A7">
        <v>98</v>
      </c>
      <c r="B7">
        <v>27</v>
      </c>
      <c r="D7" t="s">
        <v>2114</v>
      </c>
      <c r="E7" s="6">
        <f>_xlfn.STDEV.S(_xlfn.ANCHORARRAY(A2))</f>
        <v>1267.366006183523</v>
      </c>
      <c r="F7" s="6">
        <f>_xlfn.STDEV.S(_xlfn.ANCHORARRAY(B2))</f>
        <v>961.30819978260524</v>
      </c>
    </row>
    <row r="8" spans="1:13" x14ac:dyDescent="0.25">
      <c r="A8">
        <v>100</v>
      </c>
      <c r="B8">
        <v>55</v>
      </c>
    </row>
    <row r="9" spans="1:13" x14ac:dyDescent="0.25">
      <c r="A9">
        <v>1249</v>
      </c>
      <c r="B9">
        <v>200</v>
      </c>
    </row>
    <row r="10" spans="1:13" x14ac:dyDescent="0.25">
      <c r="A10">
        <v>1396</v>
      </c>
      <c r="B10">
        <v>452</v>
      </c>
    </row>
    <row r="11" spans="1:13" x14ac:dyDescent="0.25">
      <c r="A11">
        <v>890</v>
      </c>
      <c r="B11">
        <v>674</v>
      </c>
    </row>
    <row r="12" spans="1:13" x14ac:dyDescent="0.25">
      <c r="A12">
        <v>142</v>
      </c>
      <c r="B12">
        <v>558</v>
      </c>
    </row>
    <row r="13" spans="1:13" x14ac:dyDescent="0.25">
      <c r="A13">
        <v>2673</v>
      </c>
      <c r="B13">
        <v>15</v>
      </c>
    </row>
    <row r="14" spans="1:13" x14ac:dyDescent="0.25">
      <c r="A14">
        <v>163</v>
      </c>
      <c r="B14">
        <v>2307</v>
      </c>
    </row>
    <row r="15" spans="1:13" x14ac:dyDescent="0.25">
      <c r="A15">
        <v>2220</v>
      </c>
      <c r="B15">
        <v>88</v>
      </c>
    </row>
    <row r="16" spans="1:13" x14ac:dyDescent="0.25">
      <c r="A16">
        <v>1606</v>
      </c>
      <c r="B16">
        <v>48</v>
      </c>
    </row>
    <row r="17" spans="1:2" x14ac:dyDescent="0.25">
      <c r="A17">
        <v>129</v>
      </c>
      <c r="B17">
        <v>1</v>
      </c>
    </row>
    <row r="18" spans="1:2" x14ac:dyDescent="0.25">
      <c r="A18">
        <v>226</v>
      </c>
      <c r="B18">
        <v>1467</v>
      </c>
    </row>
    <row r="19" spans="1:2" x14ac:dyDescent="0.25">
      <c r="A19">
        <v>5419</v>
      </c>
      <c r="B19">
        <v>75</v>
      </c>
    </row>
    <row r="20" spans="1:2" x14ac:dyDescent="0.25">
      <c r="A20">
        <v>165</v>
      </c>
      <c r="B20">
        <v>120</v>
      </c>
    </row>
    <row r="21" spans="1:2" x14ac:dyDescent="0.25">
      <c r="A21">
        <v>1965</v>
      </c>
      <c r="B21">
        <v>2253</v>
      </c>
    </row>
    <row r="22" spans="1:2" x14ac:dyDescent="0.25">
      <c r="A22">
        <v>16</v>
      </c>
      <c r="B22">
        <v>5</v>
      </c>
    </row>
    <row r="23" spans="1:2" x14ac:dyDescent="0.25">
      <c r="A23">
        <v>107</v>
      </c>
      <c r="B23">
        <v>38</v>
      </c>
    </row>
    <row r="24" spans="1:2" x14ac:dyDescent="0.25">
      <c r="A24">
        <v>134</v>
      </c>
      <c r="B24">
        <v>12</v>
      </c>
    </row>
    <row r="25" spans="1:2" x14ac:dyDescent="0.25">
      <c r="A25">
        <v>198</v>
      </c>
      <c r="B25">
        <v>1684</v>
      </c>
    </row>
    <row r="26" spans="1:2" x14ac:dyDescent="0.25">
      <c r="A26">
        <v>111</v>
      </c>
      <c r="B26">
        <v>56</v>
      </c>
    </row>
    <row r="27" spans="1:2" x14ac:dyDescent="0.25">
      <c r="A27">
        <v>222</v>
      </c>
      <c r="B27">
        <v>838</v>
      </c>
    </row>
    <row r="28" spans="1:2" x14ac:dyDescent="0.25">
      <c r="A28">
        <v>6212</v>
      </c>
      <c r="B28">
        <v>1000</v>
      </c>
    </row>
    <row r="29" spans="1:2" x14ac:dyDescent="0.25">
      <c r="A29">
        <v>98</v>
      </c>
      <c r="B29">
        <v>1482</v>
      </c>
    </row>
    <row r="30" spans="1:2" x14ac:dyDescent="0.25">
      <c r="A30">
        <v>92</v>
      </c>
      <c r="B30">
        <v>106</v>
      </c>
    </row>
    <row r="31" spans="1:2" x14ac:dyDescent="0.25">
      <c r="A31">
        <v>149</v>
      </c>
      <c r="B31">
        <v>679</v>
      </c>
    </row>
    <row r="32" spans="1:2" x14ac:dyDescent="0.25">
      <c r="A32">
        <v>2431</v>
      </c>
      <c r="B32">
        <v>1220</v>
      </c>
    </row>
    <row r="33" spans="1:2" x14ac:dyDescent="0.25">
      <c r="A33">
        <v>303</v>
      </c>
      <c r="B33">
        <v>1</v>
      </c>
    </row>
    <row r="34" spans="1:2" x14ac:dyDescent="0.25">
      <c r="A34">
        <v>209</v>
      </c>
      <c r="B34">
        <v>37</v>
      </c>
    </row>
    <row r="35" spans="1:2" x14ac:dyDescent="0.25">
      <c r="A35">
        <v>131</v>
      </c>
      <c r="B35">
        <v>60</v>
      </c>
    </row>
    <row r="36" spans="1:2" x14ac:dyDescent="0.25">
      <c r="A36">
        <v>164</v>
      </c>
      <c r="B36">
        <v>296</v>
      </c>
    </row>
    <row r="37" spans="1:2" x14ac:dyDescent="0.25">
      <c r="A37">
        <v>201</v>
      </c>
      <c r="B37">
        <v>3304</v>
      </c>
    </row>
    <row r="38" spans="1:2" x14ac:dyDescent="0.25">
      <c r="A38">
        <v>211</v>
      </c>
      <c r="B38">
        <v>73</v>
      </c>
    </row>
    <row r="39" spans="1:2" x14ac:dyDescent="0.25">
      <c r="A39">
        <v>128</v>
      </c>
      <c r="B39">
        <v>3387</v>
      </c>
    </row>
    <row r="40" spans="1:2" x14ac:dyDescent="0.25">
      <c r="A40">
        <v>1600</v>
      </c>
      <c r="B40">
        <v>662</v>
      </c>
    </row>
    <row r="41" spans="1:2" x14ac:dyDescent="0.25">
      <c r="A41">
        <v>249</v>
      </c>
      <c r="B41">
        <v>774</v>
      </c>
    </row>
    <row r="42" spans="1:2" x14ac:dyDescent="0.25">
      <c r="A42">
        <v>236</v>
      </c>
      <c r="B42">
        <v>672</v>
      </c>
    </row>
    <row r="43" spans="1:2" x14ac:dyDescent="0.25">
      <c r="A43">
        <v>4065</v>
      </c>
      <c r="B43">
        <v>940</v>
      </c>
    </row>
    <row r="44" spans="1:2" x14ac:dyDescent="0.25">
      <c r="A44">
        <v>246</v>
      </c>
      <c r="B44">
        <v>117</v>
      </c>
    </row>
    <row r="45" spans="1:2" x14ac:dyDescent="0.25">
      <c r="A45">
        <v>2475</v>
      </c>
      <c r="B45">
        <v>115</v>
      </c>
    </row>
    <row r="46" spans="1:2" x14ac:dyDescent="0.25">
      <c r="A46">
        <v>76</v>
      </c>
      <c r="B46">
        <v>326</v>
      </c>
    </row>
    <row r="47" spans="1:2" x14ac:dyDescent="0.25">
      <c r="A47">
        <v>54</v>
      </c>
      <c r="B47">
        <v>1</v>
      </c>
    </row>
    <row r="48" spans="1:2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E796-8652-47BF-9A2B-F05C949DE051}">
  <dimension ref="A1:J13"/>
  <sheetViews>
    <sheetView workbookViewId="0">
      <selection activeCell="D6" sqref="D6"/>
    </sheetView>
  </sheetViews>
  <sheetFormatPr defaultRowHeight="15.75" x14ac:dyDescent="0.25"/>
  <cols>
    <col min="2" max="2" width="10.875" bestFit="1" customWidth="1"/>
    <col min="3" max="3" width="26.375" bestFit="1" customWidth="1"/>
    <col min="4" max="4" width="18.125" customWidth="1"/>
    <col min="5" max="5" width="14.5" customWidth="1"/>
    <col min="6" max="6" width="17.625" customWidth="1"/>
    <col min="7" max="7" width="13.875" customWidth="1"/>
    <col min="8" max="8" width="20.875" customWidth="1"/>
    <col min="9" max="9" width="17.25" customWidth="1"/>
    <col min="10" max="10" width="19.875" customWidth="1"/>
  </cols>
  <sheetData>
    <row r="1" spans="1:10" x14ac:dyDescent="0.25">
      <c r="A1" t="s">
        <v>2107</v>
      </c>
      <c r="B1" t="s">
        <v>2108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  <c r="I1" t="s">
        <v>2093</v>
      </c>
      <c r="J1" t="s">
        <v>2094</v>
      </c>
    </row>
    <row r="2" spans="1:10" x14ac:dyDescent="0.25">
      <c r="A2">
        <v>0</v>
      </c>
      <c r="B2" s="11">
        <v>1000</v>
      </c>
      <c r="C2" t="s">
        <v>2095</v>
      </c>
      <c r="D2">
        <f>COUNTIFS(Table1[outcome],"successful",Table1[goal],"&lt;"&amp;Table2[[#This Row],[Max]],Table1[goal],"&gt;="&amp;Table2[[#This Row],[Min]])</f>
        <v>30</v>
      </c>
      <c r="E2">
        <f>COUNTIFS(Table1[outcome],"failed",Table1[goal],"&lt;"&amp;Table2[[#This Row],[Max]],Table1[goal],"&gt;="&amp;Table2[[#This Row],[Min]])</f>
        <v>20</v>
      </c>
      <c r="F2">
        <f>COUNTIFS(Table1[outcome],"canceled",Table1[goal],"&lt;"&amp;Table2[[#This Row],[Max]],Table1[goal],"&gt;="&amp;Table2[[#This Row],[Min]])</f>
        <v>1</v>
      </c>
      <c r="G2">
        <f>COUNTIFS(Table1[goal],"&lt;"&amp;Table2[[#This Row],[Max]],Table1[goal],"&gt;="&amp;Table2[[#This Row],[Min]])</f>
        <v>51</v>
      </c>
      <c r="H2" s="13">
        <f>Table2[[#This Row],[Number Successful]]/Table2[[#This Row],[Total Projects]]</f>
        <v>0.58823529411764708</v>
      </c>
      <c r="I2" s="13">
        <f>Table2[[#This Row],[Number Failed]]/Table2[[#This Row],[Total Projects]]</f>
        <v>0.39215686274509803</v>
      </c>
      <c r="J2" s="13">
        <f>Table2[[#This Row],[Number Cancelled]]/Table2[[#This Row],[Total Projects]]</f>
        <v>1.9607843137254902E-2</v>
      </c>
    </row>
    <row r="3" spans="1:10" x14ac:dyDescent="0.25">
      <c r="A3" s="11">
        <v>1000</v>
      </c>
      <c r="B3" s="11">
        <v>5000</v>
      </c>
      <c r="C3" t="s">
        <v>2096</v>
      </c>
      <c r="D3">
        <f>COUNTIFS(Table1[outcome],"successful",Table1[goal],"&lt;"&amp;Table2[[#This Row],[Max]],Table1[goal],"&gt;="&amp;Table2[[#This Row],[Min]])</f>
        <v>191</v>
      </c>
      <c r="E3">
        <f>COUNTIFS(Table1[outcome],"failed",Table1[goal],"&lt;"&amp;Table2[[#This Row],[Max]],Table1[goal],"&gt;="&amp;Table2[[#This Row],[Min]])</f>
        <v>38</v>
      </c>
      <c r="F3">
        <f>COUNTIFS(Table1[outcome],"canceled",Table1[goal],"&lt;"&amp;Table2[[#This Row],[Max]],Table1[goal],"&gt;="&amp;Table2[[#This Row],[Min]])</f>
        <v>2</v>
      </c>
      <c r="G3">
        <f>COUNTIFS(Table1[goal],"&lt;"&amp;Table2[[#This Row],[Max]],Table1[goal],"&gt;="&amp;Table2[[#This Row],[Min]])</f>
        <v>234</v>
      </c>
      <c r="H3" s="13">
        <f>Table2[[#This Row],[Number Successful]]/Table2[[#This Row],[Total Projects]]</f>
        <v>0.81623931623931623</v>
      </c>
      <c r="I3" s="13">
        <f>Table2[[#This Row],[Number Failed]]/Table2[[#This Row],[Total Projects]]</f>
        <v>0.1623931623931624</v>
      </c>
      <c r="J3" s="13">
        <f>Table2[[#This Row],[Number Cancelled]]/Table2[[#This Row],[Total Projects]]</f>
        <v>8.5470085470085479E-3</v>
      </c>
    </row>
    <row r="4" spans="1:10" x14ac:dyDescent="0.25">
      <c r="A4" s="11">
        <v>5000</v>
      </c>
      <c r="B4" s="11">
        <v>10000</v>
      </c>
      <c r="C4" t="s">
        <v>2097</v>
      </c>
      <c r="D4">
        <f>COUNTIFS(Table1[outcome],"successful",Table1[goal],"&lt;"&amp;Table2[[#This Row],[Max]],Table1[goal],"&gt;="&amp;Table2[[#This Row],[Min]])</f>
        <v>164</v>
      </c>
      <c r="E4">
        <f>COUNTIFS(Table1[outcome],"failed",Table1[goal],"&lt;"&amp;Table2[[#This Row],[Max]],Table1[goal],"&gt;="&amp;Table2[[#This Row],[Min]])</f>
        <v>126</v>
      </c>
      <c r="F4">
        <f>COUNTIFS(Table1[outcome],"canceled",Table1[goal],"&lt;"&amp;Table2[[#This Row],[Max]],Table1[goal],"&gt;="&amp;Table2[[#This Row],[Min]])</f>
        <v>25</v>
      </c>
      <c r="G4">
        <f>COUNTIFS(Table1[goal],"&lt;"&amp;Table2[[#This Row],[Max]],Table1[goal],"&gt;="&amp;Table2[[#This Row],[Min]])</f>
        <v>317</v>
      </c>
      <c r="H4" s="13">
        <f>Table2[[#This Row],[Number Successful]]/Table2[[#This Row],[Total Projects]]</f>
        <v>0.51735015772870663</v>
      </c>
      <c r="I4" s="13">
        <f>Table2[[#This Row],[Number Failed]]/Table2[[#This Row],[Total Projects]]</f>
        <v>0.39747634069400634</v>
      </c>
      <c r="J4" s="13">
        <f>Table2[[#This Row],[Number Cancelled]]/Table2[[#This Row],[Total Projects]]</f>
        <v>7.8864353312302835E-2</v>
      </c>
    </row>
    <row r="5" spans="1:10" x14ac:dyDescent="0.25">
      <c r="A5" s="11">
        <v>10000</v>
      </c>
      <c r="B5" s="11">
        <v>15000</v>
      </c>
      <c r="C5" t="s">
        <v>2098</v>
      </c>
      <c r="D5">
        <f>COUNTIFS(Table1[outcome],"successful",Table1[goal],"&lt;"&amp;Table2[[#This Row],[Max]],Table1[goal],"&gt;="&amp;Table2[[#This Row],[Min]])</f>
        <v>4</v>
      </c>
      <c r="E5">
        <f>COUNTIFS(Table1[outcome],"failed",Table1[goal],"&lt;"&amp;Table2[[#This Row],[Max]],Table1[goal],"&gt;="&amp;Table2[[#This Row],[Min]])</f>
        <v>5</v>
      </c>
      <c r="F5">
        <f>COUNTIFS(Table1[outcome],"canceled",Table1[goal],"&lt;"&amp;Table2[[#This Row],[Max]],Table1[goal],"&gt;="&amp;Table2[[#This Row],[Min]])</f>
        <v>0</v>
      </c>
      <c r="G5">
        <f>COUNTIFS(Table1[goal],"&lt;"&amp;Table2[[#This Row],[Max]],Table1[goal],"&gt;="&amp;Table2[[#This Row],[Min]])</f>
        <v>9</v>
      </c>
      <c r="H5" s="13">
        <f>Table2[[#This Row],[Number Successful]]/Table2[[#This Row],[Total Projects]]</f>
        <v>0.44444444444444442</v>
      </c>
      <c r="I5" s="13">
        <f>Table2[[#This Row],[Number Failed]]/Table2[[#This Row],[Total Projects]]</f>
        <v>0.55555555555555558</v>
      </c>
      <c r="J5" s="13">
        <f>Table2[[#This Row],[Number Cancelled]]/Table2[[#This Row],[Total Projects]]</f>
        <v>0</v>
      </c>
    </row>
    <row r="6" spans="1:10" x14ac:dyDescent="0.25">
      <c r="A6" s="11">
        <v>15000</v>
      </c>
      <c r="B6" s="11">
        <v>20000</v>
      </c>
      <c r="C6" t="s">
        <v>2099</v>
      </c>
      <c r="D6">
        <f>COUNTIFS(Table1[outcome],"successful",Table1[goal],"&lt;"&amp;Table2[[#This Row],[Max]],Table1[goal],"&gt;="&amp;Table2[[#This Row],[Min]])</f>
        <v>10</v>
      </c>
      <c r="E6">
        <f>COUNTIFS(Table1[outcome],"failed",Table1[goal],"&lt;"&amp;Table2[[#This Row],[Max]],Table1[goal],"&gt;="&amp;Table2[[#This Row],[Min]])</f>
        <v>0</v>
      </c>
      <c r="F6">
        <f>COUNTIFS(Table1[outcome],"canceled",Table1[goal],"&lt;"&amp;Table2[[#This Row],[Max]],Table1[goal],"&gt;="&amp;Table2[[#This Row],[Min]])</f>
        <v>0</v>
      </c>
      <c r="G6">
        <f>COUNTIFS(Table1[goal],"&lt;"&amp;Table2[[#This Row],[Max]],Table1[goal],"&gt;="&amp;Table2[[#This Row],[Min]])</f>
        <v>10</v>
      </c>
      <c r="H6" s="13">
        <f>Table2[[#This Row],[Number Successful]]/Table2[[#This Row],[Total Projects]]</f>
        <v>1</v>
      </c>
      <c r="I6" s="13">
        <f>Table2[[#This Row],[Number Failed]]/Table2[[#This Row],[Total Projects]]</f>
        <v>0</v>
      </c>
      <c r="J6" s="13">
        <f>Table2[[#This Row],[Number Cancelled]]/Table2[[#This Row],[Total Projects]]</f>
        <v>0</v>
      </c>
    </row>
    <row r="7" spans="1:10" x14ac:dyDescent="0.25">
      <c r="A7" s="11">
        <v>20000</v>
      </c>
      <c r="B7" s="11">
        <v>25000</v>
      </c>
      <c r="C7" t="s">
        <v>2100</v>
      </c>
      <c r="D7">
        <f>COUNTIFS(Table1[outcome],"successful",Table1[goal],"&lt;"&amp;Table2[[#This Row],[Max]],Table1[goal],"&gt;="&amp;Table2[[#This Row],[Min]])</f>
        <v>7</v>
      </c>
      <c r="E7">
        <f>COUNTIFS(Table1[outcome],"failed",Table1[goal],"&lt;"&amp;Table2[[#This Row],[Max]],Table1[goal],"&gt;="&amp;Table2[[#This Row],[Min]])</f>
        <v>0</v>
      </c>
      <c r="F7">
        <f>COUNTIFS(Table1[outcome],"canceled",Table1[goal],"&lt;"&amp;Table2[[#This Row],[Max]],Table1[goal],"&gt;="&amp;Table2[[#This Row],[Min]])</f>
        <v>0</v>
      </c>
      <c r="G7">
        <f>COUNTIFS(Table1[goal],"&lt;"&amp;Table2[[#This Row],[Max]],Table1[goal],"&gt;="&amp;Table2[[#This Row],[Min]])</f>
        <v>7</v>
      </c>
      <c r="H7" s="13">
        <f>Table2[[#This Row],[Number Successful]]/Table2[[#This Row],[Total Projects]]</f>
        <v>1</v>
      </c>
      <c r="I7" s="13">
        <f>Table2[[#This Row],[Number Failed]]/Table2[[#This Row],[Total Projects]]</f>
        <v>0</v>
      </c>
      <c r="J7" s="13">
        <f>Table2[[#This Row],[Number Cancelled]]/Table2[[#This Row],[Total Projects]]</f>
        <v>0</v>
      </c>
    </row>
    <row r="8" spans="1:10" x14ac:dyDescent="0.25">
      <c r="A8" s="11">
        <v>25000</v>
      </c>
      <c r="B8" s="11">
        <v>30000</v>
      </c>
      <c r="C8" t="s">
        <v>2101</v>
      </c>
      <c r="D8">
        <f>COUNTIFS(Table1[outcome],"successful",Table1[goal],"&lt;"&amp;Table2[[#This Row],[Max]],Table1[goal],"&gt;="&amp;Table2[[#This Row],[Min]])</f>
        <v>11</v>
      </c>
      <c r="E8">
        <f>COUNTIFS(Table1[outcome],"failed",Table1[goal],"&lt;"&amp;Table2[[#This Row],[Max]],Table1[goal],"&gt;="&amp;Table2[[#This Row],[Min]])</f>
        <v>3</v>
      </c>
      <c r="F8">
        <f>COUNTIFS(Table1[outcome],"canceled",Table1[goal],"&lt;"&amp;Table2[[#This Row],[Max]],Table1[goal],"&gt;="&amp;Table2[[#This Row],[Min]])</f>
        <v>0</v>
      </c>
      <c r="G8">
        <f>COUNTIFS(Table1[goal],"&lt;"&amp;Table2[[#This Row],[Max]],Table1[goal],"&gt;="&amp;Table2[[#This Row],[Min]])</f>
        <v>14</v>
      </c>
      <c r="H8" s="13">
        <f>Table2[[#This Row],[Number Successful]]/Table2[[#This Row],[Total Projects]]</f>
        <v>0.7857142857142857</v>
      </c>
      <c r="I8" s="13">
        <f>Table2[[#This Row],[Number Failed]]/Table2[[#This Row],[Total Projects]]</f>
        <v>0.21428571428571427</v>
      </c>
      <c r="J8" s="13">
        <f>Table2[[#This Row],[Number Cancelled]]/Table2[[#This Row],[Total Projects]]</f>
        <v>0</v>
      </c>
    </row>
    <row r="9" spans="1:10" x14ac:dyDescent="0.25">
      <c r="A9" s="11">
        <v>30000</v>
      </c>
      <c r="B9" s="11">
        <v>35000</v>
      </c>
      <c r="C9" t="s">
        <v>2102</v>
      </c>
      <c r="D9">
        <f>COUNTIFS(Table1[outcome],"successful",Table1[goal],"&lt;"&amp;Table2[[#This Row],[Max]],Table1[goal],"&gt;="&amp;Table2[[#This Row],[Min]])</f>
        <v>7</v>
      </c>
      <c r="E9">
        <f>COUNTIFS(Table1[outcome],"failed",Table1[goal],"&lt;"&amp;Table2[[#This Row],[Max]],Table1[goal],"&gt;="&amp;Table2[[#This Row],[Min]])</f>
        <v>0</v>
      </c>
      <c r="F9">
        <f>COUNTIFS(Table1[outcome],"canceled",Table1[goal],"&lt;"&amp;Table2[[#This Row],[Max]],Table1[goal],"&gt;="&amp;Table2[[#This Row],[Min]])</f>
        <v>0</v>
      </c>
      <c r="G9">
        <f>COUNTIFS(Table1[goal],"&lt;"&amp;Table2[[#This Row],[Max]],Table1[goal],"&gt;="&amp;Table2[[#This Row],[Min]])</f>
        <v>7</v>
      </c>
      <c r="H9" s="13">
        <f>Table2[[#This Row],[Number Successful]]/Table2[[#This Row],[Total Projects]]</f>
        <v>1</v>
      </c>
      <c r="I9" s="13">
        <f>Table2[[#This Row],[Number Failed]]/Table2[[#This Row],[Total Projects]]</f>
        <v>0</v>
      </c>
      <c r="J9" s="13">
        <f>Table2[[#This Row],[Number Cancelled]]/Table2[[#This Row],[Total Projects]]</f>
        <v>0</v>
      </c>
    </row>
    <row r="10" spans="1:10" x14ac:dyDescent="0.25">
      <c r="A10" s="11">
        <v>35000</v>
      </c>
      <c r="B10" s="11">
        <v>40000</v>
      </c>
      <c r="C10" t="s">
        <v>2103</v>
      </c>
      <c r="D10">
        <f>COUNTIFS(Table1[outcome],"successful",Table1[goal],"&lt;"&amp;Table2[[#This Row],[Max]],Table1[goal],"&gt;="&amp;Table2[[#This Row],[Min]])</f>
        <v>8</v>
      </c>
      <c r="E10">
        <f>COUNTIFS(Table1[outcome],"failed",Table1[goal],"&lt;"&amp;Table2[[#This Row],[Max]],Table1[goal],"&gt;="&amp;Table2[[#This Row],[Min]])</f>
        <v>3</v>
      </c>
      <c r="F10">
        <f>COUNTIFS(Table1[outcome],"canceled",Table1[goal],"&lt;"&amp;Table2[[#This Row],[Max]],Table1[goal],"&gt;="&amp;Table2[[#This Row],[Min]])</f>
        <v>1</v>
      </c>
      <c r="G10">
        <f>COUNTIFS(Table1[goal],"&lt;"&amp;Table2[[#This Row],[Max]],Table1[goal],"&gt;="&amp;Table2[[#This Row],[Min]])</f>
        <v>12</v>
      </c>
      <c r="H10" s="13">
        <f>Table2[[#This Row],[Number Successful]]/Table2[[#This Row],[Total Projects]]</f>
        <v>0.66666666666666663</v>
      </c>
      <c r="I10" s="13">
        <f>Table2[[#This Row],[Number Failed]]/Table2[[#This Row],[Total Projects]]</f>
        <v>0.25</v>
      </c>
      <c r="J10" s="13">
        <f>Table2[[#This Row],[Number Cancelled]]/Table2[[#This Row],[Total Projects]]</f>
        <v>8.3333333333333329E-2</v>
      </c>
    </row>
    <row r="11" spans="1:10" x14ac:dyDescent="0.25">
      <c r="A11" s="11">
        <v>40000</v>
      </c>
      <c r="B11" s="11">
        <v>45000</v>
      </c>
      <c r="C11" t="s">
        <v>2104</v>
      </c>
      <c r="D11">
        <f>COUNTIFS(Table1[outcome],"successful",Table1[goal],"&lt;"&amp;Table2[[#This Row],[Max]],Table1[goal],"&gt;="&amp;Table2[[#This Row],[Min]])</f>
        <v>11</v>
      </c>
      <c r="E11">
        <f>COUNTIFS(Table1[outcome],"failed",Table1[goal],"&lt;"&amp;Table2[[#This Row],[Max]],Table1[goal],"&gt;="&amp;Table2[[#This Row],[Min]])</f>
        <v>3</v>
      </c>
      <c r="F11">
        <f>COUNTIFS(Table1[outcome],"canceled",Table1[goal],"&lt;"&amp;Table2[[#This Row],[Max]],Table1[goal],"&gt;="&amp;Table2[[#This Row],[Min]])</f>
        <v>0</v>
      </c>
      <c r="G11">
        <f>COUNTIFS(Table1[goal],"&lt;"&amp;Table2[[#This Row],[Max]],Table1[goal],"&gt;="&amp;Table2[[#This Row],[Min]])</f>
        <v>15</v>
      </c>
      <c r="H11" s="13">
        <f>Table2[[#This Row],[Number Successful]]/Table2[[#This Row],[Total Projects]]</f>
        <v>0.73333333333333328</v>
      </c>
      <c r="I11" s="13">
        <f>Table2[[#This Row],[Number Failed]]/Table2[[#This Row],[Total Projects]]</f>
        <v>0.2</v>
      </c>
      <c r="J11" s="13">
        <f>Table2[[#This Row],[Number Cancelled]]/Table2[[#This Row],[Total Projects]]</f>
        <v>0</v>
      </c>
    </row>
    <row r="12" spans="1:10" x14ac:dyDescent="0.25">
      <c r="A12" s="11">
        <v>45000</v>
      </c>
      <c r="B12" s="12">
        <v>50000</v>
      </c>
      <c r="C12" t="s">
        <v>2105</v>
      </c>
      <c r="D12">
        <f>COUNTIFS(Table1[outcome],"successful",Table1[goal],"&lt;"&amp;Table2[[#This Row],[Max]],Table1[goal],"&gt;="&amp;Table2[[#This Row],[Min]])</f>
        <v>8</v>
      </c>
      <c r="E12">
        <f>COUNTIFS(Table1[outcome],"failed",Table1[goal],"&lt;"&amp;Table2[[#This Row],[Max]],Table1[goal],"&gt;="&amp;Table2[[#This Row],[Min]])</f>
        <v>3</v>
      </c>
      <c r="F12">
        <f>COUNTIFS(Table1[outcome],"canceled",Table1[goal],"&lt;"&amp;Table2[[#This Row],[Max]],Table1[goal],"&gt;="&amp;Table2[[#This Row],[Min]])</f>
        <v>0</v>
      </c>
      <c r="G12">
        <f>COUNTIFS(Table1[goal],"&lt;"&amp;Table2[[#This Row],[Max]],Table1[goal],"&gt;="&amp;Table2[[#This Row],[Min]])</f>
        <v>11</v>
      </c>
      <c r="H12" s="13">
        <f>Table2[[#This Row],[Number Successful]]/Table2[[#This Row],[Total Projects]]</f>
        <v>0.72727272727272729</v>
      </c>
      <c r="I12" s="13">
        <f>Table2[[#This Row],[Number Failed]]/Table2[[#This Row],[Total Projects]]</f>
        <v>0.27272727272727271</v>
      </c>
      <c r="J12" s="13">
        <f>Table2[[#This Row],[Number Cancelled]]/Table2[[#This Row],[Total Projects]]</f>
        <v>0</v>
      </c>
    </row>
    <row r="13" spans="1:10" x14ac:dyDescent="0.25">
      <c r="A13" s="12">
        <v>50000</v>
      </c>
      <c r="B13">
        <f>10^100</f>
        <v>1E+100</v>
      </c>
      <c r="C13" t="s">
        <v>2106</v>
      </c>
      <c r="D13">
        <f>COUNTIFS(Table1[outcome],"successful",Table1[goal],"&lt;"&amp;Table2[[#This Row],[Max]],Table1[goal],"&gt;="&amp;Table2[[#This Row],[Min]])</f>
        <v>114</v>
      </c>
      <c r="E13">
        <f>COUNTIFS(Table1[outcome],"failed",Table1[goal],"&lt;"&amp;Table2[[#This Row],[Max]],Table1[goal],"&gt;="&amp;Table2[[#This Row],[Min]])</f>
        <v>163</v>
      </c>
      <c r="F13">
        <f>COUNTIFS(Table1[outcome],"canceled",Table1[goal],"&lt;"&amp;Table2[[#This Row],[Max]],Table1[goal],"&gt;="&amp;Table2[[#This Row],[Min]])</f>
        <v>28</v>
      </c>
      <c r="G13">
        <f>COUNTIFS(Table1[goal],"&lt;"&amp;Table2[[#This Row],[Max]],Table1[goal],"&gt;="&amp;Table2[[#This Row],[Min]])</f>
        <v>313</v>
      </c>
      <c r="H13" s="13">
        <f>Table2[[#This Row],[Number Successful]]/Table2[[#This Row],[Total Projects]]</f>
        <v>0.36421725239616615</v>
      </c>
      <c r="I13" s="13">
        <f>Table2[[#This Row],[Number Failed]]/Table2[[#This Row],[Total Projects]]</f>
        <v>0.52076677316293929</v>
      </c>
      <c r="J13" s="13">
        <f>Table2[[#This Row],[Number Cancelled]]/Table2[[#This Row],[Total Projects]]</f>
        <v>8.9456869009584661E-2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F574-4770-46D4-BEAD-4707CF9E838A}">
  <dimension ref="A3:F65"/>
  <sheetViews>
    <sheetView workbookViewId="0">
      <selection activeCell="D7" sqref="D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7" t="s">
        <v>2045</v>
      </c>
      <c r="B3" s="7" t="s">
        <v>2046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10">
        <v>0</v>
      </c>
      <c r="B5" s="9">
        <v>1</v>
      </c>
      <c r="C5" s="9">
        <v>2</v>
      </c>
      <c r="D5" s="9">
        <v>2</v>
      </c>
      <c r="E5" s="9">
        <v>8</v>
      </c>
      <c r="F5" s="9">
        <v>13</v>
      </c>
    </row>
    <row r="6" spans="1:6" x14ac:dyDescent="0.25">
      <c r="A6" s="10">
        <v>1</v>
      </c>
      <c r="B6" s="9">
        <v>3</v>
      </c>
      <c r="C6" s="9">
        <v>28</v>
      </c>
      <c r="D6" s="9"/>
      <c r="E6" s="9">
        <v>39</v>
      </c>
      <c r="F6" s="9">
        <v>70</v>
      </c>
    </row>
    <row r="7" spans="1:6" x14ac:dyDescent="0.25">
      <c r="A7" s="10">
        <v>2</v>
      </c>
      <c r="B7" s="9">
        <v>4</v>
      </c>
      <c r="C7" s="9">
        <v>30</v>
      </c>
      <c r="D7" s="9">
        <v>1</v>
      </c>
      <c r="E7" s="9">
        <v>34</v>
      </c>
      <c r="F7" s="9">
        <v>69</v>
      </c>
    </row>
    <row r="8" spans="1:6" x14ac:dyDescent="0.25">
      <c r="A8" s="10">
        <v>3</v>
      </c>
      <c r="B8" s="9">
        <v>1</v>
      </c>
      <c r="C8" s="9">
        <v>13</v>
      </c>
      <c r="D8" s="9"/>
      <c r="E8" s="9">
        <v>21</v>
      </c>
      <c r="F8" s="9">
        <v>35</v>
      </c>
    </row>
    <row r="9" spans="1:6" x14ac:dyDescent="0.25">
      <c r="A9" s="10">
        <v>4</v>
      </c>
      <c r="B9" s="9">
        <v>3</v>
      </c>
      <c r="C9" s="9">
        <v>20</v>
      </c>
      <c r="D9" s="9"/>
      <c r="E9" s="9">
        <v>21</v>
      </c>
      <c r="F9" s="9">
        <v>44</v>
      </c>
    </row>
    <row r="10" spans="1:6" x14ac:dyDescent="0.25">
      <c r="A10" s="10">
        <v>5</v>
      </c>
      <c r="B10" s="9">
        <v>2</v>
      </c>
      <c r="C10" s="9">
        <v>18</v>
      </c>
      <c r="D10" s="9"/>
      <c r="E10" s="9">
        <v>31</v>
      </c>
      <c r="F10" s="9">
        <v>51</v>
      </c>
    </row>
    <row r="11" spans="1:6" x14ac:dyDescent="0.25">
      <c r="A11" s="10">
        <v>6</v>
      </c>
      <c r="B11" s="9">
        <v>4</v>
      </c>
      <c r="C11" s="9">
        <v>18</v>
      </c>
      <c r="D11" s="9"/>
      <c r="E11" s="9">
        <v>29</v>
      </c>
      <c r="F11" s="9">
        <v>51</v>
      </c>
    </row>
    <row r="12" spans="1:6" x14ac:dyDescent="0.25">
      <c r="A12" s="10">
        <v>7</v>
      </c>
      <c r="B12" s="9">
        <v>2</v>
      </c>
      <c r="C12" s="9">
        <v>12</v>
      </c>
      <c r="D12" s="9">
        <v>1</v>
      </c>
      <c r="E12" s="9">
        <v>35</v>
      </c>
      <c r="F12" s="9">
        <v>50</v>
      </c>
    </row>
    <row r="13" spans="1:6" x14ac:dyDescent="0.25">
      <c r="A13" s="10">
        <v>8</v>
      </c>
      <c r="B13" s="9">
        <v>1</v>
      </c>
      <c r="C13" s="9">
        <v>8</v>
      </c>
      <c r="D13" s="9"/>
      <c r="E13" s="9">
        <v>11</v>
      </c>
      <c r="F13" s="9">
        <v>20</v>
      </c>
    </row>
    <row r="14" spans="1:6" x14ac:dyDescent="0.25">
      <c r="A14" s="10">
        <v>9</v>
      </c>
      <c r="B14" s="9">
        <v>3</v>
      </c>
      <c r="C14" s="9">
        <v>14</v>
      </c>
      <c r="D14" s="9"/>
      <c r="E14" s="9">
        <v>21</v>
      </c>
      <c r="F14" s="9">
        <v>38</v>
      </c>
    </row>
    <row r="15" spans="1:6" x14ac:dyDescent="0.25">
      <c r="A15" s="10">
        <v>10</v>
      </c>
      <c r="B15" s="9">
        <v>1</v>
      </c>
      <c r="C15" s="9">
        <v>7</v>
      </c>
      <c r="D15" s="9"/>
      <c r="E15" s="9">
        <v>17</v>
      </c>
      <c r="F15" s="9">
        <v>25</v>
      </c>
    </row>
    <row r="16" spans="1:6" x14ac:dyDescent="0.25">
      <c r="A16" s="10">
        <v>11</v>
      </c>
      <c r="B16" s="9">
        <v>1</v>
      </c>
      <c r="C16" s="9">
        <v>9</v>
      </c>
      <c r="D16" s="9">
        <v>1</v>
      </c>
      <c r="E16" s="9">
        <v>15</v>
      </c>
      <c r="F16" s="9">
        <v>26</v>
      </c>
    </row>
    <row r="17" spans="1:6" x14ac:dyDescent="0.25">
      <c r="A17" s="10">
        <v>12</v>
      </c>
      <c r="B17" s="9">
        <v>2</v>
      </c>
      <c r="C17" s="9">
        <v>9</v>
      </c>
      <c r="D17" s="9"/>
      <c r="E17" s="9">
        <v>26</v>
      </c>
      <c r="F17" s="9">
        <v>37</v>
      </c>
    </row>
    <row r="18" spans="1:6" x14ac:dyDescent="0.25">
      <c r="A18" s="10">
        <v>13</v>
      </c>
      <c r="B18" s="9">
        <v>1</v>
      </c>
      <c r="C18" s="9">
        <v>5</v>
      </c>
      <c r="D18" s="9"/>
      <c r="E18" s="9">
        <v>18</v>
      </c>
      <c r="F18" s="9">
        <v>24</v>
      </c>
    </row>
    <row r="19" spans="1:6" x14ac:dyDescent="0.25">
      <c r="A19" s="10">
        <v>14</v>
      </c>
      <c r="B19" s="9">
        <v>5</v>
      </c>
      <c r="C19" s="9">
        <v>12</v>
      </c>
      <c r="D19" s="9"/>
      <c r="E19" s="9">
        <v>14</v>
      </c>
      <c r="F19" s="9">
        <v>31</v>
      </c>
    </row>
    <row r="20" spans="1:6" x14ac:dyDescent="0.25">
      <c r="A20" s="10">
        <v>15</v>
      </c>
      <c r="B20" s="9"/>
      <c r="C20" s="9">
        <v>14</v>
      </c>
      <c r="D20" s="9">
        <v>1</v>
      </c>
      <c r="E20" s="9">
        <v>11</v>
      </c>
      <c r="F20" s="9">
        <v>26</v>
      </c>
    </row>
    <row r="21" spans="1:6" x14ac:dyDescent="0.25">
      <c r="A21" s="10">
        <v>16</v>
      </c>
      <c r="B21" s="9">
        <v>2</v>
      </c>
      <c r="C21" s="9">
        <v>9</v>
      </c>
      <c r="D21" s="9"/>
      <c r="E21" s="9">
        <v>13</v>
      </c>
      <c r="F21" s="9">
        <v>24</v>
      </c>
    </row>
    <row r="22" spans="1:6" x14ac:dyDescent="0.25">
      <c r="A22" s="10">
        <v>17</v>
      </c>
      <c r="B22" s="9">
        <v>1</v>
      </c>
      <c r="C22" s="9">
        <v>7</v>
      </c>
      <c r="D22" s="9"/>
      <c r="E22" s="9">
        <v>14</v>
      </c>
      <c r="F22" s="9">
        <v>22</v>
      </c>
    </row>
    <row r="23" spans="1:6" x14ac:dyDescent="0.25">
      <c r="A23" s="10">
        <v>18</v>
      </c>
      <c r="B23" s="9">
        <v>2</v>
      </c>
      <c r="C23" s="9">
        <v>9</v>
      </c>
      <c r="D23" s="9">
        <v>1</v>
      </c>
      <c r="E23" s="9">
        <v>9</v>
      </c>
      <c r="F23" s="9">
        <v>21</v>
      </c>
    </row>
    <row r="24" spans="1:6" x14ac:dyDescent="0.25">
      <c r="A24" s="10">
        <v>19</v>
      </c>
      <c r="B24" s="9">
        <v>1</v>
      </c>
      <c r="C24" s="9">
        <v>5</v>
      </c>
      <c r="D24" s="9"/>
      <c r="E24" s="9">
        <v>6</v>
      </c>
      <c r="F24" s="9">
        <v>12</v>
      </c>
    </row>
    <row r="25" spans="1:6" x14ac:dyDescent="0.25">
      <c r="A25" s="10">
        <v>20</v>
      </c>
      <c r="B25" s="9">
        <v>2</v>
      </c>
      <c r="C25" s="9">
        <v>2</v>
      </c>
      <c r="D25" s="9"/>
      <c r="E25" s="9">
        <v>15</v>
      </c>
      <c r="F25" s="9">
        <v>19</v>
      </c>
    </row>
    <row r="26" spans="1:6" x14ac:dyDescent="0.25">
      <c r="A26" s="10">
        <v>21</v>
      </c>
      <c r="B26" s="9">
        <v>1</v>
      </c>
      <c r="C26" s="9">
        <v>6</v>
      </c>
      <c r="D26" s="9">
        <v>1</v>
      </c>
      <c r="E26" s="9">
        <v>8</v>
      </c>
      <c r="F26" s="9">
        <v>16</v>
      </c>
    </row>
    <row r="27" spans="1:6" x14ac:dyDescent="0.25">
      <c r="A27" s="10">
        <v>22</v>
      </c>
      <c r="B27" s="9"/>
      <c r="C27" s="9">
        <v>6</v>
      </c>
      <c r="D27" s="9">
        <v>1</v>
      </c>
      <c r="E27" s="9">
        <v>7</v>
      </c>
      <c r="F27" s="9">
        <v>14</v>
      </c>
    </row>
    <row r="28" spans="1:6" x14ac:dyDescent="0.25">
      <c r="A28" s="10">
        <v>23</v>
      </c>
      <c r="B28" s="9">
        <v>1</v>
      </c>
      <c r="C28" s="9">
        <v>7</v>
      </c>
      <c r="D28" s="9"/>
      <c r="E28" s="9">
        <v>10</v>
      </c>
      <c r="F28" s="9">
        <v>18</v>
      </c>
    </row>
    <row r="29" spans="1:6" x14ac:dyDescent="0.25">
      <c r="A29" s="10">
        <v>24</v>
      </c>
      <c r="B29" s="9">
        <v>2</v>
      </c>
      <c r="C29" s="9">
        <v>7</v>
      </c>
      <c r="D29" s="9">
        <v>1</v>
      </c>
      <c r="E29" s="9">
        <v>7</v>
      </c>
      <c r="F29" s="9">
        <v>17</v>
      </c>
    </row>
    <row r="30" spans="1:6" x14ac:dyDescent="0.25">
      <c r="A30" s="10">
        <v>25</v>
      </c>
      <c r="B30" s="9">
        <v>2</v>
      </c>
      <c r="C30" s="9">
        <v>5</v>
      </c>
      <c r="D30" s="9"/>
      <c r="E30" s="9">
        <v>10</v>
      </c>
      <c r="F30" s="9">
        <v>17</v>
      </c>
    </row>
    <row r="31" spans="1:6" x14ac:dyDescent="0.25">
      <c r="A31" s="10">
        <v>26</v>
      </c>
      <c r="B31" s="9">
        <v>1</v>
      </c>
      <c r="C31" s="9">
        <v>4</v>
      </c>
      <c r="D31" s="9"/>
      <c r="E31" s="9">
        <v>7</v>
      </c>
      <c r="F31" s="9">
        <v>12</v>
      </c>
    </row>
    <row r="32" spans="1:6" x14ac:dyDescent="0.25">
      <c r="A32" s="10">
        <v>27</v>
      </c>
      <c r="B32" s="9">
        <v>2</v>
      </c>
      <c r="C32" s="9">
        <v>7</v>
      </c>
      <c r="D32" s="9">
        <v>1</v>
      </c>
      <c r="E32" s="9">
        <v>7</v>
      </c>
      <c r="F32" s="9">
        <v>17</v>
      </c>
    </row>
    <row r="33" spans="1:6" x14ac:dyDescent="0.25">
      <c r="A33" s="10">
        <v>28</v>
      </c>
      <c r="B33" s="9">
        <v>1</v>
      </c>
      <c r="C33" s="9">
        <v>8</v>
      </c>
      <c r="D33" s="9"/>
      <c r="E33" s="9">
        <v>10</v>
      </c>
      <c r="F33" s="9">
        <v>19</v>
      </c>
    </row>
    <row r="34" spans="1:6" x14ac:dyDescent="0.25">
      <c r="A34" s="10">
        <v>29</v>
      </c>
      <c r="B34" s="9"/>
      <c r="C34" s="9">
        <v>6</v>
      </c>
      <c r="D34" s="9"/>
      <c r="E34" s="9">
        <v>4</v>
      </c>
      <c r="F34" s="9">
        <v>10</v>
      </c>
    </row>
    <row r="35" spans="1:6" x14ac:dyDescent="0.25">
      <c r="A35" s="10">
        <v>30</v>
      </c>
      <c r="B35" s="9"/>
      <c r="C35" s="9">
        <v>6</v>
      </c>
      <c r="D35" s="9"/>
      <c r="E35" s="9">
        <v>7</v>
      </c>
      <c r="F35" s="9">
        <v>13</v>
      </c>
    </row>
    <row r="36" spans="1:6" x14ac:dyDescent="0.25">
      <c r="A36" s="10">
        <v>31</v>
      </c>
      <c r="B36" s="9"/>
      <c r="C36" s="9">
        <v>1</v>
      </c>
      <c r="D36" s="9">
        <v>1</v>
      </c>
      <c r="E36" s="9">
        <v>3</v>
      </c>
      <c r="F36" s="9">
        <v>5</v>
      </c>
    </row>
    <row r="37" spans="1:6" x14ac:dyDescent="0.25">
      <c r="A37" s="10">
        <v>32</v>
      </c>
      <c r="B37" s="9"/>
      <c r="C37" s="9">
        <v>3</v>
      </c>
      <c r="D37" s="9"/>
      <c r="E37" s="9">
        <v>5</v>
      </c>
      <c r="F37" s="9">
        <v>8</v>
      </c>
    </row>
    <row r="38" spans="1:6" x14ac:dyDescent="0.25">
      <c r="A38" s="10">
        <v>33</v>
      </c>
      <c r="B38" s="9"/>
      <c r="C38" s="9">
        <v>1</v>
      </c>
      <c r="D38" s="9"/>
      <c r="E38" s="9">
        <v>5</v>
      </c>
      <c r="F38" s="9">
        <v>6</v>
      </c>
    </row>
    <row r="39" spans="1:6" x14ac:dyDescent="0.25">
      <c r="A39" s="10">
        <v>34</v>
      </c>
      <c r="B39" s="9">
        <v>1</v>
      </c>
      <c r="C39" s="9">
        <v>2</v>
      </c>
      <c r="D39" s="9"/>
      <c r="E39" s="9">
        <v>5</v>
      </c>
      <c r="F39" s="9">
        <v>8</v>
      </c>
    </row>
    <row r="40" spans="1:6" x14ac:dyDescent="0.25">
      <c r="A40" s="10">
        <v>35</v>
      </c>
      <c r="B40" s="9">
        <v>1</v>
      </c>
      <c r="C40" s="9">
        <v>3</v>
      </c>
      <c r="D40" s="9"/>
      <c r="E40" s="9">
        <v>2</v>
      </c>
      <c r="F40" s="9">
        <v>6</v>
      </c>
    </row>
    <row r="41" spans="1:6" x14ac:dyDescent="0.25">
      <c r="A41" s="10">
        <v>36</v>
      </c>
      <c r="B41" s="9"/>
      <c r="C41" s="9">
        <v>4</v>
      </c>
      <c r="D41" s="9"/>
      <c r="E41" s="9">
        <v>7</v>
      </c>
      <c r="F41" s="9">
        <v>11</v>
      </c>
    </row>
    <row r="42" spans="1:6" x14ac:dyDescent="0.25">
      <c r="A42" s="10">
        <v>37</v>
      </c>
      <c r="B42" s="9"/>
      <c r="C42" s="9">
        <v>4</v>
      </c>
      <c r="D42" s="9"/>
      <c r="E42" s="9">
        <v>6</v>
      </c>
      <c r="F42" s="9">
        <v>10</v>
      </c>
    </row>
    <row r="43" spans="1:6" x14ac:dyDescent="0.25">
      <c r="A43" s="10">
        <v>38</v>
      </c>
      <c r="B43" s="9"/>
      <c r="C43" s="9">
        <v>3</v>
      </c>
      <c r="D43" s="9"/>
      <c r="E43" s="9">
        <v>4</v>
      </c>
      <c r="F43" s="9">
        <v>7</v>
      </c>
    </row>
    <row r="44" spans="1:6" x14ac:dyDescent="0.25">
      <c r="A44" s="10">
        <v>39</v>
      </c>
      <c r="B44" s="9"/>
      <c r="C44" s="9"/>
      <c r="D44" s="9"/>
      <c r="E44" s="9">
        <v>3</v>
      </c>
      <c r="F44" s="9">
        <v>3</v>
      </c>
    </row>
    <row r="45" spans="1:6" x14ac:dyDescent="0.25">
      <c r="A45" s="10">
        <v>40</v>
      </c>
      <c r="B45" s="9"/>
      <c r="C45" s="9">
        <v>4</v>
      </c>
      <c r="D45" s="9">
        <v>1</v>
      </c>
      <c r="E45" s="9">
        <v>3</v>
      </c>
      <c r="F45" s="9">
        <v>8</v>
      </c>
    </row>
    <row r="46" spans="1:6" x14ac:dyDescent="0.25">
      <c r="A46" s="10">
        <v>41</v>
      </c>
      <c r="B46" s="9"/>
      <c r="C46" s="9">
        <v>2</v>
      </c>
      <c r="D46" s="9"/>
      <c r="E46" s="9">
        <v>7</v>
      </c>
      <c r="F46" s="9">
        <v>9</v>
      </c>
    </row>
    <row r="47" spans="1:6" x14ac:dyDescent="0.25">
      <c r="A47" s="10">
        <v>42</v>
      </c>
      <c r="B47" s="9"/>
      <c r="C47" s="9">
        <v>2</v>
      </c>
      <c r="D47" s="9"/>
      <c r="E47" s="9">
        <v>3</v>
      </c>
      <c r="F47" s="9">
        <v>5</v>
      </c>
    </row>
    <row r="48" spans="1:6" x14ac:dyDescent="0.25">
      <c r="A48" s="10">
        <v>43</v>
      </c>
      <c r="B48" s="9"/>
      <c r="C48" s="9"/>
      <c r="D48" s="9"/>
      <c r="E48" s="9">
        <v>2</v>
      </c>
      <c r="F48" s="9">
        <v>2</v>
      </c>
    </row>
    <row r="49" spans="1:6" x14ac:dyDescent="0.25">
      <c r="A49" s="10">
        <v>44</v>
      </c>
      <c r="B49" s="9"/>
      <c r="C49" s="9"/>
      <c r="D49" s="9"/>
      <c r="E49" s="9">
        <v>4</v>
      </c>
      <c r="F49" s="9">
        <v>4</v>
      </c>
    </row>
    <row r="50" spans="1:6" x14ac:dyDescent="0.25">
      <c r="A50" s="10">
        <v>45</v>
      </c>
      <c r="B50" s="9"/>
      <c r="C50" s="9">
        <v>3</v>
      </c>
      <c r="D50" s="9"/>
      <c r="E50" s="9">
        <v>4</v>
      </c>
      <c r="F50" s="9">
        <v>7</v>
      </c>
    </row>
    <row r="51" spans="1:6" x14ac:dyDescent="0.25">
      <c r="A51" s="10">
        <v>46</v>
      </c>
      <c r="B51" s="9"/>
      <c r="C51" s="9"/>
      <c r="D51" s="9"/>
      <c r="E51" s="9">
        <v>3</v>
      </c>
      <c r="F51" s="9">
        <v>3</v>
      </c>
    </row>
    <row r="52" spans="1:6" x14ac:dyDescent="0.25">
      <c r="A52" s="10">
        <v>47</v>
      </c>
      <c r="B52" s="9">
        <v>1</v>
      </c>
      <c r="C52" s="9">
        <v>3</v>
      </c>
      <c r="D52" s="9"/>
      <c r="E52" s="9">
        <v>1</v>
      </c>
      <c r="F52" s="9">
        <v>5</v>
      </c>
    </row>
    <row r="53" spans="1:6" x14ac:dyDescent="0.25">
      <c r="A53" s="10">
        <v>48</v>
      </c>
      <c r="B53" s="9"/>
      <c r="C53" s="9"/>
      <c r="D53" s="9"/>
      <c r="E53" s="9">
        <v>2</v>
      </c>
      <c r="F53" s="9">
        <v>2</v>
      </c>
    </row>
    <row r="54" spans="1:6" x14ac:dyDescent="0.25">
      <c r="A54" s="10">
        <v>49</v>
      </c>
      <c r="B54" s="9"/>
      <c r="C54" s="9">
        <v>4</v>
      </c>
      <c r="D54" s="9"/>
      <c r="E54" s="9">
        <v>3</v>
      </c>
      <c r="F54" s="9">
        <v>7</v>
      </c>
    </row>
    <row r="55" spans="1:6" x14ac:dyDescent="0.25">
      <c r="A55" s="10">
        <v>50</v>
      </c>
      <c r="B55" s="9"/>
      <c r="C55" s="9">
        <v>2</v>
      </c>
      <c r="D55" s="9"/>
      <c r="E55" s="9"/>
      <c r="F55" s="9">
        <v>2</v>
      </c>
    </row>
    <row r="56" spans="1:6" x14ac:dyDescent="0.25">
      <c r="A56" s="10">
        <v>51</v>
      </c>
      <c r="B56" s="9">
        <v>1</v>
      </c>
      <c r="C56" s="9">
        <v>3</v>
      </c>
      <c r="D56" s="9"/>
      <c r="E56" s="9"/>
      <c r="F56" s="9">
        <v>4</v>
      </c>
    </row>
    <row r="57" spans="1:6" x14ac:dyDescent="0.25">
      <c r="A57" s="10">
        <v>52</v>
      </c>
      <c r="B57" s="9"/>
      <c r="C57" s="9">
        <v>1</v>
      </c>
      <c r="D57" s="9"/>
      <c r="E57" s="9">
        <v>2</v>
      </c>
      <c r="F57" s="9">
        <v>3</v>
      </c>
    </row>
    <row r="58" spans="1:6" x14ac:dyDescent="0.25">
      <c r="A58" s="10">
        <v>53</v>
      </c>
      <c r="B58" s="9"/>
      <c r="C58" s="9">
        <v>1</v>
      </c>
      <c r="D58" s="9"/>
      <c r="E58" s="9">
        <v>3</v>
      </c>
      <c r="F58" s="9">
        <v>4</v>
      </c>
    </row>
    <row r="59" spans="1:6" x14ac:dyDescent="0.25">
      <c r="A59" s="10">
        <v>54</v>
      </c>
      <c r="B59" s="9"/>
      <c r="C59" s="9">
        <v>1</v>
      </c>
      <c r="D59" s="9"/>
      <c r="E59" s="9">
        <v>2</v>
      </c>
      <c r="F59" s="9">
        <v>3</v>
      </c>
    </row>
    <row r="60" spans="1:6" x14ac:dyDescent="0.25">
      <c r="A60" s="10">
        <v>55</v>
      </c>
      <c r="B60" s="9"/>
      <c r="C60" s="9">
        <v>1</v>
      </c>
      <c r="D60" s="9"/>
      <c r="E60" s="9"/>
      <c r="F60" s="9">
        <v>1</v>
      </c>
    </row>
    <row r="61" spans="1:6" x14ac:dyDescent="0.25">
      <c r="A61" s="10">
        <v>56</v>
      </c>
      <c r="B61" s="9"/>
      <c r="C61" s="9">
        <v>1</v>
      </c>
      <c r="D61" s="9">
        <v>1</v>
      </c>
      <c r="E61" s="9"/>
      <c r="F61" s="9">
        <v>2</v>
      </c>
    </row>
    <row r="62" spans="1:6" x14ac:dyDescent="0.25">
      <c r="A62" s="10">
        <v>57</v>
      </c>
      <c r="B62" s="9"/>
      <c r="C62" s="9">
        <v>1</v>
      </c>
      <c r="D62" s="9"/>
      <c r="E62" s="9"/>
      <c r="F62" s="9">
        <v>1</v>
      </c>
    </row>
    <row r="63" spans="1:6" x14ac:dyDescent="0.25">
      <c r="A63" s="10">
        <v>58</v>
      </c>
      <c r="B63" s="9">
        <v>1</v>
      </c>
      <c r="C63" s="9"/>
      <c r="D63" s="9"/>
      <c r="E63" s="9">
        <v>1</v>
      </c>
      <c r="F63" s="9">
        <v>2</v>
      </c>
    </row>
    <row r="64" spans="1:6" x14ac:dyDescent="0.25">
      <c r="A64" s="10">
        <v>59</v>
      </c>
      <c r="B64" s="9"/>
      <c r="C64" s="9">
        <v>1</v>
      </c>
      <c r="D64" s="9"/>
      <c r="E64" s="9"/>
      <c r="F64" s="9">
        <v>1</v>
      </c>
    </row>
    <row r="65" spans="1:6" x14ac:dyDescent="0.25">
      <c r="A65" s="10" t="s">
        <v>2035</v>
      </c>
      <c r="B65" s="9">
        <v>57</v>
      </c>
      <c r="C65" s="9">
        <v>364</v>
      </c>
      <c r="D65" s="9">
        <v>14</v>
      </c>
      <c r="E65" s="9">
        <v>565</v>
      </c>
      <c r="F65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62ED-5DC8-44E5-AC8E-C034F33E9CEC}">
  <dimension ref="A1:F18"/>
  <sheetViews>
    <sheetView workbookViewId="0">
      <selection activeCell="E6" sqref="E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2033</v>
      </c>
    </row>
    <row r="2" spans="1:6" x14ac:dyDescent="0.25">
      <c r="A2" s="7" t="s">
        <v>2085</v>
      </c>
      <c r="B2" t="s">
        <v>2033</v>
      </c>
    </row>
    <row r="4" spans="1:6" x14ac:dyDescent="0.25">
      <c r="A4" s="7" t="s">
        <v>2045</v>
      </c>
      <c r="B4" s="7" t="s">
        <v>2046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2082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2084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2080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2075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2076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2077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2078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2081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2079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7261-34CF-4F0D-937B-91507C948813}">
  <dimension ref="A2:F15"/>
  <sheetViews>
    <sheetView workbookViewId="0">
      <selection activeCell="B5" sqref="B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9" width="16.5" bestFit="1" customWidth="1"/>
    <col min="10" max="11" width="21.625" bestFit="1" customWidth="1"/>
  </cols>
  <sheetData>
    <row r="2" spans="1:6" x14ac:dyDescent="0.25">
      <c r="A2" s="7" t="s">
        <v>6</v>
      </c>
      <c r="B2" t="s">
        <v>2033</v>
      </c>
    </row>
    <row r="4" spans="1:6" x14ac:dyDescent="0.25">
      <c r="A4" s="7" t="s">
        <v>2045</v>
      </c>
      <c r="B4" s="7" t="s">
        <v>2046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8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8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8" t="s">
        <v>2044</v>
      </c>
      <c r="E9">
        <v>4</v>
      </c>
      <c r="F9">
        <v>4</v>
      </c>
    </row>
    <row r="10" spans="1:6" x14ac:dyDescent="0.25">
      <c r="A10" s="8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8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8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8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8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8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6D1C-1FE0-4002-9404-D66474123E76}">
  <dimension ref="A1:F6"/>
  <sheetViews>
    <sheetView workbookViewId="0">
      <selection activeCell="A6" sqref="A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11</v>
      </c>
      <c r="B1" t="s">
        <v>2033</v>
      </c>
    </row>
    <row r="2" spans="1:6" x14ac:dyDescent="0.25">
      <c r="A2" s="7" t="s">
        <v>10</v>
      </c>
      <c r="B2" t="s">
        <v>2033</v>
      </c>
    </row>
    <row r="4" spans="1:6" x14ac:dyDescent="0.25">
      <c r="B4" s="7" t="s">
        <v>2046</v>
      </c>
    </row>
    <row r="5" spans="1:6" x14ac:dyDescent="0.25"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t="s">
        <v>2045</v>
      </c>
      <c r="B6" s="9">
        <v>57</v>
      </c>
      <c r="C6" s="9">
        <v>364</v>
      </c>
      <c r="D6" s="9">
        <v>14</v>
      </c>
      <c r="E6" s="9">
        <v>565</v>
      </c>
      <c r="F6" s="9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8D5F-798C-4CCD-8923-6E8A1749C062}">
  <dimension ref="A1:F30"/>
  <sheetViews>
    <sheetView workbookViewId="0">
      <selection activeCell="D13" sqref="D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2045</v>
      </c>
      <c r="B4" s="7" t="s">
        <v>2046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2048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2051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2066</v>
      </c>
      <c r="C25">
        <v>7</v>
      </c>
      <c r="E25">
        <v>14</v>
      </c>
      <c r="F25">
        <v>21</v>
      </c>
    </row>
    <row r="26" spans="1:6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2070</v>
      </c>
      <c r="E29">
        <v>3</v>
      </c>
      <c r="F29">
        <v>3</v>
      </c>
    </row>
    <row r="30" spans="1:6" x14ac:dyDescent="0.25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Campaign Backers</vt:lpstr>
      <vt:lpstr>Outcomes Base on Goal</vt:lpstr>
      <vt:lpstr>Analyze Total Time</vt:lpstr>
      <vt:lpstr>Analyze Creation Month</vt:lpstr>
      <vt:lpstr>Analyze Parent Category</vt:lpstr>
      <vt:lpstr>Analyze Staff Pick Spotlight</vt:lpstr>
      <vt:lpstr>Analyze Sub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Pos</cp:lastModifiedBy>
  <dcterms:created xsi:type="dcterms:W3CDTF">2021-09-29T18:52:28Z</dcterms:created>
  <dcterms:modified xsi:type="dcterms:W3CDTF">2023-09-13T17:38:25Z</dcterms:modified>
</cp:coreProperties>
</file>