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stos Fijos" sheetId="1" r:id="rId1"/>
    <sheet name="Costos Variables" sheetId="2" r:id="rId2"/>
    <sheet name="Remuneraciones" sheetId="3" r:id="rId3"/>
    <sheet name="Amortizaciones " sheetId="5" r:id="rId4"/>
    <sheet name="Depreciaciones" sheetId="4" r:id="rId5"/>
    <sheet name="Impuestos" sheetId="6" r:id="rId6"/>
  </sheets>
  <calcPr calcId="152511"/>
</workbook>
</file>

<file path=xl/calcChain.xml><?xml version="1.0" encoding="utf-8"?>
<calcChain xmlns="http://schemas.openxmlformats.org/spreadsheetml/2006/main">
  <c r="B26" i="1" l="1"/>
  <c r="D26" i="1"/>
  <c r="G24" i="1"/>
  <c r="E24" i="1"/>
  <c r="D24" i="1"/>
  <c r="C24" i="1"/>
  <c r="B24" i="1"/>
  <c r="E23" i="1"/>
  <c r="D23" i="1"/>
  <c r="C23" i="1"/>
  <c r="B23" i="1"/>
  <c r="E18" i="1"/>
  <c r="D18" i="1"/>
  <c r="C18" i="1"/>
  <c r="B18" i="1"/>
  <c r="B5" i="1"/>
  <c r="C5" i="1" s="1"/>
  <c r="D5" i="1" s="1"/>
  <c r="E5" i="1" s="1"/>
  <c r="E9" i="1" s="1"/>
  <c r="B4" i="1"/>
  <c r="C4" i="1" s="1"/>
  <c r="D4" i="1" s="1"/>
  <c r="E4" i="1" s="1"/>
  <c r="B11" i="1"/>
  <c r="C11" i="1" s="1"/>
  <c r="D11" i="1" s="1"/>
  <c r="E11" i="1" s="1"/>
  <c r="I19" i="3"/>
  <c r="I25" i="3"/>
  <c r="D22" i="1"/>
  <c r="D20" i="1"/>
  <c r="E20" i="1"/>
  <c r="C20" i="1"/>
  <c r="B21" i="1"/>
  <c r="C21" i="1" s="1"/>
  <c r="D21" i="1" s="1"/>
  <c r="E21" i="1" s="1"/>
  <c r="C16" i="1"/>
  <c r="D16" i="1" s="1"/>
  <c r="E16" i="1" s="1"/>
  <c r="C15" i="1"/>
  <c r="D15" i="1" s="1"/>
  <c r="E15" i="1" s="1"/>
  <c r="C7" i="1"/>
  <c r="D7" i="1" s="1"/>
  <c r="E7" i="1" s="1"/>
  <c r="C3" i="1"/>
  <c r="D3" i="1" s="1"/>
  <c r="E3" i="1" s="1"/>
  <c r="B6" i="1"/>
  <c r="C6" i="1" s="1"/>
  <c r="D6" i="1" s="1"/>
  <c r="E6" i="1" s="1"/>
  <c r="B16" i="1"/>
  <c r="I8" i="3"/>
  <c r="B12" i="1"/>
  <c r="C12" i="1" s="1"/>
  <c r="D12" i="1" s="1"/>
  <c r="E12" i="1" s="1"/>
  <c r="B15" i="1"/>
  <c r="B14" i="1"/>
  <c r="C14" i="1" s="1"/>
  <c r="D14" i="1" s="1"/>
  <c r="E14" i="1" s="1"/>
  <c r="B13" i="1"/>
  <c r="C13" i="1" s="1"/>
  <c r="D13" i="1" s="1"/>
  <c r="E13" i="1" s="1"/>
  <c r="B8" i="1"/>
  <c r="C8" i="1" s="1"/>
  <c r="D8" i="1" s="1"/>
  <c r="E8" i="1" s="1"/>
  <c r="B9" i="1" l="1"/>
  <c r="C9" i="1"/>
  <c r="D9" i="1"/>
  <c r="I12" i="3"/>
  <c r="I11" i="3"/>
  <c r="I16" i="3"/>
  <c r="I17" i="3" s="1"/>
  <c r="I22" i="3"/>
  <c r="I23" i="3"/>
  <c r="I24" i="3"/>
  <c r="I21" i="3"/>
  <c r="I20" i="3"/>
  <c r="I13" i="3"/>
  <c r="XFD13" i="3" s="1"/>
  <c r="I7" i="3"/>
  <c r="I4" i="3"/>
  <c r="I3" i="3"/>
  <c r="I5" i="3" s="1"/>
  <c r="I9" i="3" l="1"/>
  <c r="I26" i="3" s="1"/>
  <c r="I14" i="3"/>
</calcChain>
</file>

<file path=xl/sharedStrings.xml><?xml version="1.0" encoding="utf-8"?>
<sst xmlns="http://schemas.openxmlformats.org/spreadsheetml/2006/main" count="93" uniqueCount="74">
  <si>
    <t>Hosting</t>
  </si>
  <si>
    <t>Plan de internet</t>
  </si>
  <si>
    <t>Luz</t>
  </si>
  <si>
    <t>Diseño</t>
  </si>
  <si>
    <t>Combustible</t>
  </si>
  <si>
    <t>Patente</t>
  </si>
  <si>
    <t>Github privado</t>
  </si>
  <si>
    <t>Viaticos</t>
  </si>
  <si>
    <t>Insumos (Tonner, tickets, papel)</t>
  </si>
  <si>
    <t>Costos de Producción</t>
  </si>
  <si>
    <t>Costo de producción</t>
  </si>
  <si>
    <t>Costos Administrativos</t>
  </si>
  <si>
    <t>Acesoría Legal</t>
  </si>
  <si>
    <t>Seguros</t>
  </si>
  <si>
    <t>Costos Comercialización y ventas</t>
  </si>
  <si>
    <t>Gastos de representación (invitaciones, Agazajos)</t>
  </si>
  <si>
    <t>Fiesta de celebración</t>
  </si>
  <si>
    <t xml:space="preserve">Nueva publicidad </t>
  </si>
  <si>
    <t>Descripción</t>
  </si>
  <si>
    <t>Semestre 1 - 2016</t>
  </si>
  <si>
    <t>Semestre 1 - 2017</t>
  </si>
  <si>
    <t>Semestre 2 - 2016</t>
  </si>
  <si>
    <t>Semestre 2 - 2017</t>
  </si>
  <si>
    <t>Cotización Dolar</t>
  </si>
  <si>
    <t>Puesto</t>
  </si>
  <si>
    <t>Salario Neto</t>
  </si>
  <si>
    <t>Subsistema Entrepeneur</t>
  </si>
  <si>
    <t>Córdoba Pablo</t>
  </si>
  <si>
    <t>Domingues Jacobo</t>
  </si>
  <si>
    <t>Subsistema Gerencial</t>
  </si>
  <si>
    <t>Gerente General</t>
  </si>
  <si>
    <t>Equipo de Desarrollo</t>
  </si>
  <si>
    <t>Lider de Desarrollo</t>
  </si>
  <si>
    <t>Front-End</t>
  </si>
  <si>
    <t>Back-End</t>
  </si>
  <si>
    <t>Equipo de Marketing</t>
  </si>
  <si>
    <t>Lider de Marketing</t>
  </si>
  <si>
    <t>Equipo de Logística</t>
  </si>
  <si>
    <t>Lider de Logística</t>
  </si>
  <si>
    <t>Cadete 1</t>
  </si>
  <si>
    <t>Cadete 2</t>
  </si>
  <si>
    <t>Cadete 3</t>
  </si>
  <si>
    <t>Cadete 4</t>
  </si>
  <si>
    <t>Cadete 5</t>
  </si>
  <si>
    <t>TOTAL</t>
  </si>
  <si>
    <t>SUBTOTAL</t>
  </si>
  <si>
    <t>Aporte SEG social + Jubilación</t>
  </si>
  <si>
    <t>Aporte Obra Social</t>
  </si>
  <si>
    <t>Cuota Sindical</t>
  </si>
  <si>
    <t>Adicionales *</t>
  </si>
  <si>
    <t>Ley 19072</t>
  </si>
  <si>
    <t xml:space="preserve">* Corresponde a los extras asignados por los diferentes sindicatos, colegios, uniones etc </t>
  </si>
  <si>
    <t>Alquiler</t>
  </si>
  <si>
    <t xml:space="preserve">Teléfono </t>
  </si>
  <si>
    <t xml:space="preserve">Alumbrado y barrido Publico  </t>
  </si>
  <si>
    <t>Recepcionista</t>
  </si>
  <si>
    <t>Salario Bruto</t>
  </si>
  <si>
    <t>Inflación (Por semestre)</t>
  </si>
  <si>
    <t>Valor Actual</t>
  </si>
  <si>
    <t>Vida Útil</t>
  </si>
  <si>
    <t>Amortización Anual</t>
  </si>
  <si>
    <t>Depreciación Anual</t>
  </si>
  <si>
    <t>Bien</t>
  </si>
  <si>
    <t>Concepto</t>
  </si>
  <si>
    <t>Valor</t>
  </si>
  <si>
    <t>Taller</t>
  </si>
  <si>
    <t>Publicidad AudioVisual</t>
  </si>
  <si>
    <t>Folleteria General</t>
  </si>
  <si>
    <t>EcoGift</t>
  </si>
  <si>
    <t>Motos (Compra)</t>
  </si>
  <si>
    <t>Salario(Entrepeneur,Gte General, Admin,Lider Logistica)</t>
  </si>
  <si>
    <t>Salario (Desarrollo,Marketing)</t>
  </si>
  <si>
    <t>Salario (Cadetes)</t>
  </si>
  <si>
    <t>Asesoría Contable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</si>
</sst>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C0A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0" fontId="0" fillId="7" borderId="0" xfId="0" applyFill="1"/>
    <xf numFmtId="164" fontId="0" fillId="7" borderId="0" xfId="0" applyNumberFormat="1" applyFill="1"/>
    <xf numFmtId="164" fontId="0" fillId="6" borderId="1" xfId="0" applyNumberFormat="1" applyFill="1" applyBorder="1"/>
    <xf numFmtId="0" fontId="0" fillId="6" borderId="0" xfId="0" applyFill="1"/>
    <xf numFmtId="0" fontId="0" fillId="7" borderId="0" xfId="0" applyFill="1" applyBorder="1"/>
    <xf numFmtId="0" fontId="0" fillId="6" borderId="2" xfId="0" applyFill="1" applyBorder="1"/>
    <xf numFmtId="164" fontId="0" fillId="6" borderId="2" xfId="0" applyNumberFormat="1" applyFill="1" applyBorder="1"/>
    <xf numFmtId="164" fontId="0" fillId="4" borderId="1" xfId="0" applyNumberFormat="1" applyFill="1" applyBorder="1"/>
    <xf numFmtId="0" fontId="0" fillId="7" borderId="3" xfId="0" applyFill="1" applyBorder="1"/>
    <xf numFmtId="0" fontId="0" fillId="2" borderId="3" xfId="0" applyFill="1" applyBorder="1"/>
    <xf numFmtId="0" fontId="1" fillId="2" borderId="2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0" fillId="0" borderId="0" xfId="0" applyBorder="1"/>
    <xf numFmtId="9" fontId="0" fillId="2" borderId="0" xfId="0" applyNumberFormat="1" applyFill="1"/>
    <xf numFmtId="0" fontId="0" fillId="8" borderId="1" xfId="0" applyFill="1" applyBorder="1"/>
    <xf numFmtId="0" fontId="0" fillId="8" borderId="0" xfId="0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2" fillId="10" borderId="0" xfId="0" applyFont="1" applyFill="1"/>
    <xf numFmtId="164" fontId="2" fillId="10" borderId="0" xfId="0" applyNumberFormat="1" applyFont="1" applyFill="1"/>
    <xf numFmtId="0" fontId="2" fillId="9" borderId="0" xfId="0" applyFont="1" applyFill="1" applyBorder="1"/>
    <xf numFmtId="164" fontId="2" fillId="9" borderId="0" xfId="0" applyNumberFormat="1" applyFont="1" applyFill="1" applyBorder="1"/>
    <xf numFmtId="0" fontId="2" fillId="10" borderId="0" xfId="0" applyFont="1" applyFill="1" applyBorder="1"/>
    <xf numFmtId="164" fontId="2" fillId="10" borderId="0" xfId="0" applyNumberFormat="1" applyFont="1" applyFill="1" applyBorder="1"/>
    <xf numFmtId="0" fontId="0" fillId="4" borderId="4" xfId="0" applyFill="1" applyBorder="1"/>
    <xf numFmtId="164" fontId="0" fillId="2" borderId="4" xfId="0" applyNumberFormat="1" applyFill="1" applyBorder="1"/>
    <xf numFmtId="0" fontId="0" fillId="4" borderId="0" xfId="0" applyFill="1" applyBorder="1"/>
    <xf numFmtId="0" fontId="1" fillId="2" borderId="0" xfId="0" applyFont="1" applyFill="1" applyBorder="1"/>
    <xf numFmtId="164" fontId="0" fillId="5" borderId="0" xfId="0" applyNumberFormat="1" applyFill="1" applyBorder="1"/>
    <xf numFmtId="164" fontId="0" fillId="7" borderId="0" xfId="0" applyNumberFormat="1" applyFill="1" applyBorder="1"/>
    <xf numFmtId="0" fontId="0" fillId="3" borderId="0" xfId="0" applyFill="1" applyBorder="1" applyAlignment="1">
      <alignment wrapText="1"/>
    </xf>
    <xf numFmtId="164" fontId="0" fillId="2" borderId="0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F4" sqref="F4"/>
    </sheetView>
  </sheetViews>
  <sheetFormatPr baseColWidth="10" defaultColWidth="9.140625" defaultRowHeight="15" x14ac:dyDescent="0.25"/>
  <cols>
    <col min="1" max="1" width="38.28515625" customWidth="1"/>
    <col min="2" max="2" width="20.28515625" customWidth="1"/>
    <col min="3" max="3" width="23.7109375" customWidth="1"/>
    <col min="4" max="4" width="24" customWidth="1"/>
    <col min="5" max="5" width="20.5703125" customWidth="1"/>
    <col min="6" max="6" width="15.42578125" customWidth="1"/>
    <col min="7" max="7" width="23.28515625" customWidth="1"/>
    <col min="15" max="15" width="10" customWidth="1"/>
  </cols>
  <sheetData>
    <row r="1" spans="1:19" x14ac:dyDescent="0.25">
      <c r="A1" s="42" t="s">
        <v>18</v>
      </c>
      <c r="B1" s="42" t="s">
        <v>19</v>
      </c>
      <c r="C1" s="42" t="s">
        <v>21</v>
      </c>
      <c r="D1" s="42" t="s">
        <v>20</v>
      </c>
      <c r="E1" s="42" t="s">
        <v>22</v>
      </c>
      <c r="F1" s="40" t="s">
        <v>23</v>
      </c>
      <c r="G1" s="4" t="s">
        <v>57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2" customFormat="1" x14ac:dyDescent="0.25">
      <c r="A2" s="43" t="s">
        <v>9</v>
      </c>
      <c r="B2" s="26"/>
      <c r="C2" s="26"/>
      <c r="D2" s="26"/>
      <c r="E2" s="26"/>
      <c r="F2" s="41">
        <v>14.79</v>
      </c>
      <c r="G2" s="28">
        <v>0.2</v>
      </c>
    </row>
    <row r="3" spans="1:19" s="3" customFormat="1" x14ac:dyDescent="0.25">
      <c r="A3" s="25" t="s">
        <v>1</v>
      </c>
      <c r="B3" s="44">
        <v>5088</v>
      </c>
      <c r="C3" s="44">
        <f>B3+(B3*G2)</f>
        <v>6105.6</v>
      </c>
      <c r="D3" s="45">
        <f>C3+(B3*G2)</f>
        <v>7123.2000000000007</v>
      </c>
      <c r="E3" s="45">
        <f>D3+(B3*G2)</f>
        <v>8140.8000000000011</v>
      </c>
    </row>
    <row r="4" spans="1:19" s="3" customFormat="1" x14ac:dyDescent="0.25">
      <c r="A4" s="25" t="s">
        <v>71</v>
      </c>
      <c r="B4" s="44">
        <f>SUM(Remuneraciones!I14,Remuneraciones!I17)*6</f>
        <v>444039</v>
      </c>
      <c r="C4" s="44">
        <f>B4+$B$4*$G$2</f>
        <v>532846.80000000005</v>
      </c>
      <c r="D4" s="45">
        <f t="shared" ref="D4:E4" si="0">C4+$B$4*$G$2</f>
        <v>621654.60000000009</v>
      </c>
      <c r="E4" s="45">
        <f t="shared" si="0"/>
        <v>710462.40000000014</v>
      </c>
    </row>
    <row r="5" spans="1:19" s="3" customFormat="1" x14ac:dyDescent="0.25">
      <c r="A5" s="25" t="s">
        <v>72</v>
      </c>
      <c r="B5" s="44">
        <f>SUM(Remuneraciones!I25)*6</f>
        <v>261573</v>
      </c>
      <c r="C5" s="44">
        <f>B5+B5*G2</f>
        <v>313887.59999999998</v>
      </c>
      <c r="D5" s="45">
        <f>C5*2+C5*2*G2</f>
        <v>753330.24</v>
      </c>
      <c r="E5" s="45">
        <f>D5+D5*G2</f>
        <v>903996.28799999994</v>
      </c>
    </row>
    <row r="6" spans="1:19" s="3" customFormat="1" x14ac:dyDescent="0.25">
      <c r="A6" s="25" t="s">
        <v>2</v>
      </c>
      <c r="B6" s="44">
        <f>770*6</f>
        <v>4620</v>
      </c>
      <c r="C6" s="44">
        <f>B6+B6*G2</f>
        <v>5544</v>
      </c>
      <c r="D6" s="45">
        <f>C6+$B$6*$G$2</f>
        <v>6468</v>
      </c>
      <c r="E6" s="45">
        <f>D6+$B$6*$G$2</f>
        <v>7392</v>
      </c>
    </row>
    <row r="7" spans="1:19" s="3" customFormat="1" x14ac:dyDescent="0.25">
      <c r="A7" s="25" t="s">
        <v>0</v>
      </c>
      <c r="B7" s="44">
        <v>972</v>
      </c>
      <c r="C7" s="44">
        <f>B7+$B$7*$G$2</f>
        <v>1166.4000000000001</v>
      </c>
      <c r="D7" s="45">
        <f t="shared" ref="D7:E7" si="1">C7+$B$7*$G$2</f>
        <v>1360.8000000000002</v>
      </c>
      <c r="E7" s="45">
        <f t="shared" si="1"/>
        <v>1555.2000000000003</v>
      </c>
    </row>
    <row r="8" spans="1:19" s="3" customFormat="1" x14ac:dyDescent="0.25">
      <c r="A8" s="25" t="s">
        <v>6</v>
      </c>
      <c r="B8" s="44">
        <f>(25*F2)*6</f>
        <v>2218.5</v>
      </c>
      <c r="C8" s="44">
        <f>B8+$B$8*$G$2</f>
        <v>2662.2</v>
      </c>
      <c r="D8" s="45">
        <f t="shared" ref="D8:E8" si="2">C8+$B$8*$G$2</f>
        <v>3105.8999999999996</v>
      </c>
      <c r="E8" s="45">
        <f t="shared" si="2"/>
        <v>3549.5999999999995</v>
      </c>
    </row>
    <row r="9" spans="1:19" s="32" customFormat="1" x14ac:dyDescent="0.25">
      <c r="A9" s="36" t="s">
        <v>45</v>
      </c>
      <c r="B9" s="37">
        <f>SUM(B3:B8)</f>
        <v>718510.5</v>
      </c>
      <c r="C9" s="37">
        <f>SUM(C3:C8)</f>
        <v>862212.6</v>
      </c>
      <c r="D9" s="37">
        <f>SUM(D3:D8)</f>
        <v>1393042.74</v>
      </c>
      <c r="E9" s="37">
        <f>SUM(E3:E8)</f>
        <v>1635096.2880000002</v>
      </c>
    </row>
    <row r="10" spans="1:19" s="2" customFormat="1" x14ac:dyDescent="0.25">
      <c r="A10" s="43" t="s">
        <v>11</v>
      </c>
      <c r="B10" s="26"/>
      <c r="C10" s="26"/>
      <c r="D10" s="26"/>
      <c r="E10" s="26"/>
    </row>
    <row r="11" spans="1:19" s="3" customFormat="1" ht="34.5" customHeight="1" x14ac:dyDescent="0.25">
      <c r="A11" s="46" t="s">
        <v>70</v>
      </c>
      <c r="B11" s="44">
        <f>SUM(Remuneraciones!I5,Remuneraciones!I9,Remuneraciones!I19)*6</f>
        <v>617157</v>
      </c>
      <c r="C11" s="44">
        <f>B11+$B$11*$G$2</f>
        <v>740588.4</v>
      </c>
      <c r="D11" s="45">
        <f t="shared" ref="D11:E11" si="3">C11+$B$11*$G$2</f>
        <v>864019.8</v>
      </c>
      <c r="E11" s="45">
        <f t="shared" si="3"/>
        <v>987451.20000000007</v>
      </c>
    </row>
    <row r="12" spans="1:19" s="3" customFormat="1" x14ac:dyDescent="0.25">
      <c r="A12" s="25" t="s">
        <v>13</v>
      </c>
      <c r="B12" s="44">
        <f>(900*5*6)</f>
        <v>27000</v>
      </c>
      <c r="C12" s="44">
        <f>B12+$B$12*$G$2</f>
        <v>32400</v>
      </c>
      <c r="D12" s="45">
        <f t="shared" ref="D12:E12" si="4">C12+$B$12*$G$2</f>
        <v>37800</v>
      </c>
      <c r="E12" s="45">
        <f t="shared" si="4"/>
        <v>43200</v>
      </c>
    </row>
    <row r="13" spans="1:19" s="3" customFormat="1" x14ac:dyDescent="0.25">
      <c r="A13" s="25" t="s">
        <v>5</v>
      </c>
      <c r="B13" s="44">
        <f>300*5*6</f>
        <v>9000</v>
      </c>
      <c r="C13" s="44">
        <f>B13+$B$13*$G$2</f>
        <v>10800</v>
      </c>
      <c r="D13" s="45">
        <f t="shared" ref="D13:E13" si="5">C13+$B$13*$G$2</f>
        <v>12600</v>
      </c>
      <c r="E13" s="45">
        <f t="shared" si="5"/>
        <v>14400</v>
      </c>
    </row>
    <row r="14" spans="1:19" s="3" customFormat="1" x14ac:dyDescent="0.25">
      <c r="A14" s="25" t="s">
        <v>52</v>
      </c>
      <c r="B14" s="44">
        <f>6200*6</f>
        <v>37200</v>
      </c>
      <c r="C14" s="44">
        <f>B14+$B$14*$G$2</f>
        <v>44640</v>
      </c>
      <c r="D14" s="45">
        <f t="shared" ref="D14:E14" si="6">C14+$B$14*$G$2</f>
        <v>52080</v>
      </c>
      <c r="E14" s="45">
        <f t="shared" si="6"/>
        <v>59520</v>
      </c>
    </row>
    <row r="15" spans="1:19" s="3" customFormat="1" x14ac:dyDescent="0.25">
      <c r="A15" s="25" t="s">
        <v>54</v>
      </c>
      <c r="B15" s="44">
        <f>380*6</f>
        <v>2280</v>
      </c>
      <c r="C15" s="44">
        <f>B15+$B$15*G2</f>
        <v>2736</v>
      </c>
      <c r="D15" s="45">
        <f t="shared" ref="D15:E15" si="7">C15+$B$15*H2</f>
        <v>2736</v>
      </c>
      <c r="E15" s="45">
        <f t="shared" si="7"/>
        <v>2736</v>
      </c>
    </row>
    <row r="16" spans="1:19" s="3" customFormat="1" x14ac:dyDescent="0.25">
      <c r="A16" s="25" t="s">
        <v>53</v>
      </c>
      <c r="B16" s="44">
        <f>59.9*6</f>
        <v>359.4</v>
      </c>
      <c r="C16" s="44">
        <f>B16+$B$16*G2</f>
        <v>431.28</v>
      </c>
      <c r="D16" s="45">
        <f t="shared" ref="D16:E16" si="8">C16+$B$16*H2</f>
        <v>431.28</v>
      </c>
      <c r="E16" s="45">
        <f t="shared" si="8"/>
        <v>431.28</v>
      </c>
    </row>
    <row r="17" spans="1:7" s="3" customFormat="1" x14ac:dyDescent="0.25">
      <c r="A17" s="25" t="s">
        <v>73</v>
      </c>
      <c r="B17" s="44"/>
      <c r="C17" s="44"/>
      <c r="D17" s="45"/>
      <c r="E17" s="45"/>
    </row>
    <row r="18" spans="1:7" s="31" customFormat="1" x14ac:dyDescent="0.25">
      <c r="A18" s="36" t="s">
        <v>45</v>
      </c>
      <c r="B18" s="37">
        <f>SUM(B11:B17)</f>
        <v>692996.4</v>
      </c>
      <c r="C18" s="37">
        <f>SUM(C11:C17)</f>
        <v>831595.68</v>
      </c>
      <c r="D18" s="37">
        <f>SUM(D11:D17)</f>
        <v>969667.08000000007</v>
      </c>
      <c r="E18" s="37">
        <f>SUM(E11:E17)</f>
        <v>1107738.4800000002</v>
      </c>
    </row>
    <row r="19" spans="1:7" s="2" customFormat="1" x14ac:dyDescent="0.25">
      <c r="A19" s="26" t="s">
        <v>14</v>
      </c>
      <c r="B19" s="47"/>
      <c r="C19" s="47"/>
      <c r="D19" s="47"/>
      <c r="E19" s="47"/>
    </row>
    <row r="20" spans="1:7" s="3" customFormat="1" x14ac:dyDescent="0.25">
      <c r="A20" s="25" t="s">
        <v>66</v>
      </c>
      <c r="B20" s="44">
        <v>12000</v>
      </c>
      <c r="C20" s="44">
        <f>B20+$B$20*$G$2</f>
        <v>14400</v>
      </c>
      <c r="D20" s="45">
        <f t="shared" ref="D20:E20" si="9">C20+$B$20*$G$2</f>
        <v>16800</v>
      </c>
      <c r="E20" s="45">
        <f t="shared" si="9"/>
        <v>19200</v>
      </c>
    </row>
    <row r="21" spans="1:7" s="3" customFormat="1" x14ac:dyDescent="0.25">
      <c r="A21" s="25" t="s">
        <v>67</v>
      </c>
      <c r="B21" s="44">
        <f>3000*6</f>
        <v>18000</v>
      </c>
      <c r="C21" s="44">
        <f>B21+$B$21*$G$2</f>
        <v>21600</v>
      </c>
      <c r="D21" s="45">
        <f t="shared" ref="D21:E21" si="10">C21+$B$21*$G$2</f>
        <v>25200</v>
      </c>
      <c r="E21" s="45">
        <f t="shared" si="10"/>
        <v>28800</v>
      </c>
    </row>
    <row r="22" spans="1:7" s="3" customFormat="1" x14ac:dyDescent="0.25">
      <c r="A22" s="25" t="s">
        <v>68</v>
      </c>
      <c r="B22" s="44">
        <v>4650</v>
      </c>
      <c r="C22" s="44"/>
      <c r="D22" s="45">
        <f>B22+B22*(G2*2)</f>
        <v>6510</v>
      </c>
      <c r="E22" s="45"/>
    </row>
    <row r="23" spans="1:7" s="31" customFormat="1" x14ac:dyDescent="0.25">
      <c r="A23" s="36" t="s">
        <v>45</v>
      </c>
      <c r="B23" s="37">
        <f>SUM(B20:B22)</f>
        <v>34650</v>
      </c>
      <c r="C23" s="37">
        <f>SUM(C20:C22)</f>
        <v>36000</v>
      </c>
      <c r="D23" s="37">
        <f>SUM(D20:D22)</f>
        <v>48510</v>
      </c>
      <c r="E23" s="37">
        <f>SUM(E20:E22)</f>
        <v>48000</v>
      </c>
    </row>
    <row r="24" spans="1:7" s="33" customFormat="1" x14ac:dyDescent="0.25">
      <c r="A24" s="38" t="s">
        <v>44</v>
      </c>
      <c r="B24" s="39">
        <f>SUM(B23,B18,B9)</f>
        <v>1446156.9</v>
      </c>
      <c r="C24" s="39">
        <f>SUM(C23,C18,C9)</f>
        <v>1729808.28</v>
      </c>
      <c r="D24" s="39">
        <f>SUM(D23,D18,D9)</f>
        <v>2411219.8200000003</v>
      </c>
      <c r="E24" s="39">
        <f>SUM(E23,E18,E9)</f>
        <v>2790834.7680000002</v>
      </c>
      <c r="F24" s="34"/>
      <c r="G24" s="35">
        <f>SUM(B24:F24)</f>
        <v>8378019.7680000002</v>
      </c>
    </row>
    <row r="26" spans="1:7" x14ac:dyDescent="0.25">
      <c r="B26" s="48">
        <f>SUM(C24,B24)</f>
        <v>3175965.1799999997</v>
      </c>
      <c r="D26" s="48">
        <f>SUM(D24,E24)</f>
        <v>5202054.5880000005</v>
      </c>
    </row>
    <row r="28" spans="1:7" x14ac:dyDescent="0.25">
      <c r="B28" s="4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A5" sqref="A5"/>
    </sheetView>
  </sheetViews>
  <sheetFormatPr baseColWidth="10" defaultRowHeight="15" x14ac:dyDescent="0.25"/>
  <cols>
    <col min="1" max="1" width="45.7109375" customWidth="1"/>
    <col min="2" max="2" width="20.5703125" customWidth="1"/>
    <col min="3" max="3" width="17.5703125" customWidth="1"/>
    <col min="4" max="4" width="17.85546875" customWidth="1"/>
    <col min="5" max="5" width="19.42578125" customWidth="1"/>
    <col min="6" max="6" width="17.85546875" customWidth="1"/>
  </cols>
  <sheetData>
    <row r="1" spans="1:19" x14ac:dyDescent="0.25">
      <c r="A1" s="5" t="s">
        <v>18</v>
      </c>
      <c r="B1" s="5" t="s">
        <v>19</v>
      </c>
      <c r="C1" s="5" t="s">
        <v>21</v>
      </c>
      <c r="D1" s="5" t="s">
        <v>20</v>
      </c>
      <c r="E1" s="5" t="s">
        <v>22</v>
      </c>
      <c r="F1" s="5" t="s">
        <v>23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1" customFormat="1" x14ac:dyDescent="0.25">
      <c r="A2" s="6" t="s">
        <v>10</v>
      </c>
      <c r="B2" s="6"/>
      <c r="C2" s="6"/>
      <c r="D2" s="6"/>
      <c r="E2" s="6"/>
      <c r="F2" s="24"/>
    </row>
    <row r="3" spans="1:19" s="3" customFormat="1" x14ac:dyDescent="0.25">
      <c r="A3" s="8" t="s">
        <v>3</v>
      </c>
      <c r="B3" s="9"/>
      <c r="C3" s="9"/>
      <c r="D3" s="11"/>
      <c r="E3" s="22"/>
      <c r="F3" s="25"/>
    </row>
    <row r="4" spans="1:19" s="3" customFormat="1" x14ac:dyDescent="0.25">
      <c r="A4" s="8" t="s">
        <v>69</v>
      </c>
      <c r="B4" s="9"/>
      <c r="C4" s="9"/>
      <c r="D4" s="11"/>
      <c r="E4" s="22"/>
      <c r="F4" s="25"/>
    </row>
    <row r="5" spans="1:19" s="3" customFormat="1" x14ac:dyDescent="0.25">
      <c r="A5" s="8" t="s">
        <v>65</v>
      </c>
      <c r="B5" s="9"/>
      <c r="C5" s="9"/>
      <c r="D5" s="11"/>
      <c r="E5" s="22"/>
      <c r="F5" s="25"/>
    </row>
    <row r="6" spans="1:19" s="3" customFormat="1" x14ac:dyDescent="0.25">
      <c r="A6" s="8" t="s">
        <v>4</v>
      </c>
      <c r="B6" s="9"/>
      <c r="C6" s="9"/>
      <c r="D6" s="11"/>
      <c r="E6" s="22"/>
      <c r="F6" s="25"/>
    </row>
    <row r="7" spans="1:19" s="3" customFormat="1" x14ac:dyDescent="0.25">
      <c r="A7" s="8" t="s">
        <v>8</v>
      </c>
      <c r="B7" s="9"/>
      <c r="C7" s="9"/>
      <c r="D7" s="11"/>
      <c r="E7" s="22"/>
      <c r="F7" s="25"/>
    </row>
    <row r="8" spans="1:19" s="2" customFormat="1" x14ac:dyDescent="0.25">
      <c r="A8" s="6" t="s">
        <v>11</v>
      </c>
      <c r="B8" s="7"/>
      <c r="C8" s="7"/>
      <c r="D8" s="7"/>
      <c r="E8" s="23"/>
      <c r="F8" s="26"/>
    </row>
    <row r="9" spans="1:19" s="3" customFormat="1" x14ac:dyDescent="0.25">
      <c r="A9" s="8" t="s">
        <v>7</v>
      </c>
      <c r="B9" s="9"/>
      <c r="C9" s="9"/>
      <c r="D9" s="11"/>
      <c r="E9" s="22"/>
      <c r="F9" s="25"/>
    </row>
    <row r="10" spans="1:19" s="3" customFormat="1" x14ac:dyDescent="0.25">
      <c r="A10" s="8" t="s">
        <v>12</v>
      </c>
      <c r="B10" s="12"/>
      <c r="C10" s="12"/>
      <c r="D10" s="13"/>
      <c r="E10" s="13"/>
    </row>
    <row r="11" spans="1:19" s="3" customFormat="1" x14ac:dyDescent="0.25">
      <c r="A11" s="8" t="s">
        <v>15</v>
      </c>
      <c r="B11" s="9"/>
      <c r="C11" s="9"/>
      <c r="D11" s="11"/>
      <c r="E11" s="22"/>
      <c r="F11" s="25"/>
    </row>
    <row r="12" spans="1:19" s="2" customFormat="1" x14ac:dyDescent="0.25">
      <c r="A12" s="7" t="s">
        <v>14</v>
      </c>
      <c r="B12" s="7"/>
      <c r="C12" s="7"/>
      <c r="D12" s="7"/>
      <c r="E12" s="23"/>
      <c r="F12" s="26"/>
    </row>
    <row r="13" spans="1:19" s="3" customFormat="1" x14ac:dyDescent="0.25">
      <c r="A13" s="8" t="s">
        <v>16</v>
      </c>
      <c r="B13" s="9"/>
      <c r="C13" s="9"/>
      <c r="D13" s="11"/>
      <c r="E13" s="22"/>
      <c r="F13" s="25"/>
    </row>
    <row r="14" spans="1:19" s="3" customFormat="1" x14ac:dyDescent="0.25">
      <c r="A14" s="8" t="s">
        <v>17</v>
      </c>
      <c r="B14" s="9"/>
      <c r="C14" s="9"/>
      <c r="D14" s="11"/>
      <c r="E14" s="22"/>
      <c r="F14" s="25"/>
    </row>
    <row r="15" spans="1:19" x14ac:dyDescent="0.25">
      <c r="F15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8"/>
  <sheetViews>
    <sheetView topLeftCell="A10" workbookViewId="0">
      <selection activeCell="A19" sqref="A19:XFD19"/>
    </sheetView>
  </sheetViews>
  <sheetFormatPr baseColWidth="10" defaultRowHeight="15" x14ac:dyDescent="0.25"/>
  <cols>
    <col min="1" max="1" width="29" customWidth="1"/>
    <col min="2" max="2" width="12.28515625" customWidth="1"/>
    <col min="3" max="3" width="17.85546875" customWidth="1"/>
    <col min="5" max="5" width="28.5703125" customWidth="1"/>
    <col min="6" max="6" width="32" customWidth="1"/>
    <col min="7" max="7" width="26.7109375" customWidth="1"/>
    <col min="8" max="8" width="10.7109375" customWidth="1"/>
    <col min="9" max="9" width="19.5703125" customWidth="1"/>
  </cols>
  <sheetData>
    <row r="1" spans="1:9 16384:16384" x14ac:dyDescent="0.25">
      <c r="A1" s="5" t="s">
        <v>24</v>
      </c>
      <c r="B1" s="5" t="s">
        <v>56</v>
      </c>
      <c r="C1" s="5" t="s">
        <v>49</v>
      </c>
      <c r="D1" s="5" t="s">
        <v>50</v>
      </c>
      <c r="E1" s="5" t="s">
        <v>46</v>
      </c>
      <c r="F1" s="5" t="s">
        <v>47</v>
      </c>
      <c r="G1" s="5" t="s">
        <v>48</v>
      </c>
      <c r="H1" s="5"/>
      <c r="I1" s="5" t="s">
        <v>25</v>
      </c>
    </row>
    <row r="2" spans="1:9 16384:16384" s="2" customFormat="1" x14ac:dyDescent="0.25">
      <c r="A2" s="7" t="s">
        <v>26</v>
      </c>
      <c r="B2" s="7"/>
      <c r="C2" s="7"/>
      <c r="D2" s="7"/>
      <c r="E2" s="7"/>
      <c r="F2" s="7"/>
      <c r="G2" s="7"/>
      <c r="H2" s="7"/>
      <c r="I2" s="7"/>
    </row>
    <row r="3" spans="1:9 16384:16384" s="14" customFormat="1" x14ac:dyDescent="0.25">
      <c r="A3" s="11" t="s">
        <v>27</v>
      </c>
      <c r="B3" s="13">
        <v>24000</v>
      </c>
      <c r="C3" s="13"/>
      <c r="D3" s="13"/>
      <c r="E3" s="13"/>
      <c r="F3" s="13"/>
      <c r="G3" s="13"/>
      <c r="H3" s="13"/>
      <c r="I3" s="13">
        <f>SUM(B3:D3)</f>
        <v>24000</v>
      </c>
    </row>
    <row r="4" spans="1:9 16384:16384" s="14" customFormat="1" x14ac:dyDescent="0.25">
      <c r="A4" s="11" t="s">
        <v>28</v>
      </c>
      <c r="B4" s="13">
        <v>24000</v>
      </c>
      <c r="C4" s="13"/>
      <c r="D4" s="13"/>
      <c r="E4" s="13"/>
      <c r="F4" s="13"/>
      <c r="G4" s="13"/>
      <c r="H4" s="13"/>
      <c r="I4" s="13">
        <f>SUM(B4:D4)</f>
        <v>24000</v>
      </c>
    </row>
    <row r="5" spans="1:9 16384:16384" s="17" customFormat="1" x14ac:dyDescent="0.25">
      <c r="A5" s="10" t="s">
        <v>45</v>
      </c>
      <c r="B5" s="16"/>
      <c r="C5" s="16"/>
      <c r="D5" s="16"/>
      <c r="E5" s="16"/>
      <c r="F5" s="16"/>
      <c r="G5" s="16"/>
      <c r="H5" s="16"/>
      <c r="I5" s="16">
        <f>SUM(I3:I4)</f>
        <v>48000</v>
      </c>
    </row>
    <row r="6" spans="1:9 16384:16384" s="2" customFormat="1" x14ac:dyDescent="0.25">
      <c r="A6" s="7" t="s">
        <v>29</v>
      </c>
      <c r="B6" s="7"/>
      <c r="C6" s="7"/>
      <c r="D6" s="7"/>
      <c r="E6" s="7"/>
      <c r="F6" s="7"/>
      <c r="G6" s="7"/>
      <c r="H6" s="7"/>
      <c r="I6" s="7"/>
    </row>
    <row r="7" spans="1:9 16384:16384" s="14" customFormat="1" x14ac:dyDescent="0.25">
      <c r="A7" s="11" t="s">
        <v>30</v>
      </c>
      <c r="B7" s="13">
        <v>20000</v>
      </c>
      <c r="C7" s="13"/>
      <c r="D7" s="13"/>
      <c r="E7" s="13"/>
      <c r="F7" s="13"/>
      <c r="G7" s="13"/>
      <c r="H7" s="13"/>
      <c r="I7" s="13">
        <f>SUM(B7:D7)</f>
        <v>20000</v>
      </c>
    </row>
    <row r="8" spans="1:9 16384:16384" s="14" customFormat="1" x14ac:dyDescent="0.25">
      <c r="A8" s="11" t="s">
        <v>55</v>
      </c>
      <c r="B8" s="13">
        <v>10907</v>
      </c>
      <c r="C8" s="13"/>
      <c r="D8" s="13"/>
      <c r="E8" s="13"/>
      <c r="F8" s="13"/>
      <c r="G8" s="13"/>
      <c r="H8" s="13"/>
      <c r="I8" s="13">
        <f>SUM(B8:G8)</f>
        <v>10907</v>
      </c>
    </row>
    <row r="9" spans="1:9 16384:16384" s="17" customFormat="1" x14ac:dyDescent="0.25">
      <c r="A9" s="10" t="s">
        <v>45</v>
      </c>
      <c r="B9" s="16"/>
      <c r="C9" s="16"/>
      <c r="D9" s="16"/>
      <c r="E9" s="16"/>
      <c r="F9" s="16"/>
      <c r="G9" s="16"/>
      <c r="H9" s="16"/>
      <c r="I9" s="16">
        <f>SUM(I7:I8)</f>
        <v>30907</v>
      </c>
    </row>
    <row r="10" spans="1:9 16384:16384" s="2" customFormat="1" x14ac:dyDescent="0.25">
      <c r="A10" s="7" t="s">
        <v>31</v>
      </c>
      <c r="B10" s="7"/>
      <c r="C10" s="7"/>
      <c r="D10" s="7"/>
      <c r="E10" s="7"/>
      <c r="F10" s="7"/>
      <c r="G10" s="7"/>
      <c r="H10" s="7"/>
      <c r="I10" s="7"/>
    </row>
    <row r="11" spans="1:9 16384:16384" s="14" customFormat="1" x14ac:dyDescent="0.25">
      <c r="A11" s="11" t="s">
        <v>32</v>
      </c>
      <c r="B11" s="13">
        <v>18425</v>
      </c>
      <c r="C11" s="13">
        <v>5527.5</v>
      </c>
      <c r="D11" s="13"/>
      <c r="E11" s="13"/>
      <c r="F11" s="13"/>
      <c r="G11" s="13"/>
      <c r="H11" s="13"/>
      <c r="I11" s="13">
        <f>SUM(B11:G11)</f>
        <v>23952.5</v>
      </c>
    </row>
    <row r="12" spans="1:9 16384:16384" s="14" customFormat="1" x14ac:dyDescent="0.25">
      <c r="A12" s="11" t="s">
        <v>34</v>
      </c>
      <c r="B12" s="13">
        <v>15125</v>
      </c>
      <c r="C12" s="13">
        <v>2420</v>
      </c>
      <c r="D12" s="13"/>
      <c r="E12" s="13"/>
      <c r="F12" s="13"/>
      <c r="G12" s="13"/>
      <c r="H12" s="13"/>
      <c r="I12" s="13">
        <f>SUM(B12:G12)</f>
        <v>17545</v>
      </c>
    </row>
    <row r="13" spans="1:9 16384:16384" s="14" customFormat="1" x14ac:dyDescent="0.25">
      <c r="A13" s="11" t="s">
        <v>33</v>
      </c>
      <c r="B13" s="13">
        <v>15125</v>
      </c>
      <c r="C13" s="13">
        <v>2420</v>
      </c>
      <c r="D13" s="13"/>
      <c r="E13" s="13"/>
      <c r="F13" s="13"/>
      <c r="G13" s="13"/>
      <c r="H13" s="13"/>
      <c r="I13" s="13">
        <f>SUM(B13,C13)</f>
        <v>17545</v>
      </c>
      <c r="XFD13" s="15">
        <f>SUM(B13:XFC13)</f>
        <v>35090</v>
      </c>
    </row>
    <row r="14" spans="1:9 16384:16384" s="17" customFormat="1" x14ac:dyDescent="0.25">
      <c r="A14" s="10" t="s">
        <v>45</v>
      </c>
      <c r="B14" s="16"/>
      <c r="C14" s="16"/>
      <c r="D14" s="16"/>
      <c r="E14" s="16"/>
      <c r="F14" s="16"/>
      <c r="G14" s="16"/>
      <c r="H14" s="16"/>
      <c r="I14" s="16">
        <f>SUM(I11:I13)</f>
        <v>59042.5</v>
      </c>
    </row>
    <row r="15" spans="1:9 16384:16384" s="2" customFormat="1" x14ac:dyDescent="0.25">
      <c r="A15" s="7" t="s">
        <v>35</v>
      </c>
      <c r="B15" s="7"/>
      <c r="C15" s="7"/>
      <c r="D15" s="7"/>
      <c r="E15" s="7"/>
      <c r="F15" s="7"/>
      <c r="G15" s="7"/>
      <c r="H15" s="7"/>
      <c r="I15" s="7"/>
    </row>
    <row r="16" spans="1:9 16384:16384" s="14" customFormat="1" x14ac:dyDescent="0.25">
      <c r="A16" s="11" t="s">
        <v>36</v>
      </c>
      <c r="B16" s="13">
        <v>12900</v>
      </c>
      <c r="C16" s="13">
        <v>2064</v>
      </c>
      <c r="D16" s="13"/>
      <c r="E16" s="13"/>
      <c r="F16" s="13"/>
      <c r="G16" s="13"/>
      <c r="H16" s="13"/>
      <c r="I16" s="13">
        <f>SUM(B16:G16)</f>
        <v>14964</v>
      </c>
    </row>
    <row r="17" spans="1:9" s="17" customFormat="1" x14ac:dyDescent="0.25">
      <c r="A17" s="10" t="s">
        <v>45</v>
      </c>
      <c r="B17" s="16"/>
      <c r="C17" s="16"/>
      <c r="D17" s="16"/>
      <c r="E17" s="16"/>
      <c r="F17" s="16"/>
      <c r="G17" s="16"/>
      <c r="H17" s="16"/>
      <c r="I17" s="16">
        <f>SUM(I16)</f>
        <v>14964</v>
      </c>
    </row>
    <row r="18" spans="1:9" s="2" customFormat="1" x14ac:dyDescent="0.25">
      <c r="A18" s="7" t="s">
        <v>37</v>
      </c>
      <c r="B18" s="7"/>
      <c r="C18" s="7"/>
      <c r="D18" s="7"/>
      <c r="E18" s="7"/>
      <c r="F18" s="7"/>
      <c r="G18" s="7"/>
      <c r="H18" s="7"/>
      <c r="I18" s="7"/>
    </row>
    <row r="19" spans="1:9" s="14" customFormat="1" x14ac:dyDescent="0.25">
      <c r="A19" s="11" t="s">
        <v>38</v>
      </c>
      <c r="B19" s="13">
        <v>18425</v>
      </c>
      <c r="C19" s="13">
        <v>5527.5</v>
      </c>
      <c r="D19" s="13"/>
      <c r="E19" s="13"/>
      <c r="F19" s="13"/>
      <c r="G19" s="13"/>
      <c r="H19" s="13"/>
      <c r="I19" s="13">
        <f>SUM(B19:H19)</f>
        <v>23952.5</v>
      </c>
    </row>
    <row r="20" spans="1:9" s="14" customFormat="1" x14ac:dyDescent="0.25">
      <c r="A20" s="11" t="s">
        <v>39</v>
      </c>
      <c r="B20" s="13">
        <v>7824</v>
      </c>
      <c r="C20" s="13">
        <v>2670</v>
      </c>
      <c r="D20" s="13"/>
      <c r="E20" s="13">
        <v>-1274.9000000000001</v>
      </c>
      <c r="F20" s="13">
        <v>-273</v>
      </c>
      <c r="G20" s="13">
        <v>-227</v>
      </c>
      <c r="H20" s="13"/>
      <c r="I20" s="13">
        <f>SUM(E20:G20,C20,B20)</f>
        <v>8719.1</v>
      </c>
    </row>
    <row r="21" spans="1:9" s="14" customFormat="1" x14ac:dyDescent="0.25">
      <c r="A21" s="11" t="s">
        <v>40</v>
      </c>
      <c r="B21" s="13">
        <v>7824</v>
      </c>
      <c r="C21" s="13">
        <v>2670</v>
      </c>
      <c r="D21" s="13"/>
      <c r="E21" s="13">
        <v>-1274.9000000000001</v>
      </c>
      <c r="F21" s="13">
        <v>-273</v>
      </c>
      <c r="G21" s="13">
        <v>-227</v>
      </c>
      <c r="H21" s="13"/>
      <c r="I21" s="13">
        <f>SUM(E21:G21,C21,B21)</f>
        <v>8719.1</v>
      </c>
    </row>
    <row r="22" spans="1:9" s="14" customFormat="1" x14ac:dyDescent="0.25">
      <c r="A22" s="11" t="s">
        <v>41</v>
      </c>
      <c r="B22" s="13">
        <v>7824</v>
      </c>
      <c r="C22" s="13">
        <v>2670</v>
      </c>
      <c r="D22" s="13"/>
      <c r="E22" s="13">
        <v>-1274.9000000000001</v>
      </c>
      <c r="F22" s="13">
        <v>-273</v>
      </c>
      <c r="G22" s="13">
        <v>-227</v>
      </c>
      <c r="H22" s="13"/>
      <c r="I22" s="13">
        <f>SUM(E22:G22,C22,B22)</f>
        <v>8719.1</v>
      </c>
    </row>
    <row r="23" spans="1:9" s="14" customFormat="1" x14ac:dyDescent="0.25">
      <c r="A23" s="11" t="s">
        <v>42</v>
      </c>
      <c r="B23" s="13">
        <v>7824</v>
      </c>
      <c r="C23" s="13">
        <v>2670</v>
      </c>
      <c r="D23" s="13"/>
      <c r="E23" s="13">
        <v>-1274.9000000000001</v>
      </c>
      <c r="F23" s="13">
        <v>-273</v>
      </c>
      <c r="G23" s="13">
        <v>-227</v>
      </c>
      <c r="H23" s="13"/>
      <c r="I23" s="13">
        <f>SUM(E23:G23,C23,B23)</f>
        <v>8719.1</v>
      </c>
    </row>
    <row r="24" spans="1:9" s="14" customFormat="1" x14ac:dyDescent="0.25">
      <c r="A24" s="11" t="s">
        <v>43</v>
      </c>
      <c r="B24" s="13">
        <v>7824</v>
      </c>
      <c r="C24" s="13">
        <v>2670</v>
      </c>
      <c r="D24" s="13"/>
      <c r="E24" s="13">
        <v>-1274.9000000000001</v>
      </c>
      <c r="F24" s="13">
        <v>-273</v>
      </c>
      <c r="G24" s="13">
        <v>-227</v>
      </c>
      <c r="H24" s="13"/>
      <c r="I24" s="13">
        <f>SUM(E24:G24,C24,B24)</f>
        <v>8719.1</v>
      </c>
    </row>
    <row r="25" spans="1:9" s="17" customFormat="1" x14ac:dyDescent="0.25">
      <c r="A25" s="19" t="s">
        <v>45</v>
      </c>
      <c r="B25" s="19"/>
      <c r="C25" s="19"/>
      <c r="D25" s="19"/>
      <c r="E25" s="19"/>
      <c r="F25" s="19"/>
      <c r="G25" s="19"/>
      <c r="H25" s="19"/>
      <c r="I25" s="20">
        <f>SUM(I20:I24)</f>
        <v>43595.5</v>
      </c>
    </row>
    <row r="26" spans="1:9" s="5" customFormat="1" x14ac:dyDescent="0.25">
      <c r="A26" s="5" t="s">
        <v>44</v>
      </c>
      <c r="I26" s="21">
        <f>SUM(I25,I17,I14,I9,I5)</f>
        <v>196509</v>
      </c>
    </row>
    <row r="28" spans="1:9" x14ac:dyDescent="0.25">
      <c r="A28" s="18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2" sqref="A2"/>
    </sheetView>
  </sheetViews>
  <sheetFormatPr baseColWidth="10" defaultRowHeight="15" x14ac:dyDescent="0.25"/>
  <cols>
    <col min="1" max="1" width="18.7109375" customWidth="1"/>
    <col min="2" max="2" width="16.28515625" customWidth="1"/>
    <col min="3" max="3" width="13.28515625" customWidth="1"/>
    <col min="4" max="4" width="25.5703125" customWidth="1"/>
  </cols>
  <sheetData>
    <row r="1" spans="1:9" x14ac:dyDescent="0.25">
      <c r="A1" s="5" t="s">
        <v>62</v>
      </c>
      <c r="B1" s="5" t="s">
        <v>58</v>
      </c>
      <c r="C1" s="5" t="s">
        <v>59</v>
      </c>
      <c r="D1" s="5" t="s">
        <v>60</v>
      </c>
      <c r="E1" s="5"/>
      <c r="F1" s="5"/>
      <c r="G1" s="5"/>
      <c r="H1" s="5"/>
      <c r="I1" s="5"/>
    </row>
    <row r="2" spans="1:9" s="30" customFormat="1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9" s="30" customFormat="1" x14ac:dyDescent="0.25">
      <c r="A3" s="29"/>
      <c r="B3" s="29"/>
      <c r="C3" s="29"/>
      <c r="D3" s="29"/>
      <c r="E3" s="29"/>
      <c r="F3" s="29"/>
      <c r="G3" s="29"/>
      <c r="H3" s="29"/>
      <c r="I3" s="29"/>
    </row>
    <row r="4" spans="1:9" s="30" customFormat="1" x14ac:dyDescent="0.25">
      <c r="A4" s="29"/>
      <c r="B4" s="29"/>
      <c r="C4" s="29"/>
      <c r="D4" s="29"/>
      <c r="E4" s="29"/>
      <c r="F4" s="29"/>
      <c r="G4" s="29"/>
      <c r="H4" s="29"/>
      <c r="I4" s="29"/>
    </row>
    <row r="5" spans="1:9" s="30" customFormat="1" x14ac:dyDescent="0.25">
      <c r="A5" s="29"/>
      <c r="B5" s="29"/>
      <c r="C5" s="29"/>
      <c r="D5" s="29"/>
      <c r="E5" s="29"/>
      <c r="F5" s="29"/>
      <c r="G5" s="29"/>
      <c r="H5" s="29"/>
      <c r="I5" s="29"/>
    </row>
    <row r="6" spans="1:9" s="30" customFormat="1" x14ac:dyDescent="0.25">
      <c r="A6" s="29"/>
      <c r="B6" s="29"/>
      <c r="C6" s="29"/>
      <c r="D6" s="29"/>
      <c r="E6" s="29"/>
      <c r="F6" s="29"/>
      <c r="G6" s="29"/>
      <c r="H6" s="29"/>
      <c r="I6" s="29"/>
    </row>
    <row r="7" spans="1:9" s="30" customFormat="1" x14ac:dyDescent="0.25">
      <c r="A7" s="29"/>
      <c r="B7" s="29"/>
      <c r="C7" s="29"/>
      <c r="D7" s="29"/>
      <c r="E7" s="29"/>
      <c r="F7" s="29"/>
      <c r="G7" s="29"/>
      <c r="H7" s="29"/>
      <c r="I7" s="29"/>
    </row>
    <row r="8" spans="1:9" s="30" customFormat="1" x14ac:dyDescent="0.25">
      <c r="A8" s="29"/>
      <c r="B8" s="29"/>
      <c r="C8" s="29"/>
      <c r="D8" s="29"/>
      <c r="E8" s="29"/>
      <c r="F8" s="29"/>
      <c r="G8" s="29"/>
      <c r="H8" s="29"/>
      <c r="I8" s="29"/>
    </row>
    <row r="9" spans="1:9" s="30" customFormat="1" x14ac:dyDescent="0.25">
      <c r="A9" s="29"/>
      <c r="B9" s="29"/>
      <c r="C9" s="29"/>
      <c r="D9" s="29"/>
      <c r="E9" s="29"/>
      <c r="F9" s="29"/>
      <c r="G9" s="29"/>
      <c r="H9" s="29"/>
      <c r="I9" s="29"/>
    </row>
    <row r="10" spans="1:9" s="30" customFormat="1" x14ac:dyDescent="0.25">
      <c r="A10" s="29"/>
      <c r="B10" s="29"/>
      <c r="C10" s="29"/>
      <c r="D10" s="29"/>
      <c r="E10" s="29"/>
      <c r="F10" s="29"/>
      <c r="G10" s="29"/>
      <c r="H10" s="29"/>
      <c r="I10" s="29"/>
    </row>
    <row r="11" spans="1:9" s="30" customFormat="1" x14ac:dyDescent="0.25">
      <c r="A11" s="29"/>
      <c r="B11" s="29"/>
      <c r="C11" s="29"/>
      <c r="D11" s="29"/>
      <c r="E11" s="29"/>
      <c r="F11" s="29"/>
      <c r="G11" s="29"/>
      <c r="H11" s="29"/>
      <c r="I11" s="29"/>
    </row>
    <row r="12" spans="1:9" s="30" customFormat="1" x14ac:dyDescent="0.25">
      <c r="A12" s="29"/>
      <c r="B12" s="29"/>
      <c r="C12" s="29"/>
      <c r="D12" s="29"/>
      <c r="E12" s="29"/>
      <c r="F12" s="29"/>
      <c r="G12" s="29"/>
      <c r="H12" s="29"/>
      <c r="I12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XFD1048576"/>
    </sheetView>
  </sheetViews>
  <sheetFormatPr baseColWidth="10" defaultRowHeight="15" x14ac:dyDescent="0.25"/>
  <cols>
    <col min="2" max="2" width="13.140625" customWidth="1"/>
    <col min="4" max="4" width="20" customWidth="1"/>
  </cols>
  <sheetData>
    <row r="1" spans="1:9" x14ac:dyDescent="0.25">
      <c r="A1" s="5" t="s">
        <v>62</v>
      </c>
      <c r="B1" s="5" t="s">
        <v>58</v>
      </c>
      <c r="C1" s="5" t="s">
        <v>59</v>
      </c>
      <c r="D1" s="5" t="s">
        <v>61</v>
      </c>
      <c r="E1" s="5"/>
      <c r="F1" s="5"/>
      <c r="G1" s="5"/>
      <c r="H1" s="5"/>
      <c r="I1" s="5"/>
    </row>
    <row r="2" spans="1:9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9" x14ac:dyDescent="0.25">
      <c r="A3" s="29"/>
      <c r="B3" s="29"/>
      <c r="C3" s="29"/>
      <c r="D3" s="29"/>
      <c r="E3" s="29"/>
      <c r="F3" s="29"/>
      <c r="G3" s="29"/>
      <c r="H3" s="29"/>
      <c r="I3" s="29"/>
    </row>
    <row r="4" spans="1:9" x14ac:dyDescent="0.25">
      <c r="A4" s="29"/>
      <c r="B4" s="29"/>
      <c r="C4" s="29"/>
      <c r="D4" s="29"/>
      <c r="E4" s="29"/>
      <c r="F4" s="29"/>
      <c r="G4" s="29"/>
      <c r="H4" s="29"/>
      <c r="I4" s="29"/>
    </row>
    <row r="5" spans="1:9" x14ac:dyDescent="0.25">
      <c r="A5" s="29"/>
      <c r="B5" s="29"/>
      <c r="C5" s="29"/>
      <c r="D5" s="29"/>
      <c r="E5" s="29"/>
      <c r="F5" s="29"/>
      <c r="G5" s="29"/>
      <c r="H5" s="29"/>
      <c r="I5" s="29"/>
    </row>
    <row r="6" spans="1:9" x14ac:dyDescent="0.25">
      <c r="A6" s="29"/>
      <c r="B6" s="29"/>
      <c r="C6" s="29"/>
      <c r="D6" s="29"/>
      <c r="E6" s="29"/>
      <c r="F6" s="29"/>
      <c r="G6" s="29"/>
      <c r="H6" s="29"/>
      <c r="I6" s="29"/>
    </row>
    <row r="7" spans="1:9" x14ac:dyDescent="0.25">
      <c r="A7" s="29"/>
      <c r="B7" s="29"/>
      <c r="C7" s="29"/>
      <c r="D7" s="29"/>
      <c r="E7" s="29"/>
      <c r="F7" s="29"/>
      <c r="G7" s="29"/>
      <c r="H7" s="29"/>
      <c r="I7" s="29"/>
    </row>
    <row r="8" spans="1:9" x14ac:dyDescent="0.25">
      <c r="A8" s="29"/>
      <c r="B8" s="29"/>
      <c r="C8" s="29"/>
      <c r="D8" s="29"/>
      <c r="E8" s="29"/>
      <c r="F8" s="29"/>
      <c r="G8" s="29"/>
      <c r="H8" s="29"/>
      <c r="I8" s="29"/>
    </row>
    <row r="9" spans="1:9" x14ac:dyDescent="0.25">
      <c r="A9" s="29"/>
      <c r="B9" s="29"/>
      <c r="C9" s="29"/>
      <c r="D9" s="29"/>
      <c r="E9" s="29"/>
      <c r="F9" s="29"/>
      <c r="G9" s="29"/>
      <c r="H9" s="29"/>
      <c r="I9" s="29"/>
    </row>
    <row r="10" spans="1:9" x14ac:dyDescent="0.25">
      <c r="A10" s="29"/>
      <c r="B10" s="29"/>
      <c r="C10" s="29"/>
      <c r="D10" s="29"/>
      <c r="E10" s="29"/>
      <c r="F10" s="29"/>
      <c r="G10" s="29"/>
      <c r="H10" s="29"/>
      <c r="I10" s="29"/>
    </row>
    <row r="11" spans="1:9" x14ac:dyDescent="0.25">
      <c r="A11" s="29"/>
      <c r="B11" s="29"/>
      <c r="C11" s="29"/>
      <c r="D11" s="29"/>
      <c r="E11" s="29"/>
      <c r="F11" s="29"/>
      <c r="G11" s="29"/>
      <c r="H11" s="29"/>
      <c r="I11" s="29"/>
    </row>
    <row r="12" spans="1:9" x14ac:dyDescent="0.25">
      <c r="A12" s="29"/>
      <c r="B12" s="29"/>
      <c r="C12" s="29"/>
      <c r="D12" s="29"/>
      <c r="E12" s="29"/>
      <c r="F12" s="29"/>
      <c r="G12" s="29"/>
      <c r="H12" s="29"/>
      <c r="I12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7" sqref="D7"/>
    </sheetView>
  </sheetViews>
  <sheetFormatPr baseColWidth="10" defaultRowHeight="15" x14ac:dyDescent="0.25"/>
  <cols>
    <col min="2" max="2" width="13.140625" customWidth="1"/>
    <col min="4" max="4" width="20" customWidth="1"/>
  </cols>
  <sheetData>
    <row r="1" spans="1:9" x14ac:dyDescent="0.25">
      <c r="A1" s="5" t="s">
        <v>63</v>
      </c>
      <c r="B1" s="5" t="s">
        <v>64</v>
      </c>
      <c r="C1" s="5"/>
      <c r="D1" s="5"/>
      <c r="E1" s="5"/>
      <c r="F1" s="5"/>
      <c r="G1" s="5"/>
      <c r="H1" s="5"/>
      <c r="I1" s="5"/>
    </row>
    <row r="2" spans="1:9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9" x14ac:dyDescent="0.25">
      <c r="A3" s="29"/>
      <c r="B3" s="29"/>
      <c r="C3" s="29"/>
      <c r="D3" s="29"/>
      <c r="E3" s="29"/>
      <c r="F3" s="29"/>
      <c r="G3" s="29"/>
      <c r="H3" s="29"/>
      <c r="I3" s="29"/>
    </row>
    <row r="4" spans="1:9" x14ac:dyDescent="0.25">
      <c r="A4" s="29"/>
      <c r="B4" s="29"/>
      <c r="C4" s="29"/>
      <c r="D4" s="29"/>
      <c r="E4" s="29"/>
      <c r="F4" s="29"/>
      <c r="G4" s="29"/>
      <c r="H4" s="29"/>
      <c r="I4" s="29"/>
    </row>
    <row r="5" spans="1:9" x14ac:dyDescent="0.25">
      <c r="A5" s="29"/>
      <c r="B5" s="29"/>
      <c r="C5" s="29"/>
      <c r="D5" s="29"/>
      <c r="E5" s="29"/>
      <c r="F5" s="29"/>
      <c r="G5" s="29"/>
      <c r="H5" s="29"/>
      <c r="I5" s="29"/>
    </row>
    <row r="6" spans="1:9" x14ac:dyDescent="0.25">
      <c r="A6" s="29"/>
      <c r="B6" s="29"/>
      <c r="C6" s="29"/>
      <c r="D6" s="29"/>
      <c r="E6" s="29"/>
      <c r="F6" s="29"/>
      <c r="G6" s="29"/>
      <c r="H6" s="29"/>
      <c r="I6" s="29"/>
    </row>
    <row r="7" spans="1:9" x14ac:dyDescent="0.25">
      <c r="A7" s="29"/>
      <c r="B7" s="29"/>
      <c r="C7" s="29"/>
      <c r="D7" s="29"/>
      <c r="E7" s="29"/>
      <c r="F7" s="29"/>
      <c r="G7" s="29"/>
      <c r="H7" s="29"/>
      <c r="I7" s="29"/>
    </row>
    <row r="8" spans="1:9" x14ac:dyDescent="0.25">
      <c r="A8" s="29"/>
      <c r="B8" s="29"/>
      <c r="C8" s="29"/>
      <c r="D8" s="29"/>
      <c r="E8" s="29"/>
      <c r="F8" s="29"/>
      <c r="G8" s="29"/>
      <c r="H8" s="29"/>
      <c r="I8" s="29"/>
    </row>
    <row r="9" spans="1:9" x14ac:dyDescent="0.25">
      <c r="A9" s="29"/>
      <c r="B9" s="29"/>
      <c r="C9" s="29"/>
      <c r="D9" s="29"/>
      <c r="E9" s="29"/>
      <c r="F9" s="29"/>
      <c r="G9" s="29"/>
      <c r="H9" s="29"/>
      <c r="I9" s="29"/>
    </row>
    <row r="10" spans="1:9" x14ac:dyDescent="0.25">
      <c r="A10" s="29"/>
      <c r="B10" s="29"/>
      <c r="C10" s="29"/>
      <c r="D10" s="29"/>
      <c r="E10" s="29"/>
      <c r="F10" s="29"/>
      <c r="G10" s="29"/>
      <c r="H10" s="29"/>
      <c r="I10" s="29"/>
    </row>
    <row r="11" spans="1:9" x14ac:dyDescent="0.25">
      <c r="A11" s="29"/>
      <c r="B11" s="29"/>
      <c r="C11" s="29"/>
      <c r="D11" s="29"/>
      <c r="E11" s="29"/>
      <c r="F11" s="29"/>
      <c r="G11" s="29"/>
      <c r="H11" s="29"/>
      <c r="I11" s="29"/>
    </row>
    <row r="12" spans="1:9" x14ac:dyDescent="0.25">
      <c r="A12" s="29"/>
      <c r="B12" s="29"/>
      <c r="C12" s="29"/>
      <c r="D12" s="29"/>
      <c r="E12" s="29"/>
      <c r="F12" s="29"/>
      <c r="G12" s="29"/>
      <c r="H12" s="29"/>
      <c r="I1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Costos Fijos</vt:lpstr>
      <vt:lpstr>Costos Variables</vt:lpstr>
      <vt:lpstr>Remuneraciones</vt:lpstr>
      <vt:lpstr>Amortizaciones </vt:lpstr>
      <vt:lpstr>Depreciaciones</vt:lpstr>
      <vt:lpstr>Impuestos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2016-02-17T23:11:08Z</dcterms:modified>
</cp:coreProperties>
</file>