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1475" yWindow="-210" windowWidth="15480" windowHeight="10470" tabRatio="756" firstSheet="10" activeTab="12"/>
  </bookViews>
  <sheets>
    <sheet name="Analysis Requisition" sheetId="78" state="hidden" r:id="rId1"/>
    <sheet name="服務表" sheetId="49" state="hidden" r:id="rId2"/>
    <sheet name="RQC途程單" sheetId="50" state="hidden" r:id="rId3"/>
    <sheet name="RQC-1" sheetId="51" state="hidden" r:id="rId4"/>
    <sheet name="RQC-3" sheetId="54" state="hidden" r:id="rId5"/>
    <sheet name="EtOH" sheetId="79" state="hidden" r:id="rId6"/>
    <sheet name="RQC-2 (2)" sheetId="80" state="hidden" r:id="rId7"/>
    <sheet name="RQC-3 (2)" sheetId="81" state="hidden" r:id="rId8"/>
    <sheet name="QC 發出mail格式" sheetId="55" state="hidden" r:id="rId9"/>
    <sheet name="TAI-N途程單" sheetId="56" state="hidden" r:id="rId10"/>
    <sheet name="TAI-N-1 " sheetId="74" r:id="rId11"/>
    <sheet name="LAS-1" sheetId="61" r:id="rId12"/>
    <sheet name="HSP-1" sheetId="64" r:id="rId13"/>
    <sheet name="Sheet1 (2)" sheetId="73" state="hidden" r:id="rId14"/>
  </sheets>
  <externalReferences>
    <externalReference r:id="rId15"/>
    <externalReference r:id="rId16"/>
  </externalReferences>
  <definedNames>
    <definedName name="Ampnote">#REF!</definedName>
    <definedName name="Dyecolor">'Sheet1 (2)'!$B$36:$B$38</definedName>
    <definedName name="Hybnote1">[1]Sheet1!$F$32:$F$35</definedName>
    <definedName name="microRNAServiceType">'Sheet1 (2)'!$G$8:$G$10</definedName>
    <definedName name="miRNA_ServiceHybNote">'Sheet1 (2)'!$A$36:$A$38</definedName>
    <definedName name="Model">#REF!</definedName>
    <definedName name="_xlnm.Print_Area" localSheetId="0">'Analysis Requisition'!$A$1:$N$41</definedName>
    <definedName name="_xlnm.Print_Area" localSheetId="5">EtOH!$A$1:$N$35</definedName>
    <definedName name="_xlnm.Print_Area" localSheetId="12">'HSP-1'!$A$22:$U$58</definedName>
    <definedName name="_xlnm.Print_Area" localSheetId="8">'QC 發出mail格式'!$A$1:$AM$92</definedName>
    <definedName name="_xlnm.Print_Area" localSheetId="3">'RQC-1'!$A$1:$J$44</definedName>
    <definedName name="_xlnm.Print_Area" localSheetId="6">'RQC-2 (2)'!$A$1:$M$80</definedName>
    <definedName name="_xlnm.Print_Area" localSheetId="4">'RQC-3'!$A$1:$I$96</definedName>
    <definedName name="_xlnm.Print_Area" localSheetId="7">'RQC-3 (2)'!$A$1:$I$101</definedName>
    <definedName name="_xlnm.Print_Area" localSheetId="2">RQC途程單!$A$1:$P$71</definedName>
    <definedName name="_xlnm.Print_Area" localSheetId="10">'TAI-N-1 '!$B$1:$N$87</definedName>
    <definedName name="_xlnm.Print_Area" localSheetId="9">'TAI-N途程單'!$A$1:$P$66</definedName>
    <definedName name="Protocol">[1]Sheet1!$F$27:$F$30</definedName>
    <definedName name="Protocolmaui">[1]Sheet1!$F$38:$F$41</definedName>
    <definedName name="Sales">#REF!</definedName>
    <definedName name="shippingcondition">#REF!</definedName>
    <definedName name="source">#REF!</definedName>
    <definedName name="Standard">#REF!</definedName>
    <definedName name="Status">#REF!</definedName>
    <definedName name="Type">#REF!</definedName>
    <definedName name="YESno">#REF!</definedName>
  </definedNames>
  <calcPr calcId="125725"/>
</workbook>
</file>

<file path=xl/calcChain.xml><?xml version="1.0" encoding="utf-8"?>
<calcChain xmlns="http://schemas.openxmlformats.org/spreadsheetml/2006/main">
  <c r="K34" i="64"/>
  <c r="K29"/>
  <c r="K30"/>
  <c r="K31"/>
  <c r="K27"/>
  <c r="N21" i="61"/>
  <c r="K36" i="64"/>
  <c r="K28"/>
  <c r="K32"/>
  <c r="H36"/>
  <c r="H34"/>
  <c r="H28"/>
  <c r="H29"/>
  <c r="H30"/>
  <c r="H31"/>
  <c r="H32"/>
  <c r="H27"/>
  <c r="H26"/>
  <c r="H33"/>
  <c r="H35"/>
  <c r="H37"/>
  <c r="H38"/>
  <c r="H39"/>
  <c r="H22" i="61"/>
  <c r="H23"/>
  <c r="H24"/>
  <c r="H25"/>
  <c r="H26"/>
  <c r="H27"/>
  <c r="H28"/>
  <c r="H29"/>
  <c r="H30"/>
  <c r="H31"/>
  <c r="H32"/>
  <c r="H33"/>
  <c r="H34"/>
  <c r="H35"/>
  <c r="H21"/>
  <c r="B56" i="74" l="1"/>
  <c r="B61" s="1"/>
  <c r="E61" s="1"/>
  <c r="M38"/>
  <c r="J38"/>
  <c r="N28" i="64"/>
  <c r="Q28"/>
  <c r="N29"/>
  <c r="Q29"/>
  <c r="N30"/>
  <c r="O30" s="1"/>
  <c r="Q30"/>
  <c r="N31"/>
  <c r="O31"/>
  <c r="Q31"/>
  <c r="N32"/>
  <c r="Q32"/>
  <c r="N33"/>
  <c r="Q33"/>
  <c r="N34"/>
  <c r="Q34"/>
  <c r="N35"/>
  <c r="O35"/>
  <c r="Q35"/>
  <c r="N36"/>
  <c r="Q36"/>
  <c r="N37"/>
  <c r="Q37"/>
  <c r="N38"/>
  <c r="Q38"/>
  <c r="N39"/>
  <c r="Q39"/>
  <c r="L28"/>
  <c r="L29"/>
  <c r="L30"/>
  <c r="L31"/>
  <c r="L32"/>
  <c r="L33"/>
  <c r="L34"/>
  <c r="L35"/>
  <c r="L36"/>
  <c r="L37"/>
  <c r="L38"/>
  <c r="L39"/>
  <c r="K35" i="61"/>
  <c r="L35" s="1"/>
  <c r="K34"/>
  <c r="L34" s="1"/>
  <c r="K33"/>
  <c r="L33" s="1"/>
  <c r="K32"/>
  <c r="L32" s="1"/>
  <c r="K31"/>
  <c r="L31" s="1"/>
  <c r="K30"/>
  <c r="L30" s="1"/>
  <c r="K29"/>
  <c r="L29" s="1"/>
  <c r="K28"/>
  <c r="L28" s="1"/>
  <c r="K27"/>
  <c r="L27" s="1"/>
  <c r="K26"/>
  <c r="L26" s="1"/>
  <c r="K25"/>
  <c r="L25" s="1"/>
  <c r="K24"/>
  <c r="L24" s="1"/>
  <c r="K23"/>
  <c r="L23" s="1"/>
  <c r="J51" i="74"/>
  <c r="M51" s="1"/>
  <c r="J48"/>
  <c r="M48" s="1"/>
  <c r="J46"/>
  <c r="M46" s="1"/>
  <c r="J43"/>
  <c r="M43" s="1"/>
  <c r="J40"/>
  <c r="M40" s="1"/>
  <c r="J41"/>
  <c r="M41" s="1"/>
  <c r="J42"/>
  <c r="M42" s="1"/>
  <c r="J44"/>
  <c r="M44" s="1"/>
  <c r="J45"/>
  <c r="M45" s="1"/>
  <c r="J47"/>
  <c r="M47" s="1"/>
  <c r="J49"/>
  <c r="M49" s="1"/>
  <c r="J50"/>
  <c r="M50" s="1"/>
  <c r="J52"/>
  <c r="M52" s="1"/>
  <c r="K22" i="61"/>
  <c r="L22" s="1"/>
  <c r="N26" i="64"/>
  <c r="Q26"/>
  <c r="N27"/>
  <c r="Q27"/>
  <c r="L26"/>
  <c r="L27"/>
  <c r="J39" i="74"/>
  <c r="M39" s="1"/>
  <c r="R36" i="64" l="1"/>
  <c r="O38"/>
  <c r="R35"/>
  <c r="O34"/>
  <c r="R34" s="1"/>
  <c r="R31"/>
  <c r="R38"/>
  <c r="O37"/>
  <c r="O33"/>
  <c r="R30"/>
  <c r="O29"/>
  <c r="O39"/>
  <c r="R39" s="1"/>
  <c r="R28"/>
  <c r="R37"/>
  <c r="O36"/>
  <c r="R33"/>
  <c r="O32"/>
  <c r="R32" s="1"/>
  <c r="R29"/>
  <c r="O28"/>
  <c r="O27"/>
  <c r="R27"/>
  <c r="O26"/>
  <c r="R26" s="1"/>
  <c r="N30" i="61"/>
  <c r="N32"/>
  <c r="N33"/>
  <c r="N34"/>
  <c r="N31"/>
  <c r="N35"/>
  <c r="N28"/>
  <c r="N24"/>
  <c r="N27"/>
  <c r="N26"/>
  <c r="N29"/>
  <c r="N25"/>
  <c r="N23"/>
  <c r="N22"/>
  <c r="I56" i="74" l="1"/>
  <c r="K21" i="61"/>
  <c r="L21" s="1"/>
  <c r="Q25" i="64"/>
  <c r="N25"/>
  <c r="L25"/>
  <c r="H25" s="1"/>
  <c r="K21" i="80"/>
  <c r="M21"/>
  <c r="K20"/>
  <c r="M20" s="1"/>
  <c r="K19"/>
  <c r="M19"/>
  <c r="K18"/>
  <c r="M18" s="1"/>
  <c r="K17"/>
  <c r="M17"/>
  <c r="K16"/>
  <c r="M16" s="1"/>
  <c r="K15"/>
  <c r="M15"/>
  <c r="K14"/>
  <c r="M14" s="1"/>
  <c r="K13"/>
  <c r="M13"/>
  <c r="K12"/>
  <c r="M12" s="1"/>
  <c r="K11"/>
  <c r="M11"/>
  <c r="K10"/>
  <c r="M10" s="1"/>
  <c r="G23" i="79"/>
  <c r="G24"/>
  <c r="H24" s="1"/>
  <c r="G25"/>
  <c r="H25" s="1"/>
  <c r="J25" s="1"/>
  <c r="G22"/>
  <c r="H22" s="1"/>
  <c r="G48" i="81"/>
  <c r="E48"/>
  <c r="D48"/>
  <c r="G47"/>
  <c r="E47"/>
  <c r="D47"/>
  <c r="G46"/>
  <c r="E46"/>
  <c r="D46"/>
  <c r="G45"/>
  <c r="E45"/>
  <c r="D45"/>
  <c r="K44"/>
  <c r="C42"/>
  <c r="G41"/>
  <c r="C41"/>
  <c r="C38"/>
  <c r="C37"/>
  <c r="C36"/>
  <c r="C35"/>
  <c r="C34"/>
  <c r="C33"/>
  <c r="G31"/>
  <c r="H7"/>
  <c r="D7"/>
  <c r="O25" i="80"/>
  <c r="K25"/>
  <c r="O24"/>
  <c r="K24"/>
  <c r="P24" s="1"/>
  <c r="O23"/>
  <c r="K23"/>
  <c r="O22"/>
  <c r="K22"/>
  <c r="P22" s="1"/>
  <c r="M25" i="79"/>
  <c r="M24"/>
  <c r="M23"/>
  <c r="M22"/>
  <c r="J22"/>
  <c r="M70" i="50"/>
  <c r="N70" s="1"/>
  <c r="M69"/>
  <c r="L56"/>
  <c r="K17" i="78"/>
  <c r="R17" s="1"/>
  <c r="K18"/>
  <c r="R18" s="1"/>
  <c r="K19"/>
  <c r="H20" i="49"/>
  <c r="D53" i="64"/>
  <c r="K20" i="49"/>
  <c r="M1" i="61"/>
  <c r="K19" i="49"/>
  <c r="I7" i="56"/>
  <c r="N58" s="1"/>
  <c r="O58" s="1"/>
  <c r="N7"/>
  <c r="K14" i="49"/>
  <c r="O7" i="56"/>
  <c r="L14" i="49" s="1"/>
  <c r="J41" i="56"/>
  <c r="J43"/>
  <c r="J44"/>
  <c r="J45"/>
  <c r="M45"/>
  <c r="L45"/>
  <c r="L46"/>
  <c r="M46"/>
  <c r="J47"/>
  <c r="M47" s="1"/>
  <c r="L47"/>
  <c r="J48"/>
  <c r="L48"/>
  <c r="M48" s="1"/>
  <c r="L52"/>
  <c r="L53"/>
  <c r="J54"/>
  <c r="L54"/>
  <c r="J56"/>
  <c r="J57"/>
  <c r="L57"/>
  <c r="J58"/>
  <c r="L58"/>
  <c r="L59"/>
  <c r="N59"/>
  <c r="O59" s="1"/>
  <c r="L60"/>
  <c r="N60"/>
  <c r="O60"/>
  <c r="J61"/>
  <c r="L61"/>
  <c r="N61"/>
  <c r="O61"/>
  <c r="N62"/>
  <c r="J63"/>
  <c r="N63"/>
  <c r="O63" s="1"/>
  <c r="J64"/>
  <c r="L64"/>
  <c r="N64"/>
  <c r="O64"/>
  <c r="J65"/>
  <c r="L65"/>
  <c r="N65"/>
  <c r="O65"/>
  <c r="E7" i="55"/>
  <c r="R7" s="1"/>
  <c r="G8"/>
  <c r="U7" s="1"/>
  <c r="D9"/>
  <c r="P8" s="1"/>
  <c r="D7" i="54"/>
  <c r="H7"/>
  <c r="G31"/>
  <c r="C33"/>
  <c r="C34"/>
  <c r="C35"/>
  <c r="C36"/>
  <c r="C37"/>
  <c r="C38"/>
  <c r="C41"/>
  <c r="G41"/>
  <c r="C42"/>
  <c r="W7" i="55" s="1"/>
  <c r="K44" i="54"/>
  <c r="D45"/>
  <c r="E45"/>
  <c r="G45"/>
  <c r="D46"/>
  <c r="E46"/>
  <c r="G46"/>
  <c r="D47"/>
  <c r="E47"/>
  <c r="G47"/>
  <c r="D48"/>
  <c r="E48"/>
  <c r="G48"/>
  <c r="E24" i="79"/>
  <c r="E25"/>
  <c r="D6" i="51"/>
  <c r="A7"/>
  <c r="D7"/>
  <c r="D8"/>
  <c r="D9"/>
  <c r="D10"/>
  <c r="D11"/>
  <c r="D12"/>
  <c r="D13"/>
  <c r="D15"/>
  <c r="P7" i="55" s="1"/>
  <c r="D16" i="51"/>
  <c r="C40" i="81" s="1"/>
  <c r="B35" i="51"/>
  <c r="C35"/>
  <c r="B36"/>
  <c r="B46" i="54" s="1"/>
  <c r="B82" s="1"/>
  <c r="C36" i="51"/>
  <c r="B37"/>
  <c r="B47" i="54" s="1"/>
  <c r="B83" s="1"/>
  <c r="C37" i="51"/>
  <c r="B38"/>
  <c r="B48" i="54" s="1"/>
  <c r="B84" s="1"/>
  <c r="C38" i="51"/>
  <c r="J7" i="50"/>
  <c r="L7"/>
  <c r="I8" i="49" s="1"/>
  <c r="L9" i="50"/>
  <c r="M9" s="1"/>
  <c r="N9" s="1"/>
  <c r="O9"/>
  <c r="O15" s="1"/>
  <c r="L10"/>
  <c r="M10" s="1"/>
  <c r="N10" s="1"/>
  <c r="O10"/>
  <c r="L11"/>
  <c r="M11" s="1"/>
  <c r="N11" s="1"/>
  <c r="O11"/>
  <c r="J52"/>
  <c r="M52" s="1"/>
  <c r="L52"/>
  <c r="J54"/>
  <c r="L55"/>
  <c r="M55" s="1"/>
  <c r="J56"/>
  <c r="K60"/>
  <c r="M60"/>
  <c r="N60" s="1"/>
  <c r="K61"/>
  <c r="K62"/>
  <c r="K63"/>
  <c r="K64"/>
  <c r="K65"/>
  <c r="K66"/>
  <c r="M66"/>
  <c r="N66" s="1"/>
  <c r="K67"/>
  <c r="M67"/>
  <c r="N67"/>
  <c r="K68"/>
  <c r="N68" s="1"/>
  <c r="M68"/>
  <c r="K69"/>
  <c r="N69" s="1"/>
  <c r="K70"/>
  <c r="E5" i="49"/>
  <c r="C31" i="81" s="1"/>
  <c r="H5" i="49"/>
  <c r="H8"/>
  <c r="H14" s="1"/>
  <c r="H19" s="1"/>
  <c r="L8"/>
  <c r="H34"/>
  <c r="H35"/>
  <c r="H36" s="1"/>
  <c r="H39" s="1"/>
  <c r="G37"/>
  <c r="G38"/>
  <c r="H40"/>
  <c r="H41" s="1"/>
  <c r="F8" i="78"/>
  <c r="L8"/>
  <c r="F9"/>
  <c r="F10"/>
  <c r="F11"/>
  <c r="F12"/>
  <c r="F13"/>
  <c r="F14"/>
  <c r="K16"/>
  <c r="Q16"/>
  <c r="Q20"/>
  <c r="R21"/>
  <c r="R22"/>
  <c r="R23"/>
  <c r="K25"/>
  <c r="R25" s="1"/>
  <c r="Q24"/>
  <c r="R24"/>
  <c r="K26"/>
  <c r="R26"/>
  <c r="K28"/>
  <c r="O28" s="1"/>
  <c r="Q28"/>
  <c r="K30"/>
  <c r="R30" s="1"/>
  <c r="K32"/>
  <c r="K33" s="1"/>
  <c r="Q32"/>
  <c r="R20"/>
  <c r="R19"/>
  <c r="M41" i="56"/>
  <c r="F47" i="54"/>
  <c r="F48"/>
  <c r="P25" i="80"/>
  <c r="M24"/>
  <c r="F47" i="81" s="1"/>
  <c r="N24" i="80"/>
  <c r="C48" i="81"/>
  <c r="C84" s="1"/>
  <c r="A84" s="1"/>
  <c r="C44" i="80"/>
  <c r="M23"/>
  <c r="N23" s="1"/>
  <c r="P23"/>
  <c r="M22"/>
  <c r="F45" i="81" s="1"/>
  <c r="M25" i="80"/>
  <c r="N25" s="1"/>
  <c r="C34"/>
  <c r="C33"/>
  <c r="C43"/>
  <c r="C47" i="81"/>
  <c r="C83" s="1"/>
  <c r="A83" s="1"/>
  <c r="F46"/>
  <c r="N22" i="80"/>
  <c r="C45" i="81"/>
  <c r="C81" s="1"/>
  <c r="A81" s="1"/>
  <c r="C31" i="80"/>
  <c r="C41"/>
  <c r="C32"/>
  <c r="C46" i="81"/>
  <c r="C82" s="1"/>
  <c r="A82" s="1"/>
  <c r="C42" i="80"/>
  <c r="O7" i="50"/>
  <c r="K27" i="78"/>
  <c r="R27" s="1"/>
  <c r="L20" i="49"/>
  <c r="L4" i="64"/>
  <c r="K4" i="61"/>
  <c r="L19" i="49"/>
  <c r="M7" i="56"/>
  <c r="L7" s="1"/>
  <c r="I20" i="49"/>
  <c r="J20"/>
  <c r="I19"/>
  <c r="J19"/>
  <c r="D4" i="51"/>
  <c r="D40" s="1"/>
  <c r="B45" i="81"/>
  <c r="B81" s="1"/>
  <c r="E23" i="79"/>
  <c r="F45" i="54"/>
  <c r="M56" i="50"/>
  <c r="I14" i="49"/>
  <c r="H8" i="55"/>
  <c r="F46" i="54"/>
  <c r="G32" i="55"/>
  <c r="I9" i="50"/>
  <c r="M61" s="1"/>
  <c r="N61" s="1"/>
  <c r="C40" i="54" l="1"/>
  <c r="J61" i="74"/>
  <c r="B75"/>
  <c r="B48" i="81"/>
  <c r="B84" s="1"/>
  <c r="G40"/>
  <c r="F24" i="79"/>
  <c r="H46" i="54"/>
  <c r="H45"/>
  <c r="F25" i="79"/>
  <c r="O25" i="64"/>
  <c r="R25" s="1"/>
  <c r="U31" i="55"/>
  <c r="AI7"/>
  <c r="AI31" s="1"/>
  <c r="R32" i="78"/>
  <c r="H32" i="55"/>
  <c r="I33"/>
  <c r="H47" i="81"/>
  <c r="F23" i="79"/>
  <c r="H47" i="54"/>
  <c r="G15" i="64"/>
  <c r="O30" i="78"/>
  <c r="O21"/>
  <c r="H48" i="54"/>
  <c r="M7" i="50"/>
  <c r="N7" s="1"/>
  <c r="K8" i="49" s="1"/>
  <c r="J56" i="74"/>
  <c r="E56"/>
  <c r="D56" s="1"/>
  <c r="H56"/>
  <c r="L42" i="56"/>
  <c r="M42" s="1"/>
  <c r="H46" i="81"/>
  <c r="F48"/>
  <c r="H48" s="1"/>
  <c r="R28" i="78"/>
  <c r="O26"/>
  <c r="E22" i="79"/>
  <c r="F22" s="1"/>
  <c r="B45" i="54"/>
  <c r="B81" s="1"/>
  <c r="B47" i="81"/>
  <c r="B83" s="1"/>
  <c r="H45"/>
  <c r="J24" i="79"/>
  <c r="N54" i="56"/>
  <c r="O54" s="1"/>
  <c r="N53"/>
  <c r="O53" s="1"/>
  <c r="N52"/>
  <c r="O52" s="1"/>
  <c r="L43"/>
  <c r="M43" s="1"/>
  <c r="N55"/>
  <c r="N56"/>
  <c r="O56" s="1"/>
  <c r="I10" i="50"/>
  <c r="I11"/>
  <c r="R33" i="78"/>
  <c r="O33"/>
  <c r="AD7" i="55"/>
  <c r="P56"/>
  <c r="P77" s="1"/>
  <c r="P31"/>
  <c r="W31"/>
  <c r="AK7"/>
  <c r="AK31" s="1"/>
  <c r="AD8"/>
  <c r="AD32" s="1"/>
  <c r="AD57" s="1"/>
  <c r="AD78" s="1"/>
  <c r="P32"/>
  <c r="P57" s="1"/>
  <c r="P78" s="1"/>
  <c r="R31"/>
  <c r="R56" s="1"/>
  <c r="R77" s="1"/>
  <c r="AF7"/>
  <c r="AF31" s="1"/>
  <c r="AF56" s="1"/>
  <c r="AF77" s="1"/>
  <c r="H23" i="79"/>
  <c r="J23" s="1"/>
  <c r="D33" i="55"/>
  <c r="E31"/>
  <c r="N57" i="56"/>
  <c r="O57" s="1"/>
  <c r="I31" i="55"/>
  <c r="O25" i="78"/>
  <c r="I9" i="55"/>
  <c r="T8"/>
  <c r="R16" i="78"/>
  <c r="D3" i="56"/>
  <c r="L15" i="50"/>
  <c r="K31" i="78"/>
  <c r="D35" i="51"/>
  <c r="O27" i="78"/>
  <c r="O24"/>
  <c r="L6" i="49"/>
  <c r="L44" i="56"/>
  <c r="M44" s="1"/>
  <c r="B46" i="81"/>
  <c r="B82" s="1"/>
  <c r="O22" i="78"/>
  <c r="K29"/>
  <c r="E4" i="61"/>
  <c r="O23" i="78"/>
  <c r="D7" i="80"/>
  <c r="D28" s="1"/>
  <c r="D38" s="1"/>
  <c r="I7" i="55"/>
  <c r="E4" i="64"/>
  <c r="C31" i="54"/>
  <c r="E4" i="79" s="1"/>
  <c r="D3" i="50"/>
  <c r="O3" s="1"/>
  <c r="D4" i="80"/>
  <c r="O32" i="78"/>
  <c r="O20"/>
  <c r="G40" i="54"/>
  <c r="H75" i="74" l="1"/>
  <c r="E75"/>
  <c r="M75"/>
  <c r="I61"/>
  <c r="H61"/>
  <c r="J75"/>
  <c r="L61"/>
  <c r="K75"/>
  <c r="M15" i="50"/>
  <c r="N15"/>
  <c r="O29" i="78"/>
  <c r="R29"/>
  <c r="O31"/>
  <c r="R31"/>
  <c r="T32" i="55"/>
  <c r="T57" s="1"/>
  <c r="T78" s="1"/>
  <c r="AH8"/>
  <c r="AH32" s="1"/>
  <c r="AH57" s="1"/>
  <c r="AH78" s="1"/>
  <c r="AD31"/>
  <c r="AD56"/>
  <c r="AD77" s="1"/>
  <c r="M62" i="50"/>
  <c r="N62" s="1"/>
  <c r="L53"/>
  <c r="M53" s="1"/>
  <c r="M63"/>
  <c r="N63" s="1"/>
  <c r="D36" i="51"/>
  <c r="M64" i="50"/>
  <c r="N64" s="1"/>
  <c r="L54"/>
  <c r="M54" s="1"/>
  <c r="M65"/>
  <c r="N65" s="1"/>
  <c r="N3" i="56"/>
  <c r="E4" i="74"/>
  <c r="I4" i="51"/>
  <c r="L4" i="80"/>
  <c r="M8" i="49"/>
  <c r="O16" i="78"/>
  <c r="D61" i="74" l="1"/>
  <c r="D75"/>
  <c r="M14" i="49"/>
  <c r="M4" i="74"/>
  <c r="D37" i="51"/>
  <c r="O17" i="78"/>
  <c r="C45" i="54"/>
  <c r="C81" s="1"/>
  <c r="A81" s="1"/>
  <c r="D22" i="79"/>
  <c r="D38" i="51" l="1"/>
  <c r="O18" i="78"/>
  <c r="C46" i="54"/>
  <c r="C82" s="1"/>
  <c r="A82" s="1"/>
  <c r="D23" i="79"/>
  <c r="C47" i="54" l="1"/>
  <c r="C83" s="1"/>
  <c r="A83" s="1"/>
  <c r="D24" i="79"/>
  <c r="O19" i="78"/>
  <c r="C48" i="54" l="1"/>
  <c r="C84" s="1"/>
  <c r="A84" s="1"/>
  <c r="D25" i="79"/>
</calcChain>
</file>

<file path=xl/comments1.xml><?xml version="1.0" encoding="utf-8"?>
<comments xmlns="http://schemas.openxmlformats.org/spreadsheetml/2006/main">
  <authors>
    <author>inchen</author>
  </authors>
  <commentList>
    <comment ref="L6" authorId="0">
      <text>
        <r>
          <rPr>
            <b/>
            <sz val="9"/>
            <color indexed="81"/>
            <rFont val="新細明體"/>
            <family val="1"/>
            <charset val="136"/>
          </rPr>
          <t xml:space="preserve">inchen:
</t>
        </r>
        <r>
          <rPr>
            <sz val="9"/>
            <color indexed="81"/>
            <rFont val="新細明體"/>
            <family val="1"/>
            <charset val="136"/>
          </rPr>
          <t>RNA QC 三個月內一定要完成 不然先close</t>
        </r>
      </text>
    </comment>
    <comment ref="G12" authorId="0">
      <text>
        <r>
          <rPr>
            <b/>
            <sz val="9"/>
            <color indexed="81"/>
            <rFont val="新細明體"/>
            <family val="1"/>
            <charset val="136"/>
          </rPr>
          <t>inchen:</t>
        </r>
        <r>
          <rPr>
            <sz val="9"/>
            <color indexed="81"/>
            <rFont val="新細明體"/>
            <family val="1"/>
            <charset val="136"/>
          </rPr>
          <t xml:space="preserve">
請押一次 Redo的時間</t>
        </r>
      </text>
    </comment>
  </commentList>
</comments>
</file>

<file path=xl/comments2.xml><?xml version="1.0" encoding="utf-8"?>
<comments xmlns="http://schemas.openxmlformats.org/spreadsheetml/2006/main">
  <authors>
    <author>inchen</author>
  </authors>
  <commentList>
    <comment ref="E8" authorId="0">
      <text>
        <r>
          <rPr>
            <b/>
            <sz val="9"/>
            <color indexed="81"/>
            <rFont val="新細明體"/>
            <family val="1"/>
            <charset val="136"/>
          </rPr>
          <t>inchen:</t>
        </r>
        <r>
          <rPr>
            <sz val="9"/>
            <color indexed="81"/>
            <rFont val="新細明體"/>
            <family val="1"/>
            <charset val="136"/>
          </rPr>
          <t xml:space="preserve">
Lot#: IVT成RNA的日期</t>
        </r>
      </text>
    </comment>
    <comment ref="L8" authorId="0">
      <text>
        <r>
          <rPr>
            <b/>
            <sz val="9"/>
            <color indexed="81"/>
            <rFont val="新細明體"/>
            <family val="1"/>
            <charset val="136"/>
          </rPr>
          <t>inchen:</t>
        </r>
        <r>
          <rPr>
            <sz val="9"/>
            <color indexed="81"/>
            <rFont val="新細明體"/>
            <family val="1"/>
            <charset val="136"/>
          </rPr>
          <t xml:space="preserve">
稀釋成 0.1 ng/ul 的日期</t>
        </r>
      </text>
    </comment>
  </commentList>
</comments>
</file>

<file path=xl/sharedStrings.xml><?xml version="1.0" encoding="utf-8"?>
<sst xmlns="http://schemas.openxmlformats.org/spreadsheetml/2006/main" count="1361" uniqueCount="803">
  <si>
    <t xml:space="preserve">PO number (Distributor) </t>
    <phoneticPr fontId="5" type="noConversion"/>
  </si>
  <si>
    <t>Telephone number</t>
    <phoneticPr fontId="5" type="noConversion"/>
  </si>
  <si>
    <t xml:space="preserve">Customer Information </t>
    <phoneticPr fontId="5" type="noConversion"/>
  </si>
  <si>
    <t>PO number (Phalanx)</t>
    <phoneticPr fontId="5" type="noConversion"/>
  </si>
  <si>
    <t>Institution / Company</t>
    <phoneticPr fontId="5" type="noConversion"/>
  </si>
  <si>
    <t>Address</t>
    <phoneticPr fontId="5" type="noConversion"/>
  </si>
  <si>
    <t>E-mail address</t>
    <phoneticPr fontId="5" type="noConversion"/>
  </si>
  <si>
    <t>Additional Information</t>
    <phoneticPr fontId="5" type="noConversion"/>
  </si>
  <si>
    <t>Analysis Design</t>
    <phoneticPr fontId="5" type="noConversion"/>
  </si>
  <si>
    <t>No.</t>
    <phoneticPr fontId="5" type="noConversion"/>
  </si>
  <si>
    <t>color</t>
    <phoneticPr fontId="5" type="noConversion"/>
  </si>
  <si>
    <t>Sample Name</t>
    <phoneticPr fontId="5" type="noConversion"/>
  </si>
  <si>
    <t>Note</t>
    <phoneticPr fontId="5" type="noConversion"/>
  </si>
  <si>
    <t>Cy5</t>
    <phoneticPr fontId="5" type="noConversion"/>
  </si>
  <si>
    <t>Item</t>
    <phoneticPr fontId="5" type="noConversion"/>
  </si>
  <si>
    <t>Control</t>
    <phoneticPr fontId="5" type="noConversion"/>
  </si>
  <si>
    <t>Treat</t>
    <phoneticPr fontId="5" type="noConversion"/>
  </si>
  <si>
    <t>Special Service Requirement</t>
    <phoneticPr fontId="5" type="noConversion"/>
  </si>
  <si>
    <t>Representative</t>
    <phoneticPr fontId="5" type="noConversion"/>
  </si>
  <si>
    <t>Fax number</t>
    <phoneticPr fontId="5" type="noConversion"/>
  </si>
  <si>
    <t>→</t>
    <phoneticPr fontId="5" type="noConversion"/>
  </si>
  <si>
    <t xml:space="preserve">Analysis Requisition Form </t>
    <phoneticPr fontId="5" type="noConversion"/>
  </si>
  <si>
    <r>
      <t xml:space="preserve">Some letters might be used in the description: </t>
    </r>
    <r>
      <rPr>
        <sz val="13"/>
        <rFont val="細明體"/>
        <family val="3"/>
        <charset val="136"/>
      </rPr>
      <t>∩∪≧≦＞＜→</t>
    </r>
    <phoneticPr fontId="5" type="noConversion"/>
  </si>
  <si>
    <t>Advanced Analysis :</t>
    <phoneticPr fontId="5" type="noConversion"/>
  </si>
  <si>
    <t xml:space="preserve">Phalanx Biotech Group OneArray®  Expression Profiling </t>
    <phoneticPr fontId="5" type="noConversion"/>
  </si>
  <si>
    <t>The Requisition Form is Completed.
Thank you!</t>
    <phoneticPr fontId="5" type="noConversion"/>
  </si>
  <si>
    <t xml:space="preserve"> Customer Signature and Date                              </t>
    <phoneticPr fontId="5" type="noConversion"/>
  </si>
  <si>
    <t>基因表現檢測服務表</t>
    <phoneticPr fontId="5" type="noConversion"/>
  </si>
  <si>
    <t>Service Code</t>
    <phoneticPr fontId="5" type="noConversion"/>
  </si>
  <si>
    <t>訂單編號</t>
    <phoneticPr fontId="5" type="noConversion"/>
  </si>
  <si>
    <r>
      <t>服務編號</t>
    </r>
    <r>
      <rPr>
        <sz val="10"/>
        <rFont val="Times New Roman"/>
        <family val="1"/>
      </rPr>
      <t xml:space="preserve"> BARCODE</t>
    </r>
    <phoneticPr fontId="5" type="noConversion"/>
  </si>
  <si>
    <r>
      <t>服務內容</t>
    </r>
    <r>
      <rPr>
        <sz val="12"/>
        <rFont val="Times New Roman"/>
        <family val="1"/>
      </rPr>
      <t xml:space="preserve">: </t>
    </r>
    <r>
      <rPr>
        <sz val="12"/>
        <rFont val="標楷體"/>
        <family val="4"/>
        <charset val="136"/>
      </rPr>
      <t>第一部分</t>
    </r>
    <phoneticPr fontId="5" type="noConversion"/>
  </si>
  <si>
    <t>預計完工日期</t>
    <phoneticPr fontId="5" type="noConversion"/>
  </si>
  <si>
    <t>服務案截止日期(含出貨)</t>
    <phoneticPr fontId="5" type="noConversion"/>
  </si>
  <si>
    <t>項次</t>
    <phoneticPr fontId="5" type="noConversion"/>
  </si>
  <si>
    <t>模組</t>
    <phoneticPr fontId="5" type="noConversion"/>
  </si>
  <si>
    <t>服務途程名稱</t>
    <phoneticPr fontId="5" type="noConversion"/>
  </si>
  <si>
    <t>工法</t>
    <phoneticPr fontId="5" type="noConversion"/>
  </si>
  <si>
    <t>代號</t>
    <phoneticPr fontId="5" type="noConversion"/>
  </si>
  <si>
    <t>數量</t>
    <phoneticPr fontId="5" type="noConversion"/>
  </si>
  <si>
    <t>收件日期</t>
    <phoneticPr fontId="5" type="noConversion"/>
  </si>
  <si>
    <r>
      <t xml:space="preserve">狀態
</t>
    </r>
    <r>
      <rPr>
        <sz val="10"/>
        <rFont val="Times New Roman"/>
        <family val="1"/>
      </rPr>
      <t>Pass or NG</t>
    </r>
    <phoneticPr fontId="5" type="noConversion"/>
  </si>
  <si>
    <t>完成日期</t>
    <phoneticPr fontId="5" type="noConversion"/>
  </si>
  <si>
    <t>權責人員</t>
    <phoneticPr fontId="5" type="noConversion"/>
  </si>
  <si>
    <t>途程單號</t>
    <phoneticPr fontId="5" type="noConversion"/>
  </si>
  <si>
    <r>
      <t xml:space="preserve">RNA </t>
    </r>
    <r>
      <rPr>
        <sz val="10"/>
        <rFont val="標楷體"/>
        <family val="4"/>
        <charset val="136"/>
      </rPr>
      <t>收件與</t>
    </r>
    <r>
      <rPr>
        <sz val="10"/>
        <rFont val="Times New Roman"/>
        <family val="1"/>
      </rPr>
      <t xml:space="preserve"> QC</t>
    </r>
    <phoneticPr fontId="5" type="noConversion"/>
  </si>
  <si>
    <t>RNAQC</t>
    <phoneticPr fontId="5" type="noConversion"/>
  </si>
  <si>
    <t>RQC</t>
    <phoneticPr fontId="5" type="noConversion"/>
  </si>
  <si>
    <r>
      <t>服務內容</t>
    </r>
    <r>
      <rPr>
        <sz val="12"/>
        <rFont val="Times New Roman"/>
        <family val="1"/>
      </rPr>
      <t xml:space="preserve">: </t>
    </r>
    <r>
      <rPr>
        <sz val="12"/>
        <rFont val="標楷體"/>
        <family val="4"/>
        <charset val="136"/>
      </rPr>
      <t>第二部分</t>
    </r>
    <phoneticPr fontId="5" type="noConversion"/>
  </si>
  <si>
    <r>
      <t xml:space="preserve">Target </t>
    </r>
    <r>
      <rPr>
        <sz val="10"/>
        <rFont val="標楷體"/>
        <family val="4"/>
        <charset val="136"/>
      </rPr>
      <t>製備</t>
    </r>
    <phoneticPr fontId="5" type="noConversion"/>
  </si>
  <si>
    <t>aRNA, Indirect</t>
    <phoneticPr fontId="5" type="noConversion"/>
  </si>
  <si>
    <t>TAI-N</t>
    <phoneticPr fontId="5" type="noConversion"/>
  </si>
  <si>
    <r>
      <t>異常原因說明</t>
    </r>
    <r>
      <rPr>
        <sz val="10"/>
        <rFont val="Times New Roman"/>
        <family val="1"/>
      </rPr>
      <t xml:space="preserve"> (</t>
    </r>
    <r>
      <rPr>
        <sz val="10"/>
        <rFont val="標楷體"/>
        <family val="4"/>
        <charset val="136"/>
      </rPr>
      <t>紀錄</t>
    </r>
    <r>
      <rPr>
        <sz val="10"/>
        <rFont val="Times New Roman"/>
        <family val="1"/>
      </rPr>
      <t xml:space="preserve"> NG </t>
    </r>
    <r>
      <rPr>
        <sz val="10"/>
        <rFont val="標楷體"/>
        <family val="4"/>
        <charset val="136"/>
      </rPr>
      <t>需重送樣品的數量</t>
    </r>
    <r>
      <rPr>
        <sz val="10"/>
        <rFont val="Times New Roman"/>
        <family val="1"/>
      </rPr>
      <t>):</t>
    </r>
    <phoneticPr fontId="5" type="noConversion"/>
  </si>
  <si>
    <r>
      <t>服務內容</t>
    </r>
    <r>
      <rPr>
        <sz val="12"/>
        <rFont val="Times New Roman"/>
        <family val="1"/>
      </rPr>
      <t xml:space="preserve">: </t>
    </r>
    <r>
      <rPr>
        <sz val="12"/>
        <rFont val="標楷體"/>
        <family val="4"/>
        <charset val="136"/>
      </rPr>
      <t>第三部分</t>
    </r>
    <phoneticPr fontId="5" type="noConversion"/>
  </si>
  <si>
    <t>Labeling</t>
    <phoneticPr fontId="5" type="noConversion"/>
  </si>
  <si>
    <t>aRNA, Single</t>
    <phoneticPr fontId="5" type="noConversion"/>
  </si>
  <si>
    <t>LAS</t>
    <phoneticPr fontId="5" type="noConversion"/>
  </si>
  <si>
    <t>Hybridization</t>
    <phoneticPr fontId="5" type="noConversion"/>
  </si>
  <si>
    <t>Phalanx Hyb</t>
    <phoneticPr fontId="5" type="noConversion"/>
  </si>
  <si>
    <t>HSP</t>
    <phoneticPr fontId="5" type="noConversion"/>
  </si>
  <si>
    <t>Exp Report</t>
    <phoneticPr fontId="5" type="noConversion"/>
  </si>
  <si>
    <r>
      <t>異常原因說明</t>
    </r>
    <r>
      <rPr>
        <sz val="10"/>
        <rFont val="Times New Roman"/>
        <family val="1"/>
      </rPr>
      <t>:</t>
    </r>
    <phoneticPr fontId="5" type="noConversion"/>
  </si>
  <si>
    <r>
      <t>服務內容</t>
    </r>
    <r>
      <rPr>
        <sz val="12"/>
        <rFont val="Times New Roman"/>
        <family val="1"/>
      </rPr>
      <t xml:space="preserve">: </t>
    </r>
    <r>
      <rPr>
        <sz val="12"/>
        <rFont val="標楷體"/>
        <family val="4"/>
        <charset val="136"/>
      </rPr>
      <t>第四部分</t>
    </r>
    <phoneticPr fontId="5" type="noConversion"/>
  </si>
  <si>
    <t>Data analysis</t>
    <phoneticPr fontId="5" type="noConversion"/>
  </si>
  <si>
    <t>Analysis Report</t>
    <phoneticPr fontId="5" type="noConversion"/>
  </si>
  <si>
    <r>
      <t>服務內容</t>
    </r>
    <r>
      <rPr>
        <sz val="12"/>
        <rFont val="Times New Roman"/>
        <family val="1"/>
      </rPr>
      <t xml:space="preserve">: </t>
    </r>
    <r>
      <rPr>
        <sz val="12"/>
        <rFont val="標楷體"/>
        <family val="4"/>
        <charset val="136"/>
      </rPr>
      <t>第五部分</t>
    </r>
    <phoneticPr fontId="5" type="noConversion"/>
  </si>
  <si>
    <t>Service Report</t>
    <phoneticPr fontId="5" type="noConversion"/>
  </si>
  <si>
    <t>需求物料</t>
    <phoneticPr fontId="5" type="noConversion"/>
  </si>
  <si>
    <t>品號</t>
    <phoneticPr fontId="5" type="noConversion"/>
  </si>
  <si>
    <t>品名</t>
    <phoneticPr fontId="5" type="noConversion"/>
  </si>
  <si>
    <t>單位用量</t>
    <phoneticPr fontId="5" type="noConversion"/>
  </si>
  <si>
    <t>預計使用數量</t>
    <phoneticPr fontId="5" type="noConversion"/>
  </si>
  <si>
    <t>實際使用量 
(確認途程單物料耗用)</t>
    <phoneticPr fontId="5" type="noConversion"/>
  </si>
  <si>
    <t>蓋章/備註</t>
    <phoneticPr fontId="5" type="noConversion"/>
  </si>
  <si>
    <t>S3900001</t>
  </si>
  <si>
    <t>Agilent Chip</t>
    <phoneticPr fontId="5" type="noConversion"/>
  </si>
  <si>
    <t>S3700303</t>
    <phoneticPr fontId="5" type="noConversion"/>
  </si>
  <si>
    <t>Message Amp (OEM1753)</t>
    <phoneticPr fontId="5" type="noConversion"/>
  </si>
  <si>
    <t>S3700801</t>
  </si>
  <si>
    <t>Cy5-Dye</t>
    <phoneticPr fontId="5" type="noConversion"/>
  </si>
  <si>
    <t>Cy3-Dye</t>
    <phoneticPr fontId="5" type="noConversion"/>
  </si>
  <si>
    <t>S3900004</t>
  </si>
  <si>
    <t>NucAway Column</t>
    <phoneticPr fontId="5" type="noConversion"/>
  </si>
  <si>
    <t>S3700601</t>
  </si>
  <si>
    <t>Fragmentation kit</t>
    <phoneticPr fontId="5" type="noConversion"/>
  </si>
  <si>
    <t>Array</t>
    <phoneticPr fontId="5" type="noConversion"/>
  </si>
  <si>
    <t>H2200101</t>
  </si>
  <si>
    <t>Cover slide</t>
  </si>
  <si>
    <t xml:space="preserve">主管簽名:                  </t>
    <phoneticPr fontId="5" type="noConversion"/>
  </si>
  <si>
    <t>日期:</t>
  </si>
  <si>
    <t>機密文件!!</t>
    <phoneticPr fontId="5" type="noConversion"/>
  </si>
  <si>
    <r>
      <t>服務編號</t>
    </r>
    <r>
      <rPr>
        <sz val="9.5"/>
        <rFont val="Arial Unicode MS"/>
        <family val="2"/>
        <charset val="136"/>
      </rPr>
      <t>(</t>
    </r>
    <r>
      <rPr>
        <sz val="9.5"/>
        <rFont val="細明體"/>
        <family val="3"/>
        <charset val="136"/>
      </rPr>
      <t>生管</t>
    </r>
    <r>
      <rPr>
        <sz val="9.5"/>
        <rFont val="Arial Unicode MS"/>
        <family val="2"/>
        <charset val="136"/>
      </rPr>
      <t>) :</t>
    </r>
    <phoneticPr fontId="5" type="noConversion"/>
  </si>
  <si>
    <t>途程單BARCODE:</t>
    <phoneticPr fontId="5" type="noConversion"/>
  </si>
  <si>
    <r>
      <t>途程單編號</t>
    </r>
    <r>
      <rPr>
        <sz val="9.5"/>
        <rFont val="Arial Unicode MS"/>
        <family val="2"/>
        <charset val="136"/>
      </rPr>
      <t xml:space="preserve">: </t>
    </r>
    <phoneticPr fontId="5" type="noConversion"/>
  </si>
  <si>
    <t>服務途程代號</t>
    <phoneticPr fontId="5" type="noConversion"/>
  </si>
  <si>
    <r>
      <t>預計完成日期</t>
    </r>
    <r>
      <rPr>
        <sz val="9.5"/>
        <rFont val="Arial Unicode MS"/>
        <family val="2"/>
        <charset val="136"/>
      </rPr>
      <t>(</t>
    </r>
    <r>
      <rPr>
        <sz val="9.5"/>
        <rFont val="細明體"/>
        <family val="3"/>
        <charset val="136"/>
      </rPr>
      <t>生管</t>
    </r>
    <r>
      <rPr>
        <sz val="9.5"/>
        <rFont val="Arial Unicode MS"/>
        <family val="2"/>
        <charset val="136"/>
      </rPr>
      <t xml:space="preserve">): </t>
    </r>
    <phoneticPr fontId="5" type="noConversion"/>
  </si>
  <si>
    <r>
      <t>注意事項及附件</t>
    </r>
    <r>
      <rPr>
        <u/>
        <sz val="9.5"/>
        <rFont val="Arial Unicode MS"/>
        <family val="2"/>
        <charset val="136"/>
      </rPr>
      <t>(</t>
    </r>
    <r>
      <rPr>
        <u/>
        <sz val="9.5"/>
        <rFont val="細明體"/>
        <family val="3"/>
        <charset val="136"/>
      </rPr>
      <t>製造主管負責</t>
    </r>
    <r>
      <rPr>
        <u/>
        <sz val="9.5"/>
        <rFont val="Arial Unicode MS"/>
        <family val="2"/>
        <charset val="136"/>
      </rPr>
      <t>)</t>
    </r>
    <r>
      <rPr>
        <u/>
        <sz val="9.5"/>
        <rFont val="Arial Unicode MS"/>
        <family val="2"/>
        <charset val="136"/>
      </rPr>
      <t>:</t>
    </r>
    <r>
      <rPr>
        <sz val="10"/>
        <rFont val="細明體"/>
        <family val="3"/>
        <charset val="136"/>
      </rPr>
      <t/>
    </r>
    <phoneticPr fontId="5" type="noConversion"/>
  </si>
  <si>
    <t>途程編碼</t>
    <phoneticPr fontId="5" type="noConversion"/>
  </si>
  <si>
    <t>途程名稱</t>
    <phoneticPr fontId="5" type="noConversion"/>
  </si>
  <si>
    <t>內容</t>
    <phoneticPr fontId="5" type="noConversion"/>
  </si>
  <si>
    <t>表單</t>
    <phoneticPr fontId="57" type="noConversion"/>
  </si>
  <si>
    <t>投入量</t>
    <phoneticPr fontId="5" type="noConversion"/>
  </si>
  <si>
    <t>產出量</t>
    <phoneticPr fontId="5" type="noConversion"/>
  </si>
  <si>
    <t>報廢量</t>
    <phoneticPr fontId="5" type="noConversion"/>
  </si>
  <si>
    <t>預定日期</t>
    <phoneticPr fontId="57" type="noConversion"/>
  </si>
  <si>
    <t>開始日期與時間</t>
    <phoneticPr fontId="57" type="noConversion"/>
  </si>
  <si>
    <t>完成日期與時間</t>
    <phoneticPr fontId="57" type="noConversion"/>
  </si>
  <si>
    <t>完成人員(CO)/單位</t>
    <phoneticPr fontId="57" type="noConversion"/>
  </si>
  <si>
    <t>RNA樣品收件</t>
    <phoneticPr fontId="5" type="noConversion"/>
  </si>
  <si>
    <t xml:space="preserve">紀錄樣品收件數量, 狀態,編碼與存放位置 </t>
    <phoneticPr fontId="5" type="noConversion"/>
  </si>
  <si>
    <t>RQC-1 RNA樣品收件檢查表</t>
    <phoneticPr fontId="5" type="noConversion"/>
  </si>
  <si>
    <t>收件確認電子檔</t>
    <phoneticPr fontId="57" type="noConversion"/>
  </si>
  <si>
    <t>告知對方收件情況</t>
  </si>
  <si>
    <t>RQC-2 收件確認檔</t>
    <phoneticPr fontId="5" type="noConversion"/>
  </si>
  <si>
    <t>第一次 RNA QC-OD</t>
    <phoneticPr fontId="57" type="noConversion"/>
  </si>
  <si>
    <t>執行RNA QC -OD檢驗程序</t>
    <phoneticPr fontId="5" type="noConversion"/>
  </si>
  <si>
    <t>RQC-3 Run Card
PQC-4 Record</t>
    <phoneticPr fontId="5" type="noConversion"/>
  </si>
  <si>
    <t>第一次 RNA QC-Agilent</t>
    <phoneticPr fontId="57" type="noConversion"/>
  </si>
  <si>
    <t>執行RNA QC -Agilent檢驗程序</t>
    <phoneticPr fontId="5" type="noConversion"/>
  </si>
  <si>
    <t>第一次 RNA QC-Gel</t>
    <phoneticPr fontId="57" type="noConversion"/>
  </si>
  <si>
    <t>執行RNA QC -Gel檢驗程序</t>
    <phoneticPr fontId="5" type="noConversion"/>
  </si>
  <si>
    <t>第二次 RNA QC-OD</t>
    <phoneticPr fontId="57" type="noConversion"/>
  </si>
  <si>
    <t>第二次 RNA QC-Agilent</t>
    <phoneticPr fontId="57" type="noConversion"/>
  </si>
  <si>
    <t>第二次 RNA QC-Gel</t>
    <phoneticPr fontId="57" type="noConversion"/>
  </si>
  <si>
    <t>RNA QC結果判定</t>
    <phoneticPr fontId="57" type="noConversion"/>
  </si>
  <si>
    <t>產生RNA QC結果摘要報告</t>
    <phoneticPr fontId="5" type="noConversion"/>
  </si>
  <si>
    <t>RQC-5 RNA QC 結果摘要報告</t>
    <phoneticPr fontId="57" type="noConversion"/>
  </si>
  <si>
    <r>
      <t>判定標準</t>
    </r>
    <r>
      <rPr>
        <u/>
        <sz val="9.5"/>
        <rFont val="Arial Unicode MS"/>
        <family val="2"/>
        <charset val="136"/>
      </rPr>
      <t>:</t>
    </r>
    <phoneticPr fontId="5" type="noConversion"/>
  </si>
  <si>
    <t>3.Gel Electrophoresis: DNA Contamination?</t>
    <phoneticPr fontId="57" type="noConversion"/>
  </si>
  <si>
    <r>
      <t>RNA QC</t>
    </r>
    <r>
      <rPr>
        <b/>
        <u/>
        <sz val="9.5"/>
        <rFont val="細明體"/>
        <family val="3"/>
        <charset val="136"/>
      </rPr>
      <t>判定</t>
    </r>
    <r>
      <rPr>
        <b/>
        <u/>
        <sz val="9.5"/>
        <rFont val="Arial Unicode MS"/>
        <family val="2"/>
        <charset val="136"/>
      </rPr>
      <t xml:space="preserve"> (</t>
    </r>
    <r>
      <rPr>
        <b/>
        <u/>
        <sz val="9.5"/>
        <rFont val="細明體"/>
        <family val="3"/>
        <charset val="136"/>
      </rPr>
      <t>工程師負責記錄</t>
    </r>
    <r>
      <rPr>
        <b/>
        <u/>
        <sz val="9.5"/>
        <rFont val="Arial Unicode MS"/>
        <family val="2"/>
        <charset val="136"/>
      </rPr>
      <t>)</t>
    </r>
    <phoneticPr fontId="5" type="noConversion"/>
  </si>
  <si>
    <t>紀錄NG 樣品 (sample code) 於下:</t>
    <phoneticPr fontId="5" type="noConversion"/>
  </si>
  <si>
    <r>
      <t>A.</t>
    </r>
    <r>
      <rPr>
        <u/>
        <sz val="9.5"/>
        <rFont val="細明體"/>
        <family val="3"/>
        <charset val="136"/>
      </rPr>
      <t>注意事項</t>
    </r>
    <r>
      <rPr>
        <u/>
        <sz val="9.5"/>
        <rFont val="Arial Unicode MS"/>
        <family val="2"/>
        <charset val="136"/>
      </rPr>
      <t>:</t>
    </r>
    <phoneticPr fontId="5" type="noConversion"/>
  </si>
  <si>
    <r>
      <t xml:space="preserve">1 </t>
    </r>
    <r>
      <rPr>
        <sz val="9.5"/>
        <rFont val="細明體"/>
        <family val="3"/>
        <charset val="136"/>
      </rPr>
      <t>第一次</t>
    </r>
    <r>
      <rPr>
        <sz val="9.5"/>
        <rFont val="新細明體"/>
        <family val="1"/>
        <charset val="136"/>
      </rPr>
      <t xml:space="preserve"> RNA QC</t>
    </r>
    <r>
      <rPr>
        <sz val="9.5"/>
        <rFont val="細明體"/>
        <family val="3"/>
        <charset val="136"/>
      </rPr>
      <t>判定</t>
    </r>
    <r>
      <rPr>
        <sz val="9.5"/>
        <rFont val="新細明體"/>
        <family val="1"/>
        <charset val="136"/>
      </rPr>
      <t>: a.</t>
    </r>
    <r>
      <rPr>
        <sz val="9.5"/>
        <rFont val="細明體"/>
        <family val="3"/>
        <charset val="136"/>
      </rPr>
      <t>全過以</t>
    </r>
    <r>
      <rPr>
        <sz val="9.5"/>
        <rFont val="新細明體"/>
        <family val="1"/>
        <charset val="136"/>
      </rPr>
      <t>All Pass</t>
    </r>
    <r>
      <rPr>
        <sz val="9.5"/>
        <rFont val="細明體"/>
        <family val="3"/>
        <charset val="136"/>
      </rPr>
      <t>表示</t>
    </r>
    <r>
      <rPr>
        <sz val="9.5"/>
        <rFont val="新細明體"/>
        <family val="1"/>
        <charset val="136"/>
      </rPr>
      <t xml:space="preserve"> b. 未全過則紀錄 Pass 與 NG數量,若是實驗或儀器問題則以Redo</t>
    </r>
    <r>
      <rPr>
        <sz val="9.5"/>
        <rFont val="細明體"/>
        <family val="3"/>
        <charset val="136"/>
      </rPr>
      <t>表示並紀錄數量</t>
    </r>
    <r>
      <rPr>
        <sz val="9.5"/>
        <rFont val="新細明體"/>
        <family val="1"/>
        <charset val="136"/>
      </rPr>
      <t xml:space="preserve">, 
Redo判定須簽核 </t>
    </r>
    <phoneticPr fontId="57" type="noConversion"/>
  </si>
  <si>
    <r>
      <t xml:space="preserve">2. </t>
    </r>
    <r>
      <rPr>
        <sz val="9.5"/>
        <rFont val="細明體"/>
        <family val="3"/>
        <charset val="136"/>
      </rPr>
      <t>第二次</t>
    </r>
    <r>
      <rPr>
        <sz val="9.5"/>
        <rFont val="新細明體"/>
        <family val="1"/>
        <charset val="136"/>
      </rPr>
      <t xml:space="preserve"> RNA QC</t>
    </r>
    <r>
      <rPr>
        <sz val="9.5"/>
        <rFont val="細明體"/>
        <family val="3"/>
        <charset val="136"/>
      </rPr>
      <t>判定</t>
    </r>
    <r>
      <rPr>
        <sz val="9.5"/>
        <rFont val="新細明體"/>
        <family val="1"/>
        <charset val="136"/>
      </rPr>
      <t>: a.</t>
    </r>
    <r>
      <rPr>
        <sz val="9.5"/>
        <rFont val="細明體"/>
        <family val="3"/>
        <charset val="136"/>
      </rPr>
      <t>全過以</t>
    </r>
    <r>
      <rPr>
        <sz val="9.5"/>
        <rFont val="新細明體"/>
        <family val="1"/>
        <charset val="136"/>
      </rPr>
      <t>All Pass</t>
    </r>
    <r>
      <rPr>
        <sz val="9.5"/>
        <rFont val="細明體"/>
        <family val="3"/>
        <charset val="136"/>
      </rPr>
      <t>表示</t>
    </r>
    <r>
      <rPr>
        <sz val="9.5"/>
        <rFont val="新細明體"/>
        <family val="1"/>
        <charset val="136"/>
      </rPr>
      <t xml:space="preserve"> b. 未全過則紀錄 Pass 與 NG數量</t>
    </r>
    <phoneticPr fontId="57" type="noConversion"/>
  </si>
  <si>
    <r>
      <t>3.</t>
    </r>
    <r>
      <rPr>
        <sz val="9.5"/>
        <rFont val="細明體"/>
        <family val="3"/>
        <charset val="136"/>
      </rPr>
      <t>若需作第二次</t>
    </r>
    <r>
      <rPr>
        <sz val="9.5"/>
        <rFont val="新細明體"/>
        <family val="1"/>
        <charset val="136"/>
      </rPr>
      <t>RNA QC</t>
    </r>
    <r>
      <rPr>
        <sz val="9.5"/>
        <rFont val="細明體"/>
        <family val="3"/>
        <charset val="136"/>
      </rPr>
      <t>時，再將第二次判定結果瑱入</t>
    </r>
    <phoneticPr fontId="57" type="noConversion"/>
  </si>
  <si>
    <r>
      <t>4. 樣品 RNA QC</t>
    </r>
    <r>
      <rPr>
        <sz val="9.5"/>
        <color indexed="10"/>
        <rFont val="細明體"/>
        <family val="3"/>
        <charset val="136"/>
      </rPr>
      <t>判定</t>
    </r>
    <r>
      <rPr>
        <sz val="9.5"/>
        <color indexed="10"/>
        <rFont val="新細明體"/>
        <family val="1"/>
        <charset val="136"/>
      </rPr>
      <t xml:space="preserve">: 三項 QC 皆過判定 Pass, 任一不過判定 NG </t>
    </r>
    <phoneticPr fontId="57" type="noConversion"/>
  </si>
  <si>
    <r>
      <t>B.</t>
    </r>
    <r>
      <rPr>
        <u/>
        <sz val="9.5"/>
        <rFont val="細明體"/>
        <family val="3"/>
        <charset val="136"/>
      </rPr>
      <t>途程單編號原則</t>
    </r>
    <r>
      <rPr>
        <u/>
        <sz val="9.5"/>
        <rFont val="Arial Unicode MS"/>
        <family val="2"/>
        <charset val="136"/>
      </rPr>
      <t>:</t>
    </r>
    <phoneticPr fontId="5" type="noConversion"/>
  </si>
  <si>
    <r>
      <t>zzzzzzzzzz(Sevice Code)Z(</t>
    </r>
    <r>
      <rPr>
        <sz val="9.5"/>
        <rFont val="細明體"/>
        <family val="3"/>
        <charset val="136"/>
      </rPr>
      <t>模組</t>
    </r>
    <r>
      <rPr>
        <sz val="9.5"/>
        <rFont val="Arial Unicode MS"/>
        <family val="2"/>
        <charset val="136"/>
      </rPr>
      <t>)Z(</t>
    </r>
    <r>
      <rPr>
        <sz val="9.5"/>
        <rFont val="細明體"/>
        <family val="3"/>
        <charset val="136"/>
      </rPr>
      <t>進行次數</t>
    </r>
    <r>
      <rPr>
        <sz val="9.5"/>
        <rFont val="Arial Unicode MS"/>
        <family val="2"/>
        <charset val="136"/>
      </rPr>
      <t>)</t>
    </r>
    <phoneticPr fontId="5" type="noConversion"/>
  </si>
  <si>
    <t>物料耗用表</t>
    <phoneticPr fontId="5" type="noConversion"/>
  </si>
  <si>
    <t>品號</t>
    <phoneticPr fontId="57" type="noConversion"/>
  </si>
  <si>
    <t>品名</t>
    <phoneticPr fontId="5" type="noConversion"/>
  </si>
  <si>
    <t>單位耗用量</t>
    <phoneticPr fontId="5" type="noConversion"/>
  </si>
  <si>
    <t>數量</t>
    <phoneticPr fontId="5" type="noConversion"/>
  </si>
  <si>
    <t>總耗用量</t>
    <phoneticPr fontId="5" type="noConversion"/>
  </si>
  <si>
    <t>抗凍標籤</t>
    <phoneticPr fontId="5" type="noConversion"/>
  </si>
  <si>
    <t xml:space="preserve">Agilent RNA NanoChip </t>
    <phoneticPr fontId="5" type="noConversion"/>
  </si>
  <si>
    <t>第一次 RNA QC-Gel</t>
  </si>
  <si>
    <t>Agarose</t>
    <phoneticPr fontId="5" type="noConversion"/>
  </si>
  <si>
    <t>第二次 RNA QC-Gel</t>
    <phoneticPr fontId="5" type="noConversion"/>
  </si>
  <si>
    <t>儀器耗用表</t>
    <phoneticPr fontId="5" type="noConversion"/>
  </si>
  <si>
    <t>設備編號</t>
    <phoneticPr fontId="57" type="noConversion"/>
  </si>
  <si>
    <t>儀器名稱</t>
    <phoneticPr fontId="5" type="noConversion"/>
  </si>
  <si>
    <t>單次耗用時間
(hour)</t>
    <phoneticPr fontId="5" type="noConversion"/>
  </si>
  <si>
    <t>總耗用量
(hour)</t>
    <phoneticPr fontId="5" type="noConversion"/>
  </si>
  <si>
    <t>抗凍標籤機</t>
    <phoneticPr fontId="5" type="noConversion"/>
  </si>
  <si>
    <t>第一次 RNA QC-OD</t>
    <phoneticPr fontId="5" type="noConversion"/>
  </si>
  <si>
    <t>M-C-06-0400</t>
  </si>
  <si>
    <t>NanoDrop</t>
    <phoneticPr fontId="5" type="noConversion"/>
  </si>
  <si>
    <t xml:space="preserve">Agilent Chip Vortex </t>
    <phoneticPr fontId="5" type="noConversion"/>
  </si>
  <si>
    <t xml:space="preserve">Agilent Bioanalyzer </t>
    <phoneticPr fontId="5" type="noConversion"/>
  </si>
  <si>
    <t>水平電泳槽</t>
    <phoneticPr fontId="5" type="noConversion"/>
  </si>
  <si>
    <t>M-C-04-1700</t>
    <phoneticPr fontId="5" type="noConversion"/>
  </si>
  <si>
    <t>核酸電泳膠片照相系統</t>
    <phoneticPr fontId="5" type="noConversion"/>
  </si>
  <si>
    <t xml:space="preserve">Sample Check-In and RNA QC RUN Card </t>
    <phoneticPr fontId="5" type="noConversion"/>
  </si>
  <si>
    <r>
      <rPr>
        <sz val="12"/>
        <rFont val="標楷體"/>
        <family val="4"/>
        <charset val="136"/>
      </rPr>
      <t>服務編號</t>
    </r>
    <r>
      <rPr>
        <sz val="12"/>
        <rFont val="Arial"/>
        <family val="2"/>
      </rPr>
      <t xml:space="preserve"> (Service Code)</t>
    </r>
    <phoneticPr fontId="5" type="noConversion"/>
  </si>
  <si>
    <r>
      <rPr>
        <sz val="12"/>
        <rFont val="標楷體"/>
        <family val="4"/>
        <charset val="136"/>
      </rPr>
      <t>途程單編號</t>
    </r>
    <phoneticPr fontId="5" type="noConversion"/>
  </si>
  <si>
    <t>Costumer Information</t>
    <phoneticPr fontId="5" type="noConversion"/>
  </si>
  <si>
    <t>Sales</t>
    <phoneticPr fontId="5" type="noConversion"/>
  </si>
  <si>
    <t>Institution / Company</t>
    <phoneticPr fontId="5" type="noConversion"/>
  </si>
  <si>
    <t>Customer Name</t>
    <phoneticPr fontId="5" type="noConversion"/>
  </si>
  <si>
    <t>Telephone number</t>
    <phoneticPr fontId="5" type="noConversion"/>
  </si>
  <si>
    <t>Fax number</t>
    <phoneticPr fontId="5" type="noConversion"/>
  </si>
  <si>
    <t>Address</t>
    <phoneticPr fontId="5" type="noConversion"/>
  </si>
  <si>
    <t>E-mail address</t>
    <phoneticPr fontId="5" type="noConversion"/>
  </si>
  <si>
    <t>RNA Sample Check-in</t>
    <phoneticPr fontId="5" type="noConversion"/>
  </si>
  <si>
    <t>RNA Sample Arrival Date</t>
    <phoneticPr fontId="5" type="noConversion"/>
  </si>
  <si>
    <t>RNA Sample No.</t>
    <phoneticPr fontId="5" type="noConversion"/>
  </si>
  <si>
    <t>Item</t>
    <phoneticPr fontId="5" type="noConversion"/>
  </si>
  <si>
    <t>Check Item</t>
    <phoneticPr fontId="5" type="noConversion"/>
  </si>
  <si>
    <t>Yes</t>
    <phoneticPr fontId="5" type="noConversion"/>
  </si>
  <si>
    <t>No</t>
    <phoneticPr fontId="5" type="noConversion"/>
  </si>
  <si>
    <r>
      <t xml:space="preserve">No </t>
    </r>
    <r>
      <rPr>
        <sz val="12"/>
        <rFont val="標楷體"/>
        <family val="4"/>
        <charset val="136"/>
      </rPr>
      <t>處理方式</t>
    </r>
    <phoneticPr fontId="5" type="noConversion"/>
  </si>
  <si>
    <r>
      <rPr>
        <sz val="12"/>
        <rFont val="標楷體"/>
        <family val="4"/>
        <charset val="136"/>
      </rPr>
      <t>送樣表格是否填寫完整</t>
    </r>
    <r>
      <rPr>
        <sz val="12"/>
        <rFont val="Arial"/>
        <family val="2"/>
      </rPr>
      <t xml:space="preserve"> (</t>
    </r>
    <r>
      <rPr>
        <sz val="12"/>
        <rFont val="標楷體"/>
        <family val="4"/>
        <charset val="136"/>
      </rPr>
      <t>如下異常說明</t>
    </r>
    <r>
      <rPr>
        <sz val="12"/>
        <rFont val="Arial"/>
        <family val="2"/>
      </rPr>
      <t>)</t>
    </r>
    <phoneticPr fontId="5" type="noConversion"/>
  </si>
  <si>
    <r>
      <rPr>
        <sz val="10"/>
        <rFont val="標楷體"/>
        <family val="4"/>
        <charset val="136"/>
      </rPr>
      <t>請與客戶聯繫並補填完整</t>
    </r>
    <phoneticPr fontId="5" type="noConversion"/>
  </si>
  <si>
    <r>
      <rPr>
        <sz val="12"/>
        <rFont val="標楷體"/>
        <family val="4"/>
        <charset val="136"/>
      </rPr>
      <t>樣品是否按照指定方式運送</t>
    </r>
    <phoneticPr fontId="5" type="noConversion"/>
  </si>
  <si>
    <r>
      <rPr>
        <sz val="10"/>
        <rFont val="標楷體"/>
        <family val="4"/>
        <charset val="136"/>
      </rPr>
      <t>註記狀態</t>
    </r>
    <r>
      <rPr>
        <sz val="10"/>
        <rFont val="Arial"/>
        <family val="2"/>
      </rPr>
      <t>:</t>
    </r>
    <phoneticPr fontId="5" type="noConversion"/>
  </si>
  <si>
    <r>
      <rPr>
        <sz val="12"/>
        <rFont val="標楷體"/>
        <family val="4"/>
        <charset val="136"/>
      </rPr>
      <t>樣品總數是否與送樣表格相符</t>
    </r>
    <phoneticPr fontId="5" type="noConversion"/>
  </si>
  <si>
    <r>
      <rPr>
        <sz val="10"/>
        <rFont val="標楷體"/>
        <family val="4"/>
        <charset val="136"/>
      </rPr>
      <t>請與客戶聯繫並紀錄</t>
    </r>
    <r>
      <rPr>
        <sz val="10"/>
        <rFont val="Arial"/>
        <family val="2"/>
      </rPr>
      <t xml:space="preserve">:
</t>
    </r>
    <phoneticPr fontId="5" type="noConversion"/>
  </si>
  <si>
    <r>
      <rPr>
        <sz val="12"/>
        <rFont val="標楷體"/>
        <family val="4"/>
        <charset val="136"/>
      </rPr>
      <t>樣品名稱是否標記清楚可與送樣表格對照辨認</t>
    </r>
    <phoneticPr fontId="5" type="noConversion"/>
  </si>
  <si>
    <r>
      <rPr>
        <sz val="10"/>
        <rFont val="標楷體"/>
        <family val="4"/>
        <charset val="136"/>
      </rPr>
      <t>請與客戶聯繫並補填或更正</t>
    </r>
    <phoneticPr fontId="5" type="noConversion"/>
  </si>
  <si>
    <r>
      <rPr>
        <sz val="12"/>
        <rFont val="標楷體"/>
        <family val="4"/>
        <charset val="136"/>
      </rPr>
      <t>樣品管是否完整無缺損</t>
    </r>
    <phoneticPr fontId="5" type="noConversion"/>
  </si>
  <si>
    <r>
      <rPr>
        <sz val="10"/>
        <rFont val="標楷體"/>
        <family val="4"/>
        <charset val="136"/>
      </rPr>
      <t>註記各管狀態於下方表格說明欄位</t>
    </r>
    <phoneticPr fontId="5" type="noConversion"/>
  </si>
  <si>
    <r>
      <rPr>
        <sz val="12"/>
        <rFont val="標楷體"/>
        <family val="4"/>
        <charset val="136"/>
      </rPr>
      <t>樣品管開口處是否用</t>
    </r>
    <r>
      <rPr>
        <sz val="12"/>
        <rFont val="Arial"/>
        <family val="2"/>
      </rPr>
      <t>Parafilm</t>
    </r>
    <r>
      <rPr>
        <sz val="12"/>
        <rFont val="標楷體"/>
        <family val="4"/>
        <charset val="136"/>
      </rPr>
      <t>包覆</t>
    </r>
    <r>
      <rPr>
        <sz val="12"/>
        <rFont val="Arial"/>
        <family val="2"/>
      </rPr>
      <t xml:space="preserve"> </t>
    </r>
    <phoneticPr fontId="5" type="noConversion"/>
  </si>
  <si>
    <r>
      <rPr>
        <sz val="12"/>
        <rFont val="標楷體"/>
        <family val="4"/>
        <charset val="136"/>
      </rPr>
      <t>收件時樣品其他異常說明</t>
    </r>
    <r>
      <rPr>
        <sz val="12"/>
        <rFont val="Arial"/>
        <family val="2"/>
      </rPr>
      <t xml:space="preserve">:
</t>
    </r>
    <phoneticPr fontId="5" type="noConversion"/>
  </si>
  <si>
    <t>RNA QC Process</t>
    <phoneticPr fontId="5" type="noConversion"/>
  </si>
  <si>
    <t xml:space="preserve">1. Optical Density                                       </t>
    <phoneticPr fontId="5" type="noConversion"/>
  </si>
  <si>
    <t>2. Agilent Bioanalyzer   - Nanodrop
                                      - Picodrop</t>
    <phoneticPr fontId="5" type="noConversion"/>
  </si>
  <si>
    <t xml:space="preserve">3. Gel Electrophoresis  </t>
    <phoneticPr fontId="5" type="noConversion"/>
  </si>
  <si>
    <t xml:space="preserve">Note: </t>
    <phoneticPr fontId="5" type="noConversion"/>
  </si>
  <si>
    <t>RNA Sample pre-process</t>
    <phoneticPr fontId="5" type="noConversion"/>
  </si>
  <si>
    <t xml:space="preserve">Confirmed RNA Sample and QC Information  </t>
    <phoneticPr fontId="5" type="noConversion"/>
  </si>
  <si>
    <t>Sample Name</t>
    <phoneticPr fontId="5" type="noConversion"/>
  </si>
  <si>
    <t>Tube Name</t>
    <phoneticPr fontId="5" type="noConversion"/>
  </si>
  <si>
    <t>Sample Code</t>
  </si>
  <si>
    <r>
      <rPr>
        <sz val="12"/>
        <rFont val="新細明體"/>
        <family val="1"/>
        <charset val="136"/>
      </rPr>
      <t>標籤與表單及</t>
    </r>
    <r>
      <rPr>
        <sz val="12"/>
        <rFont val="Arial"/>
        <family val="2"/>
      </rPr>
      <t>sample Name</t>
    </r>
    <r>
      <rPr>
        <sz val="12"/>
        <rFont val="新細明體"/>
        <family val="1"/>
        <charset val="136"/>
      </rPr>
      <t>相符</t>
    </r>
    <r>
      <rPr>
        <sz val="12"/>
        <rFont val="Arial"/>
        <family val="2"/>
      </rPr>
      <t>(</t>
    </r>
    <r>
      <rPr>
        <sz val="12"/>
        <rFont val="新細明體"/>
        <family val="1"/>
        <charset val="136"/>
      </rPr>
      <t>請打</t>
    </r>
    <r>
      <rPr>
        <sz val="12"/>
        <rFont val="Arial"/>
        <family val="2"/>
      </rPr>
      <t>V)</t>
    </r>
    <phoneticPr fontId="5" type="noConversion"/>
  </si>
  <si>
    <r>
      <rPr>
        <b/>
        <sz val="12"/>
        <rFont val="Arial"/>
        <family val="2"/>
      </rPr>
      <t>Dilute
 Factor</t>
    </r>
    <r>
      <rPr>
        <sz val="12"/>
        <rFont val="Arial"/>
        <family val="2"/>
      </rPr>
      <t xml:space="preserve">
-OD</t>
    </r>
    <phoneticPr fontId="5" type="noConversion"/>
  </si>
  <si>
    <r>
      <rPr>
        <b/>
        <sz val="12"/>
        <rFont val="Arial"/>
        <family val="2"/>
      </rPr>
      <t>Dilute
 Factor</t>
    </r>
    <r>
      <rPr>
        <sz val="12"/>
        <rFont val="Arial"/>
        <family val="2"/>
      </rPr>
      <t xml:space="preserve">
-Agilent</t>
    </r>
    <phoneticPr fontId="5" type="noConversion"/>
  </si>
  <si>
    <t>Sample
Volume
(μl)</t>
    <phoneticPr fontId="5" type="noConversion"/>
  </si>
  <si>
    <t>Note</t>
    <phoneticPr fontId="5" type="noConversion"/>
  </si>
  <si>
    <t xml:space="preserve">RNA Sample Box </t>
    <phoneticPr fontId="5" type="noConversion"/>
  </si>
  <si>
    <r>
      <rPr>
        <sz val="12"/>
        <rFont val="標楷體"/>
        <family val="4"/>
        <charset val="136"/>
      </rPr>
      <t>抗凍盒編碼</t>
    </r>
    <r>
      <rPr>
        <sz val="12"/>
        <rFont val="Arial"/>
        <family val="2"/>
      </rPr>
      <t xml:space="preserve"> (</t>
    </r>
    <r>
      <rPr>
        <sz val="12"/>
        <rFont val="標楷體"/>
        <family val="4"/>
        <charset val="136"/>
      </rPr>
      <t>服務編號</t>
    </r>
    <r>
      <rPr>
        <sz val="12"/>
        <rFont val="Arial"/>
        <family val="2"/>
      </rPr>
      <t>)</t>
    </r>
    <phoneticPr fontId="5" type="noConversion"/>
  </si>
  <si>
    <r>
      <rPr>
        <sz val="12"/>
        <rFont val="標楷體"/>
        <family val="4"/>
        <charset val="136"/>
      </rPr>
      <t>樣品暫存位置</t>
    </r>
    <phoneticPr fontId="5" type="noConversion"/>
  </si>
  <si>
    <r>
      <t>-20</t>
    </r>
    <r>
      <rPr>
        <sz val="10"/>
        <rFont val="新細明體"/>
        <family val="1"/>
        <charset val="136"/>
      </rPr>
      <t>℃冰箱</t>
    </r>
    <r>
      <rPr>
        <sz val="10"/>
        <rFont val="Arial"/>
        <family val="2"/>
      </rPr>
      <t xml:space="preserve"> (2)</t>
    </r>
    <phoneticPr fontId="5" type="noConversion"/>
  </si>
  <si>
    <r>
      <t xml:space="preserve">RNA QC </t>
    </r>
    <r>
      <rPr>
        <u/>
        <sz val="12"/>
        <rFont val="標楷體"/>
        <family val="4"/>
        <charset val="136"/>
      </rPr>
      <t>操作人</t>
    </r>
    <r>
      <rPr>
        <u/>
        <sz val="12"/>
        <rFont val="Arial"/>
        <family val="2"/>
      </rPr>
      <t xml:space="preserve">/ </t>
    </r>
    <r>
      <rPr>
        <u/>
        <sz val="12"/>
        <rFont val="標楷體"/>
        <family val="4"/>
        <charset val="136"/>
      </rPr>
      <t>日期</t>
    </r>
    <r>
      <rPr>
        <u/>
        <sz val="12"/>
        <rFont val="Arial"/>
        <family val="2"/>
      </rPr>
      <t xml:space="preserve">:                       </t>
    </r>
    <phoneticPr fontId="5" type="noConversion"/>
  </si>
  <si>
    <r>
      <rPr>
        <b/>
        <sz val="12"/>
        <rFont val="新細明體"/>
        <family val="1"/>
        <charset val="136"/>
      </rPr>
      <t>所有操作記錄皆使用原子筆</t>
    </r>
    <r>
      <rPr>
        <b/>
        <sz val="12"/>
        <rFont val="Arial"/>
        <family val="2"/>
      </rPr>
      <t xml:space="preserve">, </t>
    </r>
    <r>
      <rPr>
        <b/>
        <sz val="12"/>
        <rFont val="新細明體"/>
        <family val="1"/>
        <charset val="136"/>
      </rPr>
      <t>若有筆誤請直接用原子筆劃除</t>
    </r>
    <r>
      <rPr>
        <b/>
        <sz val="12"/>
        <rFont val="Arial"/>
        <family val="2"/>
      </rPr>
      <t xml:space="preserve">, </t>
    </r>
    <r>
      <rPr>
        <b/>
        <sz val="12"/>
        <rFont val="新細明體"/>
        <family val="1"/>
        <charset val="136"/>
      </rPr>
      <t>並在旁邊簽名</t>
    </r>
    <phoneticPr fontId="5" type="noConversion"/>
  </si>
  <si>
    <t>途程單編號</t>
    <phoneticPr fontId="5" type="noConversion"/>
  </si>
  <si>
    <t>Customer Name</t>
    <phoneticPr fontId="5" type="noConversion"/>
  </si>
  <si>
    <t>RNA QC  Record</t>
    <phoneticPr fontId="5" type="noConversion"/>
  </si>
  <si>
    <t xml:space="preserve">服務編號 </t>
    <phoneticPr fontId="5" type="noConversion"/>
  </si>
  <si>
    <t xml:space="preserve"> RNA QC:Optical Density Reading </t>
    <phoneticPr fontId="5" type="noConversion"/>
  </si>
  <si>
    <t>執行 人員</t>
    <phoneticPr fontId="5" type="noConversion"/>
  </si>
  <si>
    <t>填表日期</t>
    <phoneticPr fontId="5" type="noConversion"/>
  </si>
  <si>
    <t>樣品數</t>
  </si>
  <si>
    <t>Raw Data File Name (txt.)</t>
    <phoneticPr fontId="5" type="noConversion"/>
  </si>
  <si>
    <r>
      <t>Pass</t>
    </r>
    <r>
      <rPr>
        <sz val="12"/>
        <rFont val="細明體"/>
        <family val="3"/>
        <charset val="136"/>
      </rPr>
      <t>標準</t>
    </r>
    <r>
      <rPr>
        <sz val="12"/>
        <rFont val="Times New Roman"/>
        <family val="1"/>
      </rPr>
      <t>: &gt;</t>
    </r>
    <r>
      <rPr>
        <sz val="12"/>
        <rFont val="細明體"/>
        <family val="3"/>
        <charset val="136"/>
      </rPr>
      <t>客戶提供的</t>
    </r>
    <r>
      <rPr>
        <sz val="12"/>
        <rFont val="Times New Roman"/>
        <family val="1"/>
      </rPr>
      <t>Amount*1/2</t>
    </r>
    <phoneticPr fontId="5" type="noConversion"/>
  </si>
  <si>
    <t>Sample Code</t>
    <phoneticPr fontId="5" type="noConversion"/>
  </si>
  <si>
    <t>260/280</t>
    <phoneticPr fontId="5" type="noConversion"/>
  </si>
  <si>
    <t>260/230</t>
    <phoneticPr fontId="5" type="noConversion"/>
  </si>
  <si>
    <t>Conc. (Nano drop)</t>
    <phoneticPr fontId="5" type="noConversion"/>
  </si>
  <si>
    <t>Dilute
Factor</t>
    <phoneticPr fontId="5" type="noConversion"/>
  </si>
  <si>
    <t>Conc. (μg/μl)</t>
  </si>
  <si>
    <t>Volume (μl)</t>
  </si>
  <si>
    <t>Amount (μg)</t>
  </si>
  <si>
    <t>Pass or NG</t>
    <phoneticPr fontId="5" type="noConversion"/>
  </si>
  <si>
    <t xml:space="preserve"> RNA QC:Agilent Bio Analyzer</t>
    <phoneticPr fontId="5" type="noConversion"/>
  </si>
  <si>
    <t>Raw Data File Name (Xad)</t>
    <phoneticPr fontId="5" type="noConversion"/>
  </si>
  <si>
    <t>Dilute Factor</t>
    <phoneticPr fontId="5" type="noConversion"/>
  </si>
  <si>
    <t>RNA Area</t>
    <phoneticPr fontId="5" type="noConversion"/>
  </si>
  <si>
    <t xml:space="preserve">Conc. </t>
    <phoneticPr fontId="5" type="noConversion"/>
  </si>
  <si>
    <t>28S/18S ratio</t>
    <phoneticPr fontId="5" type="noConversion"/>
  </si>
  <si>
    <t xml:space="preserve">RIN </t>
    <phoneticPr fontId="5" type="noConversion"/>
  </si>
  <si>
    <t>small RNA%</t>
    <phoneticPr fontId="5" type="noConversion"/>
  </si>
  <si>
    <t>Nano (ng/ul)</t>
    <phoneticPr fontId="5" type="noConversion"/>
  </si>
  <si>
    <t>Pico (pg/ul)</t>
    <phoneticPr fontId="5" type="noConversion"/>
  </si>
  <si>
    <t>V</t>
    <phoneticPr fontId="5" type="noConversion"/>
  </si>
  <si>
    <t xml:space="preserve"> RNA QC: Gel (DNA Contamination)</t>
    <phoneticPr fontId="5" type="noConversion"/>
  </si>
  <si>
    <t>Image File Name (Tiff)</t>
    <phoneticPr fontId="5" type="noConversion"/>
  </si>
  <si>
    <t xml:space="preserve">DNA Contamination
Possible or Not observed </t>
    <phoneticPr fontId="5" type="noConversion"/>
  </si>
  <si>
    <t>Gel Image</t>
    <phoneticPr fontId="5" type="noConversion"/>
  </si>
  <si>
    <t>Dear Customer</t>
    <phoneticPr fontId="5" type="noConversion"/>
  </si>
  <si>
    <r>
      <t>Phalanx OneArray</t>
    </r>
    <r>
      <rPr>
        <vertAlign val="superscript"/>
        <sz val="12"/>
        <rFont val="Times New Roman"/>
        <family val="1"/>
      </rPr>
      <t>®</t>
    </r>
    <r>
      <rPr>
        <sz val="12"/>
        <rFont val="Arial"/>
        <family val="2"/>
      </rPr>
      <t xml:space="preserve"> service center have performed quality-check of your RNA samples and some of them failed according our established internal criteria. Please check the RNA QC Report. In order to have the good quality of microarray experiment, you have the following choice</t>
    </r>
    <phoneticPr fontId="5" type="noConversion"/>
  </si>
  <si>
    <t>Sample Process Agreement</t>
    <phoneticPr fontId="5" type="noConversion"/>
  </si>
  <si>
    <r>
      <t>PO Number</t>
    </r>
    <r>
      <rPr>
        <sz val="10"/>
        <rFont val="Arial"/>
        <family val="2"/>
      </rPr>
      <t xml:space="preserve"> (Phalanx Biotech Group) </t>
    </r>
    <phoneticPr fontId="5" type="noConversion"/>
  </si>
  <si>
    <r>
      <t xml:space="preserve">PO Number </t>
    </r>
    <r>
      <rPr>
        <sz val="10"/>
        <rFont val="Arial"/>
        <family val="2"/>
      </rPr>
      <t>(Customer)  :</t>
    </r>
    <phoneticPr fontId="5" type="noConversion"/>
  </si>
  <si>
    <r>
      <t xml:space="preserve"> </t>
    </r>
    <r>
      <rPr>
        <sz val="12"/>
        <rFont val="新細明體"/>
        <family val="1"/>
        <charset val="136"/>
      </rPr>
      <t>□</t>
    </r>
    <r>
      <rPr>
        <sz val="12"/>
        <rFont val="Arial"/>
        <family val="2"/>
      </rPr>
      <t xml:space="preserve"> Re-send failed samples 
     </t>
    </r>
    <phoneticPr fontId="5" type="noConversion"/>
  </si>
  <si>
    <t xml:space="preserve"> We offer an opportunity to re-send the replacement once without extra charge.</t>
    <phoneticPr fontId="5" type="noConversion"/>
  </si>
  <si>
    <r>
      <t>**</t>
    </r>
    <r>
      <rPr>
        <sz val="10"/>
        <rFont val="Arial"/>
        <family val="2"/>
      </rPr>
      <t xml:space="preserve"> </t>
    </r>
    <r>
      <rPr>
        <sz val="12"/>
        <rFont val="Arial"/>
        <family val="2"/>
      </rPr>
      <t xml:space="preserve">Sample shipment :  </t>
    </r>
    <r>
      <rPr>
        <sz val="12"/>
        <rFont val="細明體"/>
        <family val="3"/>
        <charset val="136"/>
      </rPr>
      <t>□</t>
    </r>
    <r>
      <rPr>
        <sz val="12"/>
        <rFont val="Arial"/>
        <family val="2"/>
      </rPr>
      <t xml:space="preserve"> Sample independently sent by clients 
                                    </t>
    </r>
    <r>
      <rPr>
        <sz val="12"/>
        <rFont val="細明體"/>
        <family val="3"/>
        <charset val="136"/>
      </rPr>
      <t>□</t>
    </r>
    <r>
      <rPr>
        <sz val="12"/>
        <rFont val="Arial"/>
        <family val="2"/>
      </rPr>
      <t xml:space="preserve"> Phalanx Biotech Group collect samples (only provided in Taiwan)</t>
    </r>
    <phoneticPr fontId="5" type="noConversion"/>
  </si>
  <si>
    <t>** Estimated sample shipping date :                    (year)                       (month)                       (date)</t>
    <phoneticPr fontId="5" type="noConversion"/>
  </si>
  <si>
    <r>
      <t xml:space="preserve"> </t>
    </r>
    <r>
      <rPr>
        <sz val="12"/>
        <rFont val="新細明體"/>
        <family val="1"/>
        <charset val="136"/>
      </rPr>
      <t>□</t>
    </r>
    <r>
      <rPr>
        <sz val="12"/>
        <rFont val="Arial"/>
        <family val="2"/>
      </rPr>
      <t xml:space="preserve"> Discard failed samples</t>
    </r>
    <phoneticPr fontId="5" type="noConversion"/>
  </si>
  <si>
    <t>Only do the samples passed RNA QC. Since original service content is changed, please contact with the sales or distributor.</t>
    <phoneticPr fontId="5" type="noConversion"/>
  </si>
  <si>
    <r>
      <t xml:space="preserve">** Discard samples
</t>
    </r>
    <r>
      <rPr>
        <u/>
        <sz val="12"/>
        <rFont val="Arial"/>
        <family val="2"/>
      </rPr>
      <t xml:space="preserve">                                                                                                                                                                    </t>
    </r>
    <r>
      <rPr>
        <sz val="12"/>
        <rFont val="Arial"/>
        <family val="2"/>
      </rPr>
      <t>.</t>
    </r>
    <r>
      <rPr>
        <u/>
        <sz val="12"/>
        <rFont val="Arial"/>
        <family val="2"/>
      </rPr>
      <t xml:space="preserve">
                                                                                                                                                                    </t>
    </r>
    <r>
      <rPr>
        <sz val="12"/>
        <rFont val="Arial"/>
        <family val="2"/>
      </rPr>
      <t>.</t>
    </r>
  </si>
  <si>
    <r>
      <t xml:space="preserve"> </t>
    </r>
    <r>
      <rPr>
        <sz val="12"/>
        <rFont val="新細明體"/>
        <family val="1"/>
        <charset val="136"/>
      </rPr>
      <t>□</t>
    </r>
    <r>
      <rPr>
        <sz val="12"/>
        <rFont val="Arial"/>
        <family val="2"/>
      </rPr>
      <t xml:space="preserve"> Continue with failed samples
</t>
    </r>
    <r>
      <rPr>
        <sz val="10"/>
        <rFont val="Arial"/>
        <family val="2"/>
      </rPr>
      <t xml:space="preserve">    
          </t>
    </r>
    <phoneticPr fontId="5" type="noConversion"/>
  </si>
  <si>
    <r>
      <t>□</t>
    </r>
    <r>
      <rPr>
        <sz val="12"/>
        <rFont val="Arial"/>
        <family val="2"/>
      </rPr>
      <t xml:space="preserve"> Continue to proceed the micro array experiment, but Phalanx can not guarantee the consistency of 
     data quality.
</t>
    </r>
    <r>
      <rPr>
        <sz val="12"/>
        <rFont val="細明體"/>
        <family val="3"/>
        <charset val="136"/>
      </rPr>
      <t>□</t>
    </r>
    <r>
      <rPr>
        <sz val="12"/>
        <rFont val="Arial"/>
        <family val="2"/>
      </rPr>
      <t xml:space="preserve"> Re-treatment the sample as suggestion by the Genomics Lab.</t>
    </r>
    <phoneticPr fontId="5" type="noConversion"/>
  </si>
  <si>
    <r>
      <t>□</t>
    </r>
    <r>
      <rPr>
        <sz val="12"/>
        <rFont val="Arial"/>
        <family val="2"/>
      </rPr>
      <t xml:space="preserve"> Stop the service
</t>
    </r>
    <r>
      <rPr>
        <sz val="10"/>
        <rFont val="Arial"/>
        <family val="2"/>
      </rPr>
      <t xml:space="preserve">    
          </t>
    </r>
    <phoneticPr fontId="5" type="noConversion"/>
  </si>
  <si>
    <r>
      <t>Stop the service, Phalanx OneArray</t>
    </r>
    <r>
      <rPr>
        <vertAlign val="superscript"/>
        <sz val="12"/>
        <rFont val="Arial"/>
        <family val="2"/>
      </rPr>
      <t>®</t>
    </r>
    <r>
      <rPr>
        <sz val="12"/>
        <rFont val="Arial"/>
        <family val="2"/>
      </rPr>
      <t xml:space="preserve"> service center will charge the fee of RNA QC</t>
    </r>
    <phoneticPr fontId="5" type="noConversion"/>
  </si>
  <si>
    <t>Please choose one, and sign fax the sample process agreement to sales or distributor. Thank you!</t>
    <phoneticPr fontId="5" type="noConversion"/>
  </si>
  <si>
    <r>
      <t>If you have any questions, please do not hesitate to contact Phalanx OneArray</t>
    </r>
    <r>
      <rPr>
        <vertAlign val="superscript"/>
        <sz val="12"/>
        <rFont val="Times New Roman"/>
        <family val="1"/>
      </rPr>
      <t>®</t>
    </r>
    <r>
      <rPr>
        <sz val="12"/>
        <rFont val="Arial"/>
        <family val="2"/>
      </rPr>
      <t>service center.
TEL: 886-3-5781168 Fax : 886-3-5785099</t>
    </r>
    <phoneticPr fontId="5" type="noConversion"/>
  </si>
  <si>
    <r>
      <t>Phalanx OneArray</t>
    </r>
    <r>
      <rPr>
        <b/>
        <vertAlign val="superscript"/>
        <sz val="16"/>
        <rFont val="Times New Roman"/>
        <family val="1"/>
      </rPr>
      <t>®</t>
    </r>
    <r>
      <rPr>
        <b/>
        <sz val="16"/>
        <rFont val="Arial"/>
        <family val="2"/>
      </rPr>
      <t xml:space="preserve"> Gene Expression Profiling</t>
    </r>
    <phoneticPr fontId="5" type="noConversion"/>
  </si>
  <si>
    <t>RNA QC Report</t>
    <phoneticPr fontId="5" type="noConversion"/>
  </si>
  <si>
    <t>Service Code</t>
    <phoneticPr fontId="5" type="noConversion"/>
  </si>
  <si>
    <t>Date</t>
    <phoneticPr fontId="5" type="noConversion"/>
  </si>
  <si>
    <t>Customer Information</t>
    <phoneticPr fontId="5" type="noConversion"/>
  </si>
  <si>
    <t>PO Number</t>
    <phoneticPr fontId="5" type="noConversion"/>
  </si>
  <si>
    <t xml:space="preserve"> RNA Sample Information and QC Report  </t>
    <phoneticPr fontId="5" type="noConversion"/>
  </si>
  <si>
    <t xml:space="preserve">Total RNA Sample No. </t>
    <phoneticPr fontId="5" type="noConversion"/>
  </si>
  <si>
    <t>Arrival Date</t>
    <phoneticPr fontId="5" type="noConversion"/>
  </si>
  <si>
    <t>RNA Source</t>
    <phoneticPr fontId="5" type="noConversion"/>
  </si>
  <si>
    <t>RNA Storage Condition</t>
    <phoneticPr fontId="5" type="noConversion"/>
  </si>
  <si>
    <t>RNA Arrival Condition</t>
    <phoneticPr fontId="5" type="noConversion"/>
  </si>
  <si>
    <t xml:space="preserve">
  Other abnormal description :_____________________________</t>
    <phoneticPr fontId="5" type="noConversion"/>
  </si>
  <si>
    <t>Sample ID</t>
    <phoneticPr fontId="5" type="noConversion"/>
  </si>
  <si>
    <r>
      <t xml:space="preserve">OD260/280
</t>
    </r>
    <r>
      <rPr>
        <sz val="11"/>
        <rFont val="新細明體"/>
        <family val="1"/>
        <charset val="136"/>
      </rPr>
      <t>≧</t>
    </r>
    <r>
      <rPr>
        <sz val="11"/>
        <rFont val="Arial"/>
        <family val="2"/>
      </rPr>
      <t xml:space="preserve"> 1.8</t>
    </r>
    <phoneticPr fontId="5" type="noConversion"/>
  </si>
  <si>
    <r>
      <t xml:space="preserve">OD260/230
</t>
    </r>
    <r>
      <rPr>
        <sz val="11"/>
        <rFont val="細明體"/>
        <family val="3"/>
        <charset val="136"/>
      </rPr>
      <t>≧</t>
    </r>
    <r>
      <rPr>
        <sz val="11"/>
        <rFont val="Arial"/>
        <family val="2"/>
      </rPr>
      <t xml:space="preserve"> 1.5</t>
    </r>
    <phoneticPr fontId="5" type="noConversion"/>
  </si>
  <si>
    <r>
      <t xml:space="preserve">Total Amount
</t>
    </r>
    <r>
      <rPr>
        <sz val="11"/>
        <rFont val="細明體"/>
        <family val="3"/>
        <charset val="136"/>
      </rPr>
      <t>≧</t>
    </r>
    <r>
      <rPr>
        <sz val="11"/>
        <rFont val="Arial"/>
        <family val="2"/>
      </rPr>
      <t xml:space="preserve"> 5 μg</t>
    </r>
    <phoneticPr fontId="5" type="noConversion"/>
  </si>
  <si>
    <r>
      <t xml:space="preserve">RIN 
</t>
    </r>
    <r>
      <rPr>
        <sz val="11"/>
        <rFont val="新細明體"/>
        <family val="1"/>
        <charset val="136"/>
      </rPr>
      <t>≧</t>
    </r>
    <r>
      <rPr>
        <sz val="11"/>
        <rFont val="Arial"/>
        <family val="2"/>
      </rPr>
      <t xml:space="preserve"> 6.0</t>
    </r>
    <phoneticPr fontId="5" type="noConversion"/>
  </si>
  <si>
    <r>
      <t xml:space="preserve">QC Result </t>
    </r>
    <r>
      <rPr>
        <b/>
        <sz val="10"/>
        <color indexed="62"/>
        <rFont val="Arial"/>
        <family val="2"/>
      </rPr>
      <t/>
    </r>
    <phoneticPr fontId="5" type="noConversion"/>
  </si>
  <si>
    <t>Total Amount QC Criteria</t>
    <phoneticPr fontId="5" type="noConversion"/>
  </si>
  <si>
    <r>
      <t>*  </t>
    </r>
    <r>
      <rPr>
        <b/>
        <sz val="12"/>
        <color indexed="10"/>
        <rFont val="Calibri"/>
        <family val="2"/>
      </rPr>
      <t>3 ug</t>
    </r>
    <r>
      <rPr>
        <sz val="12"/>
        <color indexed="56"/>
        <rFont val="Calibri"/>
        <family val="2"/>
      </rPr>
      <t xml:space="preserve"> will be the minimum requirement for 3X HOA/MOA/ROA with</t>
    </r>
    <r>
      <rPr>
        <b/>
        <sz val="12"/>
        <color indexed="10"/>
        <rFont val="Calibri"/>
        <family val="2"/>
      </rPr>
      <t xml:space="preserve"> 1ug</t>
    </r>
    <r>
      <rPr>
        <sz val="12"/>
        <color indexed="56"/>
        <rFont val="Calibri"/>
        <family val="2"/>
      </rPr>
      <t xml:space="preserve"> starting amount. No miRNA expression service will be included.</t>
    </r>
    <phoneticPr fontId="5" type="noConversion"/>
  </si>
  <si>
    <r>
      <t xml:space="preserve">*  If 3X HOA/MOA/ROA with </t>
    </r>
    <r>
      <rPr>
        <b/>
        <sz val="12"/>
        <color indexed="10"/>
        <rFont val="Calibri"/>
        <family val="2"/>
      </rPr>
      <t>2.5ug</t>
    </r>
    <r>
      <rPr>
        <sz val="12"/>
        <color indexed="56"/>
        <rFont val="Calibri"/>
        <family val="2"/>
      </rPr>
      <t xml:space="preserve"> starting RNA amount, it remains </t>
    </r>
    <r>
      <rPr>
        <b/>
        <sz val="12"/>
        <color indexed="10"/>
        <rFont val="Calibri"/>
        <family val="2"/>
      </rPr>
      <t xml:space="preserve">6 ug. </t>
    </r>
    <phoneticPr fontId="5" type="noConversion"/>
  </si>
  <si>
    <t xml:space="preserve">Attachment: Agilent Bioanalyzer Result &amp; 1.5% agarose gel electrophoresis data.
</t>
    <phoneticPr fontId="5" type="noConversion"/>
  </si>
  <si>
    <t xml:space="preserve">Supervisor:                              </t>
    <phoneticPr fontId="5" type="noConversion"/>
  </si>
  <si>
    <t>Linda Liang / Jason Chen</t>
    <phoneticPr fontId="5" type="noConversion"/>
  </si>
  <si>
    <t>Attachment: Agilent Bioanalyzer Result</t>
    <phoneticPr fontId="5" type="noConversion"/>
  </si>
  <si>
    <t>Gel Image</t>
    <phoneticPr fontId="5" type="noConversion"/>
  </si>
  <si>
    <t>M</t>
    <phoneticPr fontId="5" type="noConversion"/>
  </si>
  <si>
    <t>1 kb marker</t>
    <phoneticPr fontId="5" type="noConversion"/>
  </si>
  <si>
    <t>R</t>
    <phoneticPr fontId="5" type="noConversion"/>
  </si>
  <si>
    <t>0.4 ug reference RNA from HeLa</t>
    <phoneticPr fontId="5" type="noConversion"/>
  </si>
  <si>
    <t>RNA QC Pass</t>
    <phoneticPr fontId="5" type="noConversion"/>
  </si>
  <si>
    <t>Dear Customer:</t>
    <phoneticPr fontId="5" type="noConversion"/>
  </si>
  <si>
    <t>Best Regards,</t>
    <phoneticPr fontId="5" type="noConversion"/>
  </si>
  <si>
    <t>Phalanx Biotech Group, Inc.</t>
    <phoneticPr fontId="5" type="noConversion"/>
  </si>
  <si>
    <t>Telephone:</t>
    <phoneticPr fontId="5" type="noConversion"/>
  </si>
  <si>
    <t>Fax:</t>
    <phoneticPr fontId="5" type="noConversion"/>
  </si>
  <si>
    <t>Website:</t>
    <phoneticPr fontId="5" type="noConversion"/>
  </si>
  <si>
    <t>http://www.phalanxbiotech.com</t>
    <phoneticPr fontId="5" type="noConversion"/>
  </si>
  <si>
    <t>RNA QC Fail</t>
    <phoneticPr fontId="5" type="noConversion"/>
  </si>
  <si>
    <t>機密文件!!</t>
    <phoneticPr fontId="5" type="noConversion"/>
  </si>
  <si>
    <r>
      <t>服務編號</t>
    </r>
    <r>
      <rPr>
        <sz val="9.5"/>
        <rFont val="Arial Unicode MS"/>
        <family val="2"/>
        <charset val="136"/>
      </rPr>
      <t>(</t>
    </r>
    <r>
      <rPr>
        <sz val="9.5"/>
        <rFont val="細明體"/>
        <family val="3"/>
        <charset val="136"/>
      </rPr>
      <t>生管</t>
    </r>
    <r>
      <rPr>
        <sz val="9.5"/>
        <rFont val="Arial Unicode MS"/>
        <family val="2"/>
        <charset val="136"/>
      </rPr>
      <t>) :</t>
    </r>
    <phoneticPr fontId="5" type="noConversion"/>
  </si>
  <si>
    <t>途程單BARCODE:</t>
    <phoneticPr fontId="5" type="noConversion"/>
  </si>
  <si>
    <r>
      <t>途程單編號</t>
    </r>
    <r>
      <rPr>
        <sz val="9.5"/>
        <rFont val="Arial Unicode MS"/>
        <family val="2"/>
        <charset val="136"/>
      </rPr>
      <t>(</t>
    </r>
    <r>
      <rPr>
        <sz val="9.5"/>
        <rFont val="細明體"/>
        <family val="3"/>
        <charset val="136"/>
      </rPr>
      <t>生管</t>
    </r>
    <r>
      <rPr>
        <sz val="9.5"/>
        <rFont val="Arial Unicode MS"/>
        <family val="2"/>
        <charset val="136"/>
      </rPr>
      <t xml:space="preserve">): </t>
    </r>
    <phoneticPr fontId="5" type="noConversion"/>
  </si>
  <si>
    <t>服務途程代號</t>
    <phoneticPr fontId="5" type="noConversion"/>
  </si>
  <si>
    <t>TAI-N</t>
    <phoneticPr fontId="5" type="noConversion"/>
  </si>
  <si>
    <r>
      <t>注意事項及附件</t>
    </r>
    <r>
      <rPr>
        <u/>
        <sz val="9.5"/>
        <rFont val="Arial Unicode MS"/>
        <family val="2"/>
        <charset val="136"/>
      </rPr>
      <t>(</t>
    </r>
    <r>
      <rPr>
        <u/>
        <sz val="9.5"/>
        <rFont val="細明體"/>
        <family val="3"/>
        <charset val="136"/>
      </rPr>
      <t>製造主管負責</t>
    </r>
    <r>
      <rPr>
        <u/>
        <sz val="9.5"/>
        <rFont val="Arial Unicode MS"/>
        <family val="2"/>
        <charset val="136"/>
      </rPr>
      <t>)</t>
    </r>
    <r>
      <rPr>
        <u/>
        <sz val="9.5"/>
        <rFont val="Arial Unicode MS"/>
        <family val="2"/>
        <charset val="136"/>
      </rPr>
      <t>:</t>
    </r>
    <r>
      <rPr>
        <sz val="10"/>
        <rFont val="細明體"/>
        <family val="3"/>
        <charset val="136"/>
      </rPr>
      <t/>
    </r>
    <phoneticPr fontId="5" type="noConversion"/>
  </si>
  <si>
    <t>途程編碼</t>
    <phoneticPr fontId="5" type="noConversion"/>
  </si>
  <si>
    <t>第一次 aRNA 製備與結果</t>
    <phoneticPr fontId="57" type="noConversion"/>
  </si>
  <si>
    <t xml:space="preserve"> aRNA 製備與結果</t>
    <phoneticPr fontId="5" type="noConversion"/>
  </si>
  <si>
    <t>TAI-N-1 製備紀錄與TAI-N-2 製備結果</t>
    <phoneticPr fontId="5" type="noConversion"/>
  </si>
  <si>
    <t>第二次 aRNA 製備與結果</t>
    <phoneticPr fontId="57" type="noConversion"/>
  </si>
  <si>
    <t>aRNA 製備結果判定</t>
    <phoneticPr fontId="57" type="noConversion"/>
  </si>
  <si>
    <t>TAI-N-3 Target Preparation  結果摘要報告</t>
    <phoneticPr fontId="57" type="noConversion"/>
  </si>
  <si>
    <r>
      <t>1.</t>
    </r>
    <r>
      <rPr>
        <sz val="9.5"/>
        <rFont val="Arial Unicode MS"/>
        <family val="2"/>
        <charset val="136"/>
      </rPr>
      <t>Optical Density: 260/280&gt;1.8; Amount &gt; 150% Hyb amount</t>
    </r>
    <phoneticPr fontId="57" type="noConversion"/>
  </si>
  <si>
    <r>
      <t xml:space="preserve">AA-aRNA </t>
    </r>
    <r>
      <rPr>
        <b/>
        <u/>
        <sz val="9.5"/>
        <rFont val="細明體"/>
        <family val="3"/>
        <charset val="136"/>
      </rPr>
      <t>製備異常原因說明</t>
    </r>
    <r>
      <rPr>
        <b/>
        <u/>
        <sz val="9.5"/>
        <rFont val="Arial Unicode MS"/>
        <family val="2"/>
        <charset val="136"/>
      </rPr>
      <t>(</t>
    </r>
    <r>
      <rPr>
        <b/>
        <u/>
        <sz val="9.5"/>
        <rFont val="細明體"/>
        <family val="3"/>
        <charset val="136"/>
      </rPr>
      <t>工程師負責記錄</t>
    </r>
    <r>
      <rPr>
        <b/>
        <u/>
        <sz val="9.5"/>
        <rFont val="Arial Unicode MS"/>
        <family val="2"/>
        <charset val="136"/>
      </rPr>
      <t>):</t>
    </r>
    <phoneticPr fontId="5" type="noConversion"/>
  </si>
  <si>
    <t>A.注意事項:</t>
    <phoneticPr fontId="5" type="noConversion"/>
  </si>
  <si>
    <r>
      <t xml:space="preserve">1 </t>
    </r>
    <r>
      <rPr>
        <sz val="9.5"/>
        <rFont val="細明體"/>
        <family val="3"/>
        <charset val="136"/>
      </rPr>
      <t>第一次</t>
    </r>
    <r>
      <rPr>
        <sz val="9.5"/>
        <rFont val="新細明體"/>
        <family val="1"/>
        <charset val="136"/>
      </rPr>
      <t xml:space="preserve"> aRNA 製備</t>
    </r>
    <r>
      <rPr>
        <sz val="9.5"/>
        <rFont val="細明體"/>
        <family val="3"/>
        <charset val="136"/>
      </rPr>
      <t>判定</t>
    </r>
    <r>
      <rPr>
        <sz val="9.5"/>
        <rFont val="新細明體"/>
        <family val="1"/>
        <charset val="136"/>
      </rPr>
      <t>: a.</t>
    </r>
    <r>
      <rPr>
        <sz val="9.5"/>
        <rFont val="細明體"/>
        <family val="3"/>
        <charset val="136"/>
      </rPr>
      <t>全過以</t>
    </r>
    <r>
      <rPr>
        <sz val="9.5"/>
        <rFont val="新細明體"/>
        <family val="1"/>
        <charset val="136"/>
      </rPr>
      <t>All Pass</t>
    </r>
    <r>
      <rPr>
        <sz val="9.5"/>
        <rFont val="細明體"/>
        <family val="3"/>
        <charset val="136"/>
      </rPr>
      <t>表示</t>
    </r>
    <r>
      <rPr>
        <sz val="9.5"/>
        <rFont val="新細明體"/>
        <family val="1"/>
        <charset val="136"/>
      </rPr>
      <t xml:space="preserve"> b. 未全過則紀錄 Pass 與 NG數量,若是實驗或儀器問題則以Redo</t>
    </r>
    <r>
      <rPr>
        <sz val="9.5"/>
        <rFont val="細明體"/>
        <family val="3"/>
        <charset val="136"/>
      </rPr>
      <t>表示並紀錄數量</t>
    </r>
    <r>
      <rPr>
        <sz val="9.5"/>
        <rFont val="新細明體"/>
        <family val="1"/>
        <charset val="136"/>
      </rPr>
      <t xml:space="preserve">, 
Redo判定須簽核 </t>
    </r>
    <phoneticPr fontId="57" type="noConversion"/>
  </si>
  <si>
    <r>
      <t xml:space="preserve">2. </t>
    </r>
    <r>
      <rPr>
        <sz val="9.5"/>
        <rFont val="細明體"/>
        <family val="3"/>
        <charset val="136"/>
      </rPr>
      <t>第二次</t>
    </r>
    <r>
      <rPr>
        <sz val="9.5"/>
        <rFont val="新細明體"/>
        <family val="1"/>
        <charset val="136"/>
      </rPr>
      <t xml:space="preserve"> aRNA 製備</t>
    </r>
    <r>
      <rPr>
        <sz val="9.5"/>
        <rFont val="細明體"/>
        <family val="3"/>
        <charset val="136"/>
      </rPr>
      <t>判定</t>
    </r>
    <r>
      <rPr>
        <sz val="9.5"/>
        <rFont val="新細明體"/>
        <family val="1"/>
        <charset val="136"/>
      </rPr>
      <t>: a.</t>
    </r>
    <r>
      <rPr>
        <sz val="9.5"/>
        <rFont val="細明體"/>
        <family val="3"/>
        <charset val="136"/>
      </rPr>
      <t>全過以</t>
    </r>
    <r>
      <rPr>
        <sz val="9.5"/>
        <rFont val="新細明體"/>
        <family val="1"/>
        <charset val="136"/>
      </rPr>
      <t>All Pass</t>
    </r>
    <r>
      <rPr>
        <sz val="9.5"/>
        <rFont val="細明體"/>
        <family val="3"/>
        <charset val="136"/>
      </rPr>
      <t>表示</t>
    </r>
    <r>
      <rPr>
        <sz val="9.5"/>
        <rFont val="新細明體"/>
        <family val="1"/>
        <charset val="136"/>
      </rPr>
      <t xml:space="preserve"> b. 未全過則紀錄 Pass 與 NG數量</t>
    </r>
    <phoneticPr fontId="57" type="noConversion"/>
  </si>
  <si>
    <r>
      <t>3.</t>
    </r>
    <r>
      <rPr>
        <sz val="9.5"/>
        <rFont val="細明體"/>
        <family val="3"/>
        <charset val="136"/>
      </rPr>
      <t>若需作第二次</t>
    </r>
    <r>
      <rPr>
        <sz val="9.5"/>
        <rFont val="新細明體"/>
        <family val="1"/>
        <charset val="136"/>
      </rPr>
      <t xml:space="preserve"> aRNA 製備</t>
    </r>
    <r>
      <rPr>
        <sz val="9.5"/>
        <rFont val="細明體"/>
        <family val="3"/>
        <charset val="136"/>
      </rPr>
      <t>時，再將第二次判定結果瑱入</t>
    </r>
    <phoneticPr fontId="57" type="noConversion"/>
  </si>
  <si>
    <r>
      <t>zzzzzzzzzz</t>
    </r>
    <r>
      <rPr>
        <sz val="9.5"/>
        <rFont val="Arial Unicode MS"/>
        <family val="2"/>
        <charset val="136"/>
      </rPr>
      <t>(</t>
    </r>
    <r>
      <rPr>
        <sz val="9.5"/>
        <rFont val="細明體"/>
        <family val="3"/>
        <charset val="136"/>
      </rPr>
      <t>服務編號</t>
    </r>
    <r>
      <rPr>
        <sz val="9.5"/>
        <rFont val="Arial Unicode MS"/>
        <family val="2"/>
        <charset val="136"/>
      </rPr>
      <t>)T</t>
    </r>
    <r>
      <rPr>
        <sz val="9.5"/>
        <color indexed="12"/>
        <rFont val="Arial Unicode MS"/>
        <family val="2"/>
        <charset val="136"/>
      </rPr>
      <t>z</t>
    </r>
    <r>
      <rPr>
        <sz val="9.5"/>
        <rFont val="Arial Unicode MS"/>
        <family val="2"/>
        <charset val="136"/>
      </rPr>
      <t>(</t>
    </r>
    <r>
      <rPr>
        <sz val="9.5"/>
        <rFont val="細明體"/>
        <family val="3"/>
        <charset val="136"/>
      </rPr>
      <t>第幾次製備</t>
    </r>
    <r>
      <rPr>
        <sz val="9.5"/>
        <rFont val="Arial Unicode MS"/>
        <family val="2"/>
        <charset val="136"/>
      </rPr>
      <t>)</t>
    </r>
    <phoneticPr fontId="5" type="noConversion"/>
  </si>
  <si>
    <t>第一次 aRNA 製備與結果</t>
    <phoneticPr fontId="5" type="noConversion"/>
  </si>
  <si>
    <t>Ambion Message Amp</t>
    <phoneticPr fontId="5" type="noConversion"/>
  </si>
  <si>
    <t>第二次 aRNA 製備與結果</t>
    <phoneticPr fontId="5" type="noConversion"/>
  </si>
  <si>
    <t>耗用單位</t>
    <phoneticPr fontId="5" type="noConversion"/>
  </si>
  <si>
    <t>總耗用量</t>
  </si>
  <si>
    <t>M-C-04-0500</t>
  </si>
  <si>
    <t>Gene-Amp PCR 9700</t>
    <phoneticPr fontId="5" type="noConversion"/>
  </si>
  <si>
    <t>Dry Bath</t>
    <phoneticPr fontId="5" type="noConversion"/>
  </si>
  <si>
    <t>M-C-04-1100</t>
  </si>
  <si>
    <t>離心機</t>
    <phoneticPr fontId="5" type="noConversion"/>
  </si>
  <si>
    <t>M-C-04-0900</t>
  </si>
  <si>
    <t>Oven</t>
    <phoneticPr fontId="5" type="noConversion"/>
  </si>
  <si>
    <t>服務編號</t>
    <phoneticPr fontId="5" type="noConversion"/>
  </si>
  <si>
    <t>Basic Information</t>
    <phoneticPr fontId="5" type="noConversion"/>
  </si>
  <si>
    <t>製表/執行 人員</t>
    <phoneticPr fontId="5" type="noConversion"/>
  </si>
  <si>
    <t>樣品數</t>
    <phoneticPr fontId="5" type="noConversion"/>
  </si>
  <si>
    <t>Spike #67 RNA(0.1ng/μl)</t>
  </si>
  <si>
    <t>Lot#</t>
    <phoneticPr fontId="5" type="noConversion"/>
  </si>
  <si>
    <t>Reagent Information: Ambion Message Amp aRNA kit (Cat# 1753)</t>
  </si>
  <si>
    <t>Ambion Message Amp aRNA kit</t>
  </si>
  <si>
    <t>Reagent Name</t>
    <phoneticPr fontId="5" type="noConversion"/>
  </si>
  <si>
    <t>Open date</t>
    <phoneticPr fontId="5" type="noConversion"/>
  </si>
  <si>
    <t>Redo N times</t>
    <phoneticPr fontId="5" type="noConversion"/>
  </si>
  <si>
    <t>Conc.
(μg/μl)</t>
  </si>
  <si>
    <t>Input
Amount
(μg)</t>
  </si>
  <si>
    <t>concentrated volume with speedvac</t>
    <phoneticPr fontId="5" type="noConversion"/>
  </si>
  <si>
    <t xml:space="preserve">total RNA volume (μl) </t>
  </si>
  <si>
    <t>RNase-free H2O (μl)</t>
  </si>
  <si>
    <t>Pre-Mix Component (μl)</t>
  </si>
  <si>
    <t>dNTP mix
(μl)</t>
  </si>
  <si>
    <t>10X 2nd Buffer (μl)</t>
  </si>
  <si>
    <t>RNase H
(μl)</t>
  </si>
  <si>
    <t>DNA Polymerase
(μl)</t>
  </si>
  <si>
    <t>Pre-Mix Component  (μl)</t>
  </si>
  <si>
    <t>T7 10X Buffer (μl)</t>
  </si>
  <si>
    <t>T7 Enzyme Mix (μl)</t>
  </si>
  <si>
    <t>Then preheat H2O to 50-55C (~30 min)</t>
    <phoneticPr fontId="5" type="noConversion"/>
  </si>
  <si>
    <t>Target Labeling  Run Card:AA-aRNA Labeling (Single Color)</t>
    <phoneticPr fontId="5" type="noConversion"/>
  </si>
  <si>
    <r>
      <t>AA-aRNA</t>
    </r>
    <r>
      <rPr>
        <sz val="12"/>
        <rFont val="細明體"/>
        <family val="3"/>
        <charset val="136"/>
      </rPr>
      <t>樣品數</t>
    </r>
    <phoneticPr fontId="5" type="noConversion"/>
  </si>
  <si>
    <t>Labeling Rxns</t>
    <phoneticPr fontId="5" type="noConversion"/>
  </si>
  <si>
    <t>Reagent Information</t>
    <phoneticPr fontId="5" type="noConversion"/>
  </si>
  <si>
    <t>Labeled aRNA Filter Cartridges</t>
    <phoneticPr fontId="5" type="noConversion"/>
  </si>
  <si>
    <t>1M NaHCO3 PH9.0</t>
    <phoneticPr fontId="5" type="noConversion"/>
  </si>
  <si>
    <t>DMSO</t>
    <phoneticPr fontId="5" type="noConversion"/>
  </si>
  <si>
    <t>Protocol</t>
    <phoneticPr fontId="5" type="noConversion"/>
  </si>
  <si>
    <t>Step 1. Prepare mono-reactive CyDye</t>
    <phoneticPr fontId="5" type="noConversion"/>
  </si>
  <si>
    <t xml:space="preserve">                                           tubes</t>
    <phoneticPr fontId="5" type="noConversion"/>
  </si>
  <si>
    <t>If not enough, open the new one. Add 100μl DMSO, vortex vigoursly, RT, dark, at least 20min</t>
  </si>
  <si>
    <t>Step 2. AA-aRNA labeling (Add each component sequentially)</t>
  </si>
  <si>
    <t>Cy5/Cy3</t>
    <phoneticPr fontId="5" type="noConversion"/>
  </si>
  <si>
    <t>Input
AA-aRNA
Amount
(μg)</t>
  </si>
  <si>
    <t xml:space="preserve">total 
AA-aRNA volume (μl) </t>
  </si>
  <si>
    <t xml:space="preserve">1M NaHCO3 pH 9.0 (μl) 1μl / 10μg </t>
  </si>
  <si>
    <t>Cy5 (μl) 2μl / 10μg</t>
  </si>
  <si>
    <t>Cy3 (μl) 2μl / 10μg</t>
  </si>
  <si>
    <t>Rnase-free H2O (μl)</t>
  </si>
  <si>
    <t>Total rxn vol. (μl) 10μl / 10μg</t>
  </si>
  <si>
    <t>--</t>
    <phoneticPr fontId="5" type="noConversion"/>
  </si>
  <si>
    <t>Mix Completely, 25C, 2hr, dark, oven</t>
  </si>
  <si>
    <t>Step 3. CyDye-aRNA Purification</t>
    <phoneticPr fontId="5" type="noConversion"/>
  </si>
  <si>
    <t>Wash with 500ul wash buffer, spin,  discard the flow-through, spin again and air dry to remove all ethanol, 10000g 1min RT</t>
    <phoneticPr fontId="5" type="noConversion"/>
  </si>
  <si>
    <t>Air dry 2min, and transfer to new tube air dry 2min</t>
    <phoneticPr fontId="5" type="noConversion"/>
  </si>
  <si>
    <t>Step 4. Labeling Efficiency Calculation</t>
  </si>
  <si>
    <t xml:space="preserve">Proceed OD reading (260, 280, 550, 649 nm) and calculate the labeling efficiency </t>
    <phoneticPr fontId="5" type="noConversion"/>
  </si>
  <si>
    <t>Array</t>
    <phoneticPr fontId="5" type="noConversion"/>
  </si>
  <si>
    <t>製表/ 執行 人員</t>
    <phoneticPr fontId="5" type="noConversion"/>
  </si>
  <si>
    <t>晶片數</t>
    <phoneticPr fontId="5" type="noConversion"/>
  </si>
  <si>
    <t>Lot# / prepared date</t>
    <phoneticPr fontId="5" type="noConversion"/>
  </si>
  <si>
    <t>Open date/wash date</t>
    <phoneticPr fontId="5" type="noConversion"/>
  </si>
  <si>
    <t>Fragmentation Kit</t>
    <phoneticPr fontId="5" type="noConversion"/>
  </si>
  <si>
    <t>1.5x Phalanx Hyb buffer</t>
    <phoneticPr fontId="5" type="noConversion"/>
  </si>
  <si>
    <t>Spike # 69 (5 ng/μl)</t>
  </si>
  <si>
    <t>Cy5-aRNA prep. date</t>
    <phoneticPr fontId="5" type="noConversion"/>
  </si>
  <si>
    <t>40 ng/μl prepared date</t>
  </si>
  <si>
    <t>Step 1. Prescan Array</t>
    <phoneticPr fontId="5" type="noConversion"/>
  </si>
  <si>
    <t xml:space="preserve">                                            slides</t>
    <phoneticPr fontId="5" type="noConversion"/>
  </si>
  <si>
    <t>(use the same lot for one service, check it before prescan)</t>
    <phoneticPr fontId="5" type="noConversion"/>
  </si>
  <si>
    <t>[GenePix 4000B] Scan parameter, Cy5: PMT 510 Power 33; Cy3 PMT 460 Power 10; Resolution 10 um  (GPS File:              30 k                            )</t>
  </si>
  <si>
    <t>Save the image in the prescan folder, file name: Bz(Array No.) zzz(Cy5PMT) zz(Cy5Power) zzz(Cy3PMT) zz(Cy3Power) zz(Resulotion)</t>
    <phoneticPr fontId="5" type="noConversion"/>
  </si>
  <si>
    <r>
      <t xml:space="preserve">Check the Cy3 histogram, record the mode on the reverse side. </t>
    </r>
    <r>
      <rPr>
        <b/>
        <sz val="12"/>
        <rFont val="Times New Roman"/>
        <family val="1"/>
      </rPr>
      <t>If the mode is below 28000, do not use it!</t>
    </r>
    <phoneticPr fontId="5" type="noConversion"/>
  </si>
  <si>
    <t>異常說明: (紀錄 GAM below 28000)</t>
    <phoneticPr fontId="5" type="noConversion"/>
  </si>
  <si>
    <t>Step 2. Hybridization System set up</t>
    <phoneticPr fontId="5" type="noConversion"/>
  </si>
  <si>
    <t xml:space="preserve"> Phalanx hyb system
     1. Preheat the H20 to 90-95C
     2. Assemble the hybridization accessories (array, spacer/                                         , cover slide, hyb bag)
     3. Shrinkage the hyb bag by soaking in the 95C H2O
     4. Cut the excess part </t>
  </si>
  <si>
    <t>Step 3. Labeled-aRNA fragmentation and preparation of hybridization mix</t>
  </si>
  <si>
    <t>Note: Phalanx Hyb system, Final/sample volume &lt; 60 μl, Total Hyb volume &lt; 180 μl</t>
  </si>
  <si>
    <t>Sample Vol. (μl)</t>
  </si>
  <si>
    <t>10X Frag. Buffer (μl)</t>
  </si>
  <si>
    <t>Total Rxn Vol. (μl)</t>
  </si>
  <si>
    <t>Stop Sol. (μl)</t>
  </si>
  <si>
    <t>Final/ Sample vol. (μl)</t>
  </si>
  <si>
    <t>1.5X Hyb Buffer (μl)</t>
  </si>
  <si>
    <t xml:space="preserve">Total Hyb Vol. (μl) </t>
  </si>
  <si>
    <t>Note/Trouble</t>
  </si>
  <si>
    <t>01</t>
    <phoneticPr fontId="5" type="noConversion"/>
  </si>
  <si>
    <t>Prewarm the array at 50C before hybridization (not over 15 min)</t>
    <phoneticPr fontId="5" type="noConversion"/>
  </si>
  <si>
    <t>Step 6. Hybridization</t>
    <phoneticPr fontId="5" type="noConversion"/>
  </si>
  <si>
    <r>
      <t xml:space="preserve">Denature the hybridization mix and 1X Hyb buffer: 95C 5 min, keep at 60C (PCR program name: </t>
    </r>
    <r>
      <rPr>
        <sz val="12"/>
        <color indexed="62"/>
        <rFont val="Times New Roman"/>
        <family val="1"/>
      </rPr>
      <t>___________Hyb________________</t>
    </r>
    <r>
      <rPr>
        <sz val="12"/>
        <rFont val="Times New Roman"/>
        <family val="1"/>
      </rPr>
      <t>).</t>
    </r>
    <phoneticPr fontId="5" type="noConversion"/>
  </si>
  <si>
    <r>
      <t xml:space="preserve">Phalanx hyb system
     1. Load the mix into the hyb sandwich
     2. </t>
    </r>
    <r>
      <rPr>
        <sz val="12"/>
        <rFont val="新細明體"/>
        <family val="1"/>
        <charset val="136"/>
      </rPr>
      <t>灌注</t>
    </r>
    <r>
      <rPr>
        <sz val="12"/>
        <rFont val="Times New Roman"/>
        <family val="1"/>
      </rPr>
      <t xml:space="preserve">1X hyb buffer </t>
    </r>
    <r>
      <rPr>
        <sz val="12"/>
        <rFont val="新細明體"/>
        <family val="1"/>
        <charset val="136"/>
      </rPr>
      <t>至</t>
    </r>
    <r>
      <rPr>
        <sz val="12"/>
        <rFont val="Times New Roman"/>
        <family val="1"/>
      </rPr>
      <t xml:space="preserve"> </t>
    </r>
    <r>
      <rPr>
        <sz val="12"/>
        <rFont val="新細明體"/>
        <family val="1"/>
        <charset val="136"/>
      </rPr>
      <t>留有一小泡</t>
    </r>
    <r>
      <rPr>
        <sz val="12"/>
        <rFont val="Times New Roman"/>
        <family val="1"/>
      </rPr>
      <t xml:space="preserve"> 
     3. </t>
    </r>
    <r>
      <rPr>
        <sz val="12"/>
        <rFont val="新細明體"/>
        <family val="1"/>
        <charset val="136"/>
      </rPr>
      <t>蓋上預裁一半</t>
    </r>
    <r>
      <rPr>
        <sz val="12"/>
        <rFont val="Times New Roman"/>
        <family val="1"/>
      </rPr>
      <t xml:space="preserve"> hyb bag, shrinkage the hyb bag by soaking in the 95C H2O
     4. </t>
    </r>
    <r>
      <rPr>
        <sz val="12"/>
        <rFont val="新細明體"/>
        <family val="1"/>
        <charset val="136"/>
      </rPr>
      <t>確定泡泡可以旋轉流暢後</t>
    </r>
    <r>
      <rPr>
        <sz val="12"/>
        <rFont val="Times New Roman"/>
        <family val="1"/>
      </rPr>
      <t xml:space="preserve">, </t>
    </r>
    <r>
      <rPr>
        <sz val="12"/>
        <rFont val="新細明體"/>
        <family val="1"/>
        <charset val="136"/>
      </rPr>
      <t>放至於</t>
    </r>
    <r>
      <rPr>
        <sz val="12"/>
        <rFont val="Times New Roman"/>
        <family val="1"/>
      </rPr>
      <t xml:space="preserve"> 50C Oven
     5. </t>
    </r>
    <r>
      <rPr>
        <sz val="12"/>
        <rFont val="新細明體"/>
        <family val="1"/>
        <charset val="136"/>
      </rPr>
      <t>確定旋轉速度為</t>
    </r>
    <r>
      <rPr>
        <sz val="12"/>
        <rFont val="Times New Roman"/>
        <family val="1"/>
      </rPr>
      <t xml:space="preserve"> 2 rpm</t>
    </r>
    <phoneticPr fontId="5" type="noConversion"/>
  </si>
  <si>
    <t>Put 2XSSC in the 50C oven to keep humidity, 50C overnight hybridization</t>
    <phoneticPr fontId="5" type="noConversion"/>
  </si>
  <si>
    <t>Step 7. Wash (Wash I: 2XSSC,0.2%SDS; Wash II: 2XSSC; WashIII: 0.2XSSC)</t>
    <phoneticPr fontId="5" type="noConversion"/>
  </si>
  <si>
    <t>Prewarm the wash buffer I and II to 42C</t>
    <phoneticPr fontId="5" type="noConversion"/>
  </si>
  <si>
    <t xml:space="preserve">Wash I  42C 80 rpm 5 min ; Wash II  42C  80 rpm 5 min; Wash II  25C 80 rpm 5 min </t>
    <phoneticPr fontId="5" type="noConversion"/>
  </si>
  <si>
    <t>Rinse array by Wash III, then Spin dry</t>
    <phoneticPr fontId="5" type="noConversion"/>
  </si>
  <si>
    <t>異常說明:</t>
    <phoneticPr fontId="5" type="noConversion"/>
  </si>
  <si>
    <t>Step 8. Scan and Signal Segmentation</t>
  </si>
  <si>
    <t>Prewarm the scanner for 15 min</t>
    <phoneticPr fontId="5" type="noConversion"/>
  </si>
  <si>
    <r>
      <t xml:space="preserve">
Cy5: PMT 600 Power 33  other__________________________ 
Cy3: PMT 460 Power 10  other__________________________
Resolution 10 um </t>
    </r>
    <r>
      <rPr>
        <sz val="10"/>
        <rFont val="細明體"/>
        <family val="3"/>
        <charset val="136"/>
      </rPr>
      <t/>
    </r>
  </si>
  <si>
    <r>
      <t xml:space="preserve">
Cy5: PMT 420 Power 33  other__________________________
Cy3: PMT ? Power 10  other__________________________
Resolution 10 um </t>
    </r>
    <r>
      <rPr>
        <sz val="10"/>
        <rFont val="細明體"/>
        <family val="3"/>
        <charset val="136"/>
      </rPr>
      <t/>
    </r>
  </si>
  <si>
    <t xml:space="preserve">Open gal file: </t>
    <phoneticPr fontId="5" type="noConversion"/>
  </si>
  <si>
    <t xml:space="preserve">  do signal segmentation (Diameter max:200, min:50, CPI:0)</t>
    <phoneticPr fontId="5" type="noConversion"/>
  </si>
  <si>
    <r>
      <t>Check the Number of the saturated spots (&gt;60000) is around 100 (</t>
    </r>
    <r>
      <rPr>
        <sz val="12"/>
        <rFont val="新細明體"/>
        <family val="1"/>
        <charset val="136"/>
      </rPr>
      <t>±</t>
    </r>
    <r>
      <rPr>
        <sz val="12"/>
        <rFont val="Times New Roman"/>
        <family val="1"/>
      </rPr>
      <t xml:space="preserve"> 25%). If above, change the PMT value and record it.</t>
    </r>
    <phoneticPr fontId="5" type="noConversion"/>
  </si>
  <si>
    <t>Save the image in the hyb folder, file name: Hz(item)-z(Array No.) zzz(Cy5PMT) zz(Cy5Power) zzz(Cy3PMT) zz(Cy3Power) zz(Resulotion)</t>
    <phoneticPr fontId="5" type="noConversion"/>
  </si>
  <si>
    <r>
      <t xml:space="preserve">Process GPR file to evaluate the basic hyb result (Program Name: </t>
    </r>
    <r>
      <rPr>
        <u/>
        <sz val="12"/>
        <rFont val="Times New Roman"/>
        <family val="1"/>
      </rPr>
      <t xml:space="preserve">         basicinformation_new_Service_v1.3                                                     </t>
    </r>
    <r>
      <rPr>
        <sz val="12"/>
        <rFont val="Times New Roman"/>
        <family val="1"/>
      </rPr>
      <t>).</t>
    </r>
    <phoneticPr fontId="5" type="noConversion"/>
  </si>
  <si>
    <t>Calculate R value</t>
  </si>
  <si>
    <t>Array Version</t>
    <phoneticPr fontId="5" type="noConversion"/>
  </si>
  <si>
    <t>Array Version</t>
    <phoneticPr fontId="5" type="noConversion"/>
  </si>
  <si>
    <r>
      <t xml:space="preserve">     1. 12000 rcf 30 min 4</t>
    </r>
    <r>
      <rPr>
        <sz val="10"/>
        <rFont val="新細明體"/>
        <family val="1"/>
        <charset val="136"/>
      </rPr>
      <t>℃</t>
    </r>
    <r>
      <rPr>
        <sz val="10"/>
        <rFont val="Arial"/>
        <family val="2"/>
      </rPr>
      <t>. 
     2. Remove supernatant, Add 1000ul 80% ETOH, 7.6K rcf
         5 min 4</t>
    </r>
    <r>
      <rPr>
        <sz val="10"/>
        <rFont val="新細明體"/>
        <family val="1"/>
        <charset val="136"/>
      </rPr>
      <t xml:space="preserve">℃
</t>
    </r>
    <r>
      <rPr>
        <sz val="10"/>
        <rFont val="Arial"/>
        <family val="2"/>
      </rPr>
      <t xml:space="preserve">     3. Remove supernatant, air dry 10min in biological hood. 
     4. Add RNase-free H2O. (</t>
    </r>
    <r>
      <rPr>
        <sz val="10"/>
        <rFont val="新細明體"/>
        <family val="1"/>
        <charset val="136"/>
      </rPr>
      <t>參考</t>
    </r>
    <r>
      <rPr>
        <sz val="10"/>
        <rFont val="Arial"/>
        <family val="2"/>
      </rPr>
      <t xml:space="preserve">RNA </t>
    </r>
    <r>
      <rPr>
        <sz val="10"/>
        <rFont val="新細明體"/>
        <family val="1"/>
        <charset val="136"/>
      </rPr>
      <t>酒精沉澱作業指導書</t>
    </r>
    <r>
      <rPr>
        <sz val="10"/>
        <rFont val="Arial"/>
        <family val="2"/>
      </rPr>
      <t>)</t>
    </r>
    <phoneticPr fontId="5" type="noConversion"/>
  </si>
  <si>
    <r>
      <t xml:space="preserve">   
    1. Add RNase-free H2O, vortex and spin down. 
         Repeat three times
     2. on ice &gt;10 min (</t>
    </r>
    <r>
      <rPr>
        <sz val="10"/>
        <rFont val="新細明體"/>
        <family val="1"/>
        <charset val="136"/>
      </rPr>
      <t>參考</t>
    </r>
    <r>
      <rPr>
        <sz val="10"/>
        <rFont val="Arial"/>
        <family val="2"/>
      </rPr>
      <t>RNA QC</t>
    </r>
    <r>
      <rPr>
        <sz val="10"/>
        <rFont val="新細明體"/>
        <family val="1"/>
        <charset val="136"/>
      </rPr>
      <t>作業指導書</t>
    </r>
    <r>
      <rPr>
        <sz val="10"/>
        <rFont val="Arial"/>
        <family val="2"/>
      </rPr>
      <t>)</t>
    </r>
    <phoneticPr fontId="5" type="noConversion"/>
  </si>
  <si>
    <t xml:space="preserve">  
1. Vortex and spin down (&gt;5000rcf, &gt;20s) </t>
    <phoneticPr fontId="5" type="noConversion"/>
  </si>
  <si>
    <t xml:space="preserve">   
  1. Please process "Dry Pellet" and "ETOH  
         Precipitation-Salt" </t>
    <phoneticPr fontId="5" type="noConversion"/>
  </si>
  <si>
    <t xml:space="preserve">and Service code is </t>
    <phoneticPr fontId="5" type="noConversion"/>
  </si>
  <si>
    <t>microarrays.</t>
    <phoneticPr fontId="5" type="noConversion"/>
  </si>
  <si>
    <t>0800-777-988</t>
  </si>
  <si>
    <t>650-320-8669 Ext.108</t>
    <phoneticPr fontId="5" type="noConversion"/>
  </si>
  <si>
    <t>650-320-8488</t>
    <phoneticPr fontId="5" type="noConversion"/>
  </si>
  <si>
    <t xml:space="preserve">We have already received </t>
    <phoneticPr fontId="5" type="noConversion"/>
  </si>
  <si>
    <t xml:space="preserve">RNA samples from you on </t>
    <phoneticPr fontId="5" type="noConversion"/>
  </si>
  <si>
    <t>謝謝您!</t>
  </si>
  <si>
    <t>我們已經收到您於</t>
    <phoneticPr fontId="5" type="noConversion"/>
  </si>
  <si>
    <t>寄來的</t>
    <phoneticPr fontId="5" type="noConversion"/>
  </si>
  <si>
    <t>個核酸檢體，預計要做</t>
    <phoneticPr fontId="5" type="noConversion"/>
  </si>
  <si>
    <t>片</t>
    <phoneticPr fontId="5" type="noConversion"/>
  </si>
  <si>
    <t>微陣列晶片分析。</t>
  </si>
  <si>
    <t>而服務案件編號為</t>
    <phoneticPr fontId="5" type="noConversion"/>
  </si>
  <si>
    <t>請您立即確認品質檢驗報告。若有任何問題，請您盡快與我們聯繫。</t>
    <phoneticPr fontId="5" type="noConversion"/>
  </si>
  <si>
    <r>
      <rPr>
        <sz val="12"/>
        <rFont val="細明體"/>
        <family val="3"/>
        <charset val="136"/>
      </rPr>
      <t>謝謝您</t>
    </r>
    <r>
      <rPr>
        <sz val="12"/>
        <rFont val="Times New Roman"/>
        <family val="1"/>
      </rPr>
      <t>!</t>
    </r>
    <phoneticPr fontId="5" type="noConversion"/>
  </si>
  <si>
    <t>886-3-5785099</t>
  </si>
  <si>
    <t>6 Technology Road 5, 6th Floor Hsinchu Science Park, Hsinchu 30078, Taiwan</t>
    <phoneticPr fontId="5" type="noConversion"/>
  </si>
  <si>
    <t>請您立即確認品質檢驗報告，並請盡快回覆樣品處理回函。</t>
    <phoneticPr fontId="5" type="noConversion"/>
  </si>
  <si>
    <r>
      <t>(</t>
    </r>
    <r>
      <rPr>
        <sz val="12"/>
        <rFont val="細明體"/>
        <family val="3"/>
        <charset val="136"/>
      </rPr>
      <t>您回應的速度可能會影響您的實驗排程時間</t>
    </r>
    <r>
      <rPr>
        <sz val="12"/>
        <rFont val="Times New Roman"/>
        <family val="1"/>
      </rPr>
      <t>)</t>
    </r>
    <phoneticPr fontId="5" type="noConversion"/>
  </si>
  <si>
    <r>
      <t xml:space="preserve">Please use this form for </t>
    </r>
    <r>
      <rPr>
        <b/>
        <sz val="16"/>
        <color indexed="62"/>
        <rFont val="Times New Roman"/>
        <family val="1"/>
      </rPr>
      <t>US</t>
    </r>
    <r>
      <rPr>
        <b/>
        <sz val="16"/>
        <color indexed="10"/>
        <rFont val="Times New Roman"/>
        <family val="1"/>
      </rPr>
      <t xml:space="preserve"> case</t>
    </r>
    <phoneticPr fontId="5" type="noConversion"/>
  </si>
  <si>
    <r>
      <t xml:space="preserve">Please use this form for </t>
    </r>
    <r>
      <rPr>
        <b/>
        <sz val="16"/>
        <color indexed="62"/>
        <rFont val="Times New Roman"/>
        <family val="1"/>
      </rPr>
      <t>TW</t>
    </r>
    <r>
      <rPr>
        <b/>
        <sz val="16"/>
        <color indexed="10"/>
        <rFont val="Times New Roman"/>
        <family val="1"/>
      </rPr>
      <t xml:space="preserve"> case</t>
    </r>
    <phoneticPr fontId="5" type="noConversion"/>
  </si>
  <si>
    <r>
      <t xml:space="preserve">Please use this form for </t>
    </r>
    <r>
      <rPr>
        <b/>
        <sz val="16"/>
        <color indexed="62"/>
        <rFont val="Times New Roman"/>
        <family val="1"/>
      </rPr>
      <t>CN</t>
    </r>
    <r>
      <rPr>
        <b/>
        <sz val="16"/>
        <color indexed="10"/>
        <rFont val="Times New Roman"/>
        <family val="1"/>
      </rPr>
      <t xml:space="preserve"> case</t>
    </r>
    <phoneticPr fontId="5" type="noConversion"/>
  </si>
  <si>
    <t>我们已经收到您于</t>
    <phoneticPr fontId="5" type="noConversion"/>
  </si>
  <si>
    <t>寄来的</t>
    <phoneticPr fontId="5" type="noConversion"/>
  </si>
  <si>
    <t>个核酸检体，预计要做</t>
    <phoneticPr fontId="5" type="noConversion"/>
  </si>
  <si>
    <t>微阵列芯片分析。</t>
    <phoneticPr fontId="5" type="noConversion"/>
  </si>
  <si>
    <t>谢谢您!</t>
  </si>
  <si>
    <t>谢谢您!</t>
    <phoneticPr fontId="5" type="noConversion"/>
  </si>
  <si>
    <t>请您立即确认品质检验报告，并请尽快回覆样品处理回函​​。</t>
    <phoneticPr fontId="5" type="noConversion"/>
  </si>
  <si>
    <r>
      <t>(</t>
    </r>
    <r>
      <rPr>
        <sz val="12"/>
        <rFont val="細明體"/>
        <family val="3"/>
        <charset val="136"/>
      </rPr>
      <t>您回应的速度可能会影响您的实验排程时间</t>
    </r>
    <r>
      <rPr>
        <sz val="12"/>
        <rFont val="Times New Roman"/>
        <family val="1"/>
      </rPr>
      <t>)</t>
    </r>
    <phoneticPr fontId="5" type="noConversion"/>
  </si>
  <si>
    <r>
      <rPr>
        <sz val="12"/>
        <rFont val="細明體"/>
        <family val="3"/>
        <charset val="136"/>
      </rPr>
      <t>恭喜您</t>
    </r>
    <r>
      <rPr>
        <sz val="12"/>
        <rFont val="Times New Roman"/>
        <family val="1"/>
      </rPr>
      <t xml:space="preserve">! </t>
    </r>
    <r>
      <rPr>
        <sz val="12"/>
        <rFont val="細明體"/>
        <family val="3"/>
        <charset val="136"/>
      </rPr>
      <t>所有的檢體均已通過我們內部品質檢測的標準</t>
    </r>
    <phoneticPr fontId="5" type="noConversion"/>
  </si>
  <si>
    <r>
      <rPr>
        <sz val="12"/>
        <rFont val="細明體"/>
        <family val="3"/>
        <charset val="136"/>
      </rPr>
      <t>恭喜您</t>
    </r>
    <r>
      <rPr>
        <sz val="12"/>
        <rFont val="Times New Roman"/>
        <family val="1"/>
      </rPr>
      <t xml:space="preserve">! </t>
    </r>
    <r>
      <rPr>
        <sz val="12"/>
        <rFont val="細明體"/>
        <family val="3"/>
        <charset val="136"/>
      </rPr>
      <t>所有的检体均已通过我们内部品质检测的标准</t>
    </r>
    <phoneticPr fontId="5" type="noConversion"/>
  </si>
  <si>
    <t>很可惜，有一部分的檢體並沒有通過我們內部品質檢測的標準。</t>
    <phoneticPr fontId="5" type="noConversion"/>
  </si>
  <si>
    <t>很可惜，有一部分的检体并没有通过我们内部品质检测的标准。</t>
    <phoneticPr fontId="5" type="noConversion"/>
  </si>
  <si>
    <t xml:space="preserve">Contact: </t>
    <phoneticPr fontId="5" type="noConversion"/>
  </si>
  <si>
    <t>support@onearray.com</t>
    <phoneticPr fontId="5" type="noConversion"/>
  </si>
  <si>
    <t>If you have any question, please get back to us as soon as possible.</t>
    <phoneticPr fontId="5" type="noConversion"/>
  </si>
  <si>
    <t>您的訂單編號是</t>
    <phoneticPr fontId="5" type="noConversion"/>
  </si>
  <si>
    <t>请您立即确认品质检验报告。若有任何问题，请您尽快与我们联系。</t>
    <phoneticPr fontId="5" type="noConversion"/>
  </si>
  <si>
    <t xml:space="preserve">1301 Shoreway Road, Suite 160, Belmont, CA 94002  USA
</t>
    <phoneticPr fontId="5" type="noConversion"/>
  </si>
  <si>
    <t xml:space="preserve">As you requested, we expect to perform </t>
    <phoneticPr fontId="5" type="noConversion"/>
  </si>
  <si>
    <t>The PO number is</t>
    <phoneticPr fontId="5" type="noConversion"/>
  </si>
  <si>
    <r>
      <rPr>
        <sz val="12"/>
        <rFont val="細明體"/>
        <family val="3"/>
        <charset val="136"/>
      </rPr>
      <t>親愛的客戶您好</t>
    </r>
    <r>
      <rPr>
        <sz val="12"/>
        <rFont val="Times New Roman"/>
        <family val="1"/>
      </rPr>
      <t>:</t>
    </r>
    <phoneticPr fontId="5" type="noConversion"/>
  </si>
  <si>
    <t>亲爱的客户您好：</t>
    <phoneticPr fontId="5" type="noConversion"/>
  </si>
  <si>
    <t>Congratulations! All of your samples have passed our internal QC.</t>
    <phoneticPr fontId="5" type="noConversion"/>
  </si>
  <si>
    <t xml:space="preserve">Unfortunately, some of the samples are failed in QC.
</t>
    <phoneticPr fontId="5" type="noConversion"/>
  </si>
  <si>
    <t xml:space="preserve"> ( The reply time may affect the schedule.)</t>
    <phoneticPr fontId="5" type="noConversion"/>
  </si>
  <si>
    <t>Please see the attached file and send us back your feedback on the “sample process agreement” at your</t>
    <phoneticPr fontId="5" type="noConversion"/>
  </si>
  <si>
    <t>earliest convenience .Your prompt reply will be very much appreciated.</t>
    <phoneticPr fontId="5" type="noConversion"/>
  </si>
  <si>
    <t>Please check the RNA QC Report.</t>
    <phoneticPr fontId="5" type="noConversion"/>
  </si>
  <si>
    <t>而服务案件编号为</t>
    <phoneticPr fontId="5" type="noConversion"/>
  </si>
  <si>
    <t>您的订单编号是</t>
    <phoneticPr fontId="5" type="noConversion"/>
  </si>
  <si>
    <t>很可惜，檢體並沒有通過我們內部品質檢測的標準。</t>
    <phoneticPr fontId="5" type="noConversion"/>
  </si>
  <si>
    <r>
      <rPr>
        <sz val="12"/>
        <rFont val="細明體"/>
        <family val="3"/>
        <charset val="136"/>
      </rPr>
      <t>個檢體，做</t>
    </r>
    <r>
      <rPr>
        <sz val="12"/>
        <rFont val="Times New Roman"/>
        <family val="1"/>
      </rPr>
      <t xml:space="preserve"> RNA </t>
    </r>
    <r>
      <rPr>
        <sz val="12"/>
        <rFont val="細明體"/>
        <family val="3"/>
        <charset val="136"/>
      </rPr>
      <t>萃取服務</t>
    </r>
    <phoneticPr fontId="5" type="noConversion"/>
  </si>
  <si>
    <r>
      <rPr>
        <sz val="12"/>
        <rFont val="細明體"/>
        <family val="3"/>
        <charset val="136"/>
      </rPr>
      <t>谢谢您</t>
    </r>
    <r>
      <rPr>
        <sz val="12"/>
        <rFont val="Times New Roman"/>
        <family val="1"/>
      </rPr>
      <t>!</t>
    </r>
    <phoneticPr fontId="5" type="noConversion"/>
  </si>
  <si>
    <t>个检体，做RNA萃取服务</t>
    <phoneticPr fontId="5" type="noConversion"/>
  </si>
  <si>
    <t>cninfo@phalanxbiotech.com</t>
    <phoneticPr fontId="5" type="noConversion"/>
  </si>
  <si>
    <t>http:/www.onearray.com.cn</t>
    <phoneticPr fontId="5" type="noConversion"/>
  </si>
  <si>
    <t xml:space="preserve"> 4006-4008-60</t>
    <phoneticPr fontId="5" type="noConversion"/>
  </si>
  <si>
    <t>twinfo@phalanxbiotech.com</t>
    <phoneticPr fontId="5" type="noConversion"/>
  </si>
  <si>
    <t>開始日期
與時間</t>
    <phoneticPr fontId="57" type="noConversion"/>
  </si>
  <si>
    <t>完成日期
與時間</t>
    <phoneticPr fontId="57" type="noConversion"/>
  </si>
  <si>
    <r>
      <t xml:space="preserve">Type </t>
    </r>
    <r>
      <rPr>
        <sz val="18"/>
        <color indexed="19"/>
        <rFont val="Arial"/>
        <family val="2"/>
      </rPr>
      <t>(Service Type )</t>
    </r>
    <phoneticPr fontId="5" type="noConversion"/>
  </si>
  <si>
    <r>
      <t xml:space="preserve">Model </t>
    </r>
    <r>
      <rPr>
        <sz val="18"/>
        <color indexed="19"/>
        <rFont val="Arial"/>
        <family val="2"/>
      </rPr>
      <t>(Sample Species )</t>
    </r>
    <phoneticPr fontId="5" type="noConversion"/>
  </si>
  <si>
    <r>
      <t>mRNAServiceType</t>
    </r>
    <r>
      <rPr>
        <sz val="18"/>
        <color indexed="19"/>
        <rFont val="Arial"/>
        <family val="2"/>
      </rPr>
      <t xml:space="preserve"> (mRNA Service Type)</t>
    </r>
    <phoneticPr fontId="5" type="noConversion"/>
  </si>
  <si>
    <t>Please Select</t>
    <phoneticPr fontId="5" type="noConversion"/>
  </si>
  <si>
    <t>If mRNA service, please select here</t>
    <phoneticPr fontId="5" type="noConversion"/>
  </si>
  <si>
    <t>Whole Genome Expression (mRNA)</t>
    <phoneticPr fontId="5" type="noConversion"/>
  </si>
  <si>
    <t>Human</t>
    <phoneticPr fontId="5" type="noConversion"/>
  </si>
  <si>
    <t>Phalanx One Array</t>
    <phoneticPr fontId="5" type="noConversion"/>
  </si>
  <si>
    <t>Small RNA/miRNA Expression</t>
    <phoneticPr fontId="5" type="noConversion"/>
  </si>
  <si>
    <t>Mouse</t>
    <phoneticPr fontId="5" type="noConversion"/>
  </si>
  <si>
    <t>Agilent Array</t>
    <phoneticPr fontId="5" type="noConversion"/>
  </si>
  <si>
    <t>Both mRNA/miRNA Expression Services</t>
    <phoneticPr fontId="5" type="noConversion"/>
  </si>
  <si>
    <t>Rat</t>
    <phoneticPr fontId="5" type="noConversion"/>
  </si>
  <si>
    <t>Agilent Array Expression Service (mRNA)</t>
    <phoneticPr fontId="5" type="noConversion"/>
  </si>
  <si>
    <t>Rice</t>
    <phoneticPr fontId="5" type="noConversion"/>
  </si>
  <si>
    <r>
      <t>microRNAServiceType</t>
    </r>
    <r>
      <rPr>
        <sz val="18"/>
        <color indexed="19"/>
        <rFont val="Arial"/>
        <family val="2"/>
      </rPr>
      <t xml:space="preserve"> (microRNA Service Type)</t>
    </r>
    <phoneticPr fontId="5" type="noConversion"/>
  </si>
  <si>
    <t>Customized Array expression service</t>
    <phoneticPr fontId="5" type="noConversion"/>
  </si>
  <si>
    <t>Model Plants</t>
    <phoneticPr fontId="5" type="noConversion"/>
  </si>
  <si>
    <t>If microRNA service, please select here</t>
    <phoneticPr fontId="5" type="noConversion"/>
  </si>
  <si>
    <t>Others (please note in the Sepcial requirement)</t>
    <phoneticPr fontId="5" type="noConversion"/>
  </si>
  <si>
    <t>Yeast</t>
    <phoneticPr fontId="5" type="noConversion"/>
  </si>
  <si>
    <r>
      <t xml:space="preserve">Phalanx </t>
    </r>
    <r>
      <rPr>
        <b/>
        <sz val="18"/>
        <color indexed="17"/>
        <rFont val="Arial"/>
        <family val="2"/>
      </rPr>
      <t>microRNA</t>
    </r>
    <r>
      <rPr>
        <sz val="18"/>
        <color indexed="55"/>
        <rFont val="Arial"/>
        <family val="2"/>
      </rPr>
      <t xml:space="preserve"> Array</t>
    </r>
    <phoneticPr fontId="5" type="noConversion"/>
  </si>
  <si>
    <t>Other</t>
    <phoneticPr fontId="5" type="noConversion"/>
  </si>
  <si>
    <t>Customized Array</t>
    <phoneticPr fontId="5" type="noConversion"/>
  </si>
  <si>
    <r>
      <t xml:space="preserve">Sales </t>
    </r>
    <r>
      <rPr>
        <sz val="18"/>
        <color indexed="19"/>
        <rFont val="Arial"/>
        <family val="2"/>
      </rPr>
      <t>(Sales)</t>
    </r>
    <phoneticPr fontId="5" type="noConversion"/>
  </si>
  <si>
    <r>
      <t>mRNA_</t>
    </r>
    <r>
      <rPr>
        <sz val="18"/>
        <color indexed="19"/>
        <rFont val="Arial"/>
        <family val="2"/>
      </rPr>
      <t>ServiceHybNote</t>
    </r>
    <phoneticPr fontId="5" type="noConversion"/>
  </si>
  <si>
    <r>
      <t xml:space="preserve">YESno </t>
    </r>
    <r>
      <rPr>
        <sz val="18"/>
        <color indexed="19"/>
        <rFont val="Arial"/>
        <family val="2"/>
      </rPr>
      <t>(RNA Extraction service)</t>
    </r>
    <phoneticPr fontId="5" type="noConversion"/>
  </si>
  <si>
    <t>Please Select</t>
    <phoneticPr fontId="5" type="noConversion"/>
  </si>
  <si>
    <t>Lester</t>
    <phoneticPr fontId="5" type="noConversion"/>
  </si>
  <si>
    <t>Standard (Phalanx)</t>
    <phoneticPr fontId="5" type="noConversion"/>
  </si>
  <si>
    <t>YES</t>
    <phoneticPr fontId="5" type="noConversion"/>
  </si>
  <si>
    <r>
      <rPr>
        <sz val="18"/>
        <color indexed="55"/>
        <rFont val="細明體"/>
        <family val="3"/>
        <charset val="136"/>
      </rPr>
      <t xml:space="preserve">張祐慈 </t>
    </r>
    <r>
      <rPr>
        <sz val="18"/>
        <color indexed="55"/>
        <rFont val="Arial"/>
        <family val="2"/>
      </rPr>
      <t>Connie</t>
    </r>
    <phoneticPr fontId="5" type="noConversion"/>
  </si>
  <si>
    <t>Agilent Hybrization</t>
    <phoneticPr fontId="5" type="noConversion"/>
  </si>
  <si>
    <t>No</t>
    <phoneticPr fontId="5" type="noConversion"/>
  </si>
  <si>
    <r>
      <rPr>
        <sz val="18"/>
        <color indexed="55"/>
        <rFont val="細明體"/>
        <family val="3"/>
        <charset val="136"/>
      </rPr>
      <t xml:space="preserve">邱思萍 </t>
    </r>
    <r>
      <rPr>
        <sz val="18"/>
        <color indexed="55"/>
        <rFont val="Arial"/>
        <family val="2"/>
      </rPr>
      <t>Vivian</t>
    </r>
    <phoneticPr fontId="5" type="noConversion"/>
  </si>
  <si>
    <r>
      <rPr>
        <sz val="18"/>
        <color indexed="55"/>
        <rFont val="細明體"/>
        <family val="3"/>
        <charset val="136"/>
      </rPr>
      <t>何宥豪</t>
    </r>
    <r>
      <rPr>
        <sz val="18"/>
        <color indexed="55"/>
        <rFont val="Arial"/>
        <family val="2"/>
      </rPr>
      <t xml:space="preserve"> Antonio</t>
    </r>
    <phoneticPr fontId="5" type="noConversion"/>
  </si>
  <si>
    <r>
      <t xml:space="preserve">source </t>
    </r>
    <r>
      <rPr>
        <sz val="18"/>
        <color indexed="19"/>
        <rFont val="Arial"/>
        <family val="2"/>
      </rPr>
      <t>(RNA Source )</t>
    </r>
    <phoneticPr fontId="5" type="noConversion"/>
  </si>
  <si>
    <r>
      <t xml:space="preserve">shippingcondition </t>
    </r>
    <r>
      <rPr>
        <sz val="18"/>
        <color indexed="19"/>
        <rFont val="Arial"/>
        <family val="2"/>
      </rPr>
      <t>(RNA Shipping condition)</t>
    </r>
    <phoneticPr fontId="5" type="noConversion"/>
  </si>
  <si>
    <r>
      <rPr>
        <sz val="18"/>
        <color indexed="55"/>
        <rFont val="細明體"/>
        <family val="3"/>
        <charset val="136"/>
      </rPr>
      <t xml:space="preserve">吳欣潔 </t>
    </r>
    <r>
      <rPr>
        <sz val="18"/>
        <color indexed="55"/>
        <rFont val="Arial"/>
        <family val="2"/>
      </rPr>
      <t>Amber</t>
    </r>
    <phoneticPr fontId="5" type="noConversion"/>
  </si>
  <si>
    <t>宋振云</t>
    <phoneticPr fontId="5" type="noConversion"/>
  </si>
  <si>
    <t>Culture Cells</t>
    <phoneticPr fontId="5" type="noConversion"/>
  </si>
  <si>
    <t>Dry Ice (Recommended)</t>
    <phoneticPr fontId="5" type="noConversion"/>
  </si>
  <si>
    <t>苗鴻鷹</t>
    <phoneticPr fontId="5" type="noConversion"/>
  </si>
  <si>
    <t>Tissues</t>
    <phoneticPr fontId="5" type="noConversion"/>
  </si>
  <si>
    <t>Ice</t>
    <phoneticPr fontId="5" type="noConversion"/>
  </si>
  <si>
    <t>李孟瑤</t>
    <phoneticPr fontId="5" type="noConversion"/>
  </si>
  <si>
    <t>Whole Blood</t>
    <phoneticPr fontId="5" type="noConversion"/>
  </si>
  <si>
    <t>Room Temp (RNAstable)</t>
    <phoneticPr fontId="5" type="noConversion"/>
  </si>
  <si>
    <t>PBMC from Blood</t>
    <phoneticPr fontId="5" type="noConversion"/>
  </si>
  <si>
    <t>mRNA_ServiceHybNote</t>
    <phoneticPr fontId="5" type="noConversion"/>
  </si>
  <si>
    <t>Serum/Plasma</t>
    <phoneticPr fontId="5" type="noConversion"/>
  </si>
  <si>
    <t>High Efficiency Hybridization</t>
    <phoneticPr fontId="5" type="noConversion"/>
  </si>
  <si>
    <t>FFPE</t>
    <phoneticPr fontId="5" type="noConversion"/>
  </si>
  <si>
    <r>
      <rPr>
        <sz val="18"/>
        <color indexed="10"/>
        <rFont val="Arial"/>
        <family val="2"/>
      </rPr>
      <t>Status</t>
    </r>
    <r>
      <rPr>
        <sz val="18"/>
        <color indexed="55"/>
        <rFont val="Arial"/>
        <family val="2"/>
      </rPr>
      <t xml:space="preserve"> </t>
    </r>
    <r>
      <rPr>
        <sz val="18"/>
        <color indexed="19"/>
        <rFont val="Arial"/>
        <family val="2"/>
      </rPr>
      <t>(RNA Status)</t>
    </r>
    <phoneticPr fontId="5" type="noConversion"/>
  </si>
  <si>
    <t>Rnase-Free H2O</t>
    <phoneticPr fontId="5" type="noConversion"/>
  </si>
  <si>
    <r>
      <t xml:space="preserve">Ampnote  </t>
    </r>
    <r>
      <rPr>
        <sz val="18"/>
        <color indexed="19"/>
        <rFont val="Arial"/>
        <family val="2"/>
      </rPr>
      <t>(Service Amp note )</t>
    </r>
    <phoneticPr fontId="5" type="noConversion"/>
  </si>
  <si>
    <t>DEPC-dH2O</t>
    <phoneticPr fontId="5" type="noConversion"/>
  </si>
  <si>
    <t>ETOH</t>
    <phoneticPr fontId="5" type="noConversion"/>
  </si>
  <si>
    <t>Standard</t>
    <phoneticPr fontId="5" type="noConversion"/>
  </si>
  <si>
    <t>Dry with RNAStable®</t>
    <phoneticPr fontId="5" type="noConversion"/>
  </si>
  <si>
    <t>2X Amp</t>
    <phoneticPr fontId="5" type="noConversion"/>
  </si>
  <si>
    <t>Unique Protocol</t>
    <phoneticPr fontId="5" type="noConversion"/>
  </si>
  <si>
    <r>
      <t>miRNA_</t>
    </r>
    <r>
      <rPr>
        <sz val="18"/>
        <color indexed="19"/>
        <rFont val="Arial"/>
        <family val="2"/>
      </rPr>
      <t xml:space="preserve">ServiceHybNote </t>
    </r>
    <phoneticPr fontId="5" type="noConversion"/>
  </si>
  <si>
    <r>
      <t xml:space="preserve">Dyecolor  </t>
    </r>
    <r>
      <rPr>
        <sz val="18"/>
        <color indexed="19"/>
        <rFont val="Arial"/>
        <family val="2"/>
      </rPr>
      <t>(Dye )</t>
    </r>
    <phoneticPr fontId="5" type="noConversion"/>
  </si>
  <si>
    <t>Cy5</t>
    <phoneticPr fontId="5" type="noConversion"/>
  </si>
  <si>
    <t>Cy3</t>
    <phoneticPr fontId="5" type="noConversion"/>
  </si>
  <si>
    <t>S3700309</t>
    <phoneticPr fontId="5" type="noConversion"/>
  </si>
  <si>
    <t xml:space="preserve">PCR Clean Up kit </t>
    <phoneticPr fontId="5" type="noConversion"/>
  </si>
  <si>
    <t>S3700310</t>
    <phoneticPr fontId="5" type="noConversion"/>
  </si>
  <si>
    <t>RNA clean up kit</t>
    <phoneticPr fontId="5" type="noConversion"/>
  </si>
  <si>
    <t>S3700302</t>
    <phoneticPr fontId="5" type="noConversion"/>
  </si>
  <si>
    <t>Target Preparation  Run Card: AA-aRNA Preparation</t>
    <phoneticPr fontId="5" type="noConversion"/>
  </si>
  <si>
    <t>服務編號</t>
    <phoneticPr fontId="5" type="noConversion"/>
  </si>
  <si>
    <t>途程單編號</t>
    <phoneticPr fontId="5" type="noConversion"/>
  </si>
  <si>
    <t>Basic Information</t>
    <phoneticPr fontId="5" type="noConversion"/>
  </si>
  <si>
    <t>製表/執行 人員</t>
    <phoneticPr fontId="5" type="noConversion"/>
  </si>
  <si>
    <t>填表日期</t>
    <phoneticPr fontId="5" type="noConversion"/>
  </si>
  <si>
    <t>樣品數</t>
    <phoneticPr fontId="5" type="noConversion"/>
  </si>
  <si>
    <t>Lot#</t>
    <phoneticPr fontId="5" type="noConversion"/>
  </si>
  <si>
    <t>Dilute date</t>
    <phoneticPr fontId="5" type="noConversion"/>
  </si>
  <si>
    <t>Step</t>
    <phoneticPr fontId="5" type="noConversion"/>
  </si>
  <si>
    <t>Reagent Name</t>
    <phoneticPr fontId="5" type="noConversion"/>
  </si>
  <si>
    <t>Open date</t>
    <phoneticPr fontId="5" type="noConversion"/>
  </si>
  <si>
    <t>1.Reverse Transcription</t>
    <phoneticPr fontId="5" type="noConversion"/>
  </si>
  <si>
    <t>T7-dT Primer</t>
    <phoneticPr fontId="5" type="noConversion"/>
  </si>
  <si>
    <t>10X 1st Buffer</t>
    <phoneticPr fontId="5" type="noConversion"/>
  </si>
  <si>
    <t>Ribonuclease Inhibitor</t>
    <phoneticPr fontId="5" type="noConversion"/>
  </si>
  <si>
    <t>dNTP mix</t>
    <phoneticPr fontId="5" type="noConversion"/>
  </si>
  <si>
    <t>Reverse Transcriptase</t>
    <phoneticPr fontId="5" type="noConversion"/>
  </si>
  <si>
    <t>2.ds cDNA Synthesis</t>
    <phoneticPr fontId="5" type="noConversion"/>
  </si>
  <si>
    <t>10X 2nd Buffer</t>
    <phoneticPr fontId="5" type="noConversion"/>
  </si>
  <si>
    <t>DNA Polymerase</t>
    <phoneticPr fontId="5" type="noConversion"/>
  </si>
  <si>
    <t>RNase H</t>
    <phoneticPr fontId="5" type="noConversion"/>
  </si>
  <si>
    <t>3.ds cDNA Purification</t>
    <phoneticPr fontId="5" type="noConversion"/>
  </si>
  <si>
    <t>cDNA Binding Buffer</t>
    <phoneticPr fontId="5" type="noConversion"/>
  </si>
  <si>
    <t>cDNA Wash Buffer</t>
    <phoneticPr fontId="5" type="noConversion"/>
  </si>
  <si>
    <t>RNase free water</t>
    <phoneticPr fontId="5" type="noConversion"/>
  </si>
  <si>
    <t>4.In Vitro Transcription</t>
    <phoneticPr fontId="5" type="noConversion"/>
  </si>
  <si>
    <t>ATP, CTP, GTP mix (25mM)</t>
    <phoneticPr fontId="5" type="noConversion"/>
  </si>
  <si>
    <t>UTP (50mM)</t>
    <phoneticPr fontId="5" type="noConversion"/>
  </si>
  <si>
    <t>T7 10X Buffer</t>
    <phoneticPr fontId="5" type="noConversion"/>
  </si>
  <si>
    <t>T7 Enzyme Mix</t>
    <phoneticPr fontId="5" type="noConversion"/>
  </si>
  <si>
    <t>5.aRNA Purification</t>
    <phoneticPr fontId="5" type="noConversion"/>
  </si>
  <si>
    <t>aRNA Binding Buffer</t>
    <phoneticPr fontId="5" type="noConversion"/>
  </si>
  <si>
    <t>aRNA Wash Buffer</t>
    <phoneticPr fontId="5" type="noConversion"/>
  </si>
  <si>
    <t>備註</t>
    <phoneticPr fontId="5" type="noConversion"/>
  </si>
  <si>
    <t xml:space="preserve">Protocol:Ambion MessageAmp aRNA kit --half reaction OEM(Cat# 1753) </t>
    <phoneticPr fontId="5" type="noConversion"/>
  </si>
  <si>
    <t>Step 1. Reverse Transcription</t>
    <phoneticPr fontId="5" type="noConversion"/>
  </si>
  <si>
    <t>Prepare the Pre-Mix Component</t>
    <phoneticPr fontId="5" type="noConversion"/>
  </si>
  <si>
    <t>x</t>
    <phoneticPr fontId="5" type="noConversion"/>
  </si>
  <si>
    <t>Step 2. ds cDNA Synthesis</t>
    <phoneticPr fontId="5" type="noConversion"/>
  </si>
  <si>
    <t>Preheat cDNA binding Buffer and Nuclease-free H2O to 50-55C (~30 min)</t>
    <phoneticPr fontId="5" type="noConversion"/>
  </si>
  <si>
    <t>Wash with 500ul wash buffer, spin,  discard the flow-through, 10000g 1min RT</t>
    <phoneticPr fontId="5" type="noConversion"/>
  </si>
  <si>
    <t>Spin again and air dry to remove all ethanol, 10000g 3min RT</t>
    <phoneticPr fontId="5" type="noConversion"/>
  </si>
  <si>
    <t xml:space="preserve">
</t>
    <phoneticPr fontId="5" type="noConversion"/>
  </si>
  <si>
    <t>ATP, CTP, GTP mix  (25mM)</t>
    <phoneticPr fontId="5" type="noConversion"/>
  </si>
  <si>
    <t>AA-UTP (50mM)</t>
    <phoneticPr fontId="5" type="noConversion"/>
  </si>
  <si>
    <t>x</t>
    <phoneticPr fontId="5" type="noConversion"/>
  </si>
  <si>
    <t>37C, overnight, oven</t>
    <phoneticPr fontId="5" type="noConversion"/>
  </si>
  <si>
    <t>Then preheat H2O to 50-55C (~30 min)</t>
    <phoneticPr fontId="5" type="noConversion"/>
  </si>
  <si>
    <t>Step 6. aRNA Preparation Result</t>
    <phoneticPr fontId="5" type="noConversion"/>
  </si>
  <si>
    <t>5x Dilution: 1μl of aRNA sample and dilute it with Rnase-free H2O to 5μl</t>
  </si>
  <si>
    <t>5x dilution:1μl proceed OD reading (260, 280 nm); 2.5 μl proceed Gel electrophoresis</t>
  </si>
  <si>
    <r>
      <t>此服務編號樣品</t>
    </r>
    <r>
      <rPr>
        <b/>
        <sz val="9.5"/>
        <rFont val="Arial Unicode MS"/>
        <family val="2"/>
        <charset val="136"/>
      </rPr>
      <t xml:space="preserve"> RNA QC</t>
    </r>
    <r>
      <rPr>
        <b/>
        <sz val="9.5"/>
        <rFont val="細明體"/>
        <family val="3"/>
        <charset val="136"/>
      </rPr>
      <t>判定結果：</t>
    </r>
    <phoneticPr fontId="57" type="noConversion"/>
  </si>
  <si>
    <t>All Pass</t>
    <phoneticPr fontId="5" type="noConversion"/>
  </si>
  <si>
    <t xml:space="preserve"> Pass No. </t>
    <phoneticPr fontId="5" type="noConversion"/>
  </si>
  <si>
    <t xml:space="preserve">NG No.  </t>
    <phoneticPr fontId="5" type="noConversion"/>
  </si>
  <si>
    <t xml:space="preserve">Redo No.       </t>
    <phoneticPr fontId="5" type="noConversion"/>
  </si>
  <si>
    <r>
      <t>第一次</t>
    </r>
    <r>
      <rPr>
        <u/>
        <sz val="9.5"/>
        <rFont val="Arial Unicode MS"/>
        <family val="2"/>
        <charset val="136"/>
      </rPr>
      <t>RNA QC</t>
    </r>
    <r>
      <rPr>
        <u/>
        <sz val="9.5"/>
        <rFont val="細明體"/>
        <family val="3"/>
        <charset val="136"/>
      </rPr>
      <t>結果</t>
    </r>
    <r>
      <rPr>
        <u/>
        <sz val="9.5"/>
        <rFont val="Arial Unicode MS"/>
        <family val="2"/>
        <charset val="136"/>
      </rPr>
      <t xml:space="preserve"> </t>
    </r>
    <r>
      <rPr>
        <u/>
        <sz val="10"/>
        <rFont val="細明體"/>
        <family val="3"/>
        <charset val="136"/>
      </rPr>
      <t/>
    </r>
    <phoneticPr fontId="57" type="noConversion"/>
  </si>
  <si>
    <t xml:space="preserve">Optical Density   </t>
    <phoneticPr fontId="57" type="noConversion"/>
  </si>
  <si>
    <r>
      <t xml:space="preserve">Redo </t>
    </r>
    <r>
      <rPr>
        <sz val="9.5"/>
        <rFont val="細明體"/>
        <family val="3"/>
        <charset val="136"/>
      </rPr>
      <t>確認人</t>
    </r>
    <r>
      <rPr>
        <sz val="9.5"/>
        <rFont val="Arial"/>
        <family val="2"/>
      </rPr>
      <t xml:space="preserve">:  </t>
    </r>
    <phoneticPr fontId="5" type="noConversion"/>
  </si>
  <si>
    <r>
      <t xml:space="preserve">Agilent Bioanalyzer  </t>
    </r>
    <r>
      <rPr>
        <sz val="9.5"/>
        <rFont val="細明體"/>
        <family val="3"/>
        <charset val="136"/>
      </rPr>
      <t/>
    </r>
    <phoneticPr fontId="57" type="noConversion"/>
  </si>
  <si>
    <r>
      <t xml:space="preserve">Gel Electrophoresis   </t>
    </r>
    <r>
      <rPr>
        <sz val="9.5"/>
        <rFont val="細明體"/>
        <family val="3"/>
        <charset val="136"/>
      </rPr>
      <t/>
    </r>
    <phoneticPr fontId="57" type="noConversion"/>
  </si>
  <si>
    <r>
      <t>第二次</t>
    </r>
    <r>
      <rPr>
        <u/>
        <sz val="9.5"/>
        <rFont val="Arial Unicode MS"/>
        <family val="2"/>
        <charset val="136"/>
      </rPr>
      <t>RNA QC</t>
    </r>
    <r>
      <rPr>
        <u/>
        <sz val="9.5"/>
        <rFont val="細明體"/>
        <family val="3"/>
        <charset val="136"/>
      </rPr>
      <t>結果</t>
    </r>
    <r>
      <rPr>
        <u/>
        <sz val="9.5"/>
        <rFont val="Arial Unicode MS"/>
        <family val="2"/>
        <charset val="136"/>
      </rPr>
      <t xml:space="preserve"> </t>
    </r>
    <r>
      <rPr>
        <u/>
        <sz val="10"/>
        <rFont val="細明體"/>
        <family val="3"/>
        <charset val="136"/>
      </rPr>
      <t/>
    </r>
    <phoneticPr fontId="57" type="noConversion"/>
  </si>
  <si>
    <t>1.Optical Density: 260/280&gt;1.8; 260/230&gt;1.5; Amount &gt; 5ug</t>
    <phoneticPr fontId="57" type="noConversion"/>
  </si>
  <si>
    <t>2.Agilent Bioanalyzer: RIN&gt;6</t>
    <phoneticPr fontId="57" type="noConversion"/>
  </si>
  <si>
    <t xml:space="preserve"> aRNA 製備與結果</t>
    <phoneticPr fontId="5" type="noConversion"/>
  </si>
  <si>
    <r>
      <t>產生</t>
    </r>
    <r>
      <rPr>
        <sz val="10"/>
        <rFont val="Arial Unicode MS"/>
        <family val="2"/>
        <charset val="136"/>
      </rPr>
      <t xml:space="preserve">aRNA </t>
    </r>
    <r>
      <rPr>
        <sz val="10"/>
        <rFont val="細明體"/>
        <family val="3"/>
        <charset val="136"/>
      </rPr>
      <t>製備</t>
    </r>
    <r>
      <rPr>
        <sz val="10"/>
        <rFont val="細明體"/>
        <family val="3"/>
        <charset val="136"/>
      </rPr>
      <t>結果，紀錄</t>
    </r>
    <r>
      <rPr>
        <sz val="10"/>
        <rFont val="細明體"/>
        <family val="3"/>
        <charset val="136"/>
      </rPr>
      <t>結果摘要報告</t>
    </r>
    <phoneticPr fontId="5" type="noConversion"/>
  </si>
  <si>
    <t xml:space="preserve">第一次aRNA 製備結果 </t>
    <phoneticPr fontId="57" type="noConversion"/>
  </si>
  <si>
    <r>
      <t xml:space="preserve">Gel Electrophoresis  </t>
    </r>
    <r>
      <rPr>
        <sz val="9.5"/>
        <rFont val="細明體"/>
        <family val="3"/>
        <charset val="136"/>
      </rPr>
      <t/>
    </r>
    <phoneticPr fontId="57" type="noConversion"/>
  </si>
  <si>
    <t xml:space="preserve">第二次aRNA 製備結果 </t>
    <phoneticPr fontId="57" type="noConversion"/>
  </si>
  <si>
    <r>
      <t xml:space="preserve">aRNA </t>
    </r>
    <r>
      <rPr>
        <b/>
        <u/>
        <sz val="9.5"/>
        <rFont val="細明體"/>
        <family val="3"/>
        <charset val="136"/>
      </rPr>
      <t>製備判定</t>
    </r>
    <r>
      <rPr>
        <b/>
        <u/>
        <sz val="9.5"/>
        <rFont val="Arial Unicode MS"/>
        <family val="2"/>
        <charset val="136"/>
      </rPr>
      <t xml:space="preserve"> (</t>
    </r>
    <r>
      <rPr>
        <b/>
        <u/>
        <sz val="9.5"/>
        <rFont val="細明體"/>
        <family val="3"/>
        <charset val="136"/>
      </rPr>
      <t>工程師負責記錄</t>
    </r>
    <r>
      <rPr>
        <b/>
        <u/>
        <sz val="9.5"/>
        <rFont val="Arial Unicode MS"/>
        <family val="2"/>
        <charset val="136"/>
      </rPr>
      <t>)</t>
    </r>
    <phoneticPr fontId="5" type="noConversion"/>
  </si>
  <si>
    <r>
      <t>此服務編號樣品</t>
    </r>
    <r>
      <rPr>
        <b/>
        <sz val="9.5"/>
        <rFont val="Arial Unicode MS"/>
        <family val="2"/>
        <charset val="136"/>
      </rPr>
      <t xml:space="preserve"> AA-aRNA </t>
    </r>
    <r>
      <rPr>
        <b/>
        <sz val="9.5"/>
        <rFont val="細明體"/>
        <family val="3"/>
        <charset val="136"/>
      </rPr>
      <t>製備結果判定：</t>
    </r>
    <phoneticPr fontId="57" type="noConversion"/>
  </si>
  <si>
    <t>紀錄NG 樣品 (sample code) 於下</t>
    <phoneticPr fontId="5" type="noConversion"/>
  </si>
  <si>
    <t>Hybridization Run Card</t>
    <phoneticPr fontId="5" type="noConversion"/>
  </si>
  <si>
    <r>
      <t xml:space="preserve">2014/7/16 </t>
    </r>
    <r>
      <rPr>
        <b/>
        <sz val="13"/>
        <color indexed="10"/>
        <rFont val="細明體"/>
        <family val="3"/>
        <charset val="136"/>
      </rPr>
      <t>收件時尚未提供實驗設計</t>
    </r>
    <phoneticPr fontId="5" type="noConversion"/>
  </si>
  <si>
    <t>Boo</t>
    <phoneticPr fontId="5" type="noConversion"/>
  </si>
  <si>
    <t>Doris</t>
    <phoneticPr fontId="5" type="noConversion"/>
  </si>
  <si>
    <t xml:space="preserve">Organizer:              Boo           </t>
    <phoneticPr fontId="5" type="noConversion"/>
  </si>
  <si>
    <t>01A</t>
    <phoneticPr fontId="5" type="noConversion"/>
  </si>
  <si>
    <t>02A</t>
    <phoneticPr fontId="5" type="noConversion"/>
  </si>
  <si>
    <t>03A</t>
    <phoneticPr fontId="5" type="noConversion"/>
  </si>
  <si>
    <t>04A</t>
    <phoneticPr fontId="5" type="noConversion"/>
  </si>
  <si>
    <t>NG</t>
    <phoneticPr fontId="5" type="noConversion"/>
  </si>
  <si>
    <r>
      <t>華聯生物科技公司</t>
    </r>
    <r>
      <rPr>
        <sz val="9.5"/>
        <rFont val="Times New Roman"/>
        <family val="1"/>
      </rPr>
      <t xml:space="preserve"> (</t>
    </r>
    <r>
      <rPr>
        <sz val="9.5"/>
        <rFont val="細明體"/>
        <family val="3"/>
        <charset val="136"/>
      </rPr>
      <t>基因檢測服務</t>
    </r>
    <r>
      <rPr>
        <sz val="9.5"/>
        <rFont val="Times New Roman"/>
        <family val="1"/>
      </rPr>
      <t xml:space="preserve"> RNA </t>
    </r>
    <r>
      <rPr>
        <sz val="9.5"/>
        <rFont val="細明體"/>
        <family val="3"/>
        <charset val="136"/>
      </rPr>
      <t>收件與</t>
    </r>
    <r>
      <rPr>
        <sz val="9.5"/>
        <rFont val="Times New Roman"/>
        <family val="1"/>
      </rPr>
      <t xml:space="preserve"> QC-</t>
    </r>
    <r>
      <rPr>
        <sz val="9.5"/>
        <rFont val="細明體"/>
        <family val="3"/>
        <charset val="136"/>
      </rPr>
      <t>途程單</t>
    </r>
    <r>
      <rPr>
        <sz val="9.5"/>
        <rFont val="Times New Roman"/>
        <family val="1"/>
      </rPr>
      <t xml:space="preserve">)                      </t>
    </r>
    <r>
      <rPr>
        <sz val="9.5"/>
        <rFont val="細明體"/>
        <family val="3"/>
        <charset val="136"/>
      </rPr>
      <t>日期</t>
    </r>
    <r>
      <rPr>
        <sz val="9.5"/>
        <rFont val="Times New Roman"/>
        <family val="1"/>
      </rPr>
      <t>:   2014/7/22</t>
    </r>
    <phoneticPr fontId="5" type="noConversion"/>
  </si>
  <si>
    <t>Description of failed samples:
1. Salt/ chemical contamination was detected in all samples, may result in over-estimated RNA amount.</t>
    <phoneticPr fontId="5" type="noConversion"/>
  </si>
  <si>
    <t>Recommended processing for failed samples:
1. Genomics Lab suggests to proceed re-purification for all samples.</t>
    <phoneticPr fontId="5" type="noConversion"/>
  </si>
  <si>
    <r>
      <t xml:space="preserve">226-2014071603 </t>
    </r>
    <r>
      <rPr>
        <sz val="14"/>
        <rFont val="細明體"/>
        <family val="3"/>
        <charset val="136"/>
      </rPr>
      <t>蘇冬梅的服務案，需要與</t>
    </r>
    <r>
      <rPr>
        <sz val="14"/>
        <rFont val="Arial"/>
        <family val="2"/>
      </rPr>
      <t xml:space="preserve"> 1H613010902 </t>
    </r>
    <r>
      <rPr>
        <sz val="14"/>
        <rFont val="細明體"/>
        <family val="3"/>
        <charset val="136"/>
      </rPr>
      <t>比較。</t>
    </r>
    <phoneticPr fontId="5" type="noConversion"/>
  </si>
  <si>
    <t>RNA Precipitation Run Card</t>
    <phoneticPr fontId="5" type="noConversion"/>
  </si>
  <si>
    <t>填表紀錄人</t>
    <phoneticPr fontId="5" type="noConversion"/>
  </si>
  <si>
    <t>1. ETOH Precipitation</t>
    <phoneticPr fontId="5" type="noConversion"/>
  </si>
  <si>
    <t>Glycogen (5ug/ul)</t>
    <phoneticPr fontId="5" type="noConversion"/>
  </si>
  <si>
    <t>3M sodium acetate (pH=5.2)</t>
    <phoneticPr fontId="5" type="noConversion"/>
  </si>
  <si>
    <t>Ice-cold 100% ETOH</t>
    <phoneticPr fontId="5" type="noConversion"/>
  </si>
  <si>
    <t>Ice-cold 80% ETOH</t>
    <phoneticPr fontId="5" type="noConversion"/>
  </si>
  <si>
    <t>Others</t>
    <phoneticPr fontId="5" type="noConversion"/>
  </si>
  <si>
    <r>
      <rPr>
        <sz val="12"/>
        <rFont val="標楷體"/>
        <family val="4"/>
        <charset val="136"/>
      </rPr>
      <t>備註</t>
    </r>
    <phoneticPr fontId="5" type="noConversion"/>
  </si>
  <si>
    <t>Protocol:</t>
    <phoneticPr fontId="5" type="noConversion"/>
  </si>
  <si>
    <t>Step 1. ETOH Precipitation</t>
    <phoneticPr fontId="5" type="noConversion"/>
  </si>
  <si>
    <t>Conc.
(ug/ul)</t>
    <phoneticPr fontId="5" type="noConversion"/>
  </si>
  <si>
    <t>Input RNA
Amount
(ug)</t>
    <phoneticPr fontId="5" type="noConversion"/>
  </si>
  <si>
    <t xml:space="preserve">Input total RNA volume (ul) </t>
    <phoneticPr fontId="5" type="noConversion"/>
  </si>
  <si>
    <t>RNase-free H2O (ul)</t>
    <phoneticPr fontId="5" type="noConversion"/>
  </si>
  <si>
    <t xml:space="preserve">Total Volumn (ul) </t>
    <phoneticPr fontId="5" type="noConversion"/>
  </si>
  <si>
    <t>3M Sodium Acetate (1.1/10V) (ul)</t>
    <phoneticPr fontId="5" type="noConversion"/>
  </si>
  <si>
    <t>Glycogen (5ug/ul) (ul)</t>
    <phoneticPr fontId="5" type="noConversion"/>
  </si>
  <si>
    <t>mix throughtly, spin down</t>
    <phoneticPr fontId="5" type="noConversion"/>
  </si>
  <si>
    <t>Iced-100% EtOH (3V)</t>
    <phoneticPr fontId="5" type="noConversion"/>
  </si>
  <si>
    <r>
      <t>1. Transfer sample to 1.5 ml tube, add ddH2O to 300ul. add 33ul 3M Sodium acetate(pH=5.2), 2ul Glycogen, 900ul ice-cold 100% EtOH, briefly vortex mix, store at -80</t>
    </r>
    <r>
      <rPr>
        <sz val="14"/>
        <rFont val="標楷體"/>
        <family val="4"/>
        <charset val="136"/>
      </rPr>
      <t>℃</t>
    </r>
    <r>
      <rPr>
        <sz val="14"/>
        <rFont val="Calibri"/>
        <family val="2"/>
      </rPr>
      <t xml:space="preserve"> freezer overnight</t>
    </r>
    <phoneticPr fontId="5" type="noConversion"/>
  </si>
  <si>
    <r>
      <t>2. Pre-cool centrigufator to 4</t>
    </r>
    <r>
      <rPr>
        <sz val="14"/>
        <rFont val="標楷體"/>
        <family val="4"/>
        <charset val="136"/>
      </rPr>
      <t>℃</t>
    </r>
    <r>
      <rPr>
        <sz val="14"/>
        <rFont val="Calibri"/>
        <family val="2"/>
      </rPr>
      <t>, Centrifuge the tubes in 4</t>
    </r>
    <r>
      <rPr>
        <sz val="14"/>
        <rFont val="標楷體"/>
        <family val="4"/>
        <charset val="136"/>
      </rPr>
      <t>℃</t>
    </r>
    <r>
      <rPr>
        <sz val="14"/>
        <rFont val="Calibri"/>
        <family val="2"/>
      </rPr>
      <t xml:space="preserve">, at 12000 rcf for 30min, </t>
    </r>
    <r>
      <rPr>
        <sz val="14"/>
        <rFont val="標楷體"/>
        <family val="4"/>
        <charset val="136"/>
      </rPr>
      <t>吸取上清液至新的</t>
    </r>
    <r>
      <rPr>
        <sz val="14"/>
        <rFont val="Calibri"/>
        <family val="2"/>
      </rPr>
      <t>1.5 ml tube</t>
    </r>
    <r>
      <rPr>
        <sz val="14"/>
        <rFont val="標楷體"/>
        <family val="4"/>
        <charset val="136"/>
      </rPr>
      <t>並保留廢液</t>
    </r>
    <r>
      <rPr>
        <sz val="14"/>
        <rFont val="Calibri"/>
        <family val="2"/>
      </rPr>
      <t>(</t>
    </r>
    <r>
      <rPr>
        <sz val="14"/>
        <rFont val="標楷體"/>
        <family val="4"/>
        <charset val="136"/>
      </rPr>
      <t>請保持</t>
    </r>
    <r>
      <rPr>
        <sz val="14"/>
        <rFont val="Calibri"/>
        <family val="2"/>
      </rPr>
      <t>pellet</t>
    </r>
    <r>
      <rPr>
        <sz val="14"/>
        <rFont val="標楷體"/>
        <family val="4"/>
        <charset val="136"/>
      </rPr>
      <t>的方向</t>
    </r>
    <r>
      <rPr>
        <sz val="14"/>
        <rFont val="Calibri"/>
        <family val="2"/>
      </rPr>
      <t>)</t>
    </r>
    <phoneticPr fontId="5" type="noConversion"/>
  </si>
  <si>
    <r>
      <t>3. Add 800ul ice-cold 80% EtOH to wash the RNA pellet.</t>
    </r>
    <r>
      <rPr>
        <sz val="11"/>
        <rFont val="Calibri"/>
        <family val="2"/>
      </rPr>
      <t/>
    </r>
    <phoneticPr fontId="5" type="noConversion"/>
  </si>
  <si>
    <r>
      <t>4. Centrifuge the tubes in 4</t>
    </r>
    <r>
      <rPr>
        <sz val="14"/>
        <rFont val="標楷體"/>
        <family val="4"/>
        <charset val="136"/>
      </rPr>
      <t>℃</t>
    </r>
    <r>
      <rPr>
        <sz val="14"/>
        <rFont val="Calibri"/>
        <family val="2"/>
      </rPr>
      <t xml:space="preserve">, at 7600 rcf for 5min, </t>
    </r>
    <r>
      <rPr>
        <sz val="14"/>
        <rFont val="標楷體"/>
        <family val="4"/>
        <charset val="136"/>
      </rPr>
      <t>利用</t>
    </r>
    <r>
      <rPr>
        <sz val="14"/>
        <rFont val="Calibri"/>
        <family val="2"/>
      </rPr>
      <t xml:space="preserve">P1000 </t>
    </r>
    <r>
      <rPr>
        <sz val="14"/>
        <rFont val="標楷體"/>
        <family val="4"/>
        <charset val="136"/>
      </rPr>
      <t>和</t>
    </r>
    <r>
      <rPr>
        <sz val="14"/>
        <rFont val="Calibri"/>
        <family val="2"/>
      </rPr>
      <t xml:space="preserve">P200 </t>
    </r>
    <r>
      <rPr>
        <sz val="14"/>
        <rFont val="標楷體"/>
        <family val="4"/>
        <charset val="136"/>
      </rPr>
      <t>吸取上清液至新的</t>
    </r>
    <r>
      <rPr>
        <sz val="14"/>
        <rFont val="Calibri"/>
        <family val="2"/>
      </rPr>
      <t>1.5 ml tube</t>
    </r>
    <r>
      <rPr>
        <sz val="14"/>
        <rFont val="標楷體"/>
        <family val="4"/>
        <charset val="136"/>
      </rPr>
      <t>並保留廢液</t>
    </r>
    <r>
      <rPr>
        <sz val="14"/>
        <rFont val="Calibri"/>
        <family val="2"/>
      </rPr>
      <t xml:space="preserve"> (</t>
    </r>
    <r>
      <rPr>
        <sz val="14"/>
        <rFont val="標楷體"/>
        <family val="4"/>
        <charset val="136"/>
      </rPr>
      <t>請保持</t>
    </r>
    <r>
      <rPr>
        <sz val="14"/>
        <rFont val="Calibri"/>
        <family val="2"/>
      </rPr>
      <t>pellet</t>
    </r>
    <r>
      <rPr>
        <sz val="14"/>
        <rFont val="標楷體"/>
        <family val="4"/>
        <charset val="136"/>
      </rPr>
      <t>的方向</t>
    </r>
    <r>
      <rPr>
        <sz val="14"/>
        <rFont val="Calibri"/>
        <family val="2"/>
      </rPr>
      <t xml:space="preserve">, </t>
    </r>
    <r>
      <rPr>
        <sz val="14"/>
        <rFont val="標楷體"/>
        <family val="4"/>
        <charset val="136"/>
      </rPr>
      <t>勿吸取到沉澱物</t>
    </r>
    <r>
      <rPr>
        <sz val="14"/>
        <rFont val="Calibri"/>
        <family val="2"/>
      </rPr>
      <t xml:space="preserve">, </t>
    </r>
    <r>
      <rPr>
        <sz val="14"/>
        <rFont val="標楷體"/>
        <family val="4"/>
        <charset val="136"/>
      </rPr>
      <t>保留廢液</t>
    </r>
    <r>
      <rPr>
        <sz val="14"/>
        <rFont val="Calibri"/>
        <family val="2"/>
      </rPr>
      <t>)</t>
    </r>
    <phoneticPr fontId="5" type="noConversion"/>
  </si>
  <si>
    <r>
      <t xml:space="preserve">5. </t>
    </r>
    <r>
      <rPr>
        <sz val="14"/>
        <rFont val="標楷體"/>
        <family val="4"/>
        <charset val="136"/>
      </rPr>
      <t>利用桌上離心機輕離</t>
    </r>
    <r>
      <rPr>
        <sz val="14"/>
        <rFont val="Calibri"/>
        <family val="2"/>
      </rPr>
      <t xml:space="preserve">20sec, </t>
    </r>
    <r>
      <rPr>
        <sz val="14"/>
        <rFont val="標楷體"/>
        <family val="4"/>
        <charset val="136"/>
      </rPr>
      <t>再將</t>
    </r>
    <r>
      <rPr>
        <sz val="14"/>
        <rFont val="Calibri"/>
        <family val="2"/>
      </rPr>
      <t xml:space="preserve">Sample </t>
    </r>
    <r>
      <rPr>
        <sz val="14"/>
        <rFont val="標楷體"/>
        <family val="4"/>
        <charset val="136"/>
      </rPr>
      <t>內的酒精用</t>
    </r>
    <r>
      <rPr>
        <sz val="14"/>
        <rFont val="Calibri"/>
        <family val="2"/>
      </rPr>
      <t>P10 tip</t>
    </r>
    <r>
      <rPr>
        <sz val="14"/>
        <rFont val="標楷體"/>
        <family val="4"/>
        <charset val="136"/>
      </rPr>
      <t>吸乾</t>
    </r>
    <r>
      <rPr>
        <sz val="14"/>
        <rFont val="Calibri"/>
        <family val="2"/>
      </rPr>
      <t xml:space="preserve">, </t>
    </r>
    <r>
      <rPr>
        <sz val="14"/>
        <rFont val="標楷體"/>
        <family val="4"/>
        <charset val="136"/>
      </rPr>
      <t>勿碰觸</t>
    </r>
    <r>
      <rPr>
        <sz val="14"/>
        <rFont val="Calibri"/>
        <family val="2"/>
      </rPr>
      <t xml:space="preserve"> pellet, </t>
    </r>
    <r>
      <rPr>
        <sz val="14"/>
        <rFont val="標楷體"/>
        <family val="4"/>
        <charset val="136"/>
      </rPr>
      <t>將樣品置放於無菌操作台</t>
    </r>
    <r>
      <rPr>
        <sz val="14"/>
        <rFont val="Calibri"/>
        <family val="2"/>
      </rPr>
      <t xml:space="preserve"> 15min</t>
    </r>
    <r>
      <rPr>
        <sz val="14"/>
        <rFont val="標楷體"/>
        <family val="4"/>
        <charset val="136"/>
      </rPr>
      <t>直到</t>
    </r>
    <r>
      <rPr>
        <sz val="14"/>
        <rFont val="Calibri"/>
        <family val="2"/>
      </rPr>
      <t>pellet</t>
    </r>
    <r>
      <rPr>
        <sz val="14"/>
        <rFont val="標楷體"/>
        <family val="4"/>
        <charset val="136"/>
      </rPr>
      <t>呈現透明</t>
    </r>
    <r>
      <rPr>
        <sz val="9"/>
        <rFont val="細明體"/>
        <family val="3"/>
        <charset val="136"/>
      </rPr>
      <t/>
    </r>
    <phoneticPr fontId="5" type="noConversion"/>
  </si>
  <si>
    <r>
      <t xml:space="preserve">6. </t>
    </r>
    <r>
      <rPr>
        <sz val="14"/>
        <rFont val="標楷體"/>
        <family val="4"/>
        <charset val="136"/>
      </rPr>
      <t>加入適量的</t>
    </r>
    <r>
      <rPr>
        <sz val="14"/>
        <rFont val="Calibri"/>
        <family val="2"/>
      </rPr>
      <t xml:space="preserve">Rnase-free H2O (~30ul) </t>
    </r>
    <r>
      <rPr>
        <sz val="14"/>
        <rFont val="標楷體"/>
        <family val="4"/>
        <charset val="136"/>
      </rPr>
      <t>放於冰上回溶</t>
    </r>
    <r>
      <rPr>
        <sz val="14"/>
        <rFont val="Calibri"/>
        <family val="2"/>
      </rPr>
      <t>30min, keep on ice and store at -80C</t>
    </r>
    <phoneticPr fontId="5" type="noConversion"/>
  </si>
  <si>
    <t>Step 2. RNA QC</t>
    <phoneticPr fontId="5" type="noConversion"/>
  </si>
  <si>
    <t>5x Dilution: 1ul of RNA sample and dilute it with Rnase-free H2O to 5ul</t>
    <phoneticPr fontId="5" type="noConversion"/>
  </si>
  <si>
    <t>10x Dilution: 1 ul of 5x dilution RNA sample and dilute it with  Rnase-free H2O  to 2 ul</t>
    <phoneticPr fontId="5" type="noConversion"/>
  </si>
  <si>
    <t>5x dilution:1 ul proceed OD reading (260, 280 nm);2.5 ul proceed Gel elctrophoresis ; 10x dilution: 1ul proceed Agilent Bioanalyzer</t>
    <phoneticPr fontId="5" type="noConversion"/>
  </si>
  <si>
    <t xml:space="preserve">Recommended processing for failed samples:
</t>
    <phoneticPr fontId="5" type="noConversion"/>
  </si>
  <si>
    <t xml:space="preserve">Description of failed samples:
</t>
    <phoneticPr fontId="5" type="noConversion"/>
  </si>
  <si>
    <t>Boo</t>
  </si>
  <si>
    <t>1H614071603-Q2.txt</t>
    <phoneticPr fontId="5" type="noConversion"/>
  </si>
  <si>
    <t>Miller</t>
    <phoneticPr fontId="5" type="noConversion"/>
  </si>
  <si>
    <t>1H614071603-Q2.JPG</t>
    <phoneticPr fontId="5" type="noConversion"/>
  </si>
  <si>
    <t>1H614071603-Q2_2014-07-25_14-52-36.xad</t>
    <phoneticPr fontId="5" type="noConversion"/>
  </si>
  <si>
    <r>
      <t xml:space="preserve">Total Amount
</t>
    </r>
    <r>
      <rPr>
        <sz val="11"/>
        <rFont val="細明體"/>
        <family val="3"/>
        <charset val="136"/>
      </rPr>
      <t>≧</t>
    </r>
    <r>
      <rPr>
        <sz val="11"/>
        <rFont val="Arial"/>
        <family val="2"/>
      </rPr>
      <t xml:space="preserve"> 5 μg</t>
    </r>
    <phoneticPr fontId="5" type="noConversion"/>
  </si>
  <si>
    <r>
      <t>RNA QC</t>
    </r>
    <r>
      <rPr>
        <b/>
        <u/>
        <sz val="9.5"/>
        <rFont val="細明體"/>
        <family val="3"/>
        <charset val="136"/>
      </rPr>
      <t>異常原因說明</t>
    </r>
    <r>
      <rPr>
        <b/>
        <u/>
        <sz val="9.5"/>
        <rFont val="Arial Unicode MS"/>
        <family val="2"/>
        <charset val="136"/>
      </rPr>
      <t>(</t>
    </r>
    <r>
      <rPr>
        <b/>
        <u/>
        <sz val="9.5"/>
        <rFont val="細明體"/>
        <family val="3"/>
        <charset val="136"/>
      </rPr>
      <t>工程師負責記錄</t>
    </r>
    <r>
      <rPr>
        <b/>
        <u/>
        <sz val="9.5"/>
        <rFont val="Arial Unicode MS"/>
        <family val="2"/>
        <charset val="136"/>
      </rPr>
      <t xml:space="preserve">):
</t>
    </r>
    <r>
      <rPr>
        <b/>
        <sz val="9.5"/>
        <color indexed="10"/>
        <rFont val="Arial Unicode MS"/>
        <family val="2"/>
        <charset val="136"/>
      </rPr>
      <t xml:space="preserve">1.OD260/230 &lt; 1.5 : All
2.Total Amount &lt; 5 μg : 03A
</t>
    </r>
    <r>
      <rPr>
        <b/>
        <u/>
        <sz val="9.5"/>
        <rFont val="Arial Unicode MS"/>
        <family val="2"/>
        <charset val="136"/>
      </rPr>
      <t xml:space="preserve">
</t>
    </r>
    <phoneticPr fontId="5" type="noConversion"/>
  </si>
  <si>
    <t>RQC</t>
  </si>
  <si>
    <t>NG</t>
  </si>
  <si>
    <t>1H614071603R1</t>
  </si>
  <si>
    <r>
      <t>異常原因說明</t>
    </r>
    <r>
      <rPr>
        <sz val="10"/>
        <rFont val="Times New Roman"/>
        <family val="1"/>
      </rPr>
      <t xml:space="preserve"> (</t>
    </r>
    <r>
      <rPr>
        <sz val="10"/>
        <rFont val="標楷體"/>
        <family val="4"/>
        <charset val="136"/>
      </rPr>
      <t>紀錄</t>
    </r>
    <r>
      <rPr>
        <sz val="10"/>
        <rFont val="Times New Roman"/>
        <family val="1"/>
      </rPr>
      <t xml:space="preserve"> NG </t>
    </r>
    <r>
      <rPr>
        <sz val="10"/>
        <rFont val="標楷體"/>
        <family val="4"/>
        <charset val="136"/>
      </rPr>
      <t>需重送樣品的數量</t>
    </r>
    <r>
      <rPr>
        <sz val="10"/>
        <rFont val="Times New Roman"/>
        <family val="1"/>
      </rPr>
      <t xml:space="preserve">):
1.OD260/230 &lt; 1.5 : All
2.Total Amount &lt; 5 μg : 03A
</t>
    </r>
    <phoneticPr fontId="5" type="noConversion"/>
  </si>
  <si>
    <r>
      <t>華聯生物科技公司</t>
    </r>
    <r>
      <rPr>
        <sz val="9.5"/>
        <rFont val="Times New Roman"/>
        <family val="1"/>
      </rPr>
      <t xml:space="preserve"> (</t>
    </r>
    <r>
      <rPr>
        <sz val="9.5"/>
        <rFont val="細明體"/>
        <family val="3"/>
        <charset val="136"/>
      </rPr>
      <t>基因檢測服務</t>
    </r>
    <r>
      <rPr>
        <sz val="9.5"/>
        <rFont val="Times New Roman"/>
        <family val="1"/>
      </rPr>
      <t xml:space="preserve"> Target Preparation-</t>
    </r>
    <r>
      <rPr>
        <sz val="9.5"/>
        <rFont val="細明體"/>
        <family val="3"/>
        <charset val="136"/>
      </rPr>
      <t>途程單</t>
    </r>
    <r>
      <rPr>
        <sz val="9.5"/>
        <rFont val="Times New Roman"/>
        <family val="1"/>
      </rPr>
      <t xml:space="preserve">)                      </t>
    </r>
    <r>
      <rPr>
        <sz val="9.5"/>
        <rFont val="細明體"/>
        <family val="3"/>
        <charset val="136"/>
      </rPr>
      <t>日期</t>
    </r>
    <r>
      <rPr>
        <sz val="9.5"/>
        <rFont val="Times New Roman"/>
        <family val="1"/>
      </rPr>
      <t>:  2014/7/29</t>
    </r>
    <phoneticPr fontId="5" type="noConversion"/>
  </si>
  <si>
    <t>Pass</t>
    <phoneticPr fontId="5" type="noConversion"/>
  </si>
  <si>
    <t>Control 1</t>
  </si>
  <si>
    <t>皮膚 control</t>
  </si>
  <si>
    <t>皮膚 天山雪蓮</t>
  </si>
  <si>
    <t>Control 2</t>
  </si>
  <si>
    <t>紅光 1</t>
  </si>
  <si>
    <t>紅光 2</t>
  </si>
  <si>
    <t>紅光 3</t>
  </si>
  <si>
    <t>綠光 1</t>
  </si>
  <si>
    <t>綠光 2</t>
  </si>
  <si>
    <t>綠光 3</t>
  </si>
  <si>
    <t>黃光 1</t>
  </si>
  <si>
    <t>黃光 2</t>
  </si>
  <si>
    <t>黃光 3</t>
  </si>
  <si>
    <t>藍光 1</t>
  </si>
  <si>
    <t>藍光 2</t>
  </si>
  <si>
    <t>藍光 3</t>
  </si>
  <si>
    <t>Wash with 650ul wash buffer, 10000 rpm 1min RT , discard the flow-through</t>
    <phoneticPr fontId="5" type="noConversion"/>
  </si>
  <si>
    <t xml:space="preserve">
T7 (dT) primer  1 μl
</t>
    <phoneticPr fontId="5" type="noConversion"/>
  </si>
  <si>
    <t>Step 4. In Vitro Transcription  (AM1753 kit)</t>
    <phoneticPr fontId="5" type="noConversion"/>
  </si>
  <si>
    <t>02</t>
  </si>
  <si>
    <r>
      <t>6 ul/ each ,
gently mix,
spin down,
70C, 10min
PCR program Name :</t>
    </r>
    <r>
      <rPr>
        <b/>
        <sz val="9"/>
        <rFont val="細明體"/>
        <family val="3"/>
        <charset val="136"/>
      </rPr>
      <t>＿＿</t>
    </r>
    <r>
      <rPr>
        <b/>
        <sz val="9"/>
        <rFont val="Times New Roman"/>
        <family val="1"/>
      </rPr>
      <t>Pre-70</t>
    </r>
    <r>
      <rPr>
        <b/>
        <sz val="9"/>
        <rFont val="細明體"/>
        <family val="3"/>
        <charset val="136"/>
      </rPr>
      <t>＿＿</t>
    </r>
    <r>
      <rPr>
        <b/>
        <sz val="9"/>
        <rFont val="Times New Roman"/>
        <family val="1"/>
      </rPr>
      <t xml:space="preserve">                                            
 on ice 1min</t>
    </r>
    <phoneticPr fontId="5" type="noConversion"/>
  </si>
  <si>
    <r>
      <t>Add 4 ul pre-mix to each sample , and then gently mix, spin down, 42C, 2 hours
PCR program Name: '___42 x 2 hrs___</t>
    </r>
    <r>
      <rPr>
        <b/>
        <u/>
        <sz val="9"/>
        <rFont val="細明體"/>
        <family val="3"/>
        <charset val="136"/>
      </rPr>
      <t>　　　　　　　　　　　　　　</t>
    </r>
    <r>
      <rPr>
        <b/>
        <u/>
        <sz val="9"/>
        <rFont val="Times New Roman"/>
        <family val="1"/>
      </rPr>
      <t xml:space="preserve">                             </t>
    </r>
    <phoneticPr fontId="5" type="noConversion"/>
  </si>
  <si>
    <r>
      <t xml:space="preserve">Add 40 ul pre-mix to each sample , gently mix, spin down, 16C, 2 hours
PCR program Name:                                
</t>
    </r>
    <r>
      <rPr>
        <b/>
        <u/>
        <sz val="9"/>
        <rFont val="細明體"/>
        <family val="3"/>
        <charset val="136"/>
      </rPr>
      <t>＿＿＿</t>
    </r>
    <r>
      <rPr>
        <b/>
        <u/>
        <sz val="9"/>
        <rFont val="Times New Roman"/>
        <family val="1"/>
      </rPr>
      <t>16 x 2 hrs</t>
    </r>
    <r>
      <rPr>
        <b/>
        <u/>
        <sz val="9"/>
        <rFont val="細明體"/>
        <family val="3"/>
        <charset val="136"/>
      </rPr>
      <t xml:space="preserve">＿＿＿＿
</t>
    </r>
    <r>
      <rPr>
        <b/>
        <u/>
        <sz val="9"/>
        <rFont val="Times New Roman"/>
        <family val="1"/>
      </rPr>
      <t>Note: Do not keep on ice for long time</t>
    </r>
    <phoneticPr fontId="5" type="noConversion"/>
  </si>
  <si>
    <t>Add 50 ul H2O to each cDNA Sample, gently pipet</t>
    <phoneticPr fontId="5" type="noConversion"/>
  </si>
  <si>
    <t>Transfer to new tube air dry 3min</t>
    <phoneticPr fontId="5" type="noConversion"/>
  </si>
  <si>
    <t>Elute cDNA with 2*6ul 50C Nuclease-free H2O, incubate 2min at RT, 10000g 2min RT</t>
    <phoneticPr fontId="5" type="noConversion"/>
  </si>
  <si>
    <t>13 ul /each</t>
    <phoneticPr fontId="5" type="noConversion"/>
  </si>
  <si>
    <t>Add 78ul H2O to each sample, gently pipet, add 350ul aRNA Binding Buffer to each sample,  gently pipet and mix throughly</t>
    <phoneticPr fontId="5" type="noConversion"/>
  </si>
  <si>
    <t>Add 250ul 100%ETOH and pipet 3 times to mix (no centrifuge),and then pass the mixture to aRNA Filter Cartridge, stand 2 min, then 10000g 1min RT</t>
    <phoneticPr fontId="5" type="noConversion"/>
  </si>
  <si>
    <t>Spin again to remove all ethanol, 10000g 2 min RT</t>
    <phoneticPr fontId="5" type="noConversion"/>
  </si>
  <si>
    <t>重複</t>
    <phoneticPr fontId="5" type="noConversion"/>
  </si>
  <si>
    <t>03</t>
  </si>
  <si>
    <t>04</t>
  </si>
  <si>
    <t>05</t>
  </si>
  <si>
    <t>06</t>
  </si>
  <si>
    <t>07</t>
  </si>
  <si>
    <t>08</t>
  </si>
  <si>
    <t>09</t>
  </si>
  <si>
    <t>10</t>
  </si>
  <si>
    <t>11</t>
  </si>
  <si>
    <t>12</t>
  </si>
  <si>
    <t>13</t>
  </si>
  <si>
    <t>14</t>
  </si>
  <si>
    <t>15</t>
  </si>
  <si>
    <t>THP-1_mock_3</t>
  </si>
  <si>
    <t>THP-1_968_6hr_1</t>
  </si>
  <si>
    <t>THP-1_968_6hr_3</t>
  </si>
  <si>
    <t>THP-1_LPS_6hr_1</t>
  </si>
  <si>
    <t>THP-1_LPS_6hr_2</t>
  </si>
  <si>
    <t>THP-1_968+LPS_6hr_1</t>
  </si>
  <si>
    <t>THP-1_968+LPS_6hr_3</t>
  </si>
  <si>
    <t>THP-1_968_24hr_1</t>
  </si>
  <si>
    <t>THP-1_968_24hr_2</t>
  </si>
  <si>
    <t>THP-1_968_24hr_3</t>
  </si>
  <si>
    <t>THP-1_LPS_24hr_2</t>
  </si>
  <si>
    <t>THP-1_LPS_24hr_3</t>
  </si>
  <si>
    <t>THP-1_968+LPS_24hr_2</t>
  </si>
  <si>
    <t>THP-1_mock_1</t>
  </si>
  <si>
    <t>THP-1_968+LPS_24hr_1</t>
  </si>
  <si>
    <r>
      <t xml:space="preserve"> add </t>
    </r>
    <r>
      <rPr>
        <sz val="10"/>
        <color rgb="FFFF0000"/>
        <rFont val="Times New Roman"/>
        <family val="1"/>
      </rPr>
      <t xml:space="preserve">157.5 </t>
    </r>
    <r>
      <rPr>
        <sz val="10"/>
        <rFont val="Times New Roman"/>
        <family val="1"/>
      </rPr>
      <t>ul aRNA binding buffer to each sample,  gently pipet and mix throughly</t>
    </r>
    <phoneticPr fontId="5" type="noConversion"/>
  </si>
  <si>
    <r>
      <t>Add</t>
    </r>
    <r>
      <rPr>
        <sz val="10"/>
        <color rgb="FFFF0000"/>
        <rFont val="Times New Roman"/>
        <family val="1"/>
      </rPr>
      <t xml:space="preserve"> 112.5 </t>
    </r>
    <r>
      <rPr>
        <sz val="10"/>
        <rFont val="Times New Roman"/>
        <family val="1"/>
      </rPr>
      <t>ul 100%ETOH and pipet 3 times to mix (no centrifuge),and then pass the mixture to Labeled aRNA Filter Cartridge, 10000g 1min RT</t>
    </r>
    <phoneticPr fontId="5" type="noConversion"/>
  </si>
  <si>
    <t>13+14/2</t>
    <phoneticPr fontId="5" type="noConversion"/>
  </si>
  <si>
    <t>不做</t>
    <phoneticPr fontId="5" type="noConversion"/>
  </si>
  <si>
    <t>u</t>
    <phoneticPr fontId="5" type="noConversion"/>
  </si>
  <si>
    <t>Input
Amount
(μg)</t>
    <phoneticPr fontId="5" type="noConversion"/>
  </si>
  <si>
    <r>
      <t xml:space="preserve">input amount </t>
    </r>
    <r>
      <rPr>
        <sz val="12"/>
        <rFont val="細明體"/>
        <family val="3"/>
        <charset val="136"/>
      </rPr>
      <t>最低需</t>
    </r>
    <r>
      <rPr>
        <sz val="12"/>
        <rFont val="Times New Roman"/>
        <family val="1"/>
      </rPr>
      <t xml:space="preserve"> 0.5 μg</t>
    </r>
    <r>
      <rPr>
        <sz val="12"/>
        <rFont val="細明體"/>
        <family val="3"/>
        <charset val="136"/>
      </rPr>
      <t>，建議量為</t>
    </r>
    <r>
      <rPr>
        <sz val="12"/>
        <rFont val="Times New Roman"/>
        <family val="1"/>
      </rPr>
      <t xml:space="preserve"> 1.0 - 1.5 μg</t>
    </r>
    <phoneticPr fontId="5" type="noConversion"/>
  </si>
  <si>
    <t>PNA mix (0.5 μl)</t>
    <phoneticPr fontId="5" type="noConversion"/>
  </si>
  <si>
    <r>
      <t xml:space="preserve">PNA mix </t>
    </r>
    <r>
      <rPr>
        <sz val="12"/>
        <rFont val="細明體"/>
        <family val="3"/>
        <charset val="136"/>
      </rPr>
      <t>血液樣品才需要加，作為</t>
    </r>
    <r>
      <rPr>
        <sz val="12"/>
        <rFont val="Times New Roman"/>
        <family val="1"/>
      </rPr>
      <t xml:space="preserve"> hemoglobin inhibitor</t>
    </r>
    <phoneticPr fontId="5" type="noConversion"/>
  </si>
  <si>
    <t>Ribonuclease Inhibitor (μl)</t>
    <phoneticPr fontId="5" type="noConversion"/>
  </si>
  <si>
    <t>10X 1st Buffer (μl)</t>
    <phoneticPr fontId="5" type="noConversion"/>
  </si>
  <si>
    <t>ArrayScript (RT) (μl)</t>
    <phoneticPr fontId="5" type="noConversion"/>
  </si>
  <si>
    <t>RNase-free H2O (μl)</t>
    <phoneticPr fontId="5" type="noConversion"/>
  </si>
  <si>
    <r>
      <t>Step 3. ds cDNA Purification  (AM1753 kit) (</t>
    </r>
    <r>
      <rPr>
        <b/>
        <sz val="12"/>
        <rFont val="細明體"/>
        <family val="3"/>
        <charset val="136"/>
      </rPr>
      <t>換成</t>
    </r>
    <r>
      <rPr>
        <b/>
        <sz val="12"/>
        <rFont val="Times New Roman"/>
        <family val="1"/>
      </rPr>
      <t xml:space="preserve"> 1.5 eppendorf)</t>
    </r>
    <phoneticPr fontId="5" type="noConversion"/>
  </si>
  <si>
    <t>Add 250 ul cDNA binding buffer to each sample. Then transfer the mixture to activated column (cDNA filter cartriges &amp; tubes). stand 5 min. 10000g 1min RT</t>
    <phoneticPr fontId="5" type="noConversion"/>
  </si>
  <si>
    <r>
      <t xml:space="preserve">Step 5. aRNA Purification (AM1753 kit) (overnight </t>
    </r>
    <r>
      <rPr>
        <b/>
        <sz val="12"/>
        <rFont val="細明體"/>
        <family val="3"/>
        <charset val="136"/>
      </rPr>
      <t>後可觀察到管內液體混濁即表示有成功放大</t>
    </r>
    <r>
      <rPr>
        <b/>
        <sz val="12"/>
        <rFont val="Times New Roman"/>
        <family val="1"/>
      </rPr>
      <t>)</t>
    </r>
    <phoneticPr fontId="5" type="noConversion"/>
  </si>
  <si>
    <t>Elute aRNA with 50ul 55C H2O, incubate 2min at 55C, 10000g 2min RT</t>
    <phoneticPr fontId="5" type="noConversion"/>
  </si>
  <si>
    <r>
      <t xml:space="preserve">Angela, Clara, </t>
    </r>
    <r>
      <rPr>
        <b/>
        <sz val="12"/>
        <rFont val="細明體"/>
        <family val="3"/>
        <charset val="136"/>
      </rPr>
      <t>白平輝 (華聯教育訓練)</t>
    </r>
    <phoneticPr fontId="5" type="noConversion"/>
  </si>
  <si>
    <t>Ambion Spike (0.8ul)
1ng/ul</t>
    <phoneticPr fontId="5" type="noConversion"/>
  </si>
  <si>
    <r>
      <t>Check the volume of opened Cydye. If enough, vortex vigoursly, RT, dark, at least 20min (</t>
    </r>
    <r>
      <rPr>
        <sz val="10"/>
        <rFont val="細明體"/>
        <family val="3"/>
        <charset val="136"/>
      </rPr>
      <t>可先</t>
    </r>
    <r>
      <rPr>
        <sz val="10"/>
        <rFont val="Times New Roman"/>
        <family val="1"/>
      </rPr>
      <t xml:space="preserve"> Blocking </t>
    </r>
    <r>
      <rPr>
        <sz val="10"/>
        <rFont val="細明體"/>
        <family val="3"/>
        <charset val="136"/>
      </rPr>
      <t>晶片</t>
    </r>
    <r>
      <rPr>
        <sz val="10"/>
        <rFont val="Times New Roman"/>
        <family val="1"/>
      </rPr>
      <t>)</t>
    </r>
    <phoneticPr fontId="5" type="noConversion"/>
  </si>
  <si>
    <r>
      <t xml:space="preserve">Elute aRNA with </t>
    </r>
    <r>
      <rPr>
        <sz val="10"/>
        <color rgb="FFFF0000"/>
        <rFont val="Times New Roman"/>
        <family val="1"/>
      </rPr>
      <t>1*35</t>
    </r>
    <r>
      <rPr>
        <sz val="10"/>
        <rFont val="Times New Roman"/>
        <family val="1"/>
      </rPr>
      <t>ul 55C H2O, stand 5min, 10000g 2min RT</t>
    </r>
    <phoneticPr fontId="5" type="noConversion"/>
  </si>
  <si>
    <t>Array No.</t>
    <phoneticPr fontId="5" type="noConversion"/>
  </si>
  <si>
    <t>Sample Code</t>
    <phoneticPr fontId="5" type="noConversion"/>
  </si>
  <si>
    <t>Sample Name</t>
    <phoneticPr fontId="5" type="noConversion"/>
  </si>
  <si>
    <t>concentrated volume with speedvac</t>
    <phoneticPr fontId="5" type="noConversion"/>
  </si>
  <si>
    <t>RNase-free H2O (μl)</t>
    <phoneticPr fontId="5" type="noConversion"/>
  </si>
  <si>
    <r>
      <t>70</t>
    </r>
    <r>
      <rPr>
        <b/>
        <sz val="11"/>
        <rFont val="細明體"/>
        <family val="3"/>
        <charset val="136"/>
      </rPr>
      <t>℃</t>
    </r>
    <r>
      <rPr>
        <b/>
        <sz val="11"/>
        <rFont val="Times New Roman"/>
        <family val="1"/>
      </rPr>
      <t xml:space="preserve">  
15 min</t>
    </r>
    <phoneticPr fontId="5" type="noConversion"/>
  </si>
  <si>
    <t>Hyb Spike 
(μl)</t>
    <phoneticPr fontId="5" type="noConversion"/>
  </si>
  <si>
    <t>BG532 line
check (v)</t>
    <phoneticPr fontId="5" type="noConversion"/>
  </si>
  <si>
    <r>
      <t xml:space="preserve">Stop solution </t>
    </r>
    <r>
      <rPr>
        <sz val="12"/>
        <rFont val="細明體"/>
        <family val="3"/>
        <charset val="136"/>
      </rPr>
      <t>加完要先混合均勻，再加其他試劑。</t>
    </r>
    <phoneticPr fontId="5" type="noConversion"/>
  </si>
</sst>
</file>

<file path=xl/styles.xml><?xml version="1.0" encoding="utf-8"?>
<styleSheet xmlns="http://schemas.openxmlformats.org/spreadsheetml/2006/main">
  <numFmts count="11">
    <numFmt numFmtId="176" formatCode="m&quot;月&quot;d&quot;日&quot;"/>
    <numFmt numFmtId="177" formatCode="0.000_ "/>
    <numFmt numFmtId="178" formatCode="0.00_ "/>
    <numFmt numFmtId="179" formatCode="0.0_ "/>
    <numFmt numFmtId="180" formatCode="0_);[Red]\(0\)"/>
    <numFmt numFmtId="181" formatCode="0.00_);[Red]\(0.00\)"/>
    <numFmt numFmtId="182" formatCode="0_ "/>
    <numFmt numFmtId="183" formatCode="0.000_);[Red]\(0.000\)"/>
    <numFmt numFmtId="184" formatCode="0.0000_);[Red]\(0.0000\)"/>
    <numFmt numFmtId="185" formatCode="0.0_);[Red]\(0.0\)"/>
    <numFmt numFmtId="186" formatCode="0.000000_ "/>
  </numFmts>
  <fonts count="16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indexed="8"/>
      <name val="新細明體"/>
      <family val="1"/>
      <charset val="136"/>
    </font>
    <font>
      <sz val="12"/>
      <name val="新細明體"/>
      <family val="1"/>
      <charset val="136"/>
    </font>
    <font>
      <sz val="9"/>
      <name val="新細明體"/>
      <family val="1"/>
      <charset val="136"/>
    </font>
    <font>
      <u/>
      <sz val="12"/>
      <color indexed="12"/>
      <name val="新細明體"/>
      <family val="1"/>
      <charset val="136"/>
    </font>
    <font>
      <sz val="10"/>
      <name val="Arial"/>
      <family val="2"/>
    </font>
    <font>
      <sz val="12"/>
      <name val="Arial"/>
      <family val="2"/>
    </font>
    <font>
      <sz val="13"/>
      <name val="Arial"/>
      <family val="2"/>
    </font>
    <font>
      <b/>
      <sz val="16"/>
      <name val="Arial"/>
      <family val="2"/>
    </font>
    <font>
      <b/>
      <sz val="13"/>
      <name val="Arial"/>
      <family val="2"/>
    </font>
    <font>
      <u/>
      <sz val="13"/>
      <name val="Arial"/>
      <family val="2"/>
    </font>
    <font>
      <u/>
      <sz val="13"/>
      <name val="細明體"/>
      <family val="3"/>
      <charset val="136"/>
    </font>
    <font>
      <sz val="16"/>
      <name val="Arial"/>
      <family val="2"/>
    </font>
    <font>
      <sz val="11"/>
      <name val="Arial"/>
      <family val="2"/>
    </font>
    <font>
      <sz val="13"/>
      <name val="細明體"/>
      <family val="3"/>
      <charset val="136"/>
    </font>
    <font>
      <sz val="12"/>
      <color indexed="8"/>
      <name val="新細明體"/>
      <family val="1"/>
      <charset val="136"/>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12"/>
      <name val="細明體"/>
      <family val="3"/>
      <charset val="136"/>
    </font>
    <font>
      <sz val="14"/>
      <name val="Arial"/>
      <family val="2"/>
    </font>
    <font>
      <b/>
      <sz val="14"/>
      <name val="Arial"/>
      <family val="2"/>
    </font>
    <font>
      <sz val="18"/>
      <name val="Arial"/>
      <family val="2"/>
    </font>
    <font>
      <sz val="14"/>
      <name val="細明體"/>
      <family val="3"/>
      <charset val="136"/>
    </font>
    <font>
      <u/>
      <sz val="16"/>
      <color indexed="12"/>
      <name val="Calibri"/>
      <family val="2"/>
    </font>
    <font>
      <sz val="10"/>
      <name val="Times New Roman"/>
      <family val="1"/>
    </font>
    <font>
      <sz val="16"/>
      <name val="標楷體"/>
      <family val="4"/>
      <charset val="136"/>
    </font>
    <font>
      <sz val="10"/>
      <name val="標楷體"/>
      <family val="4"/>
      <charset val="136"/>
    </font>
    <font>
      <sz val="12"/>
      <name val="標楷體"/>
      <family val="4"/>
      <charset val="136"/>
    </font>
    <font>
      <sz val="12"/>
      <name val="Times New Roman"/>
      <family val="1"/>
    </font>
    <font>
      <b/>
      <sz val="16"/>
      <name val="Times New Roman"/>
      <family val="1"/>
    </font>
    <font>
      <b/>
      <sz val="9"/>
      <color indexed="81"/>
      <name val="新細明體"/>
      <family val="1"/>
      <charset val="136"/>
    </font>
    <font>
      <sz val="9"/>
      <color indexed="81"/>
      <name val="新細明體"/>
      <family val="1"/>
      <charset val="136"/>
    </font>
    <font>
      <sz val="9.5"/>
      <name val="新細明體"/>
      <family val="1"/>
      <charset val="136"/>
    </font>
    <font>
      <sz val="9.5"/>
      <name val="Arial Unicode MS"/>
      <family val="2"/>
      <charset val="136"/>
    </font>
    <font>
      <sz val="9.5"/>
      <name val="細明體"/>
      <family val="3"/>
      <charset val="136"/>
    </font>
    <font>
      <sz val="9.5"/>
      <name val="Times New Roman"/>
      <family val="1"/>
    </font>
    <font>
      <sz val="10"/>
      <name val="Arial Unicode MS"/>
      <family val="2"/>
      <charset val="136"/>
    </font>
    <font>
      <b/>
      <sz val="9.5"/>
      <name val="細明體"/>
      <family val="3"/>
      <charset val="136"/>
    </font>
    <font>
      <u/>
      <sz val="9.5"/>
      <name val="細明體"/>
      <family val="3"/>
      <charset val="136"/>
    </font>
    <font>
      <u/>
      <sz val="9.5"/>
      <name val="Arial Unicode MS"/>
      <family val="2"/>
      <charset val="136"/>
    </font>
    <font>
      <sz val="10"/>
      <name val="細明體"/>
      <family val="3"/>
      <charset val="136"/>
    </font>
    <font>
      <sz val="9"/>
      <name val="細明體"/>
      <family val="3"/>
      <charset val="136"/>
    </font>
    <font>
      <b/>
      <sz val="9.5"/>
      <name val="Arial Unicode MS"/>
      <family val="2"/>
      <charset val="136"/>
    </font>
    <font>
      <u/>
      <sz val="10"/>
      <name val="細明體"/>
      <family val="3"/>
      <charset val="136"/>
    </font>
    <font>
      <b/>
      <u/>
      <sz val="9.5"/>
      <name val="Arial Unicode MS"/>
      <family val="2"/>
      <charset val="136"/>
    </font>
    <font>
      <b/>
      <u/>
      <sz val="9.5"/>
      <name val="細明體"/>
      <family val="3"/>
      <charset val="136"/>
    </font>
    <font>
      <b/>
      <sz val="9.5"/>
      <name val="新細明體"/>
      <family val="1"/>
      <charset val="136"/>
    </font>
    <font>
      <sz val="8"/>
      <name val="細明體"/>
      <family val="3"/>
      <charset val="136"/>
    </font>
    <font>
      <sz val="9.5"/>
      <color indexed="10"/>
      <name val="新細明體"/>
      <family val="1"/>
      <charset val="136"/>
    </font>
    <font>
      <sz val="9.5"/>
      <color indexed="10"/>
      <name val="細明體"/>
      <family val="3"/>
      <charset val="136"/>
    </font>
    <font>
      <sz val="9.5"/>
      <color indexed="12"/>
      <name val="Arial Unicode MS"/>
      <family val="2"/>
      <charset val="136"/>
    </font>
    <font>
      <b/>
      <sz val="14"/>
      <name val="新細明體"/>
      <family val="1"/>
      <charset val="136"/>
    </font>
    <font>
      <b/>
      <u/>
      <sz val="16"/>
      <name val="Arial"/>
      <family val="2"/>
    </font>
    <font>
      <b/>
      <sz val="12"/>
      <name val="Arial"/>
      <family val="2"/>
    </font>
    <font>
      <sz val="10"/>
      <name val="新細明體"/>
      <family val="1"/>
      <charset val="136"/>
    </font>
    <font>
      <sz val="10.5"/>
      <name val="Arial"/>
      <family val="2"/>
    </font>
    <font>
      <u/>
      <sz val="12"/>
      <name val="Arial"/>
      <family val="2"/>
    </font>
    <font>
      <u/>
      <sz val="12"/>
      <name val="標楷體"/>
      <family val="4"/>
      <charset val="136"/>
    </font>
    <font>
      <b/>
      <sz val="12"/>
      <name val="新細明體"/>
      <family val="1"/>
      <charset val="136"/>
    </font>
    <font>
      <b/>
      <u/>
      <sz val="16"/>
      <name val="Times New Roman"/>
      <family val="1"/>
    </font>
    <font>
      <b/>
      <sz val="12"/>
      <name val="Times New Roman"/>
      <family val="1"/>
    </font>
    <font>
      <b/>
      <sz val="14"/>
      <name val="Times New Roman"/>
      <family val="1"/>
    </font>
    <font>
      <vertAlign val="superscript"/>
      <sz val="12"/>
      <name val="Times New Roman"/>
      <family val="1"/>
    </font>
    <font>
      <vertAlign val="superscript"/>
      <sz val="12"/>
      <name val="Arial"/>
      <family val="2"/>
    </font>
    <font>
      <b/>
      <vertAlign val="superscript"/>
      <sz val="16"/>
      <name val="Times New Roman"/>
      <family val="1"/>
    </font>
    <font>
      <sz val="11"/>
      <name val="新細明體"/>
      <family val="1"/>
      <charset val="136"/>
    </font>
    <font>
      <sz val="11"/>
      <name val="細明體"/>
      <family val="3"/>
      <charset val="136"/>
    </font>
    <font>
      <b/>
      <sz val="10"/>
      <color indexed="62"/>
      <name val="Arial"/>
      <family val="2"/>
    </font>
    <font>
      <b/>
      <sz val="12"/>
      <color indexed="62"/>
      <name val="Arial"/>
      <family val="2"/>
    </font>
    <font>
      <b/>
      <sz val="12"/>
      <color indexed="10"/>
      <name val="Calibri"/>
      <family val="2"/>
    </font>
    <font>
      <sz val="12"/>
      <color indexed="56"/>
      <name val="Calibri"/>
      <family val="2"/>
    </font>
    <font>
      <b/>
      <u/>
      <sz val="12"/>
      <color indexed="12"/>
      <name val="Times New Roman"/>
      <family val="1"/>
    </font>
    <font>
      <u/>
      <sz val="12"/>
      <color indexed="12"/>
      <name val="Times New Roman"/>
      <family val="1"/>
    </font>
    <font>
      <b/>
      <sz val="9"/>
      <name val="Times New Roman"/>
      <family val="1"/>
    </font>
    <font>
      <b/>
      <sz val="9"/>
      <name val="細明體"/>
      <family val="3"/>
      <charset val="136"/>
    </font>
    <font>
      <sz val="11"/>
      <name val="Times New Roman"/>
      <family val="1"/>
    </font>
    <font>
      <b/>
      <sz val="11"/>
      <name val="Times New Roman"/>
      <family val="1"/>
    </font>
    <font>
      <sz val="9"/>
      <name val="Times New Roman"/>
      <family val="1"/>
    </font>
    <font>
      <b/>
      <u/>
      <sz val="9"/>
      <name val="Times New Roman"/>
      <family val="1"/>
    </font>
    <font>
      <b/>
      <sz val="10"/>
      <name val="Times New Roman"/>
      <family val="1"/>
    </font>
    <font>
      <u/>
      <sz val="12"/>
      <name val="Times New Roman"/>
      <family val="1"/>
    </font>
    <font>
      <b/>
      <sz val="8"/>
      <name val="Times New Roman"/>
      <family val="1"/>
    </font>
    <font>
      <sz val="12"/>
      <color indexed="62"/>
      <name val="Times New Roman"/>
      <family val="1"/>
    </font>
    <font>
      <sz val="9.5"/>
      <name val="Arial"/>
      <family val="2"/>
    </font>
    <font>
      <sz val="14"/>
      <name val="標楷體"/>
      <family val="4"/>
      <charset val="136"/>
    </font>
    <font>
      <sz val="12"/>
      <color indexed="17"/>
      <name val="Arial"/>
      <family val="2"/>
    </font>
    <font>
      <sz val="12"/>
      <color indexed="20"/>
      <name val="Arial"/>
      <family val="2"/>
    </font>
    <font>
      <sz val="13"/>
      <color indexed="10"/>
      <name val="Arial"/>
      <family val="2"/>
    </font>
    <font>
      <sz val="18"/>
      <color indexed="55"/>
      <name val="Arial"/>
      <family val="2"/>
    </font>
    <font>
      <sz val="18"/>
      <color indexed="55"/>
      <name val="細明體"/>
      <family val="3"/>
      <charset val="136"/>
    </font>
    <font>
      <b/>
      <sz val="12"/>
      <color indexed="12"/>
      <name val="Times New Roman"/>
      <family val="1"/>
    </font>
    <font>
      <b/>
      <sz val="16"/>
      <color indexed="10"/>
      <name val="Times New Roman"/>
      <family val="1"/>
    </font>
    <font>
      <b/>
      <sz val="16"/>
      <color indexed="62"/>
      <name val="Times New Roman"/>
      <family val="1"/>
    </font>
    <font>
      <sz val="18"/>
      <color indexed="19"/>
      <name val="Arial"/>
      <family val="2"/>
    </font>
    <font>
      <b/>
      <sz val="18"/>
      <color indexed="17"/>
      <name val="Arial"/>
      <family val="2"/>
    </font>
    <font>
      <sz val="18"/>
      <color indexed="10"/>
      <name val="Arial"/>
      <family val="2"/>
    </font>
    <font>
      <b/>
      <u/>
      <sz val="9"/>
      <name val="細明體"/>
      <family val="3"/>
      <charset val="136"/>
    </font>
    <font>
      <sz val="26"/>
      <name val="Arial"/>
      <family val="2"/>
    </font>
    <font>
      <b/>
      <sz val="13"/>
      <color indexed="10"/>
      <name val="細明體"/>
      <family val="3"/>
      <charset val="136"/>
    </font>
    <font>
      <b/>
      <sz val="9.5"/>
      <color indexed="10"/>
      <name val="Arial Unicode MS"/>
      <family val="2"/>
      <charset val="136"/>
    </font>
    <font>
      <b/>
      <sz val="12"/>
      <name val="Calibri"/>
      <family val="2"/>
    </font>
    <font>
      <sz val="12"/>
      <name val="Calibri"/>
      <family val="2"/>
    </font>
    <font>
      <sz val="10"/>
      <name val="Calibri"/>
      <family val="2"/>
    </font>
    <font>
      <b/>
      <sz val="11"/>
      <name val="Calibri"/>
      <family val="2"/>
    </font>
    <font>
      <b/>
      <sz val="9"/>
      <name val="Calibri"/>
      <family val="2"/>
    </font>
    <font>
      <b/>
      <sz val="8"/>
      <name val="Calibri"/>
      <family val="2"/>
    </font>
    <font>
      <sz val="14"/>
      <name val="Calibri"/>
      <family val="2"/>
    </font>
    <font>
      <sz val="11"/>
      <name val="Calibri"/>
      <family val="2"/>
    </font>
    <font>
      <b/>
      <sz val="14"/>
      <name val="Calibri"/>
      <family val="2"/>
    </font>
    <font>
      <sz val="12"/>
      <color theme="1"/>
      <name val="新細明體"/>
      <family val="1"/>
      <charset val="136"/>
      <scheme val="minor"/>
    </font>
    <font>
      <sz val="12"/>
      <color theme="0"/>
      <name val="新細明體"/>
      <family val="1"/>
      <charset val="136"/>
      <scheme val="minor"/>
    </font>
    <font>
      <sz val="12"/>
      <color theme="1"/>
      <name val="Arial"/>
      <family val="2"/>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3"/>
      <color theme="3" tint="0.39997558519241921"/>
      <name val="Arial"/>
      <family val="2"/>
    </font>
    <font>
      <b/>
      <sz val="13"/>
      <color theme="3" tint="0.39997558519241921"/>
      <name val="細明體"/>
      <family val="3"/>
      <charset val="136"/>
    </font>
    <font>
      <sz val="12"/>
      <color rgb="FF1F497D"/>
      <name val="Calibri"/>
      <family val="2"/>
    </font>
    <font>
      <b/>
      <sz val="9"/>
      <color theme="1"/>
      <name val="Times New Roman"/>
      <family val="1"/>
    </font>
    <font>
      <b/>
      <sz val="12"/>
      <color rgb="FF3333CC"/>
      <name val="Times New Roman"/>
      <family val="1"/>
    </font>
    <font>
      <b/>
      <sz val="16"/>
      <color rgb="FFFF0000"/>
      <name val="Times New Roman"/>
      <family val="1"/>
    </font>
    <font>
      <b/>
      <sz val="14"/>
      <color rgb="FF3333CC"/>
      <name val="Times New Roman"/>
      <family val="1"/>
    </font>
    <font>
      <b/>
      <sz val="14"/>
      <color rgb="FFFF0000"/>
      <name val="Times New Roman"/>
      <family val="1"/>
    </font>
    <font>
      <sz val="12"/>
      <color rgb="FFFF0000"/>
      <name val="Arial"/>
      <family val="2"/>
    </font>
    <font>
      <sz val="18"/>
      <color theme="0" tint="-0.34998626667073579"/>
      <name val="Arial"/>
      <family val="2"/>
    </font>
    <font>
      <sz val="13"/>
      <color rgb="FFFF0000"/>
      <name val="Arial"/>
      <family val="2"/>
    </font>
    <font>
      <sz val="18"/>
      <color rgb="FFFF0000"/>
      <name val="Arial"/>
      <family val="2"/>
    </font>
    <font>
      <sz val="11"/>
      <color rgb="FFFF0000"/>
      <name val="Arial"/>
      <family val="2"/>
    </font>
    <font>
      <sz val="18"/>
      <color theme="0" tint="-0.34998626667073579"/>
      <name val="細明體"/>
      <family val="3"/>
      <charset val="136"/>
    </font>
    <font>
      <sz val="9.5"/>
      <color rgb="FFFF0000"/>
      <name val="Arial"/>
      <family val="2"/>
    </font>
    <font>
      <b/>
      <sz val="13"/>
      <color rgb="FFFF0000"/>
      <name val="Arial"/>
      <family val="2"/>
    </font>
    <font>
      <sz val="13"/>
      <color theme="1"/>
      <name val="Arial"/>
      <family val="2"/>
    </font>
    <font>
      <sz val="20"/>
      <color rgb="FFFF0000"/>
      <name val="Arial"/>
      <family val="2"/>
    </font>
    <font>
      <sz val="7"/>
      <name val="Times New Roman"/>
      <family val="1"/>
    </font>
    <font>
      <sz val="8"/>
      <color theme="1"/>
      <name val="Times New Roman"/>
      <family val="1"/>
    </font>
    <font>
      <sz val="10"/>
      <color rgb="FFFF0000"/>
      <name val="Times New Roman"/>
      <family val="1"/>
    </font>
    <font>
      <b/>
      <sz val="12"/>
      <name val="細明體"/>
      <family val="3"/>
      <charset val="136"/>
    </font>
    <font>
      <b/>
      <sz val="7"/>
      <name val="Times New Roman"/>
      <family val="1"/>
    </font>
    <font>
      <sz val="11"/>
      <color theme="1"/>
      <name val="Times New Roman"/>
      <family val="1"/>
    </font>
    <font>
      <b/>
      <sz val="11"/>
      <color theme="1"/>
      <name val="Times New Roman"/>
      <family val="1"/>
    </font>
    <font>
      <b/>
      <sz val="11"/>
      <name val="細明體"/>
      <family val="3"/>
      <charset val="136"/>
    </font>
  </fonts>
  <fills count="7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gray0625"/>
    </fill>
    <fill>
      <patternFill patternType="solid">
        <fgColor indexed="47"/>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CC"/>
        <bgColor indexed="64"/>
      </patternFill>
    </fill>
    <fill>
      <patternFill patternType="solid">
        <fgColor theme="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s>
  <borders count="15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Dashed">
        <color indexed="1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right/>
      <top style="double">
        <color indexed="64"/>
      </top>
      <bottom/>
      <diagonal/>
    </border>
    <border>
      <left/>
      <right style="medium">
        <color indexed="64"/>
      </right>
      <top style="double">
        <color indexed="64"/>
      </top>
      <bottom/>
      <diagonal/>
    </border>
    <border>
      <left/>
      <right/>
      <top/>
      <bottom style="double">
        <color indexed="64"/>
      </bottom>
      <diagonal/>
    </border>
    <border>
      <left/>
      <right style="thin">
        <color indexed="64"/>
      </right>
      <top style="thin">
        <color indexed="64"/>
      </top>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style="thin">
        <color indexed="64"/>
      </right>
      <top/>
      <bottom style="double">
        <color indexed="64"/>
      </bottom>
      <diagonal/>
    </border>
    <border>
      <left/>
      <right style="double">
        <color indexed="64"/>
      </right>
      <top/>
      <bottom style="thin">
        <color indexed="64"/>
      </bottom>
      <diagonal/>
    </border>
    <border>
      <left style="thin">
        <color indexed="64"/>
      </left>
      <right/>
      <top style="thin">
        <color indexed="64"/>
      </top>
      <bottom/>
      <diagonal/>
    </border>
    <border>
      <left/>
      <right style="thin">
        <color indexed="64"/>
      </right>
      <top style="double">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style="thin">
        <color indexed="64"/>
      </bottom>
      <diagonal/>
    </border>
    <border>
      <left style="medium">
        <color indexed="64"/>
      </left>
      <right/>
      <top/>
      <bottom style="thin">
        <color indexed="64"/>
      </bottom>
      <diagonal/>
    </border>
    <border>
      <left/>
      <right style="mediumDashed">
        <color indexed="10"/>
      </right>
      <top/>
      <bottom style="thin">
        <color indexed="64"/>
      </bottom>
      <diagonal/>
    </border>
    <border>
      <left/>
      <right style="mediumDashed">
        <color indexed="10"/>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right style="thin">
        <color indexed="64"/>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medium">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diagonal/>
    </border>
    <border>
      <left style="double">
        <color indexed="64"/>
      </left>
      <right/>
      <top/>
      <bottom style="double">
        <color indexed="64"/>
      </bottom>
      <diagonal/>
    </border>
    <border>
      <left style="double">
        <color indexed="64"/>
      </left>
      <right/>
      <top style="double">
        <color indexed="64"/>
      </top>
      <bottom/>
      <diagonal/>
    </border>
    <border>
      <left style="double">
        <color indexed="64"/>
      </left>
      <right style="thin">
        <color indexed="64"/>
      </right>
      <top style="double">
        <color indexed="64"/>
      </top>
      <bottom style="thin">
        <color indexed="64"/>
      </bottom>
      <diagonal/>
    </border>
    <border>
      <left/>
      <right style="thin">
        <color indexed="64"/>
      </right>
      <top style="double">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thin">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mediumDashed">
        <color indexed="10"/>
      </left>
      <right style="thin">
        <color indexed="64"/>
      </right>
      <top style="thin">
        <color theme="1"/>
      </top>
      <bottom style="thin">
        <color indexed="64"/>
      </bottom>
      <diagonal/>
    </border>
    <border>
      <left style="thin">
        <color indexed="64"/>
      </left>
      <right style="thin">
        <color indexed="64"/>
      </right>
      <top style="thin">
        <color theme="1"/>
      </top>
      <bottom style="thin">
        <color indexed="64"/>
      </bottom>
      <diagonal/>
    </border>
    <border>
      <left style="thin">
        <color indexed="64"/>
      </left>
      <right style="medium">
        <color theme="1"/>
      </right>
      <top style="thin">
        <color theme="1"/>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thin">
        <color indexed="64"/>
      </right>
      <top style="thin">
        <color indexed="64"/>
      </top>
      <bottom style="thin">
        <color theme="1"/>
      </bottom>
      <diagonal/>
    </border>
    <border>
      <left style="thin">
        <color indexed="64"/>
      </left>
      <right style="medium">
        <color theme="1"/>
      </right>
      <top style="thin">
        <color indexed="64"/>
      </top>
      <bottom style="thin">
        <color theme="1"/>
      </bottom>
      <diagonal/>
    </border>
    <border>
      <left style="mediumDashed">
        <color indexed="10"/>
      </left>
      <right/>
      <top style="mediumDashed">
        <color indexed="10"/>
      </top>
      <bottom style="hair">
        <color theme="0" tint="-0.34998626667073579"/>
      </bottom>
      <diagonal/>
    </border>
    <border>
      <left/>
      <right/>
      <top style="mediumDashed">
        <color indexed="10"/>
      </top>
      <bottom style="hair">
        <color theme="0" tint="-0.34998626667073579"/>
      </bottom>
      <diagonal/>
    </border>
    <border>
      <left/>
      <right style="mediumDashed">
        <color indexed="10"/>
      </right>
      <top style="mediumDashed">
        <color indexed="10"/>
      </top>
      <bottom style="hair">
        <color theme="0" tint="-0.34998626667073579"/>
      </bottom>
      <diagonal/>
    </border>
    <border>
      <left style="mediumDashed">
        <color indexed="10"/>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mediumDashed">
        <color indexed="10"/>
      </right>
      <top style="hair">
        <color theme="0" tint="-0.34998626667073579"/>
      </top>
      <bottom style="hair">
        <color theme="0" tint="-0.34998626667073579"/>
      </bottom>
      <diagonal/>
    </border>
    <border>
      <left/>
      <right/>
      <top style="hair">
        <color theme="0" tint="-0.34998626667073579"/>
      </top>
      <bottom style="mediumDashed">
        <color indexed="10"/>
      </bottom>
      <diagonal/>
    </border>
    <border>
      <left style="mediumDashed">
        <color indexed="10"/>
      </left>
      <right/>
      <top style="hair">
        <color theme="0" tint="-0.34998626667073579"/>
      </top>
      <bottom style="mediumDashed">
        <color rgb="FFFF0000"/>
      </bottom>
      <diagonal/>
    </border>
    <border>
      <left/>
      <right style="mediumDashed">
        <color indexed="10"/>
      </right>
      <top style="hair">
        <color theme="0" tint="-0.34998626667073579"/>
      </top>
      <bottom style="mediumDashed">
        <color rgb="FFFF0000"/>
      </bottom>
      <diagonal/>
    </border>
    <border>
      <left style="thin">
        <color indexed="64"/>
      </left>
      <right/>
      <top style="thin">
        <color theme="1"/>
      </top>
      <bottom style="thin">
        <color theme="1"/>
      </bottom>
      <diagonal/>
    </border>
    <border>
      <left/>
      <right/>
      <top style="thin">
        <color theme="1"/>
      </top>
      <bottom style="thin">
        <color theme="1"/>
      </bottom>
      <diagonal/>
    </border>
    <border>
      <left/>
      <right style="thin">
        <color indexed="64"/>
      </right>
      <top style="thin">
        <color theme="1"/>
      </top>
      <bottom style="thin">
        <color theme="1"/>
      </bottom>
      <diagonal/>
    </border>
    <border>
      <left style="mediumDashed">
        <color rgb="FFFF0000"/>
      </left>
      <right/>
      <top style="mediumDashed">
        <color rgb="FFFF0000"/>
      </top>
      <bottom style="mediumDashed">
        <color rgb="FFFF0000"/>
      </bottom>
      <diagonal/>
    </border>
    <border>
      <left/>
      <right/>
      <top style="mediumDashed">
        <color rgb="FFFF0000"/>
      </top>
      <bottom style="mediumDashed">
        <color rgb="FFFF0000"/>
      </bottom>
      <diagonal/>
    </border>
    <border>
      <left/>
      <right style="mediumDashed">
        <color rgb="FFFF0000"/>
      </right>
      <top style="mediumDashed">
        <color rgb="FFFF0000"/>
      </top>
      <bottom style="mediumDashed">
        <color rgb="FFFF0000"/>
      </bottom>
      <diagonal/>
    </border>
    <border>
      <left/>
      <right style="mediumDashed">
        <color rgb="FFFF0000"/>
      </right>
      <top style="thin">
        <color indexed="64"/>
      </top>
      <bottom style="medium">
        <color indexed="64"/>
      </bottom>
      <diagonal/>
    </border>
  </borders>
  <cellStyleXfs count="1486">
    <xf numFmtId="0" fontId="0" fillId="0" borderId="0">
      <alignment vertical="center"/>
    </xf>
    <xf numFmtId="0" fontId="17"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17"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7"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7"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17"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7"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17"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17"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1"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7"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7"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7"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2"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7"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7"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7"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7"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17"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17"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7"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17"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17"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25" fillId="36"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7"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7"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7"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7"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7"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7"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7"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7"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7"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7"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7"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7"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7"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7"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25" fillId="42"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3"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4"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5"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6"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7"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26" fillId="48"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9" borderId="0" applyNumberFormat="0" applyBorder="0" applyAlignment="0" applyProtection="0">
      <alignment vertical="center"/>
    </xf>
    <xf numFmtId="0" fontId="32" fillId="3" borderId="0" applyNumberFormat="0" applyBorder="0" applyAlignment="0" applyProtection="0">
      <alignment vertical="center"/>
    </xf>
    <xf numFmtId="0" fontId="22" fillId="20" borderId="1" applyNumberFormat="0" applyAlignment="0" applyProtection="0">
      <alignment vertical="center"/>
    </xf>
    <xf numFmtId="0" fontId="31" fillId="21" borderId="2" applyNumberFormat="0" applyAlignment="0" applyProtection="0">
      <alignment vertical="center"/>
    </xf>
    <xf numFmtId="0" fontId="24" fillId="0" borderId="0" applyNumberFormat="0" applyFill="0" applyBorder="0" applyAlignment="0" applyProtection="0">
      <alignment vertical="center"/>
    </xf>
    <xf numFmtId="0" fontId="21" fillId="4" borderId="0" applyNumberFormat="0" applyBorder="0" applyAlignment="0" applyProtection="0">
      <alignment vertical="center"/>
    </xf>
    <xf numFmtId="0" fontId="26" fillId="0" borderId="3" applyNumberFormat="0" applyFill="0" applyAlignment="0" applyProtection="0">
      <alignment vertical="center"/>
    </xf>
    <xf numFmtId="0" fontId="27" fillId="0" borderId="4" applyNumberFormat="0" applyFill="0" applyAlignment="0" applyProtection="0">
      <alignment vertical="center"/>
    </xf>
    <xf numFmtId="0" fontId="28" fillId="0" borderId="5" applyNumberFormat="0" applyFill="0" applyAlignment="0" applyProtection="0">
      <alignment vertical="center"/>
    </xf>
    <xf numFmtId="0" fontId="28" fillId="0" borderId="0" applyNumberFormat="0" applyFill="0" applyBorder="0" applyAlignment="0" applyProtection="0">
      <alignment vertical="center"/>
    </xf>
    <xf numFmtId="0" fontId="29" fillId="7" borderId="1" applyNumberFormat="0" applyAlignment="0" applyProtection="0">
      <alignment vertical="center"/>
    </xf>
    <xf numFmtId="0" fontId="23" fillId="0" borderId="6" applyNumberFormat="0" applyFill="0" applyAlignment="0" applyProtection="0">
      <alignment vertical="center"/>
    </xf>
    <xf numFmtId="0" fontId="19" fillId="22" borderId="0" applyNumberFormat="0" applyBorder="0" applyAlignment="0" applyProtection="0">
      <alignment vertical="center"/>
    </xf>
    <xf numFmtId="0" fontId="4" fillId="23" borderId="7" applyNumberFormat="0" applyFont="0" applyAlignment="0" applyProtection="0">
      <alignment vertical="center"/>
    </xf>
    <xf numFmtId="0" fontId="30" fillId="20" borderId="8" applyNumberFormat="0" applyAlignment="0" applyProtection="0">
      <alignment vertical="center"/>
    </xf>
    <xf numFmtId="0" fontId="25" fillId="0" borderId="0" applyNumberFormat="0" applyFill="0" applyBorder="0" applyAlignment="0" applyProtection="0">
      <alignment vertical="center"/>
    </xf>
    <xf numFmtId="0" fontId="20" fillId="0" borderId="9" applyNumberFormat="0" applyFill="0" applyAlignment="0" applyProtection="0">
      <alignment vertical="center"/>
    </xf>
    <xf numFmtId="0" fontId="33" fillId="0" borderId="0" applyNumberFormat="0" applyFill="0" applyBorder="0" applyAlignment="0" applyProtection="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25" fillId="0" borderId="0">
      <alignment vertical="center"/>
    </xf>
    <xf numFmtId="0" fontId="17" fillId="0" borderId="0">
      <alignment vertical="center"/>
    </xf>
    <xf numFmtId="0" fontId="4"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3" fillId="0" borderId="0">
      <alignment vertical="center"/>
    </xf>
    <xf numFmtId="0" fontId="17" fillId="0" borderId="0">
      <alignment vertical="center"/>
    </xf>
    <xf numFmtId="0" fontId="3" fillId="0" borderId="0">
      <alignment vertical="center"/>
    </xf>
    <xf numFmtId="0" fontId="3" fillId="0" borderId="0">
      <alignment vertical="center"/>
    </xf>
    <xf numFmtId="0" fontId="3" fillId="0" borderId="0">
      <alignment vertical="center"/>
    </xf>
    <xf numFmtId="0" fontId="125" fillId="0" borderId="0">
      <alignment vertical="center"/>
    </xf>
    <xf numFmtId="0" fontId="127" fillId="0" borderId="0">
      <alignment vertical="center"/>
    </xf>
    <xf numFmtId="0" fontId="125" fillId="0" borderId="0">
      <alignment vertical="center"/>
    </xf>
    <xf numFmtId="0" fontId="7" fillId="0" borderId="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9" fillId="22" borderId="0" applyNumberFormat="0" applyBorder="0" applyAlignment="0" applyProtection="0">
      <alignment vertical="center"/>
    </xf>
    <xf numFmtId="0" fontId="19" fillId="22" borderId="0" applyNumberFormat="0" applyBorder="0" applyAlignment="0" applyProtection="0">
      <alignment vertical="center"/>
    </xf>
    <xf numFmtId="0" fontId="19" fillId="22"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8" fillId="49" borderId="0" applyNumberFormat="0" applyBorder="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20" fillId="0" borderId="9" applyNumberFormat="0" applyFill="0" applyAlignment="0" applyProtection="0">
      <alignment vertical="center"/>
    </xf>
    <xf numFmtId="0" fontId="20" fillId="0" borderId="9" applyNumberFormat="0" applyFill="0" applyAlignment="0" applyProtection="0">
      <alignment vertical="center"/>
    </xf>
    <xf numFmtId="0" fontId="20" fillId="0" borderId="9"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29" fillId="0" borderId="123" applyNumberFormat="0" applyFill="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130" fillId="50"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10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101" fillId="4" borderId="0" applyNumberFormat="0" applyBorder="0" applyAlignment="0" applyProtection="0">
      <alignment vertical="center"/>
    </xf>
    <xf numFmtId="0" fontId="101" fillId="4" borderId="0" applyNumberFormat="0" applyBorder="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22" fillId="20" borderId="1" applyNumberFormat="0" applyAlignment="0" applyProtection="0">
      <alignment vertical="center"/>
    </xf>
    <xf numFmtId="0" fontId="22" fillId="20" borderId="1" applyNumberFormat="0" applyAlignment="0" applyProtection="0">
      <alignment vertical="center"/>
    </xf>
    <xf numFmtId="0" fontId="22" fillId="20" borderId="1"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1" fillId="51" borderId="124" applyNumberFormat="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23" fillId="0" borderId="6" applyNumberFormat="0" applyFill="0" applyAlignment="0" applyProtection="0">
      <alignment vertical="center"/>
    </xf>
    <xf numFmtId="0" fontId="23" fillId="0" borderId="6" applyNumberFormat="0" applyFill="0" applyAlignment="0" applyProtection="0">
      <alignment vertical="center"/>
    </xf>
    <xf numFmtId="0" fontId="23" fillId="0" borderId="6"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32" fillId="0" borderId="125" applyNumberFormat="0" applyFill="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7" fillId="23" borderId="7" applyNumberFormat="0" applyFont="0" applyAlignment="0" applyProtection="0">
      <alignment vertical="center"/>
    </xf>
    <xf numFmtId="0" fontId="3" fillId="23" borderId="7" applyNumberFormat="0" applyFont="0" applyAlignment="0" applyProtection="0">
      <alignment vertical="center"/>
    </xf>
    <xf numFmtId="0" fontId="3" fillId="23" borderId="7" applyNumberFormat="0" applyFont="0" applyAlignment="0" applyProtection="0">
      <alignment vertical="center"/>
    </xf>
    <xf numFmtId="0" fontId="3" fillId="23" borderId="7" applyNumberFormat="0" applyFont="0" applyAlignment="0" applyProtection="0">
      <alignment vertical="center"/>
    </xf>
    <xf numFmtId="0" fontId="17" fillId="23" borderId="7" applyNumberFormat="0" applyFont="0" applyAlignment="0" applyProtection="0">
      <alignment vertical="center"/>
    </xf>
    <xf numFmtId="0" fontId="3" fillId="23" borderId="7" applyNumberFormat="0" applyFont="0" applyAlignment="0" applyProtection="0">
      <alignment vertical="center"/>
    </xf>
    <xf numFmtId="0" fontId="3" fillId="23" borderId="7" applyNumberFormat="0" applyFont="0" applyAlignment="0" applyProtection="0">
      <alignment vertical="center"/>
    </xf>
    <xf numFmtId="0" fontId="3" fillId="23" borderId="7" applyNumberFormat="0" applyFont="0" applyAlignment="0" applyProtection="0">
      <alignment vertical="center"/>
    </xf>
    <xf numFmtId="0" fontId="17" fillId="23" borderId="7" applyNumberFormat="0" applyFont="0" applyAlignment="0" applyProtection="0">
      <alignment vertical="center"/>
    </xf>
    <xf numFmtId="0" fontId="3" fillId="23" borderId="7" applyNumberFormat="0" applyFont="0" applyAlignment="0" applyProtection="0">
      <alignment vertical="center"/>
    </xf>
    <xf numFmtId="0" fontId="3" fillId="23" borderId="7" applyNumberFormat="0" applyFont="0" applyAlignment="0" applyProtection="0">
      <alignment vertical="center"/>
    </xf>
    <xf numFmtId="0" fontId="3" fillId="23" borderId="7"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125" fillId="52" borderId="126" applyNumberFormat="0" applyFont="0" applyAlignment="0" applyProtection="0">
      <alignment vertical="center"/>
    </xf>
    <xf numFmtId="0" fontId="6" fillId="0" borderId="0" applyNumberFormat="0" applyFill="0" applyBorder="0" applyAlignment="0" applyProtection="0">
      <alignment vertical="top"/>
      <protection locked="0"/>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8" fillId="16"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3"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4"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5"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6"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7"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26" fillId="58" borderId="0" applyNumberFormat="0" applyBorder="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26" fillId="0" borderId="3" applyNumberFormat="0" applyFill="0" applyAlignment="0" applyProtection="0">
      <alignment vertical="center"/>
    </xf>
    <xf numFmtId="0" fontId="26" fillId="0" borderId="3" applyNumberFormat="0" applyFill="0" applyAlignment="0" applyProtection="0">
      <alignment vertical="center"/>
    </xf>
    <xf numFmtId="0" fontId="26" fillId="0" borderId="3"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5" fillId="0" borderId="127" applyNumberFormat="0" applyFill="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27" fillId="0" borderId="4" applyNumberFormat="0" applyFill="0" applyAlignment="0" applyProtection="0">
      <alignment vertical="center"/>
    </xf>
    <xf numFmtId="0" fontId="27" fillId="0" borderId="4" applyNumberFormat="0" applyFill="0" applyAlignment="0" applyProtection="0">
      <alignment vertical="center"/>
    </xf>
    <xf numFmtId="0" fontId="27" fillId="0" borderId="4"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6" fillId="0" borderId="128"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28" fillId="0" borderId="5" applyNumberFormat="0" applyFill="0" applyAlignment="0" applyProtection="0">
      <alignment vertical="center"/>
    </xf>
    <xf numFmtId="0" fontId="28" fillId="0" borderId="5" applyNumberFormat="0" applyFill="0" applyAlignment="0" applyProtection="0">
      <alignment vertical="center"/>
    </xf>
    <xf numFmtId="0" fontId="28" fillId="0" borderId="5"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129" applyNumberFormat="0" applyFill="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29" fillId="7" borderId="1" applyNumberFormat="0" applyAlignment="0" applyProtection="0">
      <alignment vertical="center"/>
    </xf>
    <xf numFmtId="0" fontId="29" fillId="7" borderId="1" applyNumberFormat="0" applyAlignment="0" applyProtection="0">
      <alignment vertical="center"/>
    </xf>
    <xf numFmtId="0" fontId="29" fillId="7" borderId="1"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8" fillId="59" borderId="124"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30" fillId="20" borderId="8" applyNumberFormat="0" applyAlignment="0" applyProtection="0">
      <alignment vertical="center"/>
    </xf>
    <xf numFmtId="0" fontId="30" fillId="20" borderId="8" applyNumberFormat="0" applyAlignment="0" applyProtection="0">
      <alignment vertical="center"/>
    </xf>
    <xf numFmtId="0" fontId="30" fillId="20" borderId="8"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39" fillId="51" borderId="130"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31" fillId="21" borderId="2" applyNumberFormat="0" applyAlignment="0" applyProtection="0">
      <alignment vertical="center"/>
    </xf>
    <xf numFmtId="0" fontId="31" fillId="21" borderId="2" applyNumberFormat="0" applyAlignment="0" applyProtection="0">
      <alignment vertical="center"/>
    </xf>
    <xf numFmtId="0" fontId="31" fillId="21" borderId="2"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0" fillId="60" borderId="131" applyNumberFormat="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141" fillId="61"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10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102" fillId="3" borderId="0" applyNumberFormat="0" applyBorder="0" applyAlignment="0" applyProtection="0">
      <alignment vertical="center"/>
    </xf>
    <xf numFmtId="0" fontId="102" fillId="3" borderId="0" applyNumberFormat="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2" fillId="0" borderId="0">
      <alignment vertical="center"/>
    </xf>
    <xf numFmtId="0" fontId="1" fillId="0" borderId="0">
      <alignment vertical="center"/>
    </xf>
  </cellStyleXfs>
  <cellXfs count="1333">
    <xf numFmtId="0" fontId="0" fillId="0" borderId="0" xfId="0">
      <alignment vertical="center"/>
    </xf>
    <xf numFmtId="0" fontId="9" fillId="0" borderId="0" xfId="0" applyFont="1" applyAlignment="1">
      <alignment horizontal="left" vertical="center"/>
    </xf>
    <xf numFmtId="0" fontId="12"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vertical="center"/>
    </xf>
    <xf numFmtId="0" fontId="13" fillId="0" borderId="0" xfId="0" applyFont="1" applyAlignment="1">
      <alignment horizontal="left" vertical="center"/>
    </xf>
    <xf numFmtId="0" fontId="15" fillId="0" borderId="0" xfId="0" applyFont="1" applyAlignment="1">
      <alignment horizontal="left" vertical="center"/>
    </xf>
    <xf numFmtId="0" fontId="8" fillId="0" borderId="0" xfId="0" applyFont="1" applyAlignment="1">
      <alignment horizontal="left" vertical="center"/>
    </xf>
    <xf numFmtId="0" fontId="11" fillId="24" borderId="10" xfId="0" applyFont="1" applyFill="1" applyBorder="1" applyAlignment="1">
      <alignment vertical="center"/>
    </xf>
    <xf numFmtId="0" fontId="11" fillId="24" borderId="11" xfId="0" applyFont="1" applyFill="1" applyBorder="1" applyAlignment="1">
      <alignment vertical="center"/>
    </xf>
    <xf numFmtId="0" fontId="11" fillId="24" borderId="12" xfId="0" applyFont="1" applyFill="1" applyBorder="1" applyAlignment="1">
      <alignment vertical="center"/>
    </xf>
    <xf numFmtId="0" fontId="9" fillId="25" borderId="13" xfId="0" applyFont="1" applyFill="1" applyBorder="1" applyAlignment="1">
      <alignment horizontal="center" vertical="center"/>
    </xf>
    <xf numFmtId="0" fontId="9" fillId="0" borderId="13" xfId="0" applyFont="1" applyFill="1" applyBorder="1" applyAlignment="1">
      <alignment horizontal="center" vertical="center" wrapText="1"/>
    </xf>
    <xf numFmtId="0" fontId="9" fillId="25" borderId="14" xfId="0" applyFont="1" applyFill="1" applyBorder="1" applyAlignment="1">
      <alignment horizontal="center" vertical="center"/>
    </xf>
    <xf numFmtId="0" fontId="11" fillId="0" borderId="0" xfId="0" applyFont="1" applyAlignment="1">
      <alignment horizontal="left" vertical="center"/>
    </xf>
    <xf numFmtId="0" fontId="9" fillId="62" borderId="132" xfId="0" applyFont="1" applyFill="1" applyBorder="1" applyAlignment="1">
      <alignment horizontal="center" vertical="center" wrapText="1"/>
    </xf>
    <xf numFmtId="0" fontId="9" fillId="62" borderId="133" xfId="0" applyFont="1" applyFill="1" applyBorder="1" applyAlignment="1">
      <alignment horizontal="center" vertical="center"/>
    </xf>
    <xf numFmtId="0" fontId="143" fillId="62" borderId="134" xfId="0" applyFont="1" applyFill="1" applyBorder="1" applyAlignment="1">
      <alignment horizontal="left" vertical="center" indent="1"/>
    </xf>
    <xf numFmtId="0" fontId="9" fillId="62" borderId="15" xfId="0" applyFont="1" applyFill="1" applyBorder="1" applyAlignment="1">
      <alignment horizontal="center" vertical="center" wrapText="1"/>
    </xf>
    <xf numFmtId="0" fontId="9" fillId="62" borderId="16" xfId="0" applyFont="1" applyFill="1" applyBorder="1" applyAlignment="1">
      <alignment horizontal="center" vertical="center"/>
    </xf>
    <xf numFmtId="0" fontId="143" fillId="62" borderId="135" xfId="0" applyFont="1" applyFill="1" applyBorder="1" applyAlignment="1">
      <alignment horizontal="left" vertical="center" indent="1"/>
    </xf>
    <xf numFmtId="0" fontId="9" fillId="62" borderId="136" xfId="0" applyFont="1" applyFill="1" applyBorder="1" applyAlignment="1">
      <alignment horizontal="center" vertical="center"/>
    </xf>
    <xf numFmtId="0" fontId="143" fillId="62" borderId="137" xfId="0" applyFont="1" applyFill="1" applyBorder="1" applyAlignment="1">
      <alignment horizontal="left" vertical="center" indent="1"/>
    </xf>
    <xf numFmtId="0" fontId="9" fillId="62" borderId="17" xfId="0" applyFont="1" applyFill="1" applyBorder="1" applyAlignment="1">
      <alignment vertical="center"/>
    </xf>
    <xf numFmtId="0" fontId="9" fillId="62" borderId="18" xfId="0" applyFont="1" applyFill="1" applyBorder="1" applyAlignment="1">
      <alignment vertical="center"/>
    </xf>
    <xf numFmtId="0" fontId="11" fillId="63" borderId="138" xfId="0" applyFont="1" applyFill="1" applyBorder="1" applyAlignment="1">
      <alignment horizontal="center" vertical="center" wrapText="1"/>
    </xf>
    <xf numFmtId="0" fontId="11" fillId="63" borderId="139" xfId="0" applyFont="1" applyFill="1" applyBorder="1" applyAlignment="1">
      <alignment horizontal="center" vertical="center" wrapText="1"/>
    </xf>
    <xf numFmtId="0" fontId="11" fillId="63" borderId="140" xfId="0" applyFont="1" applyFill="1" applyBorder="1" applyAlignment="1">
      <alignment horizontal="center" vertical="center" wrapText="1"/>
    </xf>
    <xf numFmtId="0" fontId="143" fillId="63" borderId="141" xfId="0" applyFont="1" applyFill="1" applyBorder="1" applyAlignment="1">
      <alignment horizontal="center" vertical="center" wrapText="1"/>
    </xf>
    <xf numFmtId="0" fontId="144" fillId="63" borderId="142" xfId="0" applyFont="1" applyFill="1" applyBorder="1" applyAlignment="1">
      <alignment horizontal="center" vertical="center" wrapText="1"/>
    </xf>
    <xf numFmtId="0" fontId="143" fillId="63" borderId="143" xfId="0" applyFont="1" applyFill="1" applyBorder="1" applyAlignment="1">
      <alignment horizontal="center" vertical="center" wrapText="1"/>
    </xf>
    <xf numFmtId="0" fontId="144" fillId="63" borderId="144" xfId="0" applyFont="1" applyFill="1" applyBorder="1" applyAlignment="1">
      <alignment horizontal="center" vertical="center" wrapText="1"/>
    </xf>
    <xf numFmtId="0" fontId="35" fillId="0" borderId="19" xfId="0" applyFont="1" applyBorder="1" applyAlignment="1">
      <alignment vertical="center"/>
    </xf>
    <xf numFmtId="0" fontId="35" fillId="0" borderId="20" xfId="0" applyFont="1" applyBorder="1" applyAlignment="1">
      <alignment vertical="center"/>
    </xf>
    <xf numFmtId="0" fontId="143" fillId="63" borderId="145" xfId="0" applyFont="1" applyFill="1" applyBorder="1" applyAlignment="1">
      <alignment horizontal="center" vertical="center" wrapText="1"/>
    </xf>
    <xf numFmtId="0" fontId="143" fillId="63" borderId="146" xfId="0" applyFont="1" applyFill="1" applyBorder="1" applyAlignment="1">
      <alignment horizontal="center" vertical="center" wrapText="1"/>
    </xf>
    <xf numFmtId="0" fontId="40" fillId="0" borderId="0" xfId="0" applyFont="1">
      <alignment vertical="center"/>
    </xf>
    <xf numFmtId="0" fontId="42" fillId="0" borderId="21" xfId="0" applyFont="1" applyBorder="1" applyAlignment="1">
      <alignment vertical="center"/>
    </xf>
    <xf numFmtId="0" fontId="40" fillId="0" borderId="22" xfId="0" applyFont="1" applyBorder="1" applyAlignment="1">
      <alignment vertical="center"/>
    </xf>
    <xf numFmtId="0" fontId="40" fillId="0" borderId="23" xfId="0" applyFont="1" applyBorder="1" applyAlignment="1">
      <alignment vertical="center"/>
    </xf>
    <xf numFmtId="0" fontId="42" fillId="0" borderId="24" xfId="0" applyFont="1" applyBorder="1">
      <alignment vertical="center"/>
    </xf>
    <xf numFmtId="0" fontId="42" fillId="0" borderId="25" xfId="0" applyFont="1" applyBorder="1" applyAlignment="1">
      <alignment horizontal="center" vertical="center"/>
    </xf>
    <xf numFmtId="0" fontId="42" fillId="0" borderId="18" xfId="0" applyFont="1" applyBorder="1" applyAlignment="1">
      <alignment horizontal="center" vertical="center"/>
    </xf>
    <xf numFmtId="0" fontId="42" fillId="0" borderId="16" xfId="0" applyFont="1" applyBorder="1" applyAlignment="1">
      <alignment horizontal="center" vertical="center"/>
    </xf>
    <xf numFmtId="0" fontId="42" fillId="0" borderId="16" xfId="0" applyFont="1" applyBorder="1" applyAlignment="1">
      <alignment horizontal="center" vertical="center" wrapText="1"/>
    </xf>
    <xf numFmtId="0" fontId="42" fillId="0" borderId="16" xfId="0" applyFont="1" applyFill="1" applyBorder="1" applyAlignment="1">
      <alignment horizontal="center" vertical="center" wrapText="1"/>
    </xf>
    <xf numFmtId="0" fontId="42" fillId="0" borderId="17" xfId="0" applyFont="1" applyFill="1" applyBorder="1" applyAlignment="1">
      <alignment horizontal="center" vertical="center" wrapText="1"/>
    </xf>
    <xf numFmtId="0" fontId="42" fillId="0" borderId="26" xfId="0" applyFont="1" applyFill="1" applyBorder="1" applyAlignment="1">
      <alignment horizontal="center" vertical="center" wrapText="1"/>
    </xf>
    <xf numFmtId="0" fontId="40" fillId="0" borderId="25" xfId="0" applyFont="1" applyBorder="1" applyAlignment="1">
      <alignment horizontal="center" vertical="center"/>
    </xf>
    <xf numFmtId="0" fontId="40" fillId="0" borderId="18" xfId="0" applyFont="1" applyBorder="1" applyAlignment="1">
      <alignment horizontal="center" vertical="center"/>
    </xf>
    <xf numFmtId="0" fontId="40" fillId="0" borderId="17" xfId="0" applyFont="1" applyBorder="1" applyAlignment="1">
      <alignment horizontal="center" vertical="center"/>
    </xf>
    <xf numFmtId="0" fontId="40" fillId="0" borderId="16" xfId="0" applyFont="1" applyBorder="1" applyAlignment="1">
      <alignment horizontal="center" vertical="center"/>
    </xf>
    <xf numFmtId="0" fontId="40" fillId="26" borderId="16" xfId="0" applyFont="1" applyFill="1" applyBorder="1" applyAlignment="1">
      <alignment horizontal="center" vertical="center"/>
    </xf>
    <xf numFmtId="14" fontId="40" fillId="26" borderId="16" xfId="0" applyNumberFormat="1" applyFont="1" applyFill="1" applyBorder="1" applyAlignment="1">
      <alignment horizontal="center" vertical="center"/>
    </xf>
    <xf numFmtId="0" fontId="42" fillId="26" borderId="17" xfId="0" applyFont="1" applyFill="1" applyBorder="1" applyAlignment="1">
      <alignment horizontal="center" vertical="center" wrapText="1"/>
    </xf>
    <xf numFmtId="0" fontId="40" fillId="0" borderId="26" xfId="0" applyFont="1" applyBorder="1" applyAlignment="1">
      <alignment horizontal="center" vertical="center"/>
    </xf>
    <xf numFmtId="0" fontId="44" fillId="0" borderId="27" xfId="0" applyFont="1" applyBorder="1" applyAlignment="1">
      <alignment horizontal="left" vertical="center"/>
    </xf>
    <xf numFmtId="0" fontId="42" fillId="0" borderId="28" xfId="0" applyFont="1" applyBorder="1">
      <alignment vertical="center"/>
    </xf>
    <xf numFmtId="0" fontId="40" fillId="0" borderId="0" xfId="0" applyFont="1" applyBorder="1">
      <alignment vertical="center"/>
    </xf>
    <xf numFmtId="0" fontId="40" fillId="0" borderId="29" xfId="0" applyFont="1" applyBorder="1">
      <alignment vertical="center"/>
    </xf>
    <xf numFmtId="0" fontId="40" fillId="26" borderId="17" xfId="0" applyFont="1" applyFill="1" applyBorder="1" applyAlignment="1">
      <alignment horizontal="center" vertical="center"/>
    </xf>
    <xf numFmtId="0" fontId="40" fillId="0" borderId="30" xfId="0" applyFont="1" applyBorder="1">
      <alignment vertical="center"/>
    </xf>
    <xf numFmtId="0" fontId="40" fillId="0" borderId="31" xfId="0" applyFont="1" applyBorder="1">
      <alignment vertical="center"/>
    </xf>
    <xf numFmtId="0" fontId="42" fillId="0" borderId="16" xfId="0" applyFont="1" applyBorder="1" applyAlignment="1">
      <alignment vertical="center" wrapText="1"/>
    </xf>
    <xf numFmtId="183" fontId="40" fillId="0" borderId="16" xfId="0" quotePrefix="1" applyNumberFormat="1" applyFont="1" applyBorder="1" applyAlignment="1">
      <alignment horizontal="center" vertical="center"/>
    </xf>
    <xf numFmtId="183" fontId="40" fillId="0" borderId="16" xfId="0" applyNumberFormat="1" applyFont="1" applyBorder="1" applyAlignment="1">
      <alignment horizontal="center" vertical="center"/>
    </xf>
    <xf numFmtId="184" fontId="40" fillId="0" borderId="16" xfId="0" applyNumberFormat="1" applyFont="1" applyBorder="1" applyAlignment="1">
      <alignment horizontal="center" vertical="center"/>
    </xf>
    <xf numFmtId="0" fontId="40" fillId="0" borderId="0" xfId="0" applyFont="1" applyBorder="1" applyAlignment="1">
      <alignment vertical="center"/>
    </xf>
    <xf numFmtId="0" fontId="48" fillId="0" borderId="0" xfId="0" applyFont="1">
      <alignment vertical="center"/>
    </xf>
    <xf numFmtId="0" fontId="49" fillId="0" borderId="0" xfId="0" applyFont="1">
      <alignment vertical="center"/>
    </xf>
    <xf numFmtId="0" fontId="49" fillId="0" borderId="32" xfId="0" applyFont="1" applyBorder="1" applyAlignment="1">
      <alignment vertical="center"/>
    </xf>
    <xf numFmtId="0" fontId="49" fillId="0" borderId="0" xfId="0" applyFont="1" applyAlignment="1">
      <alignment vertical="center"/>
    </xf>
    <xf numFmtId="0" fontId="53" fillId="0" borderId="0" xfId="0" applyFont="1" applyBorder="1" applyAlignment="1">
      <alignment vertical="center"/>
    </xf>
    <xf numFmtId="0" fontId="48" fillId="0" borderId="0" xfId="0" applyFont="1" applyBorder="1">
      <alignment vertical="center"/>
    </xf>
    <xf numFmtId="0" fontId="48" fillId="0" borderId="16" xfId="0" applyFont="1" applyBorder="1" applyAlignment="1">
      <alignment horizontal="center" vertical="center" wrapText="1"/>
    </xf>
    <xf numFmtId="0" fontId="48" fillId="0" borderId="33" xfId="0" applyFont="1" applyBorder="1" applyAlignment="1">
      <alignment horizontal="left" vertical="center"/>
    </xf>
    <xf numFmtId="0" fontId="48" fillId="0" borderId="13" xfId="0" applyFont="1" applyBorder="1" applyAlignment="1">
      <alignment horizontal="left" vertical="center"/>
    </xf>
    <xf numFmtId="0" fontId="48" fillId="0" borderId="13" xfId="0" applyFont="1" applyBorder="1" applyAlignment="1">
      <alignment horizontal="left" vertical="center" wrapText="1"/>
    </xf>
    <xf numFmtId="0" fontId="49" fillId="0" borderId="0" xfId="0" applyFont="1" applyAlignment="1">
      <alignment horizontal="center" vertical="center"/>
    </xf>
    <xf numFmtId="0" fontId="49" fillId="0" borderId="0" xfId="0" applyFont="1" applyBorder="1" applyAlignment="1">
      <alignment horizontal="center" vertical="center" wrapText="1"/>
    </xf>
    <xf numFmtId="0" fontId="50" fillId="0" borderId="0" xfId="0" applyFont="1" applyBorder="1" applyAlignment="1">
      <alignment horizontal="center" vertical="center" wrapText="1"/>
    </xf>
    <xf numFmtId="0" fontId="50" fillId="0" borderId="0" xfId="0" applyFont="1" applyBorder="1" applyAlignment="1">
      <alignment horizontal="center" vertical="center"/>
    </xf>
    <xf numFmtId="0" fontId="48" fillId="0" borderId="16" xfId="0" applyFont="1" applyBorder="1" applyAlignment="1">
      <alignment horizontal="center" vertical="center"/>
    </xf>
    <xf numFmtId="0" fontId="50" fillId="0" borderId="16" xfId="0" applyFont="1" applyBorder="1" applyAlignment="1">
      <alignment horizontal="center" vertical="center" wrapText="1"/>
    </xf>
    <xf numFmtId="0" fontId="50" fillId="0" borderId="0" xfId="0" applyFont="1" applyBorder="1" applyAlignment="1">
      <alignment vertical="center" wrapText="1"/>
    </xf>
    <xf numFmtId="0" fontId="50" fillId="0" borderId="0" xfId="0" applyFont="1" applyBorder="1">
      <alignment vertical="center"/>
    </xf>
    <xf numFmtId="0" fontId="49" fillId="0" borderId="0" xfId="0" applyFont="1" applyBorder="1">
      <alignment vertical="center"/>
    </xf>
    <xf numFmtId="0" fontId="50" fillId="0" borderId="16" xfId="0" applyFont="1" applyBorder="1" applyAlignment="1">
      <alignment horizontal="center" vertical="center"/>
    </xf>
    <xf numFmtId="0" fontId="49" fillId="0" borderId="16" xfId="0" applyFont="1" applyBorder="1" applyAlignment="1">
      <alignment horizontal="center" vertical="center"/>
    </xf>
    <xf numFmtId="0" fontId="49" fillId="0" borderId="34" xfId="0" applyFont="1" applyBorder="1">
      <alignment vertical="center"/>
    </xf>
    <xf numFmtId="0" fontId="50" fillId="0" borderId="34" xfId="0" applyFont="1" applyBorder="1" applyAlignment="1">
      <alignment vertical="center" wrapText="1"/>
    </xf>
    <xf numFmtId="0" fontId="50" fillId="0" borderId="34" xfId="0" applyFont="1" applyBorder="1" applyAlignment="1">
      <alignment horizontal="center" vertical="center" wrapText="1"/>
    </xf>
    <xf numFmtId="0" fontId="58" fillId="0" borderId="34" xfId="0" applyFont="1" applyBorder="1" applyAlignment="1">
      <alignment vertical="center"/>
    </xf>
    <xf numFmtId="0" fontId="58" fillId="0" borderId="35" xfId="0" applyFont="1" applyBorder="1" applyAlignment="1">
      <alignment vertical="center"/>
    </xf>
    <xf numFmtId="0" fontId="54" fillId="0" borderId="30" xfId="0" applyFont="1" applyBorder="1" applyAlignment="1">
      <alignment vertical="top"/>
    </xf>
    <xf numFmtId="0" fontId="49" fillId="0" borderId="30" xfId="0" applyFont="1" applyBorder="1" applyAlignment="1">
      <alignment vertical="top"/>
    </xf>
    <xf numFmtId="0" fontId="49" fillId="0" borderId="36" xfId="0" applyFont="1" applyBorder="1" applyAlignment="1">
      <alignment vertical="top"/>
    </xf>
    <xf numFmtId="0" fontId="53" fillId="0" borderId="37" xfId="0" applyFont="1" applyBorder="1" applyAlignment="1">
      <alignment horizontal="left" vertical="top"/>
    </xf>
    <xf numFmtId="0" fontId="53" fillId="0" borderId="0" xfId="0" applyFont="1" applyBorder="1" applyAlignment="1">
      <alignment horizontal="left" vertical="top"/>
    </xf>
    <xf numFmtId="0" fontId="53" fillId="0" borderId="38" xfId="0" applyFont="1" applyBorder="1" applyAlignment="1">
      <alignment horizontal="left" vertical="top"/>
    </xf>
    <xf numFmtId="0" fontId="48" fillId="0" borderId="37" xfId="0" applyFont="1" applyBorder="1" applyAlignment="1">
      <alignment vertical="center"/>
    </xf>
    <xf numFmtId="0" fontId="62" fillId="0" borderId="0" xfId="0" applyFont="1" applyBorder="1" applyAlignment="1">
      <alignment vertical="center"/>
    </xf>
    <xf numFmtId="0" fontId="48" fillId="0" borderId="0" xfId="0" applyFont="1" applyBorder="1" applyAlignment="1">
      <alignment vertical="center"/>
    </xf>
    <xf numFmtId="0" fontId="48" fillId="0" borderId="38" xfId="0" applyFont="1" applyBorder="1" applyAlignment="1">
      <alignment vertical="center"/>
    </xf>
    <xf numFmtId="0" fontId="48" fillId="0" borderId="37" xfId="0" applyFont="1" applyBorder="1" applyAlignment="1">
      <alignment horizontal="center" vertical="center"/>
    </xf>
    <xf numFmtId="0" fontId="48" fillId="0" borderId="0" xfId="0" applyFont="1" applyBorder="1" applyAlignment="1">
      <alignment horizontal="center" vertical="center"/>
    </xf>
    <xf numFmtId="0" fontId="48" fillId="0" borderId="38" xfId="0" applyFont="1" applyBorder="1" applyAlignment="1">
      <alignment horizontal="center" vertical="center"/>
    </xf>
    <xf numFmtId="0" fontId="48" fillId="0" borderId="37" xfId="0" applyFont="1" applyBorder="1">
      <alignment vertical="center"/>
    </xf>
    <xf numFmtId="0" fontId="53" fillId="0" borderId="32" xfId="0" applyFont="1" applyBorder="1" applyAlignment="1">
      <alignment horizontal="left" vertical="top"/>
    </xf>
    <xf numFmtId="0" fontId="53" fillId="0" borderId="39" xfId="0" applyFont="1" applyBorder="1" applyAlignment="1">
      <alignment horizontal="left" vertical="top"/>
    </xf>
    <xf numFmtId="0" fontId="55" fillId="0" borderId="0" xfId="759" applyFont="1">
      <alignment vertical="center"/>
    </xf>
    <xf numFmtId="0" fontId="48" fillId="0" borderId="0" xfId="0" applyFont="1" applyAlignment="1">
      <alignment horizontal="left" vertical="center"/>
    </xf>
    <xf numFmtId="0" fontId="64" fillId="0" borderId="0" xfId="0" applyFont="1" applyAlignment="1">
      <alignment horizontal="left" vertical="center"/>
    </xf>
    <xf numFmtId="0" fontId="55" fillId="0" borderId="0" xfId="0" applyFont="1">
      <alignment vertical="center"/>
    </xf>
    <xf numFmtId="0" fontId="66" fillId="0" borderId="0" xfId="0" applyFont="1">
      <alignment vertical="center"/>
    </xf>
    <xf numFmtId="0" fontId="67" fillId="0" borderId="0" xfId="0" applyFont="1">
      <alignment vertical="center"/>
    </xf>
    <xf numFmtId="0" fontId="48" fillId="0" borderId="24" xfId="0" applyFont="1" applyBorder="1" applyAlignment="1">
      <alignment horizontal="center" vertical="center"/>
    </xf>
    <xf numFmtId="0" fontId="48" fillId="0" borderId="40" xfId="0" applyFont="1" applyBorder="1" applyAlignment="1">
      <alignment horizontal="center" vertical="center"/>
    </xf>
    <xf numFmtId="183" fontId="48" fillId="0" borderId="16" xfId="0" applyNumberFormat="1" applyFont="1" applyBorder="1" applyAlignment="1">
      <alignment horizontal="center" vertical="center"/>
    </xf>
    <xf numFmtId="183" fontId="48" fillId="0" borderId="41" xfId="0" applyNumberFormat="1" applyFont="1" applyBorder="1" applyAlignment="1">
      <alignment horizontal="center" vertical="center"/>
    </xf>
    <xf numFmtId="0" fontId="50" fillId="0" borderId="42" xfId="0" applyFont="1" applyBorder="1" applyAlignment="1">
      <alignment horizontal="center" vertical="center" wrapText="1"/>
    </xf>
    <xf numFmtId="0" fontId="48" fillId="0" borderId="43" xfId="0" applyFont="1" applyBorder="1" applyAlignment="1">
      <alignment horizontal="center" vertical="center"/>
    </xf>
    <xf numFmtId="183" fontId="48" fillId="0" borderId="43" xfId="0" applyNumberFormat="1" applyFont="1" applyBorder="1" applyAlignment="1">
      <alignment horizontal="center" vertical="center"/>
    </xf>
    <xf numFmtId="0" fontId="48" fillId="0" borderId="24" xfId="0" applyFont="1" applyBorder="1" applyAlignment="1">
      <alignment horizontal="center" vertical="center" wrapText="1"/>
    </xf>
    <xf numFmtId="0" fontId="48" fillId="0" borderId="40" xfId="0" applyFont="1" applyBorder="1" applyAlignment="1">
      <alignment horizontal="center" vertical="center" wrapText="1"/>
    </xf>
    <xf numFmtId="183" fontId="48" fillId="0" borderId="44" xfId="0" applyNumberFormat="1" applyFont="1" applyBorder="1" applyAlignment="1">
      <alignment horizontal="center" vertical="center"/>
    </xf>
    <xf numFmtId="0" fontId="8" fillId="0" borderId="0" xfId="738" applyFont="1" applyAlignment="1">
      <alignment horizontal="left" vertical="center"/>
    </xf>
    <xf numFmtId="0" fontId="68" fillId="0" borderId="0" xfId="738" applyFont="1" applyAlignment="1">
      <alignment horizontal="center" vertical="center"/>
    </xf>
    <xf numFmtId="0" fontId="8" fillId="0" borderId="45" xfId="0" applyFont="1" applyBorder="1" applyAlignment="1">
      <alignment vertical="center"/>
    </xf>
    <xf numFmtId="0" fontId="8" fillId="0" borderId="46" xfId="0" applyFont="1" applyBorder="1" applyAlignment="1">
      <alignment vertical="center"/>
    </xf>
    <xf numFmtId="0" fontId="8" fillId="0" borderId="0" xfId="738" applyFont="1" applyBorder="1" applyAlignment="1">
      <alignment horizontal="left" vertical="center"/>
    </xf>
    <xf numFmtId="0" fontId="8" fillId="0" borderId="25" xfId="738" applyFont="1" applyBorder="1" applyAlignment="1">
      <alignment horizontal="center" vertical="center"/>
    </xf>
    <xf numFmtId="0" fontId="8" fillId="0" borderId="28" xfId="738" applyFont="1" applyBorder="1" applyAlignment="1">
      <alignment horizontal="center" vertical="center"/>
    </xf>
    <xf numFmtId="0" fontId="8" fillId="26" borderId="16" xfId="738" applyFont="1" applyFill="1" applyBorder="1" applyAlignment="1">
      <alignment horizontal="center" vertical="center"/>
    </xf>
    <xf numFmtId="0" fontId="8" fillId="0" borderId="0" xfId="756" applyFont="1" applyAlignment="1">
      <alignment horizontal="left" vertical="center"/>
    </xf>
    <xf numFmtId="0" fontId="8" fillId="0" borderId="25" xfId="738" applyFont="1" applyBorder="1" applyAlignment="1">
      <alignment horizontal="left" vertical="center"/>
    </xf>
    <xf numFmtId="0" fontId="8" fillId="0" borderId="16" xfId="738" applyFont="1" applyBorder="1" applyAlignment="1">
      <alignment horizontal="center" vertical="center"/>
    </xf>
    <xf numFmtId="0" fontId="8" fillId="0" borderId="16" xfId="738" applyFont="1" applyBorder="1" applyAlignment="1">
      <alignment horizontal="center" vertical="center" wrapText="1"/>
    </xf>
    <xf numFmtId="0" fontId="8" fillId="0" borderId="47" xfId="738" applyFont="1" applyBorder="1" applyAlignment="1">
      <alignment horizontal="center" vertical="center" wrapText="1"/>
    </xf>
    <xf numFmtId="0" fontId="8" fillId="0" borderId="0" xfId="738" applyFont="1" applyBorder="1" applyAlignment="1">
      <alignment horizontal="left" vertical="top" wrapText="1"/>
    </xf>
    <xf numFmtId="0" fontId="8" fillId="26" borderId="17" xfId="0" applyFont="1" applyFill="1" applyBorder="1" applyAlignment="1">
      <alignment horizontal="center" vertical="center" shrinkToFit="1"/>
    </xf>
    <xf numFmtId="0" fontId="8" fillId="0" borderId="16" xfId="0" applyFont="1" applyBorder="1" applyAlignment="1">
      <alignment horizontal="center" vertical="center"/>
    </xf>
    <xf numFmtId="0" fontId="8" fillId="0" borderId="16" xfId="738" applyFont="1" applyBorder="1" applyAlignment="1">
      <alignment vertical="center"/>
    </xf>
    <xf numFmtId="0" fontId="8" fillId="0" borderId="16" xfId="738" applyFont="1" applyBorder="1" applyAlignment="1">
      <alignment vertical="center" wrapText="1"/>
    </xf>
    <xf numFmtId="0" fontId="71" fillId="0" borderId="0" xfId="738" applyFont="1" applyBorder="1" applyAlignment="1">
      <alignment horizontal="left" vertical="top" wrapText="1"/>
    </xf>
    <xf numFmtId="0" fontId="8" fillId="0" borderId="20" xfId="738" applyFont="1" applyBorder="1" applyAlignment="1">
      <alignment vertical="center"/>
    </xf>
    <xf numFmtId="0" fontId="8" fillId="0" borderId="19" xfId="738" applyFont="1" applyBorder="1" applyAlignment="1">
      <alignment vertical="center"/>
    </xf>
    <xf numFmtId="0" fontId="7" fillId="0" borderId="48" xfId="738" quotePrefix="1" applyFont="1" applyBorder="1" applyAlignment="1">
      <alignment vertical="center" wrapText="1"/>
    </xf>
    <xf numFmtId="0" fontId="8" fillId="0" borderId="0" xfId="738" quotePrefix="1" applyFont="1" applyBorder="1" applyAlignment="1">
      <alignment horizontal="center" vertical="center"/>
    </xf>
    <xf numFmtId="0" fontId="8" fillId="0" borderId="0" xfId="738" applyFont="1" applyBorder="1" applyAlignment="1">
      <alignment horizontal="center" vertical="center"/>
    </xf>
    <xf numFmtId="0" fontId="8" fillId="0" borderId="0" xfId="738" applyFont="1" applyBorder="1" applyAlignment="1">
      <alignment vertical="center"/>
    </xf>
    <xf numFmtId="0" fontId="72" fillId="0" borderId="0" xfId="738" applyFont="1" applyBorder="1" applyAlignment="1">
      <alignment horizontal="left" vertical="center"/>
    </xf>
    <xf numFmtId="0" fontId="43" fillId="0" borderId="45" xfId="0" applyFont="1" applyBorder="1" applyAlignment="1">
      <alignment vertical="center"/>
    </xf>
    <xf numFmtId="0" fontId="0" fillId="0" borderId="16" xfId="0" applyBorder="1" applyAlignment="1">
      <alignment horizontal="center" vertical="center"/>
    </xf>
    <xf numFmtId="0" fontId="75" fillId="0" borderId="0" xfId="0" applyFont="1" applyAlignment="1">
      <alignment horizontal="center" vertical="center"/>
    </xf>
    <xf numFmtId="0" fontId="44" fillId="0" borderId="0" xfId="0" applyFont="1" applyAlignment="1">
      <alignment horizontal="left" vertical="center"/>
    </xf>
    <xf numFmtId="0" fontId="44" fillId="0" borderId="49" xfId="0" applyFont="1" applyBorder="1" applyAlignment="1">
      <alignment horizontal="left" vertical="center"/>
    </xf>
    <xf numFmtId="0" fontId="34" fillId="0" borderId="16" xfId="0" applyFont="1" applyFill="1" applyBorder="1" applyAlignment="1">
      <alignment vertical="center"/>
    </xf>
    <xf numFmtId="0" fontId="44" fillId="0" borderId="50" xfId="0" applyFont="1" applyFill="1" applyBorder="1" applyAlignment="1">
      <alignment vertical="center"/>
    </xf>
    <xf numFmtId="0" fontId="44" fillId="0" borderId="51" xfId="0" applyFont="1" applyFill="1" applyBorder="1" applyAlignment="1">
      <alignment vertical="center"/>
    </xf>
    <xf numFmtId="0" fontId="44" fillId="0" borderId="25" xfId="0" applyFont="1" applyBorder="1" applyAlignment="1">
      <alignment horizontal="center" vertical="center"/>
    </xf>
    <xf numFmtId="0" fontId="44" fillId="0" borderId="16" xfId="0" applyFont="1" applyBorder="1" applyAlignment="1">
      <alignment horizontal="center" vertical="center"/>
    </xf>
    <xf numFmtId="0" fontId="44" fillId="0" borderId="28" xfId="0" applyFont="1" applyBorder="1" applyAlignment="1">
      <alignment horizontal="center" vertical="center" wrapText="1"/>
    </xf>
    <xf numFmtId="0" fontId="44" fillId="27" borderId="16" xfId="0" applyFont="1" applyFill="1" applyBorder="1" applyAlignment="1">
      <alignment horizontal="center" vertical="center" wrapText="1"/>
    </xf>
    <xf numFmtId="0" fontId="44" fillId="0" borderId="16" xfId="0" applyFont="1" applyBorder="1" applyAlignment="1">
      <alignment horizontal="center" vertical="center" wrapText="1"/>
    </xf>
    <xf numFmtId="0" fontId="44" fillId="0" borderId="47" xfId="0" applyFont="1" applyBorder="1" applyAlignment="1">
      <alignment horizontal="center" vertical="center" wrapText="1"/>
    </xf>
    <xf numFmtId="0" fontId="44" fillId="0" borderId="0" xfId="0" applyFont="1" applyBorder="1" applyAlignment="1">
      <alignment horizontal="left" vertical="top"/>
    </xf>
    <xf numFmtId="0" fontId="44" fillId="0" borderId="0" xfId="0" applyFont="1" applyBorder="1" applyAlignment="1">
      <alignment horizontal="left" vertical="top" wrapText="1"/>
    </xf>
    <xf numFmtId="0" fontId="40" fillId="0" borderId="16" xfId="0" applyFont="1" applyBorder="1" applyAlignment="1">
      <alignment horizontal="left" vertical="center"/>
    </xf>
    <xf numFmtId="0" fontId="77" fillId="0" borderId="16" xfId="0" applyFont="1" applyBorder="1" applyAlignment="1">
      <alignment horizontal="center" vertical="center" wrapText="1"/>
    </xf>
    <xf numFmtId="0" fontId="40" fillId="27" borderId="16" xfId="0" applyFont="1" applyFill="1" applyBorder="1" applyAlignment="1">
      <alignment horizontal="center" vertical="center" wrapText="1"/>
    </xf>
    <xf numFmtId="0" fontId="40" fillId="0" borderId="16" xfId="0" applyFont="1" applyBorder="1" applyAlignment="1">
      <alignment horizontal="center" vertical="center" wrapText="1"/>
    </xf>
    <xf numFmtId="178" fontId="40" fillId="0" borderId="47" xfId="0" applyNumberFormat="1" applyFont="1" applyBorder="1" applyAlignment="1">
      <alignment horizontal="center" vertical="center"/>
    </xf>
    <xf numFmtId="0" fontId="44" fillId="0" borderId="0" xfId="0" applyFont="1" applyBorder="1" applyAlignment="1">
      <alignment horizontal="center" vertical="top" wrapText="1"/>
    </xf>
    <xf numFmtId="0" fontId="44" fillId="0" borderId="16" xfId="0" applyFont="1" applyBorder="1" applyAlignment="1">
      <alignment horizontal="center" vertical="center" shrinkToFit="1"/>
    </xf>
    <xf numFmtId="0" fontId="44" fillId="0" borderId="13" xfId="0" applyFont="1" applyBorder="1" applyAlignment="1">
      <alignment horizontal="center" vertical="center" wrapText="1"/>
    </xf>
    <xf numFmtId="0" fontId="44" fillId="0" borderId="16" xfId="0" applyFont="1" applyBorder="1" applyAlignment="1">
      <alignment vertical="center" shrinkToFit="1"/>
    </xf>
    <xf numFmtId="0" fontId="44" fillId="0" borderId="52" xfId="0" applyFont="1" applyBorder="1" applyAlignment="1">
      <alignment horizontal="center" vertical="center"/>
    </xf>
    <xf numFmtId="0" fontId="40" fillId="0" borderId="53" xfId="0" applyFont="1" applyBorder="1" applyAlignment="1">
      <alignment horizontal="left" vertical="center"/>
    </xf>
    <xf numFmtId="0" fontId="44" fillId="0" borderId="0" xfId="0" applyFont="1" applyBorder="1" applyAlignment="1">
      <alignment horizontal="left" vertical="center"/>
    </xf>
    <xf numFmtId="0" fontId="8" fillId="0" borderId="0" xfId="0" applyFont="1" applyAlignment="1">
      <alignment horizontal="left" vertical="center" wrapText="1"/>
    </xf>
    <xf numFmtId="0" fontId="8" fillId="0" borderId="0" xfId="0" applyFont="1" applyBorder="1" applyAlignment="1">
      <alignment horizontal="left" vertical="top" wrapText="1"/>
    </xf>
    <xf numFmtId="0" fontId="43" fillId="0" borderId="0" xfId="0" applyFont="1" applyAlignment="1">
      <alignment horizontal="left" vertical="center"/>
    </xf>
    <xf numFmtId="0" fontId="9" fillId="0" borderId="0" xfId="0" applyFont="1" applyFill="1" applyBorder="1" applyAlignment="1">
      <alignment vertical="top" wrapText="1"/>
    </xf>
    <xf numFmtId="0" fontId="68" fillId="0" borderId="0" xfId="0" applyFont="1" applyAlignment="1">
      <alignment horizontal="center" vertical="center"/>
    </xf>
    <xf numFmtId="0" fontId="8" fillId="0" borderId="45" xfId="0" applyFont="1" applyBorder="1" applyAlignment="1">
      <alignment horizontal="center" vertical="center" shrinkToFit="1"/>
    </xf>
    <xf numFmtId="0" fontId="8" fillId="0" borderId="54" xfId="0" applyFont="1" applyBorder="1" applyAlignment="1">
      <alignment vertical="center" shrinkToFit="1"/>
    </xf>
    <xf numFmtId="0" fontId="8" fillId="0" borderId="0" xfId="0" applyFont="1" applyBorder="1" applyAlignment="1">
      <alignment vertical="center"/>
    </xf>
    <xf numFmtId="0" fontId="8" fillId="0" borderId="16" xfId="0" applyFont="1" applyFill="1" applyBorder="1" applyAlignment="1">
      <alignment horizontal="center" vertical="center"/>
    </xf>
    <xf numFmtId="0" fontId="8" fillId="0" borderId="25" xfId="0" applyFont="1" applyBorder="1" applyAlignment="1">
      <alignment horizontal="left" vertical="center" shrinkToFit="1"/>
    </xf>
    <xf numFmtId="0" fontId="8" fillId="0" borderId="16" xfId="0" applyFont="1" applyBorder="1" applyAlignment="1">
      <alignment horizontal="center" vertical="center" shrinkToFit="1"/>
    </xf>
    <xf numFmtId="0" fontId="15" fillId="0" borderId="51" xfId="0" applyFont="1" applyBorder="1" applyAlignment="1">
      <alignment horizontal="center" vertical="center" shrinkToFit="1"/>
    </xf>
    <xf numFmtId="0" fontId="15" fillId="0" borderId="16"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7" xfId="0" applyFont="1" applyBorder="1" applyAlignment="1">
      <alignment horizontal="center" vertical="center" wrapText="1"/>
    </xf>
    <xf numFmtId="0" fontId="8" fillId="0" borderId="47" xfId="0" applyFont="1" applyBorder="1" applyAlignment="1">
      <alignment horizontal="center" vertical="center"/>
    </xf>
    <xf numFmtId="0" fontId="8" fillId="0" borderId="25" xfId="0" applyFont="1" applyBorder="1" applyAlignment="1">
      <alignment horizontal="center" vertical="center" shrinkToFit="1"/>
    </xf>
    <xf numFmtId="0" fontId="8" fillId="0" borderId="16" xfId="0" applyFont="1" applyBorder="1" applyAlignment="1">
      <alignment horizontal="left" vertical="center" shrinkToFit="1"/>
    </xf>
    <xf numFmtId="178" fontId="8" fillId="0" borderId="16" xfId="0" applyNumberFormat="1" applyFont="1" applyBorder="1" applyAlignment="1">
      <alignment horizontal="center" vertical="center" shrinkToFit="1"/>
    </xf>
    <xf numFmtId="178" fontId="8" fillId="0" borderId="51" xfId="0" applyNumberFormat="1" applyFont="1" applyBorder="1" applyAlignment="1">
      <alignment horizontal="center" vertical="center" shrinkToFit="1"/>
    </xf>
    <xf numFmtId="179" fontId="8" fillId="0" borderId="16" xfId="0" applyNumberFormat="1" applyFont="1" applyBorder="1" applyAlignment="1">
      <alignment horizontal="center" vertical="center" shrinkToFit="1"/>
    </xf>
    <xf numFmtId="0" fontId="84" fillId="0" borderId="16" xfId="0" applyFont="1" applyBorder="1" applyAlignment="1">
      <alignment horizontal="center" vertical="center" shrinkToFit="1"/>
    </xf>
    <xf numFmtId="0" fontId="84" fillId="0" borderId="47" xfId="0" applyFont="1" applyBorder="1" applyAlignment="1">
      <alignment horizontal="center" vertical="center" shrinkToFit="1"/>
    </xf>
    <xf numFmtId="0" fontId="145" fillId="0" borderId="0" xfId="0" applyFont="1" applyAlignment="1">
      <alignment horizontal="left" vertical="center" indent="1"/>
    </xf>
    <xf numFmtId="0" fontId="8" fillId="0" borderId="0" xfId="0" applyFont="1" applyBorder="1" applyAlignment="1">
      <alignment horizontal="left" vertical="center"/>
    </xf>
    <xf numFmtId="0" fontId="8" fillId="0" borderId="0" xfId="0" quotePrefix="1" applyFont="1" applyBorder="1" applyAlignment="1">
      <alignment horizontal="center" vertical="center"/>
    </xf>
    <xf numFmtId="0" fontId="8" fillId="0" borderId="0" xfId="0" applyFont="1" applyBorder="1" applyAlignment="1">
      <alignment horizontal="center" vertical="center"/>
    </xf>
    <xf numFmtId="0" fontId="8" fillId="0" borderId="27" xfId="0" applyFont="1" applyBorder="1" applyAlignment="1">
      <alignment vertical="center"/>
    </xf>
    <xf numFmtId="0" fontId="7" fillId="0" borderId="16" xfId="0" applyFont="1" applyBorder="1" applyAlignment="1">
      <alignment horizontal="center" vertical="center" shrinkToFit="1"/>
    </xf>
    <xf numFmtId="178" fontId="8" fillId="0" borderId="16" xfId="0" applyNumberFormat="1" applyFont="1" applyBorder="1" applyAlignment="1">
      <alignment horizontal="left" vertical="center" shrinkToFit="1"/>
    </xf>
    <xf numFmtId="0" fontId="50" fillId="0" borderId="32" xfId="0" applyFont="1" applyBorder="1" applyAlignment="1">
      <alignment horizontal="left" vertical="center"/>
    </xf>
    <xf numFmtId="0" fontId="49" fillId="0" borderId="32" xfId="0" applyFont="1" applyBorder="1" applyAlignment="1">
      <alignment horizontal="left" vertical="center"/>
    </xf>
    <xf numFmtId="14" fontId="48" fillId="0" borderId="16" xfId="0" applyNumberFormat="1" applyFont="1" applyBorder="1" applyAlignment="1">
      <alignment horizontal="center" vertical="center" wrapText="1"/>
    </xf>
    <xf numFmtId="0" fontId="49" fillId="0" borderId="42" xfId="0" applyFont="1" applyBorder="1">
      <alignment vertical="center"/>
    </xf>
    <xf numFmtId="0" fontId="50" fillId="0" borderId="42" xfId="0" applyFont="1" applyBorder="1" applyAlignment="1">
      <alignment vertical="center" wrapText="1"/>
    </xf>
    <xf numFmtId="0" fontId="58" fillId="0" borderId="42" xfId="0" applyFont="1" applyBorder="1" applyAlignment="1">
      <alignment vertical="center"/>
    </xf>
    <xf numFmtId="0" fontId="58" fillId="0" borderId="55" xfId="0" applyFont="1" applyBorder="1" applyAlignment="1">
      <alignment vertical="center"/>
    </xf>
    <xf numFmtId="177" fontId="48" fillId="0" borderId="41" xfId="0" applyNumberFormat="1" applyFont="1" applyBorder="1" applyAlignment="1">
      <alignment horizontal="center" vertical="center"/>
    </xf>
    <xf numFmtId="178" fontId="48" fillId="0" borderId="0" xfId="0" applyNumberFormat="1" applyFont="1" applyBorder="1" applyAlignment="1">
      <alignment horizontal="center" vertical="center"/>
    </xf>
    <xf numFmtId="177" fontId="48" fillId="0" borderId="44" xfId="0" applyNumberFormat="1" applyFont="1" applyBorder="1" applyAlignment="1">
      <alignment horizontal="center" vertical="center"/>
    </xf>
    <xf numFmtId="0" fontId="34" fillId="0" borderId="49" xfId="0" applyFont="1" applyFill="1" applyBorder="1" applyAlignment="1">
      <alignment vertical="center"/>
    </xf>
    <xf numFmtId="0" fontId="34" fillId="0" borderId="46" xfId="0" applyFont="1" applyFill="1" applyBorder="1" applyAlignment="1">
      <alignment vertical="center"/>
    </xf>
    <xf numFmtId="0" fontId="44" fillId="0" borderId="0" xfId="0" applyFont="1" applyFill="1" applyBorder="1" applyAlignment="1">
      <alignment vertical="center"/>
    </xf>
    <xf numFmtId="0" fontId="34" fillId="0" borderId="51" xfId="0" applyFont="1" applyFill="1" applyBorder="1" applyAlignment="1">
      <alignment vertical="center"/>
    </xf>
    <xf numFmtId="0" fontId="44" fillId="0" borderId="18" xfId="0" applyFont="1" applyFill="1" applyBorder="1" applyAlignment="1">
      <alignment vertical="center"/>
    </xf>
    <xf numFmtId="0" fontId="44" fillId="0" borderId="17" xfId="0" applyFont="1" applyFill="1" applyBorder="1" applyAlignment="1">
      <alignment vertical="center"/>
    </xf>
    <xf numFmtId="0" fontId="44" fillId="28" borderId="17" xfId="0" applyFont="1" applyFill="1" applyBorder="1" applyAlignment="1">
      <alignment vertical="center"/>
    </xf>
    <xf numFmtId="0" fontId="44" fillId="28" borderId="18" xfId="0" applyFont="1" applyFill="1" applyBorder="1" applyAlignment="1">
      <alignment vertical="center"/>
    </xf>
    <xf numFmtId="0" fontId="44" fillId="28" borderId="51" xfId="0" applyFont="1" applyFill="1" applyBorder="1" applyAlignment="1">
      <alignment vertical="center"/>
    </xf>
    <xf numFmtId="0" fontId="34" fillId="0" borderId="0" xfId="0" applyFont="1" applyFill="1" applyBorder="1" applyAlignment="1">
      <alignment vertical="center"/>
    </xf>
    <xf numFmtId="0" fontId="4" fillId="0" borderId="0" xfId="0" applyFont="1" applyFill="1" applyBorder="1" applyAlignment="1">
      <alignment vertical="center" wrapText="1"/>
    </xf>
    <xf numFmtId="0" fontId="89" fillId="0" borderId="16" xfId="0" applyFont="1" applyBorder="1" applyAlignment="1">
      <alignment horizontal="center" vertical="center" wrapText="1"/>
    </xf>
    <xf numFmtId="0" fontId="146" fillId="63" borderId="16" xfId="0" applyFont="1" applyFill="1" applyBorder="1" applyAlignment="1">
      <alignment horizontal="center" vertical="center" wrapText="1"/>
    </xf>
    <xf numFmtId="0" fontId="89" fillId="0" borderId="16" xfId="0" applyFont="1" applyBorder="1" applyAlignment="1">
      <alignment vertical="center" wrapText="1"/>
    </xf>
    <xf numFmtId="0" fontId="40" fillId="0" borderId="50" xfId="0" applyFont="1" applyFill="1" applyBorder="1" applyAlignment="1">
      <alignment horizontal="left" vertical="center"/>
    </xf>
    <xf numFmtId="0" fontId="40" fillId="0" borderId="18" xfId="0" applyFont="1" applyFill="1" applyBorder="1" applyAlignment="1">
      <alignment horizontal="left" vertical="center"/>
    </xf>
    <xf numFmtId="0" fontId="89" fillId="0" borderId="50" xfId="0" applyFont="1" applyBorder="1" applyAlignment="1">
      <alignment vertical="center"/>
    </xf>
    <xf numFmtId="0" fontId="89" fillId="0" borderId="51" xfId="0" applyFont="1" applyBorder="1" applyAlignment="1">
      <alignment vertical="center"/>
    </xf>
    <xf numFmtId="0" fontId="89" fillId="0" borderId="28" xfId="0" applyFont="1" applyBorder="1" applyAlignment="1">
      <alignment horizontal="center" vertical="center"/>
    </xf>
    <xf numFmtId="0" fontId="93" fillId="0" borderId="0" xfId="0" applyFont="1" applyAlignment="1">
      <alignment horizontal="left" vertical="center"/>
    </xf>
    <xf numFmtId="0" fontId="93" fillId="0" borderId="51" xfId="0" applyFont="1" applyBorder="1" applyAlignment="1">
      <alignment vertical="center"/>
    </xf>
    <xf numFmtId="0" fontId="93" fillId="0" borderId="16" xfId="0" applyFont="1" applyBorder="1" applyAlignment="1">
      <alignment horizontal="center" vertical="center" wrapText="1"/>
    </xf>
    <xf numFmtId="0" fontId="93" fillId="0" borderId="16" xfId="0" applyFont="1" applyBorder="1" applyAlignment="1">
      <alignment horizontal="center" vertical="center"/>
    </xf>
    <xf numFmtId="0" fontId="76" fillId="0" borderId="0" xfId="0" applyFont="1" applyAlignment="1">
      <alignment horizontal="left" vertical="center"/>
    </xf>
    <xf numFmtId="0" fontId="95" fillId="0" borderId="18" xfId="0" applyFont="1" applyFill="1" applyBorder="1" applyAlignment="1">
      <alignment horizontal="left" vertical="center"/>
    </xf>
    <xf numFmtId="0" fontId="40" fillId="0" borderId="56" xfId="0" applyFont="1" applyFill="1" applyBorder="1" applyAlignment="1">
      <alignment horizontal="left" vertical="center"/>
    </xf>
    <xf numFmtId="0" fontId="89" fillId="0" borderId="50" xfId="0" applyFont="1" applyBorder="1" applyAlignment="1">
      <alignment vertical="center" wrapText="1"/>
    </xf>
    <xf numFmtId="0" fontId="89" fillId="0" borderId="18" xfId="0" applyFont="1" applyBorder="1" applyAlignment="1">
      <alignment vertical="center" wrapText="1"/>
    </xf>
    <xf numFmtId="0" fontId="95" fillId="0" borderId="50" xfId="0" applyFont="1" applyBorder="1" applyAlignment="1">
      <alignment vertical="center"/>
    </xf>
    <xf numFmtId="0" fontId="95" fillId="0" borderId="18" xfId="0" applyFont="1" applyBorder="1" applyAlignment="1">
      <alignment vertical="center"/>
    </xf>
    <xf numFmtId="0" fontId="95" fillId="0" borderId="28" xfId="0" applyFont="1" applyBorder="1" applyAlignment="1">
      <alignment horizontal="center" vertical="center"/>
    </xf>
    <xf numFmtId="0" fontId="93" fillId="0" borderId="18" xfId="0" applyFont="1" applyBorder="1" applyAlignment="1">
      <alignment vertical="center"/>
    </xf>
    <xf numFmtId="0" fontId="40" fillId="29" borderId="57" xfId="0" applyFont="1" applyFill="1" applyBorder="1" applyAlignment="1">
      <alignment horizontal="left" vertical="center"/>
    </xf>
    <xf numFmtId="0" fontId="40" fillId="29" borderId="42" xfId="0" applyFont="1" applyFill="1" applyBorder="1" applyAlignment="1">
      <alignment horizontal="left" vertical="center"/>
    </xf>
    <xf numFmtId="0" fontId="40" fillId="29" borderId="56" xfId="0" applyFont="1" applyFill="1" applyBorder="1" applyAlignment="1">
      <alignment horizontal="left" vertical="center"/>
    </xf>
    <xf numFmtId="178" fontId="0" fillId="0" borderId="16" xfId="0" applyNumberFormat="1" applyBorder="1" applyAlignment="1">
      <alignment horizontal="center" vertical="center"/>
    </xf>
    <xf numFmtId="0" fontId="44" fillId="0" borderId="0" xfId="0" applyFont="1" applyBorder="1" applyAlignment="1">
      <alignment horizontal="center" vertical="center"/>
    </xf>
    <xf numFmtId="0" fontId="44" fillId="0" borderId="0" xfId="0" applyFont="1" applyBorder="1" applyAlignment="1">
      <alignment vertical="center"/>
    </xf>
    <xf numFmtId="0" fontId="44" fillId="0" borderId="0" xfId="0" applyFont="1" applyAlignment="1">
      <alignment vertical="center" wrapText="1"/>
    </xf>
    <xf numFmtId="0" fontId="93" fillId="0" borderId="16" xfId="0" applyFont="1" applyBorder="1" applyAlignment="1">
      <alignment horizontal="left" vertical="center"/>
    </xf>
    <xf numFmtId="179" fontId="92" fillId="0" borderId="16" xfId="0" applyNumberFormat="1" applyFont="1" applyBorder="1" applyAlignment="1">
      <alignment horizontal="center" vertical="center" wrapText="1"/>
    </xf>
    <xf numFmtId="0" fontId="44" fillId="0" borderId="18" xfId="0" applyFont="1" applyBorder="1" applyAlignment="1">
      <alignment horizontal="left" vertical="center"/>
    </xf>
    <xf numFmtId="0" fontId="44" fillId="0" borderId="26" xfId="0" applyFont="1" applyBorder="1" applyAlignment="1">
      <alignment horizontal="left" vertical="center"/>
    </xf>
    <xf numFmtId="0" fontId="44" fillId="0" borderId="58" xfId="0" applyFont="1" applyFill="1" applyBorder="1" applyAlignment="1">
      <alignment vertical="center"/>
    </xf>
    <xf numFmtId="0" fontId="44" fillId="0" borderId="49" xfId="0" applyFont="1" applyFill="1" applyBorder="1" applyAlignment="1">
      <alignment vertical="center"/>
    </xf>
    <xf numFmtId="0" fontId="34" fillId="0" borderId="58" xfId="0" applyFont="1" applyFill="1" applyBorder="1" applyAlignment="1">
      <alignment vertical="center"/>
    </xf>
    <xf numFmtId="0" fontId="44" fillId="0" borderId="54" xfId="0" applyFont="1" applyBorder="1" applyAlignment="1">
      <alignment horizontal="left" vertical="center"/>
    </xf>
    <xf numFmtId="0" fontId="44" fillId="24" borderId="59" xfId="0" applyFont="1" applyFill="1" applyBorder="1" applyAlignment="1">
      <alignment horizontal="left" vertical="center"/>
    </xf>
    <xf numFmtId="0" fontId="44" fillId="24" borderId="60" xfId="0" applyFont="1" applyFill="1" applyBorder="1" applyAlignment="1">
      <alignment horizontal="left" vertical="center"/>
    </xf>
    <xf numFmtId="0" fontId="34" fillId="28" borderId="17" xfId="0" applyFont="1" applyFill="1" applyBorder="1" applyAlignment="1">
      <alignment vertical="center"/>
    </xf>
    <xf numFmtId="0" fontId="76" fillId="28" borderId="18" xfId="0" applyFont="1" applyFill="1" applyBorder="1" applyAlignment="1">
      <alignment vertical="center"/>
    </xf>
    <xf numFmtId="0" fontId="34" fillId="0" borderId="17" xfId="0" applyFont="1" applyFill="1" applyBorder="1" applyAlignment="1">
      <alignment vertical="center"/>
    </xf>
    <xf numFmtId="0" fontId="34" fillId="0" borderId="61" xfId="0" applyFont="1" applyFill="1" applyBorder="1" applyAlignment="1">
      <alignment vertical="center"/>
    </xf>
    <xf numFmtId="0" fontId="76" fillId="0" borderId="19" xfId="0" applyFont="1" applyFill="1" applyBorder="1" applyAlignment="1">
      <alignment vertical="center"/>
    </xf>
    <xf numFmtId="0" fontId="44" fillId="0" borderId="62" xfId="0" applyFont="1" applyBorder="1" applyAlignment="1">
      <alignment horizontal="left" vertical="center"/>
    </xf>
    <xf numFmtId="0" fontId="44" fillId="0" borderId="63" xfId="0" applyFont="1" applyBorder="1" applyAlignment="1">
      <alignment horizontal="left" vertical="center"/>
    </xf>
    <xf numFmtId="0" fontId="44" fillId="0" borderId="42" xfId="0" applyFont="1" applyBorder="1" applyAlignment="1">
      <alignment horizontal="left" vertical="center"/>
    </xf>
    <xf numFmtId="0" fontId="44" fillId="0" borderId="56" xfId="0" applyFont="1" applyBorder="1" applyAlignment="1">
      <alignment horizontal="left" vertical="center"/>
    </xf>
    <xf numFmtId="0" fontId="44" fillId="26" borderId="17" xfId="0" applyFont="1" applyFill="1" applyBorder="1" applyAlignment="1">
      <alignment vertical="center"/>
    </xf>
    <xf numFmtId="0" fontId="44" fillId="26" borderId="18" xfId="0" applyFont="1" applyFill="1" applyBorder="1" applyAlignment="1">
      <alignment vertical="center"/>
    </xf>
    <xf numFmtId="0" fontId="44" fillId="0" borderId="18" xfId="0" applyFont="1" applyBorder="1" applyAlignment="1">
      <alignment horizontal="left" vertical="top" wrapText="1"/>
    </xf>
    <xf numFmtId="0" fontId="44" fillId="0" borderId="64" xfId="0" applyFont="1" applyBorder="1" applyAlignment="1">
      <alignment horizontal="left" vertical="center"/>
    </xf>
    <xf numFmtId="0" fontId="78" fillId="28" borderId="61" xfId="0" applyFont="1" applyFill="1" applyBorder="1" applyAlignment="1">
      <alignment vertical="top"/>
    </xf>
    <xf numFmtId="0" fontId="44" fillId="28" borderId="19" xfId="0" applyFont="1" applyFill="1" applyBorder="1" applyAlignment="1">
      <alignment vertical="top"/>
    </xf>
    <xf numFmtId="0" fontId="44" fillId="28" borderId="65" xfId="0" applyFont="1" applyFill="1" applyBorder="1" applyAlignment="1">
      <alignment vertical="top"/>
    </xf>
    <xf numFmtId="0" fontId="44" fillId="24" borderId="49" xfId="0" applyFont="1" applyFill="1" applyBorder="1" applyAlignment="1">
      <alignment horizontal="left" vertical="center"/>
    </xf>
    <xf numFmtId="0" fontId="44" fillId="24" borderId="54" xfId="0" applyFont="1" applyFill="1" applyBorder="1" applyAlignment="1">
      <alignment horizontal="left" vertical="center"/>
    </xf>
    <xf numFmtId="0" fontId="76" fillId="0" borderId="59" xfId="0" applyFont="1" applyFill="1" applyBorder="1" applyAlignment="1">
      <alignment vertical="center"/>
    </xf>
    <xf numFmtId="0" fontId="76" fillId="0" borderId="11" xfId="0" applyFont="1" applyFill="1" applyBorder="1" applyAlignment="1">
      <alignment vertical="center"/>
    </xf>
    <xf numFmtId="0" fontId="44" fillId="0" borderId="59" xfId="0" applyFont="1" applyBorder="1" applyAlignment="1">
      <alignment horizontal="left" vertical="center"/>
    </xf>
    <xf numFmtId="0" fontId="44" fillId="0" borderId="60" xfId="0" applyFont="1" applyBorder="1" applyAlignment="1">
      <alignment horizontal="left" vertical="center"/>
    </xf>
    <xf numFmtId="0" fontId="44" fillId="0" borderId="29" xfId="0" applyFont="1" applyBorder="1" applyAlignment="1">
      <alignment horizontal="left" vertical="center"/>
    </xf>
    <xf numFmtId="0" fontId="44" fillId="0" borderId="0" xfId="0" applyFont="1" applyAlignment="1">
      <alignment horizontal="center" vertical="center"/>
    </xf>
    <xf numFmtId="0" fontId="44" fillId="0" borderId="0" xfId="0" applyFont="1" applyFill="1" applyBorder="1" applyAlignment="1">
      <alignment horizontal="center" vertical="center"/>
    </xf>
    <xf numFmtId="0" fontId="9" fillId="0" borderId="0" xfId="0" applyFont="1" applyBorder="1" applyAlignment="1">
      <alignment horizontal="left" vertical="center"/>
    </xf>
    <xf numFmtId="0" fontId="44" fillId="0" borderId="0" xfId="0" applyFont="1" applyFill="1" applyBorder="1" applyAlignment="1">
      <alignment horizontal="left" vertical="center"/>
    </xf>
    <xf numFmtId="0" fontId="103" fillId="30" borderId="0" xfId="0" applyFont="1" applyFill="1" applyAlignment="1">
      <alignment horizontal="left" vertical="center" wrapText="1"/>
    </xf>
    <xf numFmtId="0" fontId="44" fillId="0" borderId="0" xfId="0" applyFont="1" applyFill="1" applyBorder="1" applyAlignment="1">
      <alignment horizontal="left" vertical="center" wrapText="1"/>
    </xf>
    <xf numFmtId="0" fontId="9" fillId="0" borderId="66"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Alignment="1">
      <alignment horizontal="left" vertical="center" wrapText="1"/>
    </xf>
    <xf numFmtId="0" fontId="147" fillId="0" borderId="0" xfId="0" applyFont="1" applyBorder="1" applyAlignment="1">
      <alignment horizontal="center" vertical="center"/>
    </xf>
    <xf numFmtId="14" fontId="106" fillId="0" borderId="0" xfId="0" applyNumberFormat="1" applyFont="1" applyFill="1" applyBorder="1" applyAlignment="1">
      <alignment horizontal="left" vertical="center"/>
    </xf>
    <xf numFmtId="14" fontId="106" fillId="0" borderId="0" xfId="0" applyNumberFormat="1" applyFont="1" applyFill="1" applyBorder="1" applyAlignment="1">
      <alignment vertical="center"/>
    </xf>
    <xf numFmtId="14" fontId="87" fillId="0" borderId="0" xfId="0" applyNumberFormat="1" applyFont="1" applyFill="1" applyBorder="1" applyAlignment="1">
      <alignment horizontal="center" vertical="center"/>
    </xf>
    <xf numFmtId="14" fontId="87" fillId="0" borderId="0" xfId="0" applyNumberFormat="1" applyFont="1" applyFill="1" applyBorder="1" applyAlignment="1">
      <alignment horizontal="left" vertical="center"/>
    </xf>
    <xf numFmtId="0" fontId="44" fillId="0" borderId="0" xfId="0" applyFont="1" applyBorder="1" applyAlignment="1">
      <alignment horizontal="left" vertical="center" wrapText="1"/>
    </xf>
    <xf numFmtId="0" fontId="88" fillId="0" borderId="0" xfId="961" applyFont="1" applyBorder="1" applyAlignment="1" applyProtection="1">
      <alignment horizontal="left" vertical="center"/>
    </xf>
    <xf numFmtId="0" fontId="34" fillId="0" borderId="0" xfId="0" applyFont="1" applyBorder="1" applyAlignment="1">
      <alignment vertical="center"/>
    </xf>
    <xf numFmtId="14" fontId="147" fillId="0" borderId="0" xfId="0" applyNumberFormat="1" applyFont="1" applyBorder="1" applyAlignment="1">
      <alignment horizontal="left" vertical="center"/>
    </xf>
    <xf numFmtId="0" fontId="34" fillId="0" borderId="0" xfId="0" applyFont="1" applyBorder="1" applyAlignment="1">
      <alignment horizontal="left" vertical="center"/>
    </xf>
    <xf numFmtId="0" fontId="147" fillId="0" borderId="0" xfId="0" applyFont="1" applyBorder="1" applyAlignment="1">
      <alignment horizontal="left" vertical="center"/>
    </xf>
    <xf numFmtId="14" fontId="87" fillId="0" borderId="0" xfId="0" applyNumberFormat="1" applyFont="1" applyBorder="1" applyAlignment="1">
      <alignment horizontal="center" vertical="center"/>
    </xf>
    <xf numFmtId="0" fontId="34" fillId="0" borderId="0" xfId="0" applyFont="1" applyFill="1" applyBorder="1" applyAlignment="1">
      <alignment horizontal="left" vertical="center"/>
    </xf>
    <xf numFmtId="0" fontId="34" fillId="0" borderId="0" xfId="0" applyFont="1" applyBorder="1" applyAlignment="1">
      <alignment horizontal="left" vertical="center" wrapText="1"/>
    </xf>
    <xf numFmtId="0" fontId="44" fillId="64" borderId="0" xfId="0" applyFont="1" applyFill="1" applyBorder="1" applyAlignment="1">
      <alignment horizontal="left" vertical="center"/>
    </xf>
    <xf numFmtId="0" fontId="44" fillId="64" borderId="0" xfId="0" applyFont="1" applyFill="1" applyBorder="1" applyAlignment="1">
      <alignment horizontal="center" vertical="center"/>
    </xf>
    <xf numFmtId="0" fontId="148" fillId="64" borderId="0" xfId="0" applyFont="1" applyFill="1" applyBorder="1" applyAlignment="1">
      <alignment horizontal="left" vertical="center"/>
    </xf>
    <xf numFmtId="0" fontId="44" fillId="65" borderId="0" xfId="0" applyFont="1" applyFill="1" applyBorder="1" applyAlignment="1">
      <alignment horizontal="left" vertical="center"/>
    </xf>
    <xf numFmtId="0" fontId="149" fillId="0" borderId="0" xfId="0" applyFont="1" applyBorder="1" applyAlignment="1">
      <alignment horizontal="left" vertical="center"/>
    </xf>
    <xf numFmtId="0" fontId="77" fillId="0" borderId="0" xfId="0" applyFont="1" applyBorder="1" applyAlignment="1">
      <alignment horizontal="left" vertical="center"/>
    </xf>
    <xf numFmtId="0" fontId="150" fillId="0" borderId="0" xfId="0" applyFont="1" applyFill="1" applyBorder="1" applyAlignment="1">
      <alignment horizontal="left" vertical="center"/>
    </xf>
    <xf numFmtId="0" fontId="77" fillId="0" borderId="0" xfId="0" applyFont="1" applyFill="1" applyBorder="1" applyAlignment="1">
      <alignment horizontal="left" vertical="center"/>
    </xf>
    <xf numFmtId="0" fontId="148" fillId="0" borderId="0" xfId="0" applyFont="1" applyFill="1" applyBorder="1" applyAlignment="1">
      <alignment horizontal="left" vertical="center"/>
    </xf>
    <xf numFmtId="0" fontId="88" fillId="0" borderId="0" xfId="961" applyFont="1" applyFill="1" applyBorder="1" applyAlignment="1" applyProtection="1">
      <alignment horizontal="left" vertical="center"/>
    </xf>
    <xf numFmtId="0" fontId="44" fillId="65" borderId="0" xfId="0" applyFont="1" applyFill="1" applyBorder="1" applyAlignment="1">
      <alignment horizontal="center" vertical="center"/>
    </xf>
    <xf numFmtId="0" fontId="34" fillId="0" borderId="0" xfId="0" applyFont="1" applyBorder="1" applyAlignment="1">
      <alignment vertical="center" wrapText="1"/>
    </xf>
    <xf numFmtId="0" fontId="147" fillId="65" borderId="0" xfId="0" applyFont="1" applyFill="1" applyBorder="1" applyAlignment="1">
      <alignment horizontal="left" vertical="center"/>
    </xf>
    <xf numFmtId="0" fontId="34" fillId="65" borderId="0" xfId="0" applyFont="1" applyFill="1" applyBorder="1" applyAlignment="1">
      <alignment horizontal="left" vertical="center"/>
    </xf>
    <xf numFmtId="0" fontId="44" fillId="65" borderId="0" xfId="0" applyFont="1" applyFill="1" applyBorder="1" applyAlignment="1">
      <alignment vertical="center" wrapText="1"/>
    </xf>
    <xf numFmtId="0" fontId="34" fillId="65" borderId="0" xfId="0" applyFont="1" applyFill="1" applyBorder="1" applyAlignment="1">
      <alignment vertical="center" wrapText="1"/>
    </xf>
    <xf numFmtId="0" fontId="44" fillId="65" borderId="0" xfId="0" applyFont="1" applyFill="1" applyBorder="1" applyAlignment="1">
      <alignment horizontal="left" vertical="center" wrapText="1"/>
    </xf>
    <xf numFmtId="0" fontId="147" fillId="0" borderId="0" xfId="0" applyFont="1" applyFill="1" applyBorder="1" applyAlignment="1">
      <alignment horizontal="center" vertical="center"/>
    </xf>
    <xf numFmtId="0" fontId="44" fillId="0" borderId="0" xfId="0" applyFont="1" applyFill="1" applyBorder="1" applyAlignment="1">
      <alignment vertical="center" wrapText="1"/>
    </xf>
    <xf numFmtId="0" fontId="6" fillId="0" borderId="0" xfId="961" applyBorder="1" applyAlignment="1" applyProtection="1">
      <alignment horizontal="left" vertical="center"/>
    </xf>
    <xf numFmtId="14" fontId="40" fillId="0" borderId="0" xfId="0" applyNumberFormat="1" applyFont="1" applyAlignment="1">
      <alignment vertical="center" shrinkToFit="1"/>
    </xf>
    <xf numFmtId="14" fontId="42" fillId="0" borderId="16" xfId="0" applyNumberFormat="1" applyFont="1" applyBorder="1" applyAlignment="1">
      <alignment horizontal="center" vertical="center" shrinkToFit="1"/>
    </xf>
    <xf numFmtId="14" fontId="40" fillId="26" borderId="16" xfId="0" applyNumberFormat="1" applyFont="1" applyFill="1" applyBorder="1" applyAlignment="1">
      <alignment horizontal="center" vertical="center" shrinkToFit="1"/>
    </xf>
    <xf numFmtId="14" fontId="40" fillId="0" borderId="16" xfId="0" applyNumberFormat="1" applyFont="1" applyBorder="1" applyAlignment="1">
      <alignment horizontal="center" vertical="center" shrinkToFit="1"/>
    </xf>
    <xf numFmtId="14" fontId="40" fillId="0" borderId="24" xfId="0" applyNumberFormat="1" applyFont="1" applyBorder="1" applyAlignment="1">
      <alignment vertical="center" shrinkToFit="1"/>
    </xf>
    <xf numFmtId="14" fontId="40" fillId="0" borderId="0" xfId="0" applyNumberFormat="1" applyFont="1" applyBorder="1" applyAlignment="1">
      <alignment vertical="center" shrinkToFit="1"/>
    </xf>
    <xf numFmtId="14" fontId="40" fillId="0" borderId="30" xfId="0" applyNumberFormat="1" applyFont="1" applyBorder="1" applyAlignment="1">
      <alignment vertical="center" shrinkToFit="1"/>
    </xf>
    <xf numFmtId="14" fontId="42" fillId="0" borderId="16" xfId="0" applyNumberFormat="1" applyFont="1" applyFill="1" applyBorder="1" applyAlignment="1">
      <alignment horizontal="center" vertical="center" shrinkToFit="1"/>
    </xf>
    <xf numFmtId="14" fontId="43" fillId="0" borderId="0" xfId="0" applyNumberFormat="1" applyFont="1" applyAlignment="1">
      <alignment vertical="center" shrinkToFit="1"/>
    </xf>
    <xf numFmtId="14" fontId="48" fillId="0" borderId="16" xfId="0" applyNumberFormat="1" applyFont="1" applyBorder="1" applyAlignment="1">
      <alignment horizontal="center" vertical="center" shrinkToFit="1"/>
    </xf>
    <xf numFmtId="14" fontId="62" fillId="0" borderId="16" xfId="0" applyNumberFormat="1" applyFont="1" applyBorder="1" applyAlignment="1">
      <alignment horizontal="center" vertical="center" shrinkToFit="1"/>
    </xf>
    <xf numFmtId="14" fontId="50" fillId="0" borderId="16" xfId="0" applyNumberFormat="1" applyFont="1" applyBorder="1" applyAlignment="1">
      <alignment horizontal="center" vertical="center" shrinkToFit="1"/>
    </xf>
    <xf numFmtId="14" fontId="48" fillId="0" borderId="13" xfId="0" applyNumberFormat="1" applyFont="1" applyBorder="1" applyAlignment="1">
      <alignment horizontal="left" vertical="center" wrapText="1" shrinkToFit="1"/>
    </xf>
    <xf numFmtId="0" fontId="151" fillId="0" borderId="0" xfId="757" applyFont="1" applyAlignment="1">
      <alignment horizontal="left" vertical="center"/>
    </xf>
    <xf numFmtId="0" fontId="152" fillId="67" borderId="0" xfId="757" applyFont="1" applyFill="1" applyProtection="1">
      <alignment vertical="center"/>
    </xf>
    <xf numFmtId="0" fontId="152" fillId="0" borderId="0" xfId="757" applyFont="1" applyProtection="1">
      <alignment vertical="center"/>
    </xf>
    <xf numFmtId="0" fontId="153" fillId="0" borderId="0" xfId="757" applyFont="1" applyAlignment="1">
      <alignment horizontal="left" vertical="center"/>
    </xf>
    <xf numFmtId="0" fontId="127" fillId="0" borderId="0" xfId="757">
      <alignment vertical="center"/>
    </xf>
    <xf numFmtId="0" fontId="154" fillId="67" borderId="0" xfId="757" applyFont="1" applyFill="1" applyProtection="1">
      <alignment vertical="center"/>
    </xf>
    <xf numFmtId="0" fontId="154" fillId="63" borderId="0" xfId="757" applyFont="1" applyFill="1" applyProtection="1">
      <alignment vertical="center"/>
    </xf>
    <xf numFmtId="0" fontId="154" fillId="63" borderId="0" xfId="757" applyFont="1" applyFill="1" applyAlignment="1" applyProtection="1">
      <alignment horizontal="left" vertical="center"/>
    </xf>
    <xf numFmtId="0" fontId="152" fillId="67" borderId="0" xfId="757" applyFont="1" applyFill="1" applyAlignment="1" applyProtection="1">
      <alignment horizontal="left" vertical="center"/>
    </xf>
    <xf numFmtId="0" fontId="152" fillId="0" borderId="0" xfId="757" applyFont="1" applyAlignment="1" applyProtection="1">
      <alignment horizontal="left" vertical="center"/>
    </xf>
    <xf numFmtId="0" fontId="151" fillId="0" borderId="0" xfId="757" applyFont="1" applyFill="1" applyAlignment="1">
      <alignment horizontal="left" vertical="center"/>
    </xf>
    <xf numFmtId="0" fontId="152" fillId="68" borderId="0" xfId="757" applyFont="1" applyFill="1" applyAlignment="1" applyProtection="1">
      <alignment horizontal="left" vertical="center"/>
    </xf>
    <xf numFmtId="0" fontId="37" fillId="67" borderId="0" xfId="757" applyFont="1" applyFill="1" applyAlignment="1">
      <alignment horizontal="left" vertical="center"/>
    </xf>
    <xf numFmtId="0" fontId="152" fillId="0" borderId="0" xfId="757" applyFont="1" applyAlignment="1">
      <alignment horizontal="left" vertical="center"/>
    </xf>
    <xf numFmtId="0" fontId="154" fillId="69" borderId="0" xfId="757" applyFont="1" applyFill="1" applyProtection="1">
      <alignment vertical="center"/>
    </xf>
    <xf numFmtId="0" fontId="152" fillId="69" borderId="0" xfId="757" applyFont="1" applyFill="1" applyAlignment="1" applyProtection="1">
      <alignment horizontal="left" vertical="center"/>
    </xf>
    <xf numFmtId="0" fontId="152" fillId="69" borderId="0" xfId="757" applyFont="1" applyFill="1" applyProtection="1">
      <alignment vertical="center"/>
    </xf>
    <xf numFmtId="0" fontId="155" fillId="0" borderId="0" xfId="757" applyFont="1" applyAlignment="1">
      <alignment horizontal="left" vertical="center"/>
    </xf>
    <xf numFmtId="0" fontId="156" fillId="0" borderId="0" xfId="757" applyFont="1" applyAlignment="1" applyProtection="1">
      <alignment horizontal="left" vertical="center"/>
    </xf>
    <xf numFmtId="0" fontId="155" fillId="66" borderId="0" xfId="757" applyFont="1" applyFill="1" applyAlignment="1">
      <alignment horizontal="left" vertical="center"/>
    </xf>
    <xf numFmtId="0" fontId="37" fillId="63" borderId="0" xfId="757" applyFont="1" applyFill="1" applyProtection="1">
      <alignment vertical="center"/>
    </xf>
    <xf numFmtId="0" fontId="37" fillId="0" borderId="0" xfId="757" applyFont="1" applyProtection="1">
      <alignment vertical="center"/>
    </xf>
    <xf numFmtId="0" fontId="48" fillId="0" borderId="13" xfId="0" applyFont="1" applyBorder="1" applyAlignment="1">
      <alignment horizontal="center" vertical="center"/>
    </xf>
    <xf numFmtId="0" fontId="40" fillId="29" borderId="50" xfId="0" applyFont="1" applyFill="1" applyBorder="1" applyAlignment="1">
      <alignment horizontal="left" vertical="center"/>
    </xf>
    <xf numFmtId="0" fontId="40" fillId="29" borderId="18" xfId="0" applyFont="1" applyFill="1" applyBorder="1" applyAlignment="1">
      <alignment horizontal="left" vertical="center"/>
    </xf>
    <xf numFmtId="0" fontId="40" fillId="29" borderId="26" xfId="0" applyFont="1" applyFill="1" applyBorder="1" applyAlignment="1">
      <alignment horizontal="left" vertical="center"/>
    </xf>
    <xf numFmtId="0" fontId="89" fillId="0" borderId="17" xfId="0" applyFont="1" applyBorder="1" applyAlignment="1">
      <alignment horizontal="center" vertical="center" wrapText="1"/>
    </xf>
    <xf numFmtId="0" fontId="50" fillId="0" borderId="51" xfId="0" applyFont="1" applyBorder="1" applyAlignment="1">
      <alignment horizontal="center" vertical="center" wrapText="1"/>
    </xf>
    <xf numFmtId="0" fontId="50" fillId="0" borderId="43" xfId="0" applyFont="1" applyBorder="1" applyAlignment="1">
      <alignment horizontal="center" vertical="center" wrapText="1"/>
    </xf>
    <xf numFmtId="0" fontId="48" fillId="0" borderId="68" xfId="0" applyFont="1" applyBorder="1" applyAlignment="1">
      <alignment horizontal="center" vertical="center"/>
    </xf>
    <xf numFmtId="0" fontId="48" fillId="0" borderId="17" xfId="0" applyFont="1" applyBorder="1" applyAlignment="1">
      <alignment horizontal="center" vertical="center" wrapText="1"/>
    </xf>
    <xf numFmtId="0" fontId="51" fillId="0" borderId="16" xfId="0" applyFont="1" applyBorder="1" applyAlignment="1">
      <alignment horizontal="center" vertical="center" wrapText="1"/>
    </xf>
    <xf numFmtId="0" fontId="51" fillId="0" borderId="43" xfId="0" applyFont="1" applyBorder="1" applyAlignment="1">
      <alignment horizontal="center" vertical="center" wrapText="1"/>
    </xf>
    <xf numFmtId="0" fontId="51" fillId="0" borderId="13" xfId="0" applyFont="1" applyBorder="1" applyAlignment="1">
      <alignment horizontal="center" vertical="center" wrapText="1"/>
    </xf>
    <xf numFmtId="0" fontId="49" fillId="0" borderId="32" xfId="0" applyFont="1" applyBorder="1" applyAlignment="1">
      <alignment horizontal="center" vertical="center"/>
    </xf>
    <xf numFmtId="0" fontId="48" fillId="0" borderId="27" xfId="0" applyFont="1" applyBorder="1" applyAlignment="1">
      <alignment vertical="center"/>
    </xf>
    <xf numFmtId="0" fontId="48" fillId="0" borderId="70" xfId="0" applyFont="1" applyBorder="1" applyAlignment="1">
      <alignment vertical="center"/>
    </xf>
    <xf numFmtId="0" fontId="53" fillId="0" borderId="37" xfId="0" applyFont="1" applyBorder="1" applyAlignment="1">
      <alignment vertical="top"/>
    </xf>
    <xf numFmtId="0" fontId="53" fillId="0" borderId="0" xfId="0" applyFont="1" applyBorder="1" applyAlignment="1">
      <alignment vertical="top"/>
    </xf>
    <xf numFmtId="0" fontId="99" fillId="0" borderId="0" xfId="0" applyFont="1" applyBorder="1" applyAlignment="1">
      <alignment vertical="center"/>
    </xf>
    <xf numFmtId="0" fontId="99" fillId="0" borderId="27" xfId="0" applyFont="1" applyBorder="1" applyAlignment="1">
      <alignment horizontal="center" vertical="center"/>
    </xf>
    <xf numFmtId="0" fontId="99" fillId="0" borderId="0" xfId="0" applyFont="1" applyBorder="1" applyAlignment="1">
      <alignment horizontal="center" vertical="center"/>
    </xf>
    <xf numFmtId="0" fontId="157" fillId="0" borderId="27" xfId="0" applyFont="1" applyBorder="1" applyAlignment="1">
      <alignment horizontal="center" vertical="center"/>
    </xf>
    <xf numFmtId="0" fontId="53" fillId="0" borderId="38" xfId="0" applyFont="1" applyBorder="1" applyAlignment="1">
      <alignment vertical="top"/>
    </xf>
    <xf numFmtId="0" fontId="99" fillId="0" borderId="37" xfId="0" applyFont="1" applyBorder="1" applyAlignment="1">
      <alignment vertical="center"/>
    </xf>
    <xf numFmtId="0" fontId="99" fillId="0" borderId="0" xfId="0" applyFont="1" applyBorder="1" applyAlignment="1">
      <alignment horizontal="left" vertical="center"/>
    </xf>
    <xf numFmtId="0" fontId="99" fillId="0" borderId="0" xfId="0" applyFont="1">
      <alignment vertical="center"/>
    </xf>
    <xf numFmtId="0" fontId="48" fillId="0" borderId="18" xfId="0" applyFont="1" applyBorder="1" applyAlignment="1">
      <alignment horizontal="center" vertical="center" wrapText="1"/>
    </xf>
    <xf numFmtId="0" fontId="63" fillId="0" borderId="17" xfId="0" applyFont="1" applyBorder="1" applyAlignment="1">
      <alignment horizontal="center" vertical="center" wrapText="1"/>
    </xf>
    <xf numFmtId="0" fontId="99" fillId="0" borderId="0" xfId="0" applyFont="1" applyBorder="1" applyAlignment="1">
      <alignment horizontal="right" vertical="center"/>
    </xf>
    <xf numFmtId="0" fontId="157" fillId="0" borderId="0" xfId="0" applyFont="1" applyBorder="1" applyAlignment="1">
      <alignment horizontal="center" vertical="center"/>
    </xf>
    <xf numFmtId="0" fontId="113" fillId="0" borderId="0" xfId="0" applyFont="1" applyAlignment="1">
      <alignment horizontal="left" vertical="center"/>
    </xf>
    <xf numFmtId="0" fontId="158" fillId="0" borderId="0" xfId="0" applyFont="1" applyAlignment="1">
      <alignment horizontal="left" vertical="center"/>
    </xf>
    <xf numFmtId="0" fontId="117" fillId="0" borderId="0" xfId="0" applyFont="1" applyAlignment="1">
      <alignment horizontal="left" vertical="center"/>
    </xf>
    <xf numFmtId="0" fontId="117" fillId="0" borderId="18" xfId="0" applyFont="1" applyFill="1" applyBorder="1" applyAlignment="1">
      <alignment horizontal="left" vertical="center"/>
    </xf>
    <xf numFmtId="0" fontId="117" fillId="0" borderId="0" xfId="0" applyFont="1" applyBorder="1" applyAlignment="1">
      <alignment horizontal="left" vertical="center"/>
    </xf>
    <xf numFmtId="0" fontId="117" fillId="0" borderId="18" xfId="0" applyFont="1" applyFill="1" applyBorder="1" applyAlignment="1">
      <alignment horizontal="center" vertical="center"/>
    </xf>
    <xf numFmtId="0" fontId="119" fillId="0" borderId="0" xfId="0" applyFont="1" applyAlignment="1">
      <alignment horizontal="left" vertical="center" wrapText="1"/>
    </xf>
    <xf numFmtId="0" fontId="120" fillId="0" borderId="16" xfId="0" applyFont="1" applyBorder="1" applyAlignment="1">
      <alignment horizontal="center" vertical="center"/>
    </xf>
    <xf numFmtId="0" fontId="120" fillId="0" borderId="16" xfId="0" applyFont="1" applyBorder="1" applyAlignment="1">
      <alignment vertical="center" wrapText="1"/>
    </xf>
    <xf numFmtId="0" fontId="121" fillId="0" borderId="16" xfId="0" applyFont="1" applyBorder="1" applyAlignment="1">
      <alignment vertical="center" wrapText="1"/>
    </xf>
    <xf numFmtId="0" fontId="120" fillId="0" borderId="47" xfId="0" applyFont="1" applyBorder="1" applyAlignment="1">
      <alignment horizontal="center" vertical="center" wrapText="1"/>
    </xf>
    <xf numFmtId="0" fontId="89" fillId="0" borderId="0" xfId="0" applyFont="1" applyBorder="1" applyAlignment="1">
      <alignment horizontal="center" vertical="center" wrapText="1"/>
    </xf>
    <xf numFmtId="0" fontId="35" fillId="0" borderId="16" xfId="0" applyFont="1" applyBorder="1" applyAlignment="1">
      <alignment horizontal="center" vertical="center" shrinkToFit="1"/>
    </xf>
    <xf numFmtId="178" fontId="35" fillId="0" borderId="16" xfId="0" applyNumberFormat="1" applyFont="1" applyBorder="1" applyAlignment="1">
      <alignment horizontal="center" vertical="center" shrinkToFit="1"/>
    </xf>
    <xf numFmtId="182" fontId="35" fillId="0" borderId="16" xfId="0" applyNumberFormat="1" applyFont="1" applyBorder="1" applyAlignment="1">
      <alignment horizontal="center" vertical="center" shrinkToFit="1"/>
    </xf>
    <xf numFmtId="182" fontId="35" fillId="0" borderId="16" xfId="0" quotePrefix="1" applyNumberFormat="1" applyFont="1" applyBorder="1" applyAlignment="1">
      <alignment horizontal="center" vertical="center" shrinkToFit="1"/>
    </xf>
    <xf numFmtId="0" fontId="35" fillId="0" borderId="47" xfId="0" applyFont="1" applyBorder="1" applyAlignment="1">
      <alignment horizontal="center" vertical="center" shrinkToFit="1"/>
    </xf>
    <xf numFmtId="0" fontId="35" fillId="0" borderId="0" xfId="0" applyFont="1" applyBorder="1" applyAlignment="1">
      <alignment horizontal="center" vertical="center" shrinkToFit="1"/>
    </xf>
    <xf numFmtId="0" fontId="35" fillId="0" borderId="0" xfId="0" applyFont="1" applyAlignment="1">
      <alignment horizontal="left" vertical="center" shrinkToFit="1"/>
    </xf>
    <xf numFmtId="0" fontId="121" fillId="0" borderId="28" xfId="0" applyFont="1" applyBorder="1" applyAlignment="1">
      <alignment vertical="center" wrapText="1"/>
    </xf>
    <xf numFmtId="0" fontId="35" fillId="0" borderId="27" xfId="0" applyFont="1" applyBorder="1" applyAlignment="1">
      <alignment horizontal="center" vertical="center" shrinkToFit="1"/>
    </xf>
    <xf numFmtId="0" fontId="122" fillId="0" borderId="0" xfId="0" applyFont="1" applyBorder="1" applyAlignment="1">
      <alignment horizontal="left" vertical="center"/>
    </xf>
    <xf numFmtId="0" fontId="122" fillId="0" borderId="0" xfId="0" applyFont="1" applyAlignment="1">
      <alignment horizontal="left" vertical="center"/>
    </xf>
    <xf numFmtId="0" fontId="122" fillId="0" borderId="0" xfId="0" applyFont="1" applyAlignment="1">
      <alignment horizontal="left" vertical="center" wrapText="1"/>
    </xf>
    <xf numFmtId="0" fontId="124" fillId="0" borderId="0" xfId="0" applyFont="1" applyAlignment="1">
      <alignment horizontal="left" vertical="center" wrapText="1"/>
    </xf>
    <xf numFmtId="0" fontId="89" fillId="0" borderId="51" xfId="0" applyFont="1" applyBorder="1" applyAlignment="1">
      <alignment vertical="center" wrapText="1"/>
    </xf>
    <xf numFmtId="0" fontId="44" fillId="0" borderId="18" xfId="0" applyFont="1" applyFill="1" applyBorder="1" applyAlignment="1">
      <alignment horizontal="center" vertical="center"/>
    </xf>
    <xf numFmtId="0" fontId="44" fillId="0" borderId="49" xfId="0" applyFont="1" applyFill="1" applyBorder="1" applyAlignment="1">
      <alignment horizontal="center" vertical="center"/>
    </xf>
    <xf numFmtId="0" fontId="76" fillId="0" borderId="19" xfId="0" applyFont="1" applyFill="1" applyBorder="1" applyAlignment="1">
      <alignment horizontal="center" vertical="center"/>
    </xf>
    <xf numFmtId="0" fontId="76" fillId="0" borderId="11" xfId="0" applyFont="1" applyFill="1" applyBorder="1" applyAlignment="1">
      <alignment horizontal="center" vertical="center"/>
    </xf>
    <xf numFmtId="0" fontId="89" fillId="70" borderId="17" xfId="0" applyFont="1" applyFill="1" applyBorder="1" applyAlignment="1">
      <alignment vertical="center" wrapText="1"/>
    </xf>
    <xf numFmtId="0" fontId="89" fillId="70" borderId="17" xfId="0" applyFont="1" applyFill="1" applyBorder="1" applyAlignment="1">
      <alignment horizontal="center" vertical="center" wrapText="1"/>
    </xf>
    <xf numFmtId="0" fontId="93" fillId="70" borderId="16" xfId="0" applyFont="1" applyFill="1" applyBorder="1" applyAlignment="1">
      <alignment horizontal="center" vertical="center"/>
    </xf>
    <xf numFmtId="0" fontId="44" fillId="0" borderId="0" xfId="0" applyFont="1" applyFill="1" applyAlignment="1">
      <alignment horizontal="left" vertical="center"/>
    </xf>
    <xf numFmtId="0" fontId="89" fillId="0" borderId="13" xfId="0" applyFont="1" applyBorder="1" applyAlignment="1">
      <alignment vertical="center" wrapText="1"/>
    </xf>
    <xf numFmtId="0" fontId="89" fillId="0" borderId="13" xfId="0" applyFont="1" applyBorder="1" applyAlignment="1">
      <alignment horizontal="center" vertical="center"/>
    </xf>
    <xf numFmtId="0" fontId="89" fillId="0" borderId="13" xfId="0" applyFont="1" applyBorder="1" applyAlignment="1">
      <alignment horizontal="center" vertical="center" wrapText="1"/>
    </xf>
    <xf numFmtId="0" fontId="89" fillId="63" borderId="13" xfId="0" applyFont="1" applyFill="1" applyBorder="1" applyAlignment="1">
      <alignment horizontal="center" vertical="center" wrapText="1"/>
    </xf>
    <xf numFmtId="0" fontId="2" fillId="0" borderId="0" xfId="1484">
      <alignment vertical="center"/>
    </xf>
    <xf numFmtId="0" fontId="97" fillId="0" borderId="16" xfId="0" applyFont="1" applyBorder="1" applyAlignment="1">
      <alignment vertical="center"/>
    </xf>
    <xf numFmtId="49" fontId="92" fillId="0" borderId="16" xfId="0" applyNumberFormat="1" applyFont="1" applyBorder="1" applyAlignment="1">
      <alignment vertical="center"/>
    </xf>
    <xf numFmtId="0" fontId="89" fillId="0" borderId="17" xfId="0" applyFont="1" applyBorder="1" applyAlignment="1">
      <alignment horizontal="center" vertical="center" wrapText="1"/>
    </xf>
    <xf numFmtId="0" fontId="90" fillId="0" borderId="14" xfId="0" applyFont="1" applyBorder="1" applyAlignment="1">
      <alignment vertical="center" wrapText="1"/>
    </xf>
    <xf numFmtId="0" fontId="44" fillId="0" borderId="0" xfId="0" applyFont="1" applyFill="1" applyBorder="1" applyAlignment="1">
      <alignment horizontal="left" vertical="center"/>
    </xf>
    <xf numFmtId="0" fontId="0" fillId="0" borderId="0" xfId="0" applyBorder="1">
      <alignment vertical="center"/>
    </xf>
    <xf numFmtId="0" fontId="44" fillId="0" borderId="0" xfId="0" applyFont="1" applyFill="1" applyBorder="1" applyAlignment="1">
      <alignment horizontal="left" vertical="center"/>
    </xf>
    <xf numFmtId="0" fontId="44" fillId="0" borderId="0" xfId="0" applyFont="1" applyFill="1" applyBorder="1" applyAlignment="1">
      <alignment horizontal="left" vertical="center"/>
    </xf>
    <xf numFmtId="0" fontId="44" fillId="0" borderId="0" xfId="0" applyFont="1" applyFill="1" applyBorder="1" applyAlignment="1">
      <alignment horizontal="left" vertical="center"/>
    </xf>
    <xf numFmtId="179" fontId="161" fillId="0" borderId="50" xfId="0" applyNumberFormat="1" applyFont="1" applyBorder="1" applyAlignment="1">
      <alignment vertical="center"/>
    </xf>
    <xf numFmtId="0" fontId="162" fillId="0" borderId="16" xfId="0" applyFont="1" applyBorder="1" applyAlignment="1">
      <alignment horizontal="center" vertical="top" wrapText="1"/>
    </xf>
    <xf numFmtId="179" fontId="44" fillId="0" borderId="0" xfId="0" applyNumberFormat="1" applyFont="1" applyAlignment="1">
      <alignment horizontal="left" vertical="center"/>
    </xf>
    <xf numFmtId="0" fontId="93" fillId="70" borderId="16" xfId="0" applyFont="1" applyFill="1" applyBorder="1" applyAlignment="1">
      <alignment horizontal="left" vertical="center"/>
    </xf>
    <xf numFmtId="179" fontId="92" fillId="70" borderId="16" xfId="0" applyNumberFormat="1" applyFont="1" applyFill="1" applyBorder="1" applyAlignment="1">
      <alignment horizontal="center" vertical="center" wrapText="1"/>
    </xf>
    <xf numFmtId="0" fontId="162" fillId="70" borderId="16" xfId="0" applyFont="1" applyFill="1" applyBorder="1" applyAlignment="1">
      <alignment horizontal="center" vertical="top" wrapText="1"/>
    </xf>
    <xf numFmtId="0" fontId="89" fillId="0" borderId="16" xfId="0" applyFont="1" applyBorder="1" applyAlignment="1">
      <alignment horizontal="center" vertical="center" wrapText="1"/>
    </xf>
    <xf numFmtId="0" fontId="34" fillId="0" borderId="0" xfId="0" applyFont="1" applyAlignment="1">
      <alignment horizontal="left" vertical="center"/>
    </xf>
    <xf numFmtId="0" fontId="35" fillId="63" borderId="19" xfId="0" applyFont="1" applyFill="1" applyBorder="1" applyAlignment="1">
      <alignment horizontal="center" vertical="center"/>
    </xf>
    <xf numFmtId="0" fontId="39" fillId="0" borderId="19" xfId="961" applyFont="1" applyBorder="1" applyAlignment="1" applyProtection="1">
      <alignment horizontal="left" vertical="center" wrapText="1"/>
    </xf>
    <xf numFmtId="0" fontId="39" fillId="0" borderId="80" xfId="961" applyFont="1" applyBorder="1" applyAlignment="1" applyProtection="1">
      <alignment horizontal="left" vertical="center" wrapText="1"/>
    </xf>
    <xf numFmtId="0" fontId="143" fillId="62" borderId="147" xfId="0" applyFont="1" applyFill="1" applyBorder="1" applyAlignment="1">
      <alignment horizontal="left" vertical="center" indent="1"/>
    </xf>
    <xf numFmtId="0" fontId="143" fillId="62" borderId="148" xfId="0" applyFont="1" applyFill="1" applyBorder="1" applyAlignment="1">
      <alignment horizontal="left" vertical="center" indent="1"/>
    </xf>
    <xf numFmtId="0" fontId="143" fillId="62" borderId="149" xfId="0" applyFont="1" applyFill="1" applyBorder="1" applyAlignment="1">
      <alignment horizontal="left" vertical="center" indent="1"/>
    </xf>
    <xf numFmtId="0" fontId="11" fillId="24" borderId="57" xfId="0" applyFont="1" applyFill="1" applyBorder="1" applyAlignment="1">
      <alignment horizontal="left" vertical="center"/>
    </xf>
    <xf numFmtId="0" fontId="11" fillId="24" borderId="42" xfId="0" applyFont="1" applyFill="1" applyBorder="1" applyAlignment="1">
      <alignment horizontal="left" vertical="center"/>
    </xf>
    <xf numFmtId="0" fontId="11" fillId="24" borderId="0" xfId="0" applyFont="1" applyFill="1" applyBorder="1" applyAlignment="1">
      <alignment horizontal="left" vertical="center"/>
    </xf>
    <xf numFmtId="0" fontId="11" fillId="24" borderId="29" xfId="0" applyFont="1" applyFill="1" applyBorder="1" applyAlignment="1">
      <alignment horizontal="left" vertical="center"/>
    </xf>
    <xf numFmtId="0" fontId="159" fillId="63" borderId="150" xfId="0" applyFont="1" applyFill="1" applyBorder="1" applyAlignment="1">
      <alignment horizontal="center" vertical="center" wrapText="1"/>
    </xf>
    <xf numFmtId="0" fontId="159" fillId="63" borderId="151" xfId="0" applyFont="1" applyFill="1" applyBorder="1" applyAlignment="1">
      <alignment horizontal="center" vertical="center" wrapText="1"/>
    </xf>
    <xf numFmtId="0" fontId="159" fillId="63" borderId="152" xfId="0" applyFont="1" applyFill="1" applyBorder="1" applyAlignment="1">
      <alignment horizontal="center" vertical="center" wrapText="1"/>
    </xf>
    <xf numFmtId="0" fontId="35" fillId="0" borderId="20" xfId="0" applyFont="1" applyBorder="1" applyAlignment="1">
      <alignment horizontal="left" vertical="center"/>
    </xf>
    <xf numFmtId="0" fontId="35" fillId="0" borderId="19" xfId="0" applyFont="1" applyBorder="1" applyAlignment="1">
      <alignment horizontal="left" vertical="center"/>
    </xf>
    <xf numFmtId="0" fontId="35" fillId="0" borderId="153" xfId="0" applyFont="1" applyBorder="1" applyAlignment="1">
      <alignment horizontal="left" vertical="center"/>
    </xf>
    <xf numFmtId="0" fontId="35" fillId="63" borderId="150" xfId="0" applyFont="1" applyFill="1" applyBorder="1" applyAlignment="1">
      <alignment horizontal="center" vertical="center"/>
    </xf>
    <xf numFmtId="0" fontId="35" fillId="63" borderId="151" xfId="0" applyFont="1" applyFill="1" applyBorder="1" applyAlignment="1">
      <alignment horizontal="center" vertical="center"/>
    </xf>
    <xf numFmtId="0" fontId="35" fillId="63" borderId="152" xfId="0" applyFont="1" applyFill="1" applyBorder="1" applyAlignment="1">
      <alignment horizontal="center" vertical="center"/>
    </xf>
    <xf numFmtId="0" fontId="9" fillId="0" borderId="57" xfId="0" applyFont="1" applyBorder="1" applyAlignment="1">
      <alignment horizontal="center" vertical="center"/>
    </xf>
    <xf numFmtId="0" fontId="9" fillId="0" borderId="42" xfId="0" applyFont="1" applyBorder="1" applyAlignment="1">
      <alignment horizontal="center" vertical="center"/>
    </xf>
    <xf numFmtId="0" fontId="9" fillId="0" borderId="66" xfId="0" applyFont="1" applyBorder="1" applyAlignment="1">
      <alignment horizontal="center" vertical="center"/>
    </xf>
    <xf numFmtId="0" fontId="9" fillId="0" borderId="0" xfId="0" applyFont="1" applyBorder="1" applyAlignment="1">
      <alignment horizontal="center" vertical="center"/>
    </xf>
    <xf numFmtId="0" fontId="35" fillId="0" borderId="10" xfId="0" applyFont="1" applyBorder="1" applyAlignment="1">
      <alignment horizontal="center" vertical="center"/>
    </xf>
    <xf numFmtId="0" fontId="35" fillId="0" borderId="11" xfId="0" applyFont="1" applyBorder="1" applyAlignment="1">
      <alignment horizontal="center" vertical="center"/>
    </xf>
    <xf numFmtId="0" fontId="35" fillId="0" borderId="27" xfId="0" applyFont="1" applyBorder="1" applyAlignment="1">
      <alignment horizontal="center" vertical="center"/>
    </xf>
    <xf numFmtId="0" fontId="35" fillId="0" borderId="79" xfId="0" applyFont="1" applyBorder="1" applyAlignment="1">
      <alignment horizontal="center" vertical="center"/>
    </xf>
    <xf numFmtId="0" fontId="11" fillId="24" borderId="56" xfId="0" applyFont="1" applyFill="1" applyBorder="1" applyAlignment="1">
      <alignment horizontal="left" vertical="center"/>
    </xf>
    <xf numFmtId="0" fontId="9" fillId="0" borderId="78" xfId="0" applyFont="1" applyBorder="1" applyAlignment="1">
      <alignment horizontal="left" vertical="center" wrapText="1"/>
    </xf>
    <xf numFmtId="0" fontId="9" fillId="0" borderId="27" xfId="0" applyFont="1" applyBorder="1" applyAlignment="1">
      <alignment horizontal="left" vertical="center" wrapText="1"/>
    </xf>
    <xf numFmtId="0" fontId="9" fillId="0" borderId="64" xfId="0" applyFont="1" applyBorder="1" applyAlignment="1">
      <alignment horizontal="left" vertical="center" wrapText="1"/>
    </xf>
    <xf numFmtId="0" fontId="9" fillId="0" borderId="50" xfId="0" applyFont="1" applyBorder="1" applyAlignment="1">
      <alignment horizontal="center" vertical="center"/>
    </xf>
    <xf numFmtId="0" fontId="9" fillId="0" borderId="18" xfId="0" applyFont="1" applyBorder="1" applyAlignment="1">
      <alignment horizontal="center" vertical="center"/>
    </xf>
    <xf numFmtId="0" fontId="9" fillId="0" borderId="51" xfId="0" applyFont="1" applyBorder="1" applyAlignment="1">
      <alignment horizontal="center" vertical="center"/>
    </xf>
    <xf numFmtId="0" fontId="9" fillId="25" borderId="7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33" xfId="0" applyFont="1" applyFill="1" applyBorder="1" applyAlignment="1">
      <alignment horizontal="center" vertical="center"/>
    </xf>
    <xf numFmtId="0" fontId="9" fillId="0" borderId="50" xfId="0" applyFont="1" applyBorder="1" applyAlignment="1">
      <alignment horizontal="left" vertical="center"/>
    </xf>
    <xf numFmtId="0" fontId="9" fillId="0" borderId="18" xfId="0" applyFont="1" applyBorder="1" applyAlignment="1">
      <alignment horizontal="left" vertical="center"/>
    </xf>
    <xf numFmtId="0" fontId="9" fillId="0" borderId="51" xfId="0" applyFont="1" applyBorder="1" applyAlignment="1">
      <alignment horizontal="left" vertical="center"/>
    </xf>
    <xf numFmtId="49" fontId="9" fillId="62" borderId="17" xfId="0" applyNumberFormat="1" applyFont="1" applyFill="1" applyBorder="1" applyAlignment="1">
      <alignment horizontal="left" vertical="center" wrapText="1"/>
    </xf>
    <xf numFmtId="0" fontId="9" fillId="62" borderId="18" xfId="0" applyNumberFormat="1" applyFont="1" applyFill="1" applyBorder="1" applyAlignment="1">
      <alignment horizontal="left" vertical="center" wrapText="1"/>
    </xf>
    <xf numFmtId="0" fontId="9" fillId="62" borderId="26" xfId="0" applyNumberFormat="1" applyFont="1" applyFill="1" applyBorder="1" applyAlignment="1">
      <alignment horizontal="left" vertical="center" wrapText="1"/>
    </xf>
    <xf numFmtId="0" fontId="10" fillId="0" borderId="0" xfId="0" applyFont="1" applyAlignment="1">
      <alignment horizontal="center" vertical="center"/>
    </xf>
    <xf numFmtId="0" fontId="14" fillId="62" borderId="17" xfId="0" applyFont="1" applyFill="1" applyBorder="1" applyAlignment="1">
      <alignment horizontal="left" vertical="center"/>
    </xf>
    <xf numFmtId="0" fontId="14" fillId="62" borderId="18" xfId="0" applyFont="1" applyFill="1" applyBorder="1" applyAlignment="1">
      <alignment horizontal="left" vertical="center"/>
    </xf>
    <xf numFmtId="0" fontId="14" fillId="62" borderId="51" xfId="0" applyFont="1" applyFill="1" applyBorder="1" applyAlignment="1">
      <alignment horizontal="left" vertical="center"/>
    </xf>
    <xf numFmtId="0" fontId="14" fillId="62" borderId="17" xfId="0" applyFont="1" applyFill="1" applyBorder="1" applyAlignment="1">
      <alignment horizontal="center" vertical="center"/>
    </xf>
    <xf numFmtId="0" fontId="14" fillId="62" borderId="18" xfId="0" applyFont="1" applyFill="1" applyBorder="1" applyAlignment="1">
      <alignment horizontal="center" vertical="center"/>
    </xf>
    <xf numFmtId="0" fontId="14" fillId="62" borderId="26" xfId="0" applyFont="1" applyFill="1" applyBorder="1" applyAlignment="1">
      <alignment horizontal="center" vertical="center"/>
    </xf>
    <xf numFmtId="0" fontId="40" fillId="0" borderId="0" xfId="0" applyFont="1" applyBorder="1" applyAlignment="1">
      <alignment horizontal="center" vertical="center"/>
    </xf>
    <xf numFmtId="0" fontId="43" fillId="0" borderId="0" xfId="0" applyFont="1" applyBorder="1" applyAlignment="1">
      <alignment horizontal="left" vertical="center"/>
    </xf>
    <xf numFmtId="0" fontId="42" fillId="0" borderId="17" xfId="0" applyFont="1" applyBorder="1" applyAlignment="1">
      <alignment horizontal="center" vertical="center"/>
    </xf>
    <xf numFmtId="0" fontId="42" fillId="0" borderId="51" xfId="0" applyFont="1" applyBorder="1" applyAlignment="1">
      <alignment horizontal="center" vertical="center"/>
    </xf>
    <xf numFmtId="0" fontId="40" fillId="0" borderId="16" xfId="0" applyFont="1" applyBorder="1" applyAlignment="1">
      <alignment horizontal="center" vertical="center"/>
    </xf>
    <xf numFmtId="0" fontId="42" fillId="0" borderId="92" xfId="0" applyFont="1" applyBorder="1" applyAlignment="1">
      <alignment horizontal="left" vertical="top"/>
    </xf>
    <xf numFmtId="0" fontId="42" fillId="0" borderId="62" xfId="0" applyFont="1" applyBorder="1" applyAlignment="1">
      <alignment horizontal="left" vertical="top"/>
    </xf>
    <xf numFmtId="0" fontId="40" fillId="0" borderId="62" xfId="0" applyFont="1" applyBorder="1" applyAlignment="1">
      <alignment horizontal="left" vertical="top"/>
    </xf>
    <xf numFmtId="0" fontId="40" fillId="0" borderId="63" xfId="0" applyFont="1" applyBorder="1" applyAlignment="1">
      <alignment horizontal="left" vertical="top"/>
    </xf>
    <xf numFmtId="177" fontId="40" fillId="26" borderId="17" xfId="0" applyNumberFormat="1" applyFont="1" applyFill="1" applyBorder="1" applyAlignment="1">
      <alignment horizontal="center" vertical="center"/>
    </xf>
    <xf numFmtId="177" fontId="40" fillId="26" borderId="51" xfId="0" applyNumberFormat="1" applyFont="1" applyFill="1" applyBorder="1" applyAlignment="1">
      <alignment horizontal="center" vertical="center"/>
    </xf>
    <xf numFmtId="0" fontId="40" fillId="26" borderId="16" xfId="0" applyFont="1" applyFill="1" applyBorder="1" applyAlignment="1">
      <alignment horizontal="center" vertical="center"/>
    </xf>
    <xf numFmtId="0" fontId="40" fillId="26" borderId="17" xfId="0" applyFont="1" applyFill="1" applyBorder="1" applyAlignment="1">
      <alignment horizontal="center" vertical="center"/>
    </xf>
    <xf numFmtId="0" fontId="40" fillId="26" borderId="47" xfId="0" applyFont="1" applyFill="1" applyBorder="1" applyAlignment="1">
      <alignment horizontal="center" vertical="center"/>
    </xf>
    <xf numFmtId="0" fontId="40" fillId="0" borderId="17" xfId="0" applyFont="1" applyBorder="1" applyAlignment="1">
      <alignment horizontal="center" vertical="center"/>
    </xf>
    <xf numFmtId="0" fontId="40" fillId="0" borderId="51" xfId="0" applyFont="1" applyBorder="1" applyAlignment="1">
      <alignment horizontal="center" vertical="center"/>
    </xf>
    <xf numFmtId="177" fontId="40" fillId="26" borderId="17" xfId="0" quotePrefix="1" applyNumberFormat="1" applyFont="1" applyFill="1" applyBorder="1" applyAlignment="1">
      <alignment horizontal="center" vertical="center"/>
    </xf>
    <xf numFmtId="0" fontId="40" fillId="26" borderId="16" xfId="0" quotePrefix="1" applyFont="1" applyFill="1" applyBorder="1" applyAlignment="1">
      <alignment horizontal="center" vertical="center"/>
    </xf>
    <xf numFmtId="0" fontId="42" fillId="0" borderId="16" xfId="0" applyFont="1" applyBorder="1" applyAlignment="1">
      <alignment horizontal="center" vertical="center"/>
    </xf>
    <xf numFmtId="0" fontId="42" fillId="0" borderId="18" xfId="0" applyFont="1" applyBorder="1" applyAlignment="1">
      <alignment horizontal="center" vertical="center" wrapText="1"/>
    </xf>
    <xf numFmtId="0" fontId="42" fillId="0" borderId="17" xfId="0" applyFont="1" applyFill="1" applyBorder="1" applyAlignment="1">
      <alignment horizontal="center" vertical="center" wrapText="1"/>
    </xf>
    <xf numFmtId="0" fontId="42" fillId="0" borderId="51" xfId="0" applyFont="1" applyFill="1" applyBorder="1" applyAlignment="1">
      <alignment horizontal="center" vertical="center" wrapText="1"/>
    </xf>
    <xf numFmtId="0" fontId="42" fillId="0" borderId="16" xfId="0" applyFont="1" applyFill="1" applyBorder="1" applyAlignment="1">
      <alignment horizontal="center" vertical="center" wrapText="1"/>
    </xf>
    <xf numFmtId="0" fontId="40" fillId="0" borderId="47" xfId="0" applyFont="1" applyFill="1" applyBorder="1" applyAlignment="1">
      <alignment horizontal="center" vertical="center" wrapText="1"/>
    </xf>
    <xf numFmtId="0" fontId="43" fillId="0" borderId="78" xfId="0" applyFont="1" applyBorder="1" applyAlignment="1">
      <alignment horizontal="left" vertical="center"/>
    </xf>
    <xf numFmtId="0" fontId="43" fillId="0" borderId="27" xfId="0" applyFont="1" applyBorder="1" applyAlignment="1">
      <alignment horizontal="left" vertical="center"/>
    </xf>
    <xf numFmtId="0" fontId="43" fillId="0" borderId="64" xfId="0" applyFont="1" applyBorder="1" applyAlignment="1">
      <alignment horizontal="left" vertical="center"/>
    </xf>
    <xf numFmtId="0" fontId="42" fillId="0" borderId="90" xfId="0" applyFont="1" applyBorder="1" applyAlignment="1">
      <alignment horizontal="left" vertical="top"/>
    </xf>
    <xf numFmtId="0" fontId="42" fillId="0" borderId="32" xfId="0" applyFont="1" applyBorder="1" applyAlignment="1">
      <alignment horizontal="left" vertical="top"/>
    </xf>
    <xf numFmtId="0" fontId="40" fillId="0" borderId="32" xfId="0" applyFont="1" applyBorder="1" applyAlignment="1">
      <alignment horizontal="left" vertical="top"/>
    </xf>
    <xf numFmtId="0" fontId="40" fillId="0" borderId="91" xfId="0" applyFont="1" applyBorder="1" applyAlignment="1">
      <alignment horizontal="left" vertical="top"/>
    </xf>
    <xf numFmtId="0" fontId="43" fillId="0" borderId="89" xfId="0" applyFont="1" applyBorder="1" applyAlignment="1">
      <alignment horizontal="left" vertical="center"/>
    </xf>
    <xf numFmtId="14" fontId="40" fillId="0" borderId="0" xfId="0" applyNumberFormat="1" applyFont="1" applyBorder="1" applyAlignment="1">
      <alignment horizontal="center" vertical="center"/>
    </xf>
    <xf numFmtId="0" fontId="42" fillId="0" borderId="57" xfId="0" applyFont="1" applyBorder="1" applyAlignment="1">
      <alignment horizontal="left" vertical="top"/>
    </xf>
    <xf numFmtId="0" fontId="42" fillId="0" borderId="42" xfId="0" applyFont="1" applyBorder="1" applyAlignment="1">
      <alignment horizontal="left" vertical="top"/>
    </xf>
    <xf numFmtId="0" fontId="40" fillId="0" borderId="42" xfId="0" applyFont="1" applyBorder="1" applyAlignment="1">
      <alignment horizontal="left" vertical="top"/>
    </xf>
    <xf numFmtId="0" fontId="40" fillId="0" borderId="56" xfId="0" applyFont="1" applyBorder="1" applyAlignment="1">
      <alignment horizontal="left" vertical="top"/>
    </xf>
    <xf numFmtId="0" fontId="43" fillId="0" borderId="84" xfId="0" applyFont="1" applyBorder="1" applyAlignment="1">
      <alignment horizontal="left" vertical="center"/>
    </xf>
    <xf numFmtId="0" fontId="43" fillId="0" borderId="85" xfId="0" applyFont="1" applyBorder="1" applyAlignment="1">
      <alignment horizontal="left" vertical="center"/>
    </xf>
    <xf numFmtId="0" fontId="43" fillId="0" borderId="72" xfId="0" applyFont="1" applyBorder="1" applyAlignment="1">
      <alignment horizontal="left" vertical="center"/>
    </xf>
    <xf numFmtId="14" fontId="40" fillId="0" borderId="30" xfId="0" applyNumberFormat="1" applyFont="1" applyBorder="1" applyAlignment="1">
      <alignment horizontal="center" vertical="center"/>
    </xf>
    <xf numFmtId="0" fontId="42" fillId="0" borderId="78" xfId="0" applyFont="1" applyBorder="1" applyAlignment="1">
      <alignment horizontal="left" vertical="top"/>
    </xf>
    <xf numFmtId="0" fontId="42" fillId="0" borderId="27" xfId="0" applyFont="1" applyBorder="1" applyAlignment="1">
      <alignment horizontal="left" vertical="top"/>
    </xf>
    <xf numFmtId="0" fontId="40" fillId="0" borderId="27" xfId="0" applyFont="1" applyBorder="1" applyAlignment="1">
      <alignment horizontal="left" vertical="top"/>
    </xf>
    <xf numFmtId="0" fontId="40" fillId="0" borderId="64" xfId="0" applyFont="1" applyBorder="1" applyAlignment="1">
      <alignment horizontal="left" vertical="top"/>
    </xf>
    <xf numFmtId="0" fontId="44" fillId="0" borderId="27" xfId="0" applyFont="1" applyBorder="1" applyAlignment="1">
      <alignment horizontal="left" vertical="center"/>
    </xf>
    <xf numFmtId="14" fontId="40" fillId="0" borderId="75" xfId="0" applyNumberFormat="1" applyFont="1" applyBorder="1" applyAlignment="1">
      <alignment horizontal="center" vertical="center"/>
    </xf>
    <xf numFmtId="14" fontId="40" fillId="0" borderId="85" xfId="0" applyNumberFormat="1" applyFont="1" applyBorder="1" applyAlignment="1">
      <alignment horizontal="center" vertical="center"/>
    </xf>
    <xf numFmtId="0" fontId="42" fillId="0" borderId="87" xfId="0" applyFont="1" applyBorder="1" applyAlignment="1">
      <alignment horizontal="left" vertical="top" wrapText="1"/>
    </xf>
    <xf numFmtId="0" fontId="42" fillId="0" borderId="34" xfId="0" applyFont="1" applyBorder="1" applyAlignment="1">
      <alignment horizontal="left" vertical="top"/>
    </xf>
    <xf numFmtId="0" fontId="40" fillId="0" borderId="34" xfId="0" applyFont="1" applyBorder="1" applyAlignment="1">
      <alignment horizontal="left" vertical="top"/>
    </xf>
    <xf numFmtId="0" fontId="40" fillId="0" borderId="88" xfId="0" applyFont="1" applyBorder="1" applyAlignment="1">
      <alignment horizontal="left" vertical="top"/>
    </xf>
    <xf numFmtId="0" fontId="41" fillId="0" borderId="0" xfId="0" applyFont="1" applyAlignment="1">
      <alignment horizontal="center" vertical="center"/>
    </xf>
    <xf numFmtId="0" fontId="7" fillId="0" borderId="81" xfId="0" applyFont="1" applyBorder="1" applyAlignment="1">
      <alignment horizontal="left" vertical="center"/>
    </xf>
    <xf numFmtId="0" fontId="7" fillId="0" borderId="82" xfId="0" applyFont="1" applyBorder="1" applyAlignment="1">
      <alignment horizontal="left" vertical="center"/>
    </xf>
    <xf numFmtId="0" fontId="7" fillId="0" borderId="83" xfId="0" applyFont="1" applyBorder="1" applyAlignment="1">
      <alignment horizontal="left" vertical="center"/>
    </xf>
    <xf numFmtId="0" fontId="40" fillId="0" borderId="83" xfId="0" applyFont="1" applyBorder="1" applyAlignment="1">
      <alignment horizontal="center" vertical="center"/>
    </xf>
    <xf numFmtId="0" fontId="44" fillId="0" borderId="85" xfId="0" applyFont="1" applyBorder="1" applyAlignment="1">
      <alignment horizontal="left" vertical="center"/>
    </xf>
    <xf numFmtId="0" fontId="44" fillId="0" borderId="72" xfId="0" applyFont="1" applyBorder="1" applyAlignment="1">
      <alignment horizontal="left" vertical="center"/>
    </xf>
    <xf numFmtId="14" fontId="40" fillId="0" borderId="72" xfId="0" applyNumberFormat="1" applyFont="1" applyBorder="1" applyAlignment="1">
      <alignment horizontal="center" vertical="center"/>
    </xf>
    <xf numFmtId="14" fontId="45" fillId="0" borderId="75" xfId="0" applyNumberFormat="1" applyFont="1" applyBorder="1" applyAlignment="1">
      <alignment horizontal="center" vertical="center"/>
    </xf>
    <xf numFmtId="14" fontId="45" fillId="0" borderId="85" xfId="0" applyNumberFormat="1" applyFont="1" applyBorder="1" applyAlignment="1">
      <alignment horizontal="center" vertical="center"/>
    </xf>
    <xf numFmtId="14" fontId="45" fillId="0" borderId="86" xfId="0" applyNumberFormat="1" applyFont="1" applyBorder="1" applyAlignment="1">
      <alignment horizontal="center" vertical="center"/>
    </xf>
    <xf numFmtId="14" fontId="42" fillId="0" borderId="21" xfId="0" applyNumberFormat="1" applyFont="1" applyBorder="1" applyAlignment="1">
      <alignment horizontal="center" vertical="center" shrinkToFit="1"/>
    </xf>
    <xf numFmtId="14" fontId="42" fillId="0" borderId="82" xfId="0" applyNumberFormat="1" applyFont="1" applyBorder="1" applyAlignment="1">
      <alignment horizontal="center" vertical="center" shrinkToFit="1"/>
    </xf>
    <xf numFmtId="0" fontId="40" fillId="0" borderId="21" xfId="0" applyFont="1" applyBorder="1" applyAlignment="1">
      <alignment horizontal="center" vertical="center"/>
    </xf>
    <xf numFmtId="0" fontId="40" fillId="0" borderId="22" xfId="0" applyFont="1" applyBorder="1" applyAlignment="1">
      <alignment horizontal="center" vertical="center"/>
    </xf>
    <xf numFmtId="0" fontId="40" fillId="0" borderId="82" xfId="0" applyFont="1" applyBorder="1" applyAlignment="1">
      <alignment horizontal="center" vertical="center"/>
    </xf>
    <xf numFmtId="0" fontId="50" fillId="0" borderId="95" xfId="0" applyFont="1" applyBorder="1" applyAlignment="1">
      <alignment horizontal="center" vertical="center" wrapText="1"/>
    </xf>
    <xf numFmtId="0" fontId="50" fillId="0" borderId="42" xfId="0" applyFont="1" applyBorder="1" applyAlignment="1">
      <alignment horizontal="center" vertical="center" wrapText="1"/>
    </xf>
    <xf numFmtId="0" fontId="50" fillId="0" borderId="33" xfId="0" applyFont="1" applyBorder="1" applyAlignment="1">
      <alignment horizontal="center" vertical="center" wrapText="1"/>
    </xf>
    <xf numFmtId="0" fontId="50" fillId="0" borderId="76" xfId="0" applyFont="1" applyBorder="1" applyAlignment="1">
      <alignment horizontal="center" vertical="center" wrapText="1"/>
    </xf>
    <xf numFmtId="0" fontId="50" fillId="0" borderId="27" xfId="0" applyFont="1" applyBorder="1" applyAlignment="1">
      <alignment horizontal="center" vertical="center" wrapText="1"/>
    </xf>
    <xf numFmtId="0" fontId="50" fillId="0" borderId="89" xfId="0" applyFont="1" applyBorder="1" applyAlignment="1">
      <alignment horizontal="center" vertical="center" wrapText="1"/>
    </xf>
    <xf numFmtId="0" fontId="50" fillId="0" borderId="16" xfId="0" applyFont="1" applyBorder="1" applyAlignment="1">
      <alignment horizontal="center" vertical="center" wrapText="1"/>
    </xf>
    <xf numFmtId="0" fontId="48" fillId="0" borderId="16" xfId="0" applyFont="1" applyBorder="1" applyAlignment="1">
      <alignment horizontal="center" vertical="center"/>
    </xf>
    <xf numFmtId="177" fontId="48" fillId="0" borderId="16" xfId="0" applyNumberFormat="1" applyFont="1" applyBorder="1" applyAlignment="1">
      <alignment horizontal="center" vertical="center"/>
    </xf>
    <xf numFmtId="0" fontId="50" fillId="0" borderId="17" xfId="0" applyFont="1" applyBorder="1" applyAlignment="1">
      <alignment horizontal="center" vertical="center" wrapText="1"/>
    </xf>
    <xf numFmtId="0" fontId="50" fillId="0" borderId="51" xfId="0" applyFont="1" applyBorder="1" applyAlignment="1">
      <alignment horizontal="center" vertical="center" wrapText="1"/>
    </xf>
    <xf numFmtId="0" fontId="48" fillId="0" borderId="17" xfId="0" applyFont="1" applyBorder="1" applyAlignment="1">
      <alignment horizontal="center" vertical="center"/>
    </xf>
    <xf numFmtId="0" fontId="48" fillId="0" borderId="18" xfId="0" applyFont="1" applyBorder="1" applyAlignment="1">
      <alignment horizontal="center" vertical="center"/>
    </xf>
    <xf numFmtId="0" fontId="48" fillId="0" borderId="51" xfId="0" applyFont="1" applyBorder="1" applyAlignment="1">
      <alignment horizontal="center" vertical="center"/>
    </xf>
    <xf numFmtId="177" fontId="48" fillId="0" borderId="17" xfId="0" applyNumberFormat="1" applyFont="1" applyBorder="1" applyAlignment="1">
      <alignment horizontal="center" vertical="center"/>
    </xf>
    <xf numFmtId="177" fontId="48" fillId="0" borderId="51" xfId="0" applyNumberFormat="1" applyFont="1" applyBorder="1" applyAlignment="1">
      <alignment horizontal="center" vertical="center"/>
    </xf>
    <xf numFmtId="0" fontId="50" fillId="0" borderId="94" xfId="0" applyFont="1" applyBorder="1" applyAlignment="1">
      <alignment vertical="center" wrapText="1"/>
    </xf>
    <xf numFmtId="0" fontId="50" fillId="0" borderId="16" xfId="0" applyFont="1" applyBorder="1" applyAlignment="1">
      <alignment vertical="center" wrapText="1"/>
    </xf>
    <xf numFmtId="0" fontId="50" fillId="0" borderId="96"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69" xfId="0" applyFont="1" applyBorder="1" applyAlignment="1">
      <alignment horizontal="center" vertical="center" wrapText="1"/>
    </xf>
    <xf numFmtId="0" fontId="50" fillId="0" borderId="67" xfId="0" applyFont="1" applyBorder="1" applyAlignment="1">
      <alignment horizontal="center" vertical="center" wrapText="1"/>
    </xf>
    <xf numFmtId="0" fontId="50" fillId="0" borderId="74" xfId="0" applyFont="1" applyBorder="1" applyAlignment="1">
      <alignment horizontal="center" vertical="center" wrapText="1"/>
    </xf>
    <xf numFmtId="0" fontId="48" fillId="0" borderId="67" xfId="0" applyFont="1" applyBorder="1" applyAlignment="1">
      <alignment horizontal="center" vertical="center"/>
    </xf>
    <xf numFmtId="0" fontId="48" fillId="0" borderId="34" xfId="0" applyFont="1" applyBorder="1" applyAlignment="1">
      <alignment horizontal="center" vertical="center"/>
    </xf>
    <xf numFmtId="0" fontId="48" fillId="0" borderId="74" xfId="0" applyFont="1" applyBorder="1" applyAlignment="1">
      <alignment horizontal="center" vertical="center"/>
    </xf>
    <xf numFmtId="177" fontId="48" fillId="0" borderId="67" xfId="0" applyNumberFormat="1" applyFont="1" applyBorder="1" applyAlignment="1">
      <alignment horizontal="center" vertical="center"/>
    </xf>
    <xf numFmtId="177" fontId="48" fillId="0" borderId="74" xfId="0" applyNumberFormat="1" applyFont="1" applyBorder="1" applyAlignment="1">
      <alignment horizontal="center" vertical="center"/>
    </xf>
    <xf numFmtId="0" fontId="50" fillId="0" borderId="103" xfId="0" applyFont="1" applyBorder="1" applyAlignment="1">
      <alignment horizontal="center" vertical="center" wrapText="1"/>
    </xf>
    <xf numFmtId="0" fontId="50" fillId="0" borderId="34" xfId="0" applyFont="1" applyBorder="1" applyAlignment="1">
      <alignment horizontal="center" vertical="center" wrapText="1"/>
    </xf>
    <xf numFmtId="0" fontId="50" fillId="0" borderId="43" xfId="0" applyFont="1" applyBorder="1" applyAlignment="1">
      <alignment horizontal="center" vertical="center" wrapText="1"/>
    </xf>
    <xf numFmtId="0" fontId="48" fillId="0" borderId="43" xfId="0" applyFont="1" applyBorder="1" applyAlignment="1">
      <alignment horizontal="center" vertical="center"/>
    </xf>
    <xf numFmtId="183" fontId="48" fillId="0" borderId="43" xfId="0" applyNumberFormat="1" applyFont="1" applyBorder="1" applyAlignment="1">
      <alignment horizontal="center" vertical="center"/>
    </xf>
    <xf numFmtId="0" fontId="50" fillId="0" borderId="94" xfId="0" applyFont="1" applyBorder="1" applyAlignment="1">
      <alignment horizontal="left" vertical="center" wrapText="1"/>
    </xf>
    <xf numFmtId="0" fontId="50" fillId="0" borderId="16" xfId="0" applyFont="1" applyBorder="1" applyAlignment="1">
      <alignment horizontal="left" vertical="center" wrapText="1"/>
    </xf>
    <xf numFmtId="0" fontId="48" fillId="0" borderId="24" xfId="0" applyFont="1" applyBorder="1" applyAlignment="1">
      <alignment horizontal="center" vertical="center"/>
    </xf>
    <xf numFmtId="183" fontId="48" fillId="0" borderId="16" xfId="0" applyNumberFormat="1" applyFont="1" applyBorder="1" applyAlignment="1">
      <alignment horizontal="center" vertical="center"/>
    </xf>
    <xf numFmtId="183" fontId="48" fillId="0" borderId="41" xfId="0" applyNumberFormat="1" applyFont="1" applyBorder="1" applyAlignment="1">
      <alignment horizontal="center" vertical="center"/>
    </xf>
    <xf numFmtId="183" fontId="48" fillId="0" borderId="67" xfId="0" applyNumberFormat="1" applyFont="1" applyBorder="1" applyAlignment="1">
      <alignment horizontal="center" vertical="center"/>
    </xf>
    <xf numFmtId="183" fontId="48" fillId="0" borderId="35" xfId="0" applyNumberFormat="1" applyFont="1" applyBorder="1" applyAlignment="1">
      <alignment horizontal="center" vertical="center"/>
    </xf>
    <xf numFmtId="0" fontId="48" fillId="0" borderId="98" xfId="0" applyFont="1" applyBorder="1" applyAlignment="1">
      <alignment horizontal="left" vertical="center"/>
    </xf>
    <xf numFmtId="0" fontId="48" fillId="0" borderId="24" xfId="0" applyFont="1" applyBorder="1" applyAlignment="1">
      <alignment horizontal="left" vertical="center"/>
    </xf>
    <xf numFmtId="0" fontId="48" fillId="0" borderId="68" xfId="0" applyFont="1" applyBorder="1" applyAlignment="1">
      <alignment horizontal="center" vertical="center"/>
    </xf>
    <xf numFmtId="0" fontId="48" fillId="0" borderId="30" xfId="0" applyFont="1" applyBorder="1" applyAlignment="1">
      <alignment horizontal="center" vertical="center"/>
    </xf>
    <xf numFmtId="0" fontId="48" fillId="0" borderId="99" xfId="0" applyFont="1" applyBorder="1" applyAlignment="1">
      <alignment horizontal="center" vertical="center"/>
    </xf>
    <xf numFmtId="0" fontId="48" fillId="0" borderId="24" xfId="0" applyFont="1" applyBorder="1" applyAlignment="1">
      <alignment horizontal="center" vertical="center" wrapText="1"/>
    </xf>
    <xf numFmtId="183" fontId="48" fillId="0" borderId="17" xfId="0" applyNumberFormat="1" applyFont="1" applyBorder="1" applyAlignment="1">
      <alignment horizontal="center" vertical="center"/>
    </xf>
    <xf numFmtId="183" fontId="48" fillId="0" borderId="77" xfId="0" applyNumberFormat="1" applyFont="1" applyBorder="1" applyAlignment="1">
      <alignment horizontal="center" vertical="center"/>
    </xf>
    <xf numFmtId="183" fontId="48" fillId="0" borderId="51" xfId="0" applyNumberFormat="1" applyFont="1" applyBorder="1" applyAlignment="1">
      <alignment horizontal="center" vertical="center"/>
    </xf>
    <xf numFmtId="0" fontId="7" fillId="0" borderId="25" xfId="0" applyFont="1" applyBorder="1" applyAlignment="1">
      <alignment horizontal="center" vertical="top"/>
    </xf>
    <xf numFmtId="0" fontId="7" fillId="0" borderId="16" xfId="0" applyFont="1" applyBorder="1" applyAlignment="1">
      <alignment horizontal="center" vertical="top"/>
    </xf>
    <xf numFmtId="0" fontId="7" fillId="0" borderId="47" xfId="0" applyFont="1" applyBorder="1" applyAlignment="1">
      <alignment horizontal="center" vertical="top"/>
    </xf>
    <xf numFmtId="0" fontId="54" fillId="0" borderId="95" xfId="0" applyFont="1" applyBorder="1" applyAlignment="1">
      <alignment horizontal="left" vertical="top"/>
    </xf>
    <xf numFmtId="0" fontId="54" fillId="0" borderId="42" xfId="0" applyFont="1" applyBorder="1" applyAlignment="1">
      <alignment horizontal="left" vertical="top"/>
    </xf>
    <xf numFmtId="0" fontId="54" fillId="0" borderId="55" xfId="0" applyFont="1" applyBorder="1" applyAlignment="1">
      <alignment horizontal="left" vertical="top"/>
    </xf>
    <xf numFmtId="0" fontId="48" fillId="0" borderId="76" xfId="0" applyFont="1" applyBorder="1" applyAlignment="1">
      <alignment horizontal="left" vertical="center"/>
    </xf>
    <xf numFmtId="0" fontId="48" fillId="0" borderId="27" xfId="0" applyFont="1" applyBorder="1" applyAlignment="1">
      <alignment horizontal="left" vertical="center"/>
    </xf>
    <xf numFmtId="0" fontId="48" fillId="0" borderId="70" xfId="0" applyFont="1" applyBorder="1" applyAlignment="1">
      <alignment horizontal="left" vertical="center"/>
    </xf>
    <xf numFmtId="0" fontId="60" fillId="0" borderId="95" xfId="0" applyFont="1" applyBorder="1" applyAlignment="1">
      <alignment horizontal="left" vertical="top"/>
    </xf>
    <xf numFmtId="0" fontId="60" fillId="0" borderId="42" xfId="0" applyFont="1" applyBorder="1" applyAlignment="1">
      <alignment horizontal="left" vertical="top"/>
    </xf>
    <xf numFmtId="0" fontId="60" fillId="0" borderId="55" xfId="0" applyFont="1" applyBorder="1" applyAlignment="1">
      <alignment horizontal="left" vertical="top"/>
    </xf>
    <xf numFmtId="0" fontId="99" fillId="0" borderId="0" xfId="0" applyFont="1" applyBorder="1" applyAlignment="1">
      <alignment horizontal="left" vertical="center"/>
    </xf>
    <xf numFmtId="0" fontId="99" fillId="0" borderId="38" xfId="0" applyFont="1" applyBorder="1" applyAlignment="1">
      <alignment horizontal="left" vertical="center"/>
    </xf>
    <xf numFmtId="0" fontId="7" fillId="0" borderId="100" xfId="0" applyFont="1" applyBorder="1" applyAlignment="1">
      <alignment horizontal="center" vertical="top"/>
    </xf>
    <xf numFmtId="0" fontId="7" fillId="0" borderId="101" xfId="0" applyFont="1" applyBorder="1" applyAlignment="1">
      <alignment horizontal="center" vertical="top"/>
    </xf>
    <xf numFmtId="0" fontId="7" fillId="0" borderId="102" xfId="0" applyFont="1" applyBorder="1" applyAlignment="1">
      <alignment horizontal="center" vertical="top"/>
    </xf>
    <xf numFmtId="0" fontId="48" fillId="0" borderId="96" xfId="0" applyFont="1" applyBorder="1" applyAlignment="1">
      <alignment horizontal="center" vertical="center"/>
    </xf>
    <xf numFmtId="0" fontId="48" fillId="0" borderId="32" xfId="0" applyFont="1" applyBorder="1" applyAlignment="1">
      <alignment horizontal="center" vertical="center"/>
    </xf>
    <xf numFmtId="0" fontId="60" fillId="0" borderId="96" xfId="0" applyFont="1" applyBorder="1" applyAlignment="1">
      <alignment horizontal="left" vertical="top" wrapText="1"/>
    </xf>
    <xf numFmtId="0" fontId="60" fillId="0" borderId="32" xfId="0" applyFont="1" applyBorder="1" applyAlignment="1">
      <alignment horizontal="left" vertical="top"/>
    </xf>
    <xf numFmtId="0" fontId="60" fillId="0" borderId="39" xfId="0" applyFont="1" applyBorder="1" applyAlignment="1">
      <alignment horizontal="left" vertical="top"/>
    </xf>
    <xf numFmtId="0" fontId="48" fillId="0" borderId="0" xfId="0" applyFont="1" applyAlignment="1">
      <alignment horizontal="left" vertical="center" wrapText="1"/>
    </xf>
    <xf numFmtId="0" fontId="48" fillId="0" borderId="40" xfId="0" applyFont="1" applyBorder="1" applyAlignment="1">
      <alignment horizontal="center" vertical="center"/>
    </xf>
    <xf numFmtId="0" fontId="7" fillId="0" borderId="52" xfId="0" applyFont="1" applyBorder="1" applyAlignment="1">
      <alignment horizontal="center" vertical="top"/>
    </xf>
    <xf numFmtId="0" fontId="7" fillId="0" borderId="53" xfId="0" applyFont="1" applyBorder="1" applyAlignment="1">
      <alignment horizontal="center" vertical="top"/>
    </xf>
    <xf numFmtId="0" fontId="7" fillId="0" borderId="48" xfId="0" applyFont="1" applyBorder="1" applyAlignment="1">
      <alignment horizontal="center" vertical="top"/>
    </xf>
    <xf numFmtId="0" fontId="54" fillId="0" borderId="97" xfId="0" applyFont="1" applyBorder="1" applyAlignment="1">
      <alignment horizontal="left" vertical="top"/>
    </xf>
    <xf numFmtId="0" fontId="54" fillId="0" borderId="30" xfId="0" applyFont="1" applyBorder="1" applyAlignment="1">
      <alignment horizontal="left" vertical="top"/>
    </xf>
    <xf numFmtId="0" fontId="54" fillId="0" borderId="36" xfId="0" applyFont="1" applyBorder="1" applyAlignment="1">
      <alignment horizontal="left" vertical="top"/>
    </xf>
    <xf numFmtId="0" fontId="48" fillId="0" borderId="94" xfId="0" applyFont="1" applyBorder="1" applyAlignment="1">
      <alignment horizontal="center" vertical="center"/>
    </xf>
    <xf numFmtId="0" fontId="50" fillId="0" borderId="17" xfId="0" applyFont="1" applyBorder="1" applyAlignment="1">
      <alignment horizontal="left" vertical="center" wrapText="1"/>
    </xf>
    <xf numFmtId="0" fontId="50" fillId="0" borderId="51" xfId="0" applyFont="1" applyBorder="1" applyAlignment="1">
      <alignment horizontal="left" vertical="center" wrapText="1"/>
    </xf>
    <xf numFmtId="0" fontId="50" fillId="0" borderId="77" xfId="0" applyFont="1" applyBorder="1" applyAlignment="1">
      <alignment horizontal="center" vertical="center" wrapText="1"/>
    </xf>
    <xf numFmtId="0" fontId="54" fillId="0" borderId="97" xfId="0" applyFont="1" applyBorder="1" applyAlignment="1">
      <alignment horizontal="center" vertical="top"/>
    </xf>
    <xf numFmtId="0" fontId="54" fillId="0" borderId="30" xfId="0" applyFont="1" applyBorder="1" applyAlignment="1">
      <alignment horizontal="center" vertical="top"/>
    </xf>
    <xf numFmtId="0" fontId="49" fillId="0" borderId="95" xfId="0" applyFont="1" applyBorder="1" applyAlignment="1">
      <alignment horizontal="left" vertical="top"/>
    </xf>
    <xf numFmtId="0" fontId="49" fillId="0" borderId="42" xfId="0" applyFont="1" applyBorder="1" applyAlignment="1">
      <alignment horizontal="left" vertical="top"/>
    </xf>
    <xf numFmtId="0" fontId="49" fillId="0" borderId="55" xfId="0" applyFont="1" applyBorder="1" applyAlignment="1">
      <alignment horizontal="left" vertical="top"/>
    </xf>
    <xf numFmtId="0" fontId="49" fillId="0" borderId="37" xfId="0" applyFont="1" applyBorder="1" applyAlignment="1">
      <alignment horizontal="left" vertical="top"/>
    </xf>
    <xf numFmtId="0" fontId="49" fillId="0" borderId="0" xfId="0" applyFont="1" applyBorder="1" applyAlignment="1">
      <alignment horizontal="left" vertical="top"/>
    </xf>
    <xf numFmtId="0" fontId="49" fillId="0" borderId="38" xfId="0" applyFont="1" applyBorder="1" applyAlignment="1">
      <alignment horizontal="left" vertical="top"/>
    </xf>
    <xf numFmtId="0" fontId="49" fillId="0" borderId="96" xfId="0" applyFont="1" applyBorder="1" applyAlignment="1">
      <alignment horizontal="left" vertical="top"/>
    </xf>
    <xf numFmtId="0" fontId="49" fillId="0" borderId="32" xfId="0" applyFont="1" applyBorder="1" applyAlignment="1">
      <alignment horizontal="left" vertical="top"/>
    </xf>
    <xf numFmtId="0" fontId="49" fillId="0" borderId="39" xfId="0" applyFont="1" applyBorder="1" applyAlignment="1">
      <alignment horizontal="left" vertical="top"/>
    </xf>
    <xf numFmtId="0" fontId="50" fillId="0" borderId="77" xfId="0" applyFont="1" applyBorder="1">
      <alignment vertical="center"/>
    </xf>
    <xf numFmtId="0" fontId="0" fillId="0" borderId="77" xfId="0" applyBorder="1">
      <alignment vertical="center"/>
    </xf>
    <xf numFmtId="0" fontId="54" fillId="0" borderId="37" xfId="0" applyFont="1" applyBorder="1" applyAlignment="1">
      <alignment horizontal="left" vertical="top" wrapText="1"/>
    </xf>
    <xf numFmtId="0" fontId="54" fillId="0" borderId="0" xfId="0" applyFont="1" applyBorder="1" applyAlignment="1">
      <alignment horizontal="left" vertical="top" wrapText="1"/>
    </xf>
    <xf numFmtId="0" fontId="54" fillId="0" borderId="38" xfId="0" applyFont="1" applyBorder="1" applyAlignment="1">
      <alignment horizontal="left" vertical="top" wrapText="1"/>
    </xf>
    <xf numFmtId="0" fontId="48" fillId="0" borderId="94" xfId="0" applyFont="1" applyBorder="1" applyAlignment="1">
      <alignment horizontal="center" vertical="center" wrapText="1"/>
    </xf>
    <xf numFmtId="0" fontId="48" fillId="0" borderId="16" xfId="0" applyFont="1" applyBorder="1" applyAlignment="1">
      <alignment horizontal="center" vertical="center" wrapText="1"/>
    </xf>
    <xf numFmtId="0" fontId="48" fillId="0" borderId="17" xfId="0" applyFont="1" applyBorder="1" applyAlignment="1">
      <alignment horizontal="center" vertical="center" wrapText="1"/>
    </xf>
    <xf numFmtId="0" fontId="48" fillId="0" borderId="51" xfId="0" applyFont="1" applyBorder="1" applyAlignment="1">
      <alignment horizontal="center" vertical="center" wrapText="1"/>
    </xf>
    <xf numFmtId="0" fontId="48" fillId="0" borderId="77" xfId="0" applyFont="1" applyBorder="1" applyAlignment="1">
      <alignment horizontal="center" vertical="center" wrapText="1"/>
    </xf>
    <xf numFmtId="0" fontId="50" fillId="0" borderId="0" xfId="0" applyFont="1" applyAlignment="1">
      <alignment horizontal="center" vertical="center"/>
    </xf>
    <xf numFmtId="0" fontId="51" fillId="0" borderId="0" xfId="0" applyFont="1" applyAlignment="1">
      <alignment horizontal="center" vertical="center"/>
    </xf>
    <xf numFmtId="0" fontId="50" fillId="0" borderId="32" xfId="0" applyFont="1" applyBorder="1" applyAlignment="1">
      <alignment horizontal="center" vertical="center" shrinkToFit="1"/>
    </xf>
    <xf numFmtId="0" fontId="0" fillId="0" borderId="32" xfId="0" applyBorder="1" applyAlignment="1">
      <alignment vertical="center" shrinkToFit="1"/>
    </xf>
    <xf numFmtId="0" fontId="49" fillId="0" borderId="32" xfId="0" applyFont="1" applyBorder="1" applyAlignment="1">
      <alignment horizontal="center" vertical="center" shrinkToFit="1"/>
    </xf>
    <xf numFmtId="0" fontId="52" fillId="0" borderId="32" xfId="0" applyFont="1" applyBorder="1" applyAlignment="1">
      <alignment horizontal="left" vertical="center"/>
    </xf>
    <xf numFmtId="0" fontId="50" fillId="0" borderId="32" xfId="0" applyFont="1" applyBorder="1" applyAlignment="1">
      <alignment horizontal="center" vertical="center"/>
    </xf>
    <xf numFmtId="0" fontId="50" fillId="0" borderId="93" xfId="0" applyFont="1" applyBorder="1" applyAlignment="1">
      <alignment horizontal="center" vertical="center"/>
    </xf>
    <xf numFmtId="0" fontId="50" fillId="0" borderId="85" xfId="0" applyFont="1" applyBorder="1" applyAlignment="1">
      <alignment horizontal="center" vertical="center"/>
    </xf>
    <xf numFmtId="0" fontId="51" fillId="0" borderId="75" xfId="0" applyFont="1" applyBorder="1" applyAlignment="1">
      <alignment horizontal="left" vertical="center"/>
    </xf>
    <xf numFmtId="0" fontId="51" fillId="0" borderId="85" xfId="0" applyFont="1" applyBorder="1" applyAlignment="1">
      <alignment horizontal="left" vertical="center"/>
    </xf>
    <xf numFmtId="0" fontId="51" fillId="0" borderId="72" xfId="0" applyFont="1" applyBorder="1" applyAlignment="1">
      <alignment horizontal="left" vertical="center"/>
    </xf>
    <xf numFmtId="0" fontId="50" fillId="0" borderId="24" xfId="0" applyFont="1" applyBorder="1" applyAlignment="1">
      <alignment horizontal="left" vertical="center"/>
    </xf>
    <xf numFmtId="0" fontId="49" fillId="0" borderId="24" xfId="0" applyFont="1" applyBorder="1" applyAlignment="1">
      <alignment horizontal="left" vertical="center"/>
    </xf>
    <xf numFmtId="0" fontId="49" fillId="0" borderId="75" xfId="0" applyFont="1" applyBorder="1" applyAlignment="1">
      <alignment horizontal="left" vertical="center"/>
    </xf>
    <xf numFmtId="0" fontId="49" fillId="0" borderId="40" xfId="0" applyFont="1" applyBorder="1" applyAlignment="1">
      <alignment horizontal="left" vertical="center"/>
    </xf>
    <xf numFmtId="0" fontId="69" fillId="0" borderId="0" xfId="738" applyFont="1" applyAlignment="1">
      <alignment horizontal="left" vertical="center"/>
    </xf>
    <xf numFmtId="0" fontId="69" fillId="24" borderId="25" xfId="738" applyFont="1" applyFill="1" applyBorder="1" applyAlignment="1">
      <alignment horizontal="left" vertical="center"/>
    </xf>
    <xf numFmtId="0" fontId="69" fillId="24" borderId="16" xfId="738" applyFont="1" applyFill="1" applyBorder="1" applyAlignment="1">
      <alignment horizontal="left" vertical="center"/>
    </xf>
    <xf numFmtId="0" fontId="69" fillId="24" borderId="47" xfId="738" applyFont="1" applyFill="1" applyBorder="1" applyAlignment="1">
      <alignment horizontal="left" vertical="center"/>
    </xf>
    <xf numFmtId="0" fontId="8" fillId="0" borderId="61" xfId="0" applyFont="1" applyBorder="1" applyAlignment="1">
      <alignment horizontal="center" vertical="center"/>
    </xf>
    <xf numFmtId="0" fontId="8" fillId="0" borderId="19" xfId="0" applyFont="1" applyBorder="1" applyAlignment="1">
      <alignment horizontal="center" vertical="center"/>
    </xf>
    <xf numFmtId="0" fontId="8" fillId="0" borderId="65" xfId="0" applyFont="1" applyBorder="1" applyAlignment="1">
      <alignment horizontal="center" vertical="center"/>
    </xf>
    <xf numFmtId="0" fontId="8" fillId="0" borderId="53" xfId="738" applyFont="1" applyBorder="1" applyAlignment="1">
      <alignment horizontal="center" vertical="center"/>
    </xf>
    <xf numFmtId="0" fontId="72" fillId="0" borderId="0" xfId="738" applyFont="1" applyBorder="1" applyAlignment="1">
      <alignment horizontal="left" vertical="center"/>
    </xf>
    <xf numFmtId="0" fontId="8" fillId="0" borderId="17" xfId="0" applyFont="1" applyBorder="1" applyAlignment="1">
      <alignment horizontal="center" vertical="center"/>
    </xf>
    <xf numFmtId="0" fontId="8" fillId="0" borderId="51" xfId="0" applyFont="1" applyBorder="1" applyAlignment="1">
      <alignment horizontal="center" vertical="center"/>
    </xf>
    <xf numFmtId="0" fontId="8" fillId="0" borderId="50" xfId="738" applyFont="1" applyFill="1" applyBorder="1" applyAlignment="1">
      <alignment horizontal="left" vertical="center" wrapText="1"/>
    </xf>
    <xf numFmtId="0" fontId="8" fillId="0" borderId="18" xfId="738" applyFont="1" applyFill="1" applyBorder="1" applyAlignment="1">
      <alignment horizontal="left" vertical="center"/>
    </xf>
    <xf numFmtId="0" fontId="8" fillId="0" borderId="26" xfId="738" applyFont="1" applyFill="1" applyBorder="1" applyAlignment="1">
      <alignment horizontal="left" vertical="center"/>
    </xf>
    <xf numFmtId="0" fontId="69" fillId="0" borderId="20" xfId="738" applyFont="1" applyFill="1" applyBorder="1" applyAlignment="1">
      <alignment horizontal="left" vertical="center" wrapText="1"/>
    </xf>
    <xf numFmtId="0" fontId="69" fillId="0" borderId="19" xfId="738" applyFont="1" applyFill="1" applyBorder="1" applyAlignment="1">
      <alignment horizontal="left" vertical="center" wrapText="1"/>
    </xf>
    <xf numFmtId="0" fontId="69" fillId="0" borderId="107" xfId="738" applyFont="1" applyFill="1" applyBorder="1" applyAlignment="1">
      <alignment horizontal="left" vertical="center" wrapText="1"/>
    </xf>
    <xf numFmtId="0" fontId="69" fillId="24" borderId="100" xfId="738" applyFont="1" applyFill="1" applyBorder="1" applyAlignment="1">
      <alignment horizontal="left" vertical="center"/>
    </xf>
    <xf numFmtId="0" fontId="69" fillId="24" borderId="101" xfId="738" applyFont="1" applyFill="1" applyBorder="1" applyAlignment="1">
      <alignment horizontal="left" vertical="center"/>
    </xf>
    <xf numFmtId="0" fontId="69" fillId="24" borderId="102" xfId="738" applyFont="1" applyFill="1" applyBorder="1" applyAlignment="1">
      <alignment horizontal="left" vertical="center"/>
    </xf>
    <xf numFmtId="0" fontId="7" fillId="0" borderId="17" xfId="756" applyFont="1" applyFill="1" applyBorder="1" applyAlignment="1">
      <alignment horizontal="left" vertical="top" wrapText="1"/>
    </xf>
    <xf numFmtId="0" fontId="7" fillId="0" borderId="18" xfId="756" applyFont="1" applyFill="1" applyBorder="1" applyAlignment="1">
      <alignment horizontal="left" vertical="top" wrapText="1"/>
    </xf>
    <xf numFmtId="0" fontId="7" fillId="0" borderId="51" xfId="756" applyFont="1" applyFill="1" applyBorder="1" applyAlignment="1">
      <alignment horizontal="left" vertical="top" wrapText="1"/>
    </xf>
    <xf numFmtId="0" fontId="7" fillId="0" borderId="57" xfId="756" applyFont="1" applyFill="1" applyBorder="1" applyAlignment="1">
      <alignment horizontal="left" vertical="center" wrapText="1"/>
    </xf>
    <xf numFmtId="0" fontId="7" fillId="0" borderId="42" xfId="756" applyFont="1" applyFill="1" applyBorder="1" applyAlignment="1">
      <alignment horizontal="left" vertical="center" wrapText="1"/>
    </xf>
    <xf numFmtId="0" fontId="7" fillId="0" borderId="33" xfId="756" applyFont="1" applyFill="1" applyBorder="1" applyAlignment="1">
      <alignment horizontal="left" vertical="center" wrapText="1"/>
    </xf>
    <xf numFmtId="0" fontId="7" fillId="0" borderId="78" xfId="756" applyFont="1" applyFill="1" applyBorder="1" applyAlignment="1">
      <alignment horizontal="left" vertical="center" wrapText="1"/>
    </xf>
    <xf numFmtId="0" fontId="7" fillId="0" borderId="27" xfId="756" applyFont="1" applyFill="1" applyBorder="1" applyAlignment="1">
      <alignment horizontal="left" vertical="center" wrapText="1"/>
    </xf>
    <xf numFmtId="0" fontId="7" fillId="0" borderId="89" xfId="756" applyFont="1" applyFill="1" applyBorder="1" applyAlignment="1">
      <alignment horizontal="left" vertical="center" wrapText="1"/>
    </xf>
    <xf numFmtId="0" fontId="7" fillId="0" borderId="71" xfId="756" applyFont="1" applyFill="1" applyBorder="1" applyAlignment="1">
      <alignment horizontal="center" vertical="top" wrapText="1"/>
    </xf>
    <xf numFmtId="0" fontId="7" fillId="0" borderId="42" xfId="756" applyFont="1" applyFill="1" applyBorder="1" applyAlignment="1">
      <alignment horizontal="center" vertical="top" wrapText="1"/>
    </xf>
    <xf numFmtId="0" fontId="7" fillId="0" borderId="56" xfId="756" applyFont="1" applyFill="1" applyBorder="1" applyAlignment="1">
      <alignment horizontal="center" vertical="top" wrapText="1"/>
    </xf>
    <xf numFmtId="0" fontId="7" fillId="0" borderId="73" xfId="756" applyFont="1" applyFill="1" applyBorder="1" applyAlignment="1">
      <alignment horizontal="center" vertical="top" wrapText="1"/>
    </xf>
    <xf numFmtId="0" fontId="7" fillId="0" borderId="27" xfId="756" applyFont="1" applyFill="1" applyBorder="1" applyAlignment="1">
      <alignment horizontal="center" vertical="top" wrapText="1"/>
    </xf>
    <xf numFmtId="0" fontId="7" fillId="0" borderId="64" xfId="756" applyFont="1" applyFill="1" applyBorder="1" applyAlignment="1">
      <alignment horizontal="center" vertical="top" wrapText="1"/>
    </xf>
    <xf numFmtId="0" fontId="8" fillId="0" borderId="17" xfId="738" applyFont="1" applyBorder="1" applyAlignment="1">
      <alignment horizontal="center" vertical="center" wrapText="1"/>
    </xf>
    <xf numFmtId="0" fontId="8" fillId="0" borderId="51" xfId="738" applyFont="1" applyBorder="1" applyAlignment="1">
      <alignment horizontal="center" vertical="center" wrapText="1"/>
    </xf>
    <xf numFmtId="0" fontId="8" fillId="0" borderId="17" xfId="738" applyFont="1" applyBorder="1" applyAlignment="1">
      <alignment horizontal="left" vertical="center"/>
    </xf>
    <xf numFmtId="0" fontId="8" fillId="0" borderId="18" xfId="0" applyFont="1" applyBorder="1" applyAlignment="1">
      <alignment horizontal="left" vertical="center"/>
    </xf>
    <xf numFmtId="0" fontId="7" fillId="26" borderId="17" xfId="738" applyFont="1" applyFill="1" applyBorder="1" applyAlignment="1">
      <alignment horizontal="left" vertical="center"/>
    </xf>
    <xf numFmtId="0" fontId="7" fillId="26" borderId="18" xfId="738" applyFont="1" applyFill="1" applyBorder="1" applyAlignment="1">
      <alignment horizontal="left" vertical="center"/>
    </xf>
    <xf numFmtId="0" fontId="8" fillId="0" borderId="26" xfId="0" applyFont="1" applyBorder="1" applyAlignment="1">
      <alignment horizontal="left" vertical="center"/>
    </xf>
    <xf numFmtId="0" fontId="8" fillId="0" borderId="78" xfId="738" applyFont="1" applyBorder="1" applyAlignment="1">
      <alignment horizontal="left" vertical="top" wrapText="1"/>
    </xf>
    <xf numFmtId="0" fontId="8" fillId="0" borderId="27" xfId="738" applyFont="1" applyBorder="1" applyAlignment="1">
      <alignment horizontal="left" vertical="top" wrapText="1"/>
    </xf>
    <xf numFmtId="0" fontId="8" fillId="0" borderId="64" xfId="738" applyFont="1" applyBorder="1" applyAlignment="1">
      <alignment horizontal="left" vertical="top" wrapText="1"/>
    </xf>
    <xf numFmtId="0" fontId="8" fillId="0" borderId="50" xfId="738" applyFont="1" applyFill="1" applyBorder="1" applyAlignment="1">
      <alignment horizontal="left" vertical="center"/>
    </xf>
    <xf numFmtId="0" fontId="8" fillId="0" borderId="18" xfId="738" applyFont="1" applyBorder="1" applyAlignment="1">
      <alignment horizontal="left" vertical="center"/>
    </xf>
    <xf numFmtId="0" fontId="8" fillId="0" borderId="26" xfId="738" applyFont="1" applyBorder="1" applyAlignment="1">
      <alignment horizontal="left" vertical="center"/>
    </xf>
    <xf numFmtId="0" fontId="8" fillId="0" borderId="50" xfId="738" applyFont="1" applyBorder="1" applyAlignment="1">
      <alignment horizontal="left" vertical="center"/>
    </xf>
    <xf numFmtId="180" fontId="8" fillId="0" borderId="16" xfId="0" applyNumberFormat="1" applyFont="1" applyBorder="1" applyAlignment="1">
      <alignment horizontal="center" vertical="center"/>
    </xf>
    <xf numFmtId="180" fontId="8" fillId="0" borderId="47" xfId="0" applyNumberFormat="1" applyFont="1" applyBorder="1" applyAlignment="1">
      <alignment horizontal="center" vertical="center"/>
    </xf>
    <xf numFmtId="0" fontId="8" fillId="0" borderId="51" xfId="0" applyFont="1" applyBorder="1" applyAlignment="1">
      <alignment horizontal="left" vertical="center"/>
    </xf>
    <xf numFmtId="49" fontId="69" fillId="0" borderId="17" xfId="0" applyNumberFormat="1" applyFont="1" applyFill="1" applyBorder="1" applyAlignment="1">
      <alignment horizontal="left" vertical="center"/>
    </xf>
    <xf numFmtId="0" fontId="69" fillId="0" borderId="18" xfId="0" applyNumberFormat="1" applyFont="1" applyFill="1" applyBorder="1" applyAlignment="1">
      <alignment horizontal="left" vertical="center"/>
    </xf>
    <xf numFmtId="0" fontId="69" fillId="0" borderId="26" xfId="0" applyNumberFormat="1" applyFont="1" applyFill="1" applyBorder="1" applyAlignment="1">
      <alignment horizontal="left" vertical="center"/>
    </xf>
    <xf numFmtId="0" fontId="69" fillId="24" borderId="57" xfId="738" applyFont="1" applyFill="1" applyBorder="1" applyAlignment="1">
      <alignment horizontal="left" vertical="center"/>
    </xf>
    <xf numFmtId="0" fontId="69" fillId="24" borderId="42" xfId="738" applyFont="1" applyFill="1" applyBorder="1" applyAlignment="1">
      <alignment horizontal="left" vertical="center"/>
    </xf>
    <xf numFmtId="0" fontId="69" fillId="24" borderId="56" xfId="738" applyFont="1" applyFill="1" applyBorder="1" applyAlignment="1">
      <alignment horizontal="left" vertical="center"/>
    </xf>
    <xf numFmtId="14" fontId="8" fillId="0" borderId="16" xfId="0" applyNumberFormat="1" applyFont="1" applyBorder="1" applyAlignment="1">
      <alignment horizontal="center" vertical="center"/>
    </xf>
    <xf numFmtId="14" fontId="8" fillId="0" borderId="47" xfId="0" applyNumberFormat="1" applyFont="1" applyBorder="1" applyAlignment="1">
      <alignment horizontal="center" vertical="center"/>
    </xf>
    <xf numFmtId="0" fontId="69" fillId="0" borderId="17" xfId="0" applyFont="1" applyFill="1" applyBorder="1" applyAlignment="1">
      <alignment horizontal="left" vertical="center"/>
    </xf>
    <xf numFmtId="0" fontId="69" fillId="0" borderId="18" xfId="0" applyFont="1" applyFill="1" applyBorder="1" applyAlignment="1">
      <alignment horizontal="left" vertical="center"/>
    </xf>
    <xf numFmtId="0" fontId="69" fillId="0" borderId="26" xfId="0" applyFont="1" applyFill="1" applyBorder="1" applyAlignment="1">
      <alignment horizontal="left" vertical="center"/>
    </xf>
    <xf numFmtId="0" fontId="8" fillId="66" borderId="50" xfId="738" applyFont="1" applyFill="1" applyBorder="1" applyAlignment="1">
      <alignment horizontal="left" vertical="center"/>
    </xf>
    <xf numFmtId="0" fontId="8" fillId="66" borderId="18" xfId="738" applyFont="1" applyFill="1" applyBorder="1" applyAlignment="1">
      <alignment horizontal="left" vertical="center"/>
    </xf>
    <xf numFmtId="0" fontId="8" fillId="66" borderId="51" xfId="738" applyFont="1" applyFill="1" applyBorder="1" applyAlignment="1">
      <alignment horizontal="left" vertical="center"/>
    </xf>
    <xf numFmtId="0" fontId="69" fillId="66" borderId="17" xfId="0" applyFont="1" applyFill="1" applyBorder="1" applyAlignment="1">
      <alignment horizontal="left" vertical="center"/>
    </xf>
    <xf numFmtId="0" fontId="69" fillId="66" borderId="18" xfId="0" applyFont="1" applyFill="1" applyBorder="1" applyAlignment="1">
      <alignment horizontal="left" vertical="center"/>
    </xf>
    <xf numFmtId="0" fontId="69" fillId="66" borderId="26" xfId="0" applyFont="1" applyFill="1" applyBorder="1" applyAlignment="1">
      <alignment horizontal="left" vertical="center"/>
    </xf>
    <xf numFmtId="0" fontId="68" fillId="0" borderId="0" xfId="738" applyFont="1" applyAlignment="1">
      <alignment horizontal="center" vertical="center"/>
    </xf>
    <xf numFmtId="0" fontId="8" fillId="0" borderId="104" xfId="0" applyFont="1" applyBorder="1" applyAlignment="1">
      <alignment horizontal="left" vertical="center"/>
    </xf>
    <xf numFmtId="0" fontId="8" fillId="0" borderId="49" xfId="0" applyFont="1" applyBorder="1" applyAlignment="1">
      <alignment horizontal="left" vertical="center"/>
    </xf>
    <xf numFmtId="0" fontId="8" fillId="0" borderId="46" xfId="0" applyFont="1" applyBorder="1" applyAlignment="1">
      <alignment horizontal="left" vertical="center"/>
    </xf>
    <xf numFmtId="0" fontId="8" fillId="0" borderId="58" xfId="0" applyFont="1" applyBorder="1" applyAlignment="1">
      <alignment horizontal="center" vertical="center"/>
    </xf>
    <xf numFmtId="0" fontId="8" fillId="0" borderId="49" xfId="0" applyFont="1" applyBorder="1" applyAlignment="1">
      <alignment horizontal="center" vertical="center"/>
    </xf>
    <xf numFmtId="0" fontId="8" fillId="0" borderId="54" xfId="0" applyFont="1" applyBorder="1" applyAlignment="1">
      <alignment horizontal="center" vertical="center"/>
    </xf>
    <xf numFmtId="0" fontId="69" fillId="24" borderId="105" xfId="738" applyFont="1" applyFill="1" applyBorder="1" applyAlignment="1">
      <alignment horizontal="left" vertical="center"/>
    </xf>
    <xf numFmtId="0" fontId="69" fillId="24" borderId="28" xfId="738" applyFont="1" applyFill="1" applyBorder="1" applyAlignment="1">
      <alignment horizontal="left" vertical="center"/>
    </xf>
    <xf numFmtId="0" fontId="69" fillId="24" borderId="106" xfId="738" applyFont="1" applyFill="1" applyBorder="1" applyAlignment="1">
      <alignment horizontal="left" vertical="center"/>
    </xf>
    <xf numFmtId="0" fontId="8" fillId="0" borderId="27" xfId="0" applyFont="1" applyBorder="1" applyAlignment="1">
      <alignment horizontal="left" vertical="center"/>
    </xf>
    <xf numFmtId="0" fontId="7" fillId="0" borderId="16" xfId="0" applyFont="1" applyBorder="1" applyAlignment="1">
      <alignment horizontal="center" vertical="center" shrinkToFit="1"/>
    </xf>
    <xf numFmtId="0" fontId="8" fillId="0" borderId="50" xfId="738" applyFont="1" applyFill="1" applyBorder="1" applyAlignment="1">
      <alignment horizontal="left" vertical="top" wrapText="1"/>
    </xf>
    <xf numFmtId="0" fontId="8" fillId="0" borderId="18" xfId="738" applyFont="1" applyFill="1" applyBorder="1" applyAlignment="1">
      <alignment horizontal="left" vertical="top" wrapText="1"/>
    </xf>
    <xf numFmtId="0" fontId="8" fillId="0" borderId="26" xfId="738" applyFont="1" applyFill="1" applyBorder="1" applyAlignment="1">
      <alignment horizontal="left" vertical="top" wrapText="1"/>
    </xf>
    <xf numFmtId="0" fontId="8" fillId="0" borderId="50" xfId="738" applyFont="1" applyBorder="1" applyAlignment="1">
      <alignment horizontal="left" vertical="top" wrapText="1"/>
    </xf>
    <xf numFmtId="0" fontId="8" fillId="0" borderId="18" xfId="738" applyFont="1" applyBorder="1" applyAlignment="1">
      <alignment horizontal="left" vertical="top" wrapText="1"/>
    </xf>
    <xf numFmtId="0" fontId="8" fillId="0" borderId="26" xfId="738" applyFont="1" applyBorder="1" applyAlignment="1">
      <alignment horizontal="left" vertical="top" wrapText="1"/>
    </xf>
    <xf numFmtId="0" fontId="8" fillId="0" borderId="20" xfId="0" applyFont="1" applyBorder="1" applyAlignment="1">
      <alignment horizontal="left" vertical="top" wrapText="1"/>
    </xf>
    <xf numFmtId="0" fontId="8" fillId="0" borderId="19" xfId="0" applyFont="1" applyBorder="1" applyAlignment="1">
      <alignment horizontal="left" vertical="top"/>
    </xf>
    <xf numFmtId="0" fontId="8" fillId="0" borderId="107" xfId="0" applyFont="1" applyBorder="1" applyAlignment="1">
      <alignment horizontal="left" vertical="top"/>
    </xf>
    <xf numFmtId="0" fontId="69" fillId="24" borderId="25" xfId="0" applyFont="1" applyFill="1" applyBorder="1" applyAlignment="1">
      <alignment horizontal="left" vertical="center"/>
    </xf>
    <xf numFmtId="0" fontId="69" fillId="24" borderId="16" xfId="0" applyFont="1" applyFill="1" applyBorder="1" applyAlignment="1">
      <alignment horizontal="left" vertical="center"/>
    </xf>
    <xf numFmtId="0" fontId="69" fillId="24" borderId="47" xfId="0" applyFont="1" applyFill="1" applyBorder="1" applyAlignment="1">
      <alignment horizontal="left" vertical="center"/>
    </xf>
    <xf numFmtId="0" fontId="8" fillId="0" borderId="50" xfId="0" applyFont="1" applyFill="1" applyBorder="1" applyAlignment="1">
      <alignment vertical="center" shrinkToFit="1"/>
    </xf>
    <xf numFmtId="0" fontId="8" fillId="0" borderId="18" xfId="0" applyFont="1" applyFill="1" applyBorder="1" applyAlignment="1">
      <alignment vertical="center" shrinkToFit="1"/>
    </xf>
    <xf numFmtId="0" fontId="69" fillId="0" borderId="17" xfId="0" applyFont="1" applyFill="1" applyBorder="1" applyAlignment="1">
      <alignment horizontal="center" vertical="center"/>
    </xf>
    <xf numFmtId="0" fontId="69" fillId="0" borderId="18" xfId="0" applyFont="1" applyFill="1" applyBorder="1" applyAlignment="1">
      <alignment horizontal="center" vertical="center"/>
    </xf>
    <xf numFmtId="0" fontId="69" fillId="0" borderId="51" xfId="0" applyFont="1" applyFill="1" applyBorder="1" applyAlignment="1">
      <alignment horizontal="center" vertical="center"/>
    </xf>
    <xf numFmtId="14" fontId="69" fillId="0" borderId="16" xfId="0" applyNumberFormat="1" applyFont="1" applyFill="1" applyBorder="1" applyAlignment="1">
      <alignment horizontal="center" vertical="center"/>
    </xf>
    <xf numFmtId="0" fontId="69" fillId="0" borderId="16" xfId="0" applyFont="1" applyFill="1" applyBorder="1" applyAlignment="1">
      <alignment horizontal="center" vertical="center"/>
    </xf>
    <xf numFmtId="0" fontId="69" fillId="0" borderId="47" xfId="0" applyFont="1" applyFill="1" applyBorder="1" applyAlignment="1">
      <alignment horizontal="center" vertical="center"/>
    </xf>
    <xf numFmtId="0" fontId="8" fillId="0" borderId="50" xfId="0" applyFont="1" applyFill="1" applyBorder="1" applyAlignment="1">
      <alignment horizontal="left" vertical="center" shrinkToFit="1"/>
    </xf>
    <xf numFmtId="0" fontId="8" fillId="0" borderId="51" xfId="0" applyFont="1" applyFill="1" applyBorder="1" applyAlignment="1">
      <alignment horizontal="left" vertical="center" shrinkToFit="1"/>
    </xf>
    <xf numFmtId="0" fontId="8" fillId="0" borderId="17"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8" fillId="0" borderId="26" xfId="0" applyFont="1" applyFill="1" applyBorder="1" applyAlignment="1">
      <alignment horizontal="left" vertical="center" wrapText="1"/>
    </xf>
    <xf numFmtId="0" fontId="8" fillId="0" borderId="71"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56" xfId="0" applyFont="1" applyFill="1" applyBorder="1" applyAlignment="1">
      <alignment horizontal="center" vertical="center" wrapText="1"/>
    </xf>
    <xf numFmtId="0" fontId="8" fillId="0" borderId="109"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29"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12" xfId="0" applyFont="1" applyFill="1" applyBorder="1" applyAlignment="1">
      <alignment horizontal="center" vertical="center" wrapText="1"/>
    </xf>
    <xf numFmtId="0" fontId="8" fillId="0" borderId="51" xfId="0" applyFont="1" applyFill="1" applyBorder="1" applyAlignment="1">
      <alignment vertical="center" shrinkToFit="1"/>
    </xf>
    <xf numFmtId="0" fontId="8" fillId="0" borderId="17"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51" xfId="0" applyFont="1" applyFill="1" applyBorder="1" applyAlignment="1">
      <alignment horizontal="center" vertical="center" wrapText="1"/>
    </xf>
    <xf numFmtId="0" fontId="8" fillId="0" borderId="50" xfId="0" applyFont="1" applyBorder="1" applyAlignment="1">
      <alignment horizontal="left" vertical="center" shrinkToFit="1"/>
    </xf>
    <xf numFmtId="0" fontId="8" fillId="0" borderId="18" xfId="0" applyFont="1" applyBorder="1" applyAlignment="1">
      <alignment horizontal="left" vertical="center" shrinkToFit="1"/>
    </xf>
    <xf numFmtId="0" fontId="9" fillId="0" borderId="0" xfId="0" applyFont="1" applyBorder="1" applyAlignment="1">
      <alignment horizontal="left" vertical="center"/>
    </xf>
    <xf numFmtId="0" fontId="72" fillId="0" borderId="0" xfId="0" applyFont="1" applyAlignment="1">
      <alignment horizontal="right" vertical="center"/>
    </xf>
    <xf numFmtId="0" fontId="8" fillId="0" borderId="104" xfId="0" applyFont="1" applyBorder="1" applyAlignment="1">
      <alignment horizontal="left" vertical="center" shrinkToFit="1"/>
    </xf>
    <xf numFmtId="0" fontId="8" fillId="0" borderId="49" xfId="0" applyFont="1" applyBorder="1" applyAlignment="1">
      <alignment horizontal="left" vertical="center" shrinkToFit="1"/>
    </xf>
    <xf numFmtId="0" fontId="8" fillId="0" borderId="58" xfId="0" applyFont="1" applyBorder="1" applyAlignment="1">
      <alignment horizontal="left" vertical="center" shrinkToFit="1"/>
    </xf>
    <xf numFmtId="0" fontId="8" fillId="0" borderId="46" xfId="0" applyFont="1" applyBorder="1" applyAlignment="1">
      <alignment horizontal="left" vertical="center" shrinkToFit="1"/>
    </xf>
    <xf numFmtId="14" fontId="8" fillId="0" borderId="58" xfId="0" applyNumberFormat="1" applyFont="1" applyBorder="1" applyAlignment="1">
      <alignment horizontal="center" vertical="center" shrinkToFit="1"/>
    </xf>
    <xf numFmtId="14" fontId="8" fillId="0" borderId="49" xfId="0" applyNumberFormat="1" applyFont="1" applyBorder="1" applyAlignment="1">
      <alignment horizontal="center" vertical="center" shrinkToFit="1"/>
    </xf>
    <xf numFmtId="0" fontId="69" fillId="24" borderId="105" xfId="0" applyFont="1" applyFill="1" applyBorder="1" applyAlignment="1">
      <alignment horizontal="left" vertical="center"/>
    </xf>
    <xf numFmtId="0" fontId="69" fillId="24" borderId="28" xfId="0" applyFont="1" applyFill="1" applyBorder="1" applyAlignment="1">
      <alignment horizontal="left" vertical="center"/>
    </xf>
    <xf numFmtId="0" fontId="69" fillId="24" borderId="106" xfId="0" applyFont="1" applyFill="1" applyBorder="1" applyAlignment="1">
      <alignment horizontal="left" vertical="center"/>
    </xf>
    <xf numFmtId="0" fontId="8" fillId="0" borderId="18" xfId="0" applyFont="1" applyFill="1" applyBorder="1" applyAlignment="1">
      <alignment horizontal="left" vertical="center" shrinkToFit="1"/>
    </xf>
    <xf numFmtId="0" fontId="9" fillId="0" borderId="27" xfId="0" applyFont="1" applyFill="1" applyBorder="1" applyAlignment="1">
      <alignment horizontal="center" vertical="top" wrapText="1"/>
    </xf>
    <xf numFmtId="0" fontId="8" fillId="0" borderId="66" xfId="0" applyFont="1" applyBorder="1" applyAlignment="1">
      <alignment horizontal="left" vertical="top" wrapText="1" indent="2"/>
    </xf>
    <xf numFmtId="0" fontId="8" fillId="0" borderId="0" xfId="0" applyFont="1" applyBorder="1" applyAlignment="1">
      <alignment horizontal="left" vertical="top" wrapText="1" indent="2"/>
    </xf>
    <xf numFmtId="0" fontId="8" fillId="0" borderId="29" xfId="0" applyFont="1" applyBorder="1" applyAlignment="1">
      <alignment horizontal="left" vertical="top" wrapText="1" indent="2"/>
    </xf>
    <xf numFmtId="0" fontId="8" fillId="0" borderId="78" xfId="0" applyFont="1" applyBorder="1" applyAlignment="1">
      <alignment horizontal="left" vertical="top" wrapText="1" indent="2"/>
    </xf>
    <xf numFmtId="0" fontId="8" fillId="0" borderId="27" xfId="0" applyFont="1" applyBorder="1" applyAlignment="1">
      <alignment horizontal="left" vertical="top" wrapText="1" indent="2"/>
    </xf>
    <xf numFmtId="0" fontId="8" fillId="0" borderId="64" xfId="0" applyFont="1" applyBorder="1" applyAlignment="1">
      <alignment horizontal="left" vertical="top" wrapText="1" indent="2"/>
    </xf>
    <xf numFmtId="0" fontId="8" fillId="0" borderId="57" xfId="0" applyFont="1" applyBorder="1" applyAlignment="1">
      <alignment horizontal="left" vertical="top" wrapText="1"/>
    </xf>
    <xf numFmtId="0" fontId="8" fillId="0" borderId="42" xfId="0" applyFont="1" applyBorder="1" applyAlignment="1">
      <alignment horizontal="left" vertical="top" wrapText="1"/>
    </xf>
    <xf numFmtId="0" fontId="8" fillId="0" borderId="56" xfId="0" applyFont="1" applyBorder="1" applyAlignment="1">
      <alignment horizontal="left" vertical="top" wrapText="1"/>
    </xf>
    <xf numFmtId="0" fontId="34" fillId="0" borderId="78" xfId="0" applyFont="1" applyBorder="1" applyAlignment="1">
      <alignment horizontal="left" vertical="top" wrapText="1" indent="2"/>
    </xf>
    <xf numFmtId="0" fontId="34" fillId="0" borderId="57" xfId="0" applyFont="1" applyBorder="1" applyAlignment="1">
      <alignment horizontal="left" vertical="top" wrapText="1"/>
    </xf>
    <xf numFmtId="0" fontId="8" fillId="0" borderId="92" xfId="0" applyFont="1" applyBorder="1" applyAlignment="1">
      <alignment horizontal="left" vertical="top" wrapText="1" indent="2"/>
    </xf>
    <xf numFmtId="0" fontId="8" fillId="0" borderId="62" xfId="0" applyFont="1" applyBorder="1" applyAlignment="1">
      <alignment horizontal="left" vertical="top" wrapText="1" indent="2"/>
    </xf>
    <xf numFmtId="0" fontId="8" fillId="0" borderId="63" xfId="0" applyFont="1" applyBorder="1" applyAlignment="1">
      <alignment horizontal="left" vertical="top" wrapText="1" indent="2"/>
    </xf>
    <xf numFmtId="0" fontId="8" fillId="0" borderId="0" xfId="0" applyFont="1" applyAlignment="1">
      <alignment horizontal="left" vertical="center"/>
    </xf>
    <xf numFmtId="0" fontId="8" fillId="0" borderId="0" xfId="0" applyFont="1" applyAlignment="1">
      <alignment horizontal="left" vertical="center" wrapText="1"/>
    </xf>
    <xf numFmtId="0" fontId="8" fillId="0" borderId="66" xfId="0" applyFont="1" applyBorder="1" applyAlignment="1">
      <alignment horizontal="left" vertical="top" wrapText="1"/>
    </xf>
    <xf numFmtId="0" fontId="8" fillId="0" borderId="0" xfId="0" applyFont="1" applyBorder="1" applyAlignment="1">
      <alignment horizontal="left" vertical="top" wrapText="1"/>
    </xf>
    <xf numFmtId="0" fontId="8" fillId="0" borderId="29" xfId="0" applyFont="1" applyBorder="1" applyAlignment="1">
      <alignment horizontal="left" vertical="top" wrapText="1"/>
    </xf>
    <xf numFmtId="0" fontId="36" fillId="0" borderId="111" xfId="0" applyFont="1" applyBorder="1" applyAlignment="1">
      <alignment horizontal="center" vertical="center" wrapText="1"/>
    </xf>
    <xf numFmtId="0" fontId="36" fillId="0" borderId="59" xfId="0" applyFont="1" applyBorder="1" applyAlignment="1">
      <alignment horizontal="center" vertical="center" wrapText="1"/>
    </xf>
    <xf numFmtId="0" fontId="36" fillId="0" borderId="60" xfId="0" applyFont="1" applyBorder="1" applyAlignment="1">
      <alignment horizontal="center" vertical="center" wrapText="1"/>
    </xf>
    <xf numFmtId="0" fontId="8" fillId="0" borderId="90" xfId="0" applyFont="1" applyBorder="1" applyAlignment="1">
      <alignment horizontal="left" vertical="center" shrinkToFit="1"/>
    </xf>
    <xf numFmtId="0" fontId="8" fillId="0" borderId="32" xfId="0" applyFont="1" applyBorder="1" applyAlignment="1">
      <alignment horizontal="left" vertical="center" shrinkToFit="1"/>
    </xf>
    <xf numFmtId="0" fontId="8" fillId="0" borderId="32" xfId="0" applyFont="1" applyBorder="1" applyAlignment="1">
      <alignment horizontal="center" vertical="center" shrinkToFit="1"/>
    </xf>
    <xf numFmtId="0" fontId="8" fillId="0" borderId="91" xfId="0" applyFont="1" applyBorder="1" applyAlignment="1">
      <alignment horizontal="center" vertical="center" shrinkToFit="1"/>
    </xf>
    <xf numFmtId="0" fontId="75" fillId="0" borderId="0" xfId="0" applyFont="1" applyAlignment="1">
      <alignment horizontal="center" vertical="center"/>
    </xf>
    <xf numFmtId="0" fontId="34" fillId="0" borderId="104" xfId="0" applyFont="1" applyFill="1" applyBorder="1" applyAlignment="1">
      <alignment vertical="center"/>
    </xf>
    <xf numFmtId="0" fontId="44" fillId="0" borderId="49" xfId="0" applyFont="1" applyFill="1" applyBorder="1" applyAlignment="1">
      <alignment vertical="center"/>
    </xf>
    <xf numFmtId="0" fontId="44" fillId="0" borderId="46" xfId="0" applyFont="1" applyFill="1" applyBorder="1" applyAlignment="1">
      <alignment vertical="center"/>
    </xf>
    <xf numFmtId="0" fontId="44" fillId="0" borderId="58" xfId="0" applyFont="1" applyFill="1" applyBorder="1" applyAlignment="1">
      <alignment horizontal="center" vertical="center"/>
    </xf>
    <xf numFmtId="0" fontId="44" fillId="0" borderId="49" xfId="0" applyFont="1" applyFill="1" applyBorder="1" applyAlignment="1">
      <alignment horizontal="center" vertical="center"/>
    </xf>
    <xf numFmtId="0" fontId="44" fillId="0" borderId="46" xfId="0" applyFont="1" applyFill="1" applyBorder="1" applyAlignment="1">
      <alignment horizontal="center" vertical="center"/>
    </xf>
    <xf numFmtId="0" fontId="34" fillId="0" borderId="58" xfId="0" applyFont="1" applyFill="1" applyBorder="1" applyAlignment="1">
      <alignment horizontal="center" vertical="center"/>
    </xf>
    <xf numFmtId="0" fontId="44" fillId="0" borderId="58" xfId="0" applyFont="1" applyFill="1" applyBorder="1" applyAlignment="1">
      <alignment horizontal="left" vertical="center" wrapText="1"/>
    </xf>
    <xf numFmtId="0" fontId="44" fillId="0" borderId="49" xfId="0" applyFont="1" applyFill="1" applyBorder="1" applyAlignment="1">
      <alignment horizontal="left" vertical="center" wrapText="1"/>
    </xf>
    <xf numFmtId="0" fontId="44" fillId="0" borderId="54" xfId="0" applyFont="1" applyFill="1" applyBorder="1" applyAlignment="1">
      <alignment horizontal="left" vertical="center" wrapText="1"/>
    </xf>
    <xf numFmtId="0" fontId="76" fillId="24" borderId="10" xfId="0" applyFont="1" applyFill="1" applyBorder="1" applyAlignment="1">
      <alignment vertical="center"/>
    </xf>
    <xf numFmtId="0" fontId="76" fillId="24" borderId="11" xfId="0" applyFont="1" applyFill="1" applyBorder="1" applyAlignment="1">
      <alignment vertical="center"/>
    </xf>
    <xf numFmtId="0" fontId="76" fillId="24" borderId="12" xfId="0" applyFont="1" applyFill="1" applyBorder="1" applyAlignment="1">
      <alignment vertical="center"/>
    </xf>
    <xf numFmtId="0" fontId="34" fillId="0" borderId="50" xfId="0" applyFont="1" applyFill="1" applyBorder="1" applyAlignment="1">
      <alignment vertical="center"/>
    </xf>
    <xf numFmtId="0" fontId="44" fillId="0" borderId="18" xfId="0" applyFont="1" applyFill="1" applyBorder="1" applyAlignment="1">
      <alignment vertical="center"/>
    </xf>
    <xf numFmtId="0" fontId="44" fillId="0" borderId="51" xfId="0" applyFont="1" applyFill="1" applyBorder="1" applyAlignment="1">
      <alignment vertical="center"/>
    </xf>
    <xf numFmtId="0" fontId="76" fillId="0" borderId="17" xfId="0" applyFont="1" applyFill="1" applyBorder="1" applyAlignment="1">
      <alignment vertical="center"/>
    </xf>
    <xf numFmtId="0" fontId="76" fillId="0" borderId="18" xfId="0" applyFont="1" applyFill="1" applyBorder="1" applyAlignment="1">
      <alignment vertical="center"/>
    </xf>
    <xf numFmtId="0" fontId="76" fillId="0" borderId="51" xfId="0" applyFont="1" applyFill="1" applyBorder="1" applyAlignment="1">
      <alignment vertical="center"/>
    </xf>
    <xf numFmtId="0" fontId="34" fillId="0" borderId="17" xfId="0" applyFont="1" applyFill="1" applyBorder="1" applyAlignment="1">
      <alignment vertical="center"/>
    </xf>
    <xf numFmtId="14" fontId="76" fillId="0" borderId="17" xfId="0" applyNumberFormat="1" applyFont="1" applyFill="1" applyBorder="1" applyAlignment="1">
      <alignment horizontal="center" vertical="center"/>
    </xf>
    <xf numFmtId="14" fontId="76" fillId="0" borderId="18" xfId="0" applyNumberFormat="1" applyFont="1" applyFill="1" applyBorder="1" applyAlignment="1">
      <alignment horizontal="center" vertical="center"/>
    </xf>
    <xf numFmtId="14" fontId="76" fillId="0" borderId="26" xfId="0" applyNumberFormat="1" applyFont="1" applyFill="1" applyBorder="1" applyAlignment="1">
      <alignment horizontal="center" vertical="center"/>
    </xf>
    <xf numFmtId="0" fontId="76" fillId="0" borderId="17" xfId="0" applyFont="1" applyFill="1" applyBorder="1" applyAlignment="1">
      <alignment horizontal="center" vertical="center"/>
    </xf>
    <xf numFmtId="0" fontId="76" fillId="0" borderId="18" xfId="0" applyFont="1" applyFill="1" applyBorder="1" applyAlignment="1">
      <alignment horizontal="center" vertical="center"/>
    </xf>
    <xf numFmtId="0" fontId="76" fillId="0" borderId="26" xfId="0" applyFont="1" applyFill="1" applyBorder="1" applyAlignment="1">
      <alignment horizontal="center" vertical="center"/>
    </xf>
    <xf numFmtId="0" fontId="116" fillId="24" borderId="10" xfId="0" applyFont="1" applyFill="1" applyBorder="1" applyAlignment="1">
      <alignment vertical="center"/>
    </xf>
    <xf numFmtId="0" fontId="116" fillId="24" borderId="11" xfId="0" applyFont="1" applyFill="1" applyBorder="1" applyAlignment="1">
      <alignment vertical="center"/>
    </xf>
    <xf numFmtId="0" fontId="116" fillId="24" borderId="12" xfId="0" applyFont="1" applyFill="1" applyBorder="1" applyAlignment="1">
      <alignment vertical="center"/>
    </xf>
    <xf numFmtId="0" fontId="116" fillId="0" borderId="50" xfId="0" applyFont="1" applyFill="1" applyBorder="1" applyAlignment="1">
      <alignment horizontal="left" vertical="center"/>
    </xf>
    <xf numFmtId="0" fontId="116" fillId="0" borderId="18" xfId="0" applyFont="1" applyFill="1" applyBorder="1" applyAlignment="1">
      <alignment horizontal="left" vertical="center"/>
    </xf>
    <xf numFmtId="0" fontId="116" fillId="0" borderId="51" xfId="0" applyFont="1" applyFill="1" applyBorder="1" applyAlignment="1">
      <alignment horizontal="left" vertical="center"/>
    </xf>
    <xf numFmtId="0" fontId="116" fillId="0" borderId="17" xfId="0" applyFont="1" applyFill="1" applyBorder="1" applyAlignment="1">
      <alignment horizontal="left" vertical="center"/>
    </xf>
    <xf numFmtId="0" fontId="116" fillId="0" borderId="26" xfId="0" applyFont="1" applyFill="1" applyBorder="1" applyAlignment="1">
      <alignment horizontal="left" vertical="center"/>
    </xf>
    <xf numFmtId="0" fontId="117" fillId="0" borderId="50" xfId="0" applyFont="1" applyFill="1" applyBorder="1" applyAlignment="1">
      <alignment horizontal="left" vertical="center"/>
    </xf>
    <xf numFmtId="0" fontId="117" fillId="0" borderId="18" xfId="0" applyFont="1" applyFill="1" applyBorder="1" applyAlignment="1">
      <alignment horizontal="left" vertical="center"/>
    </xf>
    <xf numFmtId="0" fontId="117" fillId="0" borderId="51" xfId="0" applyFont="1" applyFill="1" applyBorder="1" applyAlignment="1">
      <alignment horizontal="left" vertical="center"/>
    </xf>
    <xf numFmtId="0" fontId="117" fillId="0" borderId="17" xfId="0" applyFont="1" applyFill="1" applyBorder="1" applyAlignment="1">
      <alignment horizontal="left" vertical="center"/>
    </xf>
    <xf numFmtId="0" fontId="117" fillId="0" borderId="26" xfId="0" applyFont="1" applyFill="1" applyBorder="1" applyAlignment="1">
      <alignment horizontal="left" vertical="center"/>
    </xf>
    <xf numFmtId="0" fontId="118" fillId="0" borderId="16" xfId="0" applyFont="1" applyFill="1" applyBorder="1" applyAlignment="1">
      <alignment horizontal="left" vertical="top" wrapText="1"/>
    </xf>
    <xf numFmtId="0" fontId="117" fillId="0" borderId="17" xfId="0" applyFont="1" applyFill="1" applyBorder="1" applyAlignment="1">
      <alignment horizontal="center" vertical="center"/>
    </xf>
    <xf numFmtId="0" fontId="117" fillId="0" borderId="18" xfId="0" applyFont="1" applyFill="1" applyBorder="1" applyAlignment="1">
      <alignment horizontal="center" vertical="center"/>
    </xf>
    <xf numFmtId="0" fontId="117" fillId="0" borderId="51" xfId="0" applyFont="1" applyFill="1" applyBorder="1" applyAlignment="1">
      <alignment horizontal="center" vertical="center"/>
    </xf>
    <xf numFmtId="0" fontId="117" fillId="0" borderId="26" xfId="0" applyFont="1" applyFill="1" applyBorder="1" applyAlignment="1">
      <alignment horizontal="center" vertical="center"/>
    </xf>
    <xf numFmtId="0" fontId="117" fillId="0" borderId="78" xfId="0" applyFont="1" applyFill="1" applyBorder="1" applyAlignment="1">
      <alignment vertical="center" wrapText="1"/>
    </xf>
    <xf numFmtId="0" fontId="117" fillId="0" borderId="27" xfId="0" applyFont="1" applyFill="1" applyBorder="1" applyAlignment="1">
      <alignment vertical="center" wrapText="1"/>
    </xf>
    <xf numFmtId="0" fontId="117" fillId="0" borderId="89" xfId="0" applyFont="1" applyFill="1" applyBorder="1" applyAlignment="1">
      <alignment vertical="center" wrapText="1"/>
    </xf>
    <xf numFmtId="0" fontId="118" fillId="0" borderId="17" xfId="0" applyFont="1" applyFill="1" applyBorder="1" applyAlignment="1">
      <alignment horizontal="left" vertical="center"/>
    </xf>
    <xf numFmtId="0" fontId="118" fillId="0" borderId="18" xfId="0" applyFont="1" applyFill="1" applyBorder="1" applyAlignment="1">
      <alignment horizontal="left" vertical="center"/>
    </xf>
    <xf numFmtId="0" fontId="118" fillId="0" borderId="51" xfId="0" applyFont="1" applyFill="1" applyBorder="1" applyAlignment="1">
      <alignment horizontal="left" vertical="center"/>
    </xf>
    <xf numFmtId="0" fontId="117" fillId="0" borderId="57" xfId="0" applyFont="1" applyFill="1" applyBorder="1" applyAlignment="1">
      <alignment horizontal="center" vertical="center" wrapText="1"/>
    </xf>
    <xf numFmtId="0" fontId="117" fillId="0" borderId="42" xfId="0" applyFont="1" applyFill="1" applyBorder="1" applyAlignment="1">
      <alignment horizontal="center" vertical="center" wrapText="1"/>
    </xf>
    <xf numFmtId="0" fontId="117" fillId="0" borderId="33" xfId="0" applyFont="1" applyFill="1" applyBorder="1" applyAlignment="1">
      <alignment horizontal="center" vertical="center" wrapText="1"/>
    </xf>
    <xf numFmtId="0" fontId="117" fillId="0" borderId="66" xfId="0" applyFont="1" applyFill="1" applyBorder="1" applyAlignment="1">
      <alignment horizontal="center" vertical="center" wrapText="1"/>
    </xf>
    <xf numFmtId="0" fontId="117" fillId="0" borderId="0" xfId="0" applyFont="1" applyFill="1" applyBorder="1" applyAlignment="1">
      <alignment horizontal="center" vertical="center" wrapText="1"/>
    </xf>
    <xf numFmtId="0" fontId="117" fillId="0" borderId="115" xfId="0" applyFont="1" applyFill="1" applyBorder="1" applyAlignment="1">
      <alignment horizontal="center" vertical="center" wrapText="1"/>
    </xf>
    <xf numFmtId="0" fontId="117" fillId="0" borderId="78" xfId="0" applyFont="1" applyFill="1" applyBorder="1" applyAlignment="1">
      <alignment horizontal="center" vertical="center" wrapText="1"/>
    </xf>
    <xf numFmtId="0" fontId="117" fillId="0" borderId="27" xfId="0" applyFont="1" applyFill="1" applyBorder="1" applyAlignment="1">
      <alignment horizontal="center" vertical="center" wrapText="1"/>
    </xf>
    <xf numFmtId="0" fontId="117" fillId="0" borderId="89" xfId="0" applyFont="1" applyFill="1" applyBorder="1" applyAlignment="1">
      <alignment horizontal="center" vertical="center" wrapText="1"/>
    </xf>
    <xf numFmtId="0" fontId="35" fillId="0" borderId="25" xfId="0" applyFont="1" applyBorder="1" applyAlignment="1">
      <alignment horizontal="center" vertical="center" shrinkToFit="1"/>
    </xf>
    <xf numFmtId="0" fontId="35" fillId="0" borderId="16" xfId="0" applyFont="1" applyBorder="1" applyAlignment="1">
      <alignment horizontal="center" vertical="center" shrinkToFit="1"/>
    </xf>
    <xf numFmtId="0" fontId="122" fillId="0" borderId="50" xfId="0" applyFont="1" applyFill="1" applyBorder="1" applyAlignment="1">
      <alignment horizontal="left" vertical="center" wrapText="1"/>
    </xf>
    <xf numFmtId="0" fontId="122" fillId="0" borderId="18" xfId="0" applyFont="1" applyFill="1" applyBorder="1" applyAlignment="1">
      <alignment horizontal="left" vertical="center" wrapText="1"/>
    </xf>
    <xf numFmtId="0" fontId="122" fillId="0" borderId="26" xfId="0" applyFont="1" applyFill="1" applyBorder="1" applyAlignment="1">
      <alignment horizontal="left" vertical="center" wrapText="1"/>
    </xf>
    <xf numFmtId="0" fontId="117" fillId="0" borderId="57" xfId="0" applyFont="1" applyFill="1" applyBorder="1" applyAlignment="1">
      <alignment vertical="center"/>
    </xf>
    <xf numFmtId="0" fontId="117" fillId="0" borderId="42" xfId="0" applyFont="1" applyFill="1" applyBorder="1" applyAlignment="1">
      <alignment vertical="center"/>
    </xf>
    <xf numFmtId="0" fontId="117" fillId="0" borderId="33" xfId="0" applyFont="1" applyFill="1" applyBorder="1" applyAlignment="1">
      <alignment vertical="center"/>
    </xf>
    <xf numFmtId="0" fontId="117" fillId="0" borderId="92" xfId="0" applyFont="1" applyFill="1" applyBorder="1" applyAlignment="1">
      <alignment vertical="center"/>
    </xf>
    <xf numFmtId="0" fontId="117" fillId="0" borderId="62" xfId="0" applyFont="1" applyFill="1" applyBorder="1" applyAlignment="1">
      <alignment vertical="center"/>
    </xf>
    <xf numFmtId="0" fontId="117" fillId="0" borderId="114" xfId="0" applyFont="1" applyFill="1" applyBorder="1" applyAlignment="1">
      <alignment vertical="center"/>
    </xf>
    <xf numFmtId="0" fontId="117" fillId="0" borderId="71" xfId="0" applyFont="1" applyFill="1" applyBorder="1" applyAlignment="1">
      <alignment vertical="top" wrapText="1"/>
    </xf>
    <xf numFmtId="0" fontId="117" fillId="0" borderId="42" xfId="0" applyFont="1" applyFill="1" applyBorder="1" applyAlignment="1">
      <alignment vertical="top" wrapText="1"/>
    </xf>
    <xf numFmtId="0" fontId="117" fillId="0" borderId="56" xfId="0" applyFont="1" applyFill="1" applyBorder="1" applyAlignment="1">
      <alignment vertical="top" wrapText="1"/>
    </xf>
    <xf numFmtId="0" fontId="117" fillId="0" borderId="110" xfId="0" applyFont="1" applyFill="1" applyBorder="1" applyAlignment="1">
      <alignment vertical="top" wrapText="1"/>
    </xf>
    <xf numFmtId="0" fontId="117" fillId="0" borderId="62" xfId="0" applyFont="1" applyFill="1" applyBorder="1" applyAlignment="1">
      <alignment vertical="top" wrapText="1"/>
    </xf>
    <xf numFmtId="0" fontId="117" fillId="0" borderId="63" xfId="0" applyFont="1" applyFill="1" applyBorder="1" applyAlignment="1">
      <alignment vertical="top" wrapText="1"/>
    </xf>
    <xf numFmtId="0" fontId="76" fillId="24" borderId="104" xfId="0" applyFont="1" applyFill="1" applyBorder="1" applyAlignment="1">
      <alignment horizontal="left" vertical="center"/>
    </xf>
    <xf numFmtId="0" fontId="76" fillId="24" borderId="49" xfId="0" applyFont="1" applyFill="1" applyBorder="1" applyAlignment="1">
      <alignment horizontal="left" vertical="center"/>
    </xf>
    <xf numFmtId="0" fontId="76" fillId="24" borderId="54" xfId="0" applyFont="1" applyFill="1" applyBorder="1" applyAlignment="1">
      <alignment horizontal="left" vertical="center"/>
    </xf>
    <xf numFmtId="0" fontId="119" fillId="0" borderId="25" xfId="0" applyFont="1" applyFill="1" applyBorder="1" applyAlignment="1">
      <alignment horizontal="left" vertical="center" wrapText="1"/>
    </xf>
    <xf numFmtId="0" fontId="119" fillId="0" borderId="16" xfId="0" applyFont="1" applyFill="1" applyBorder="1" applyAlignment="1">
      <alignment horizontal="left" vertical="center" wrapText="1"/>
    </xf>
    <xf numFmtId="0" fontId="119" fillId="0" borderId="47" xfId="0" applyFont="1" applyFill="1" applyBorder="1" applyAlignment="1">
      <alignment horizontal="left" vertical="center" wrapText="1"/>
    </xf>
    <xf numFmtId="0" fontId="120" fillId="0" borderId="25" xfId="0" applyFont="1" applyBorder="1" applyAlignment="1">
      <alignment horizontal="center" vertical="center"/>
    </xf>
    <xf numFmtId="0" fontId="120" fillId="0" borderId="16" xfId="0" applyFont="1" applyBorder="1" applyAlignment="1">
      <alignment horizontal="center" vertical="center"/>
    </xf>
    <xf numFmtId="0" fontId="122" fillId="0" borderId="25" xfId="0" applyFont="1" applyFill="1" applyBorder="1" applyAlignment="1">
      <alignment horizontal="left" vertical="center" wrapText="1"/>
    </xf>
    <xf numFmtId="0" fontId="122" fillId="0" borderId="16" xfId="0" applyFont="1" applyFill="1" applyBorder="1" applyAlignment="1">
      <alignment horizontal="left" vertical="center" wrapText="1"/>
    </xf>
    <xf numFmtId="0" fontId="122" fillId="0" borderId="47" xfId="0" applyFont="1" applyFill="1" applyBorder="1" applyAlignment="1">
      <alignment horizontal="left" vertical="center" wrapText="1"/>
    </xf>
    <xf numFmtId="0" fontId="122" fillId="0" borderId="113" xfId="0" applyFont="1" applyFill="1" applyBorder="1" applyAlignment="1">
      <alignment horizontal="left" vertical="center" wrapText="1"/>
    </xf>
    <xf numFmtId="0" fontId="122" fillId="0" borderId="13" xfId="0" applyFont="1" applyFill="1" applyBorder="1" applyAlignment="1">
      <alignment horizontal="left" vertical="center" wrapText="1"/>
    </xf>
    <xf numFmtId="0" fontId="122" fillId="0" borderId="14" xfId="0" applyFont="1" applyFill="1" applyBorder="1" applyAlignment="1">
      <alignment horizontal="left" vertical="center" wrapText="1"/>
    </xf>
    <xf numFmtId="0" fontId="124" fillId="0" borderId="25" xfId="0" applyFont="1" applyFill="1" applyBorder="1" applyAlignment="1">
      <alignment horizontal="left" vertical="center" wrapText="1"/>
    </xf>
    <xf numFmtId="0" fontId="124" fillId="0" borderId="16" xfId="0" applyFont="1" applyFill="1" applyBorder="1" applyAlignment="1">
      <alignment horizontal="left" vertical="center" wrapText="1"/>
    </xf>
    <xf numFmtId="0" fontId="124" fillId="0" borderId="47" xfId="0" applyFont="1" applyFill="1" applyBorder="1" applyAlignment="1">
      <alignment horizontal="left" vertical="center" wrapText="1"/>
    </xf>
    <xf numFmtId="0" fontId="43" fillId="0" borderId="108" xfId="0" applyFont="1" applyBorder="1" applyAlignment="1">
      <alignment horizontal="left" vertical="center"/>
    </xf>
    <xf numFmtId="0" fontId="43" fillId="0" borderId="45" xfId="0" applyFont="1" applyBorder="1" applyAlignment="1">
      <alignment horizontal="left" vertical="center"/>
    </xf>
    <xf numFmtId="0" fontId="44" fillId="0" borderId="45" xfId="0" applyFont="1" applyBorder="1" applyAlignment="1">
      <alignment horizontal="center" vertical="center"/>
    </xf>
    <xf numFmtId="0" fontId="0" fillId="0" borderId="58" xfId="0" applyBorder="1" applyAlignment="1">
      <alignment horizontal="left" vertical="center" wrapText="1"/>
    </xf>
    <xf numFmtId="0" fontId="0" fillId="0" borderId="49" xfId="0" applyBorder="1" applyAlignment="1">
      <alignment horizontal="left" vertical="center" wrapText="1"/>
    </xf>
    <xf numFmtId="0" fontId="44" fillId="0" borderId="49" xfId="0" applyFont="1" applyBorder="1" applyAlignment="1">
      <alignment horizontal="left" vertical="center"/>
    </xf>
    <xf numFmtId="0" fontId="44" fillId="0" borderId="58" xfId="0" applyFont="1" applyBorder="1" applyAlignment="1">
      <alignment horizontal="center" vertical="center"/>
    </xf>
    <xf numFmtId="0" fontId="44" fillId="0" borderId="54" xfId="0" applyFont="1" applyBorder="1" applyAlignment="1">
      <alignment horizontal="center" vertical="center"/>
    </xf>
    <xf numFmtId="0" fontId="76" fillId="24" borderId="78" xfId="0" applyFont="1" applyFill="1" applyBorder="1" applyAlignment="1">
      <alignment horizontal="left" vertical="center"/>
    </xf>
    <xf numFmtId="0" fontId="76" fillId="24" borderId="27" xfId="0" applyFont="1" applyFill="1" applyBorder="1" applyAlignment="1">
      <alignment horizontal="left" vertical="center"/>
    </xf>
    <xf numFmtId="0" fontId="76" fillId="24" borderId="64" xfId="0" applyFont="1" applyFill="1" applyBorder="1" applyAlignment="1">
      <alignment horizontal="left" vertical="center"/>
    </xf>
    <xf numFmtId="0" fontId="34" fillId="0" borderId="50" xfId="0" applyFont="1" applyFill="1" applyBorder="1" applyAlignment="1">
      <alignment horizontal="left" vertical="center"/>
    </xf>
    <xf numFmtId="0" fontId="44" fillId="0" borderId="51" xfId="0" applyFont="1" applyFill="1" applyBorder="1" applyAlignment="1">
      <alignment horizontal="left" vertical="center"/>
    </xf>
    <xf numFmtId="0" fontId="76" fillId="0" borderId="16" xfId="0" applyFont="1" applyFill="1" applyBorder="1" applyAlignment="1">
      <alignment horizontal="center" vertical="center"/>
    </xf>
    <xf numFmtId="14" fontId="44" fillId="0" borderId="16" xfId="0" applyNumberFormat="1" applyFont="1" applyFill="1" applyBorder="1" applyAlignment="1">
      <alignment horizontal="center" vertical="center"/>
    </xf>
    <xf numFmtId="0" fontId="44" fillId="0" borderId="47" xfId="0" applyFont="1" applyFill="1" applyBorder="1" applyAlignment="1">
      <alignment horizontal="center" vertical="center"/>
    </xf>
    <xf numFmtId="0" fontId="44" fillId="0" borderId="25" xfId="0" applyFont="1" applyFill="1" applyBorder="1" applyAlignment="1">
      <alignment horizontal="left" vertical="center"/>
    </xf>
    <xf numFmtId="0" fontId="44" fillId="0" borderId="16" xfId="0" applyFont="1" applyFill="1" applyBorder="1" applyAlignment="1">
      <alignment horizontal="left" vertical="center"/>
    </xf>
    <xf numFmtId="0" fontId="34" fillId="0" borderId="17" xfId="0" applyFont="1" applyFill="1" applyBorder="1" applyAlignment="1">
      <alignment horizontal="center" vertical="center"/>
    </xf>
    <xf numFmtId="0" fontId="34" fillId="0" borderId="18" xfId="0" applyFont="1" applyFill="1" applyBorder="1" applyAlignment="1">
      <alignment horizontal="center" vertical="center"/>
    </xf>
    <xf numFmtId="0" fontId="34" fillId="0" borderId="26" xfId="0" applyFont="1" applyFill="1" applyBorder="1" applyAlignment="1">
      <alignment horizontal="center" vertical="center"/>
    </xf>
    <xf numFmtId="0" fontId="44" fillId="0" borderId="17" xfId="0" applyFont="1" applyFill="1" applyBorder="1" applyAlignment="1">
      <alignment horizontal="center" vertical="center"/>
    </xf>
    <xf numFmtId="0" fontId="44" fillId="0" borderId="18" xfId="0" applyFont="1" applyFill="1" applyBorder="1" applyAlignment="1">
      <alignment horizontal="center" vertical="center"/>
    </xf>
    <xf numFmtId="0" fontId="44" fillId="0" borderId="26" xfId="0" applyFont="1" applyFill="1" applyBorder="1" applyAlignment="1">
      <alignment horizontal="center" vertical="center"/>
    </xf>
    <xf numFmtId="0" fontId="76" fillId="24" borderId="25" xfId="0" applyFont="1" applyFill="1" applyBorder="1" applyAlignment="1">
      <alignment horizontal="left" vertical="center"/>
    </xf>
    <xf numFmtId="0" fontId="76" fillId="24" borderId="16" xfId="0" applyFont="1" applyFill="1" applyBorder="1" applyAlignment="1">
      <alignment horizontal="left" vertical="center"/>
    </xf>
    <xf numFmtId="0" fontId="76" fillId="24" borderId="47" xfId="0" applyFont="1" applyFill="1" applyBorder="1" applyAlignment="1">
      <alignment horizontal="left" vertical="center"/>
    </xf>
    <xf numFmtId="0" fontId="44" fillId="0" borderId="50" xfId="0" applyFont="1" applyFill="1" applyBorder="1" applyAlignment="1">
      <alignment horizontal="left" vertical="center" shrinkToFit="1"/>
    </xf>
    <xf numFmtId="0" fontId="44" fillId="0" borderId="51" xfId="0" applyFont="1" applyFill="1" applyBorder="1" applyAlignment="1">
      <alignment horizontal="left" vertical="center" shrinkToFit="1"/>
    </xf>
    <xf numFmtId="0" fontId="44" fillId="0" borderId="16" xfId="0" applyFont="1" applyBorder="1" applyAlignment="1">
      <alignment horizontal="center" vertical="center" shrinkToFit="1"/>
    </xf>
    <xf numFmtId="0" fontId="44" fillId="0" borderId="47" xfId="0" applyFont="1" applyBorder="1" applyAlignment="1">
      <alignment horizontal="center" vertical="center" shrinkToFit="1"/>
    </xf>
    <xf numFmtId="0" fontId="43" fillId="0" borderId="50" xfId="0" applyFont="1" applyBorder="1" applyAlignment="1">
      <alignment horizontal="left" vertical="center"/>
    </xf>
    <xf numFmtId="0" fontId="43" fillId="0" borderId="18" xfId="0" applyFont="1" applyBorder="1" applyAlignment="1">
      <alignment horizontal="left" vertical="center"/>
    </xf>
    <xf numFmtId="0" fontId="43" fillId="0" borderId="26" xfId="0" applyFont="1" applyBorder="1" applyAlignment="1">
      <alignment horizontal="left" vertical="center"/>
    </xf>
    <xf numFmtId="0" fontId="76" fillId="24" borderId="105" xfId="0" applyFont="1" applyFill="1" applyBorder="1" applyAlignment="1">
      <alignment horizontal="left" vertical="center"/>
    </xf>
    <xf numFmtId="0" fontId="76" fillId="24" borderId="28" xfId="0" applyFont="1" applyFill="1" applyBorder="1" applyAlignment="1">
      <alignment horizontal="left" vertical="center"/>
    </xf>
    <xf numFmtId="0" fontId="76" fillId="24" borderId="106" xfId="0" applyFont="1" applyFill="1" applyBorder="1" applyAlignment="1">
      <alignment horizontal="left" vertical="center"/>
    </xf>
    <xf numFmtId="0" fontId="44" fillId="0" borderId="17" xfId="0" applyFont="1" applyBorder="1" applyAlignment="1">
      <alignment horizontal="center" vertical="center" wrapText="1"/>
    </xf>
    <xf numFmtId="0" fontId="44" fillId="0" borderId="51"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26" xfId="0" applyFont="1" applyBorder="1" applyAlignment="1">
      <alignment horizontal="center" vertical="center" wrapText="1"/>
    </xf>
    <xf numFmtId="0" fontId="44" fillId="0" borderId="71" xfId="0" applyFont="1" applyBorder="1" applyAlignment="1">
      <alignment horizontal="center" vertical="center" wrapText="1"/>
    </xf>
    <xf numFmtId="0" fontId="44" fillId="0" borderId="42" xfId="0" applyFont="1" applyBorder="1" applyAlignment="1">
      <alignment horizontal="center" vertical="center" wrapText="1"/>
    </xf>
    <xf numFmtId="0" fontId="44" fillId="0" borderId="56" xfId="0" applyFont="1" applyBorder="1" applyAlignment="1">
      <alignment horizontal="center" vertical="center" wrapText="1"/>
    </xf>
    <xf numFmtId="0" fontId="44" fillId="0" borderId="109" xfId="0" applyFont="1" applyBorder="1" applyAlignment="1">
      <alignment horizontal="center" vertical="center" wrapText="1"/>
    </xf>
    <xf numFmtId="0" fontId="44" fillId="0" borderId="0" xfId="0" applyFont="1" applyBorder="1" applyAlignment="1">
      <alignment horizontal="center" vertical="center" wrapText="1"/>
    </xf>
    <xf numFmtId="0" fontId="44" fillId="0" borderId="29" xfId="0" applyFont="1" applyBorder="1" applyAlignment="1">
      <alignment horizontal="center" vertical="center" wrapText="1"/>
    </xf>
    <xf numFmtId="0" fontId="44" fillId="0" borderId="110" xfId="0" applyFont="1" applyBorder="1" applyAlignment="1">
      <alignment horizontal="center" vertical="center" wrapText="1"/>
    </xf>
    <xf numFmtId="0" fontId="44" fillId="0" borderId="62" xfId="0" applyFont="1" applyBorder="1" applyAlignment="1">
      <alignment horizontal="center" vertical="center" wrapText="1"/>
    </xf>
    <xf numFmtId="0" fontId="44" fillId="0" borderId="63" xfId="0" applyFont="1" applyBorder="1" applyAlignment="1">
      <alignment horizontal="center" vertical="center" wrapText="1"/>
    </xf>
    <xf numFmtId="0" fontId="44" fillId="0" borderId="61" xfId="0" applyFont="1" applyBorder="1" applyAlignment="1">
      <alignment horizontal="center" vertical="center" wrapText="1"/>
    </xf>
    <xf numFmtId="0" fontId="44" fillId="0" borderId="65" xfId="0" applyFont="1" applyBorder="1" applyAlignment="1">
      <alignment horizontal="center" vertical="center" wrapText="1"/>
    </xf>
    <xf numFmtId="0" fontId="44" fillId="0" borderId="0" xfId="0" applyFont="1" applyBorder="1" applyAlignment="1">
      <alignment horizontal="left" vertical="center" wrapText="1"/>
    </xf>
    <xf numFmtId="0" fontId="6" fillId="0" borderId="0" xfId="961" applyBorder="1" applyAlignment="1" applyProtection="1">
      <alignment horizontal="left" vertical="center" wrapText="1"/>
    </xf>
    <xf numFmtId="0" fontId="34" fillId="0" borderId="0" xfId="0" applyFont="1" applyBorder="1" applyAlignment="1">
      <alignment horizontal="left" vertical="center" wrapText="1"/>
    </xf>
    <xf numFmtId="0" fontId="44" fillId="0" borderId="0" xfId="0" applyFont="1" applyBorder="1" applyAlignment="1">
      <alignment horizontal="left" vertical="center"/>
    </xf>
    <xf numFmtId="0" fontId="44" fillId="0" borderId="0" xfId="0" applyFont="1" applyBorder="1" applyAlignment="1">
      <alignment horizontal="left" vertical="distributed" wrapText="1"/>
    </xf>
    <xf numFmtId="0" fontId="50" fillId="0" borderId="16" xfId="0" applyFont="1" applyBorder="1" applyAlignment="1">
      <alignment horizontal="center" vertical="top"/>
    </xf>
    <xf numFmtId="0" fontId="50" fillId="0" borderId="47" xfId="0" applyFont="1" applyBorder="1" applyAlignment="1">
      <alignment horizontal="center" vertical="top"/>
    </xf>
    <xf numFmtId="0" fontId="50" fillId="0" borderId="53" xfId="0" applyFont="1" applyBorder="1" applyAlignment="1">
      <alignment horizontal="center" vertical="top"/>
    </xf>
    <xf numFmtId="0" fontId="50" fillId="0" borderId="48" xfId="0" applyFont="1" applyBorder="1" applyAlignment="1">
      <alignment horizontal="center" vertical="top"/>
    </xf>
    <xf numFmtId="0" fontId="50" fillId="0" borderId="25" xfId="0" applyFont="1" applyBorder="1" applyAlignment="1">
      <alignment horizontal="center" vertical="top"/>
    </xf>
    <xf numFmtId="0" fontId="50" fillId="0" borderId="52" xfId="0" applyFont="1" applyBorder="1" applyAlignment="1">
      <alignment horizontal="center" vertical="top"/>
    </xf>
    <xf numFmtId="0" fontId="99" fillId="0" borderId="0" xfId="0" applyFont="1" applyBorder="1" applyAlignment="1">
      <alignment horizontal="right" vertical="center"/>
    </xf>
    <xf numFmtId="0" fontId="51" fillId="0" borderId="16" xfId="0" applyFont="1" applyBorder="1" applyAlignment="1">
      <alignment horizontal="center" vertical="center" wrapText="1"/>
    </xf>
    <xf numFmtId="0" fontId="50" fillId="0" borderId="37" xfId="0" applyFont="1" applyBorder="1" applyAlignment="1">
      <alignment horizontal="center" vertical="center" wrapText="1"/>
    </xf>
    <xf numFmtId="0" fontId="50" fillId="0" borderId="0" xfId="0" applyFont="1" applyBorder="1" applyAlignment="1">
      <alignment horizontal="center" vertical="center" wrapText="1"/>
    </xf>
    <xf numFmtId="0" fontId="50" fillId="0" borderId="115" xfId="0" applyFont="1" applyBorder="1" applyAlignment="1">
      <alignment horizontal="center" vertical="center" wrapText="1"/>
    </xf>
    <xf numFmtId="177" fontId="48" fillId="0" borderId="43" xfId="0" applyNumberFormat="1" applyFont="1" applyBorder="1" applyAlignment="1">
      <alignment horizontal="center" vertical="center"/>
    </xf>
    <xf numFmtId="0" fontId="48" fillId="0" borderId="72" xfId="0" applyFont="1" applyBorder="1" applyAlignment="1">
      <alignment horizontal="center" vertical="center"/>
    </xf>
    <xf numFmtId="177" fontId="48" fillId="0" borderId="41" xfId="0" applyNumberFormat="1" applyFont="1" applyBorder="1" applyAlignment="1">
      <alignment horizontal="center" vertical="center"/>
    </xf>
    <xf numFmtId="0" fontId="51" fillId="0" borderId="43" xfId="0" applyFont="1" applyBorder="1" applyAlignment="1">
      <alignment horizontal="center" vertical="center" wrapText="1"/>
    </xf>
    <xf numFmtId="0" fontId="51" fillId="0" borderId="13" xfId="0" applyFont="1" applyBorder="1" applyAlignment="1">
      <alignment horizontal="center" vertical="center" wrapText="1"/>
    </xf>
    <xf numFmtId="0" fontId="60" fillId="0" borderId="96" xfId="0" applyFont="1" applyBorder="1" applyAlignment="1">
      <alignment horizontal="left" vertical="top"/>
    </xf>
    <xf numFmtId="0" fontId="48" fillId="0" borderId="37" xfId="0" applyFont="1" applyBorder="1" applyAlignment="1">
      <alignment horizontal="center" vertical="center"/>
    </xf>
    <xf numFmtId="0" fontId="48" fillId="0" borderId="0" xfId="0" applyFont="1" applyBorder="1" applyAlignment="1">
      <alignment horizontal="center" vertical="center"/>
    </xf>
    <xf numFmtId="0" fontId="50" fillId="0" borderId="100" xfId="0" applyFont="1" applyBorder="1" applyAlignment="1">
      <alignment horizontal="center" vertical="top"/>
    </xf>
    <xf numFmtId="0" fontId="50" fillId="0" borderId="101" xfId="0" applyFont="1" applyBorder="1" applyAlignment="1">
      <alignment horizontal="center" vertical="top"/>
    </xf>
    <xf numFmtId="0" fontId="53" fillId="0" borderId="37" xfId="0" applyFont="1" applyBorder="1" applyAlignment="1">
      <alignment horizontal="left" vertical="top"/>
    </xf>
    <xf numFmtId="0" fontId="53" fillId="0" borderId="0" xfId="0" applyFont="1" applyBorder="1" applyAlignment="1">
      <alignment horizontal="left" vertical="top"/>
    </xf>
    <xf numFmtId="0" fontId="53" fillId="0" borderId="38" xfId="0" applyFont="1" applyBorder="1" applyAlignment="1">
      <alignment horizontal="left" vertical="top"/>
    </xf>
    <xf numFmtId="0" fontId="50" fillId="0" borderId="102" xfId="0" applyFont="1" applyBorder="1" applyAlignment="1">
      <alignment horizontal="center" vertical="top"/>
    </xf>
    <xf numFmtId="0" fontId="48" fillId="0" borderId="38" xfId="0" applyFont="1" applyBorder="1" applyAlignment="1">
      <alignment horizontal="center" vertical="center"/>
    </xf>
    <xf numFmtId="0" fontId="56" fillId="0" borderId="17" xfId="0" applyFont="1" applyBorder="1" applyAlignment="1">
      <alignment horizontal="center" vertical="center" wrapText="1"/>
    </xf>
    <xf numFmtId="0" fontId="56" fillId="0" borderId="18" xfId="0" applyFont="1" applyBorder="1" applyAlignment="1">
      <alignment horizontal="center" vertical="center" wrapText="1"/>
    </xf>
    <xf numFmtId="0" fontId="56" fillId="0" borderId="51" xfId="0" applyFont="1" applyBorder="1" applyAlignment="1">
      <alignment horizontal="center" vertical="center" wrapText="1"/>
    </xf>
    <xf numFmtId="0" fontId="50" fillId="0" borderId="32" xfId="0" applyFont="1" applyBorder="1" applyAlignment="1">
      <alignment horizontal="left" vertical="center"/>
    </xf>
    <xf numFmtId="0" fontId="49" fillId="0" borderId="32" xfId="0" applyFont="1" applyBorder="1" applyAlignment="1">
      <alignment horizontal="center" vertical="center"/>
    </xf>
    <xf numFmtId="0" fontId="89" fillId="0" borderId="50" xfId="0" applyFont="1" applyFill="1" applyBorder="1" applyAlignment="1">
      <alignment horizontal="center" vertical="center"/>
    </xf>
    <xf numFmtId="0" fontId="89" fillId="0" borderId="18" xfId="0" applyFont="1" applyFill="1" applyBorder="1" applyAlignment="1">
      <alignment horizontal="center" vertical="center"/>
    </xf>
    <xf numFmtId="0" fontId="95" fillId="29" borderId="20" xfId="0" applyFont="1" applyFill="1" applyBorder="1" applyAlignment="1">
      <alignment horizontal="left" vertical="center"/>
    </xf>
    <xf numFmtId="0" fontId="95" fillId="29" borderId="19" xfId="0" applyFont="1" applyFill="1" applyBorder="1" applyAlignment="1">
      <alignment horizontal="left" vertical="center"/>
    </xf>
    <xf numFmtId="0" fontId="95" fillId="29" borderId="107" xfId="0" applyFont="1" applyFill="1" applyBorder="1" applyAlignment="1">
      <alignment horizontal="left" vertical="center"/>
    </xf>
    <xf numFmtId="0" fontId="89" fillId="0" borderId="14" xfId="0" applyFont="1" applyBorder="1" applyAlignment="1">
      <alignment horizontal="left" vertical="center" wrapText="1"/>
    </xf>
    <xf numFmtId="0" fontId="89" fillId="0" borderId="116" xfId="0" applyFont="1" applyBorder="1" applyAlignment="1">
      <alignment horizontal="left" vertical="center" wrapText="1"/>
    </xf>
    <xf numFmtId="0" fontId="89" fillId="0" borderId="106" xfId="0" applyFont="1" applyBorder="1" applyAlignment="1">
      <alignment horizontal="left" vertical="center" wrapText="1"/>
    </xf>
    <xf numFmtId="0" fontId="76" fillId="29" borderId="10" xfId="0" applyFont="1" applyFill="1" applyBorder="1" applyAlignment="1">
      <alignment horizontal="left" vertical="center"/>
    </xf>
    <xf numFmtId="0" fontId="76" fillId="29" borderId="11" xfId="0" applyFont="1" applyFill="1" applyBorder="1" applyAlignment="1">
      <alignment horizontal="left" vertical="center"/>
    </xf>
    <xf numFmtId="0" fontId="76" fillId="29" borderId="12" xfId="0" applyFont="1" applyFill="1" applyBorder="1" applyAlignment="1">
      <alignment horizontal="left" vertical="center"/>
    </xf>
    <xf numFmtId="0" fontId="95" fillId="29" borderId="50" xfId="0" applyFont="1" applyFill="1" applyBorder="1" applyAlignment="1">
      <alignment horizontal="left" vertical="center"/>
    </xf>
    <xf numFmtId="0" fontId="95" fillId="29" borderId="18" xfId="0" applyFont="1" applyFill="1" applyBorder="1" applyAlignment="1">
      <alignment horizontal="left" vertical="center"/>
    </xf>
    <xf numFmtId="0" fontId="95" fillId="29" borderId="26" xfId="0" applyFont="1" applyFill="1" applyBorder="1" applyAlignment="1">
      <alignment horizontal="left" vertical="center"/>
    </xf>
    <xf numFmtId="0" fontId="40" fillId="29" borderId="50" xfId="0" applyFont="1" applyFill="1" applyBorder="1" applyAlignment="1">
      <alignment horizontal="left" vertical="center"/>
    </xf>
    <xf numFmtId="0" fontId="40" fillId="29" borderId="18" xfId="0" applyFont="1" applyFill="1" applyBorder="1" applyAlignment="1">
      <alignment horizontal="left" vertical="center"/>
    </xf>
    <xf numFmtId="0" fontId="40" fillId="29" borderId="26" xfId="0" applyFont="1" applyFill="1" applyBorder="1" applyAlignment="1">
      <alignment horizontal="left" vertical="center"/>
    </xf>
    <xf numFmtId="0" fontId="93" fillId="0" borderId="17" xfId="0" applyFont="1" applyBorder="1" applyAlignment="1">
      <alignment horizontal="center" vertical="center" wrapText="1"/>
    </xf>
    <xf numFmtId="0" fontId="93" fillId="0" borderId="18" xfId="0" applyFont="1" applyBorder="1" applyAlignment="1">
      <alignment horizontal="center" vertical="center" wrapText="1"/>
    </xf>
    <xf numFmtId="0" fontId="93" fillId="0" borderId="51" xfId="0" applyFont="1" applyBorder="1" applyAlignment="1">
      <alignment horizontal="center" vertical="center" wrapText="1"/>
    </xf>
    <xf numFmtId="0" fontId="89" fillId="0" borderId="17" xfId="0" applyFont="1" applyBorder="1" applyAlignment="1">
      <alignment horizontal="center" vertical="center"/>
    </xf>
    <xf numFmtId="0" fontId="89" fillId="0" borderId="51" xfId="0" applyFont="1" applyBorder="1" applyAlignment="1">
      <alignment horizontal="center" vertical="center"/>
    </xf>
    <xf numFmtId="0" fontId="76" fillId="0" borderId="10" xfId="0" applyFont="1" applyFill="1" applyBorder="1" applyAlignment="1">
      <alignment horizontal="left" vertical="center"/>
    </xf>
    <xf numFmtId="0" fontId="76" fillId="0" borderId="11" xfId="0" applyFont="1" applyFill="1" applyBorder="1" applyAlignment="1">
      <alignment horizontal="left" vertical="center"/>
    </xf>
    <xf numFmtId="0" fontId="76" fillId="0" borderId="12" xfId="0" applyFont="1" applyFill="1" applyBorder="1" applyAlignment="1">
      <alignment horizontal="left" vertical="center"/>
    </xf>
    <xf numFmtId="0" fontId="40" fillId="0" borderId="50" xfId="0" applyFont="1" applyFill="1" applyBorder="1" applyAlignment="1">
      <alignment horizontal="left" vertical="center"/>
    </xf>
    <xf numFmtId="0" fontId="40" fillId="0" borderId="18" xfId="0" applyFont="1" applyFill="1" applyBorder="1" applyAlignment="1">
      <alignment horizontal="left" vertical="center"/>
    </xf>
    <xf numFmtId="0" fontId="40" fillId="0" borderId="26" xfId="0" applyFont="1" applyFill="1" applyBorder="1" applyAlignment="1">
      <alignment horizontal="left" vertical="center"/>
    </xf>
    <xf numFmtId="0" fontId="93" fillId="0" borderId="50" xfId="0" applyFont="1" applyBorder="1" applyAlignment="1">
      <alignment horizontal="center" vertical="center"/>
    </xf>
    <xf numFmtId="0" fontId="93" fillId="0" borderId="51" xfId="0" applyFont="1" applyBorder="1" applyAlignment="1">
      <alignment horizontal="center" vertical="center"/>
    </xf>
    <xf numFmtId="0" fontId="89" fillId="0" borderId="17" xfId="0" applyFont="1" applyBorder="1" applyAlignment="1">
      <alignment horizontal="center" vertical="center" wrapText="1"/>
    </xf>
    <xf numFmtId="0" fontId="89" fillId="0" borderId="18" xfId="0" applyFont="1" applyBorder="1" applyAlignment="1">
      <alignment horizontal="center" vertical="center" wrapText="1"/>
    </xf>
    <xf numFmtId="0" fontId="89" fillId="0" borderId="51" xfId="0" applyFont="1" applyBorder="1" applyAlignment="1">
      <alignment horizontal="center" vertical="center" wrapText="1"/>
    </xf>
    <xf numFmtId="0" fontId="94" fillId="0" borderId="71" xfId="0" applyFont="1" applyBorder="1" applyAlignment="1">
      <alignment horizontal="center" vertical="center" wrapText="1"/>
    </xf>
    <xf numFmtId="0" fontId="94" fillId="0" borderId="56" xfId="0" applyFont="1" applyBorder="1" applyAlignment="1">
      <alignment horizontal="center" vertical="center" wrapText="1"/>
    </xf>
    <xf numFmtId="0" fontId="94" fillId="0" borderId="109" xfId="0" applyFont="1" applyBorder="1" applyAlignment="1">
      <alignment horizontal="center" vertical="center" wrapText="1"/>
    </xf>
    <xf numFmtId="0" fontId="94" fillId="0" borderId="29" xfId="0" applyFont="1" applyBorder="1" applyAlignment="1">
      <alignment horizontal="center" vertical="center" wrapText="1"/>
    </xf>
    <xf numFmtId="0" fontId="94" fillId="0" borderId="110" xfId="0" applyFont="1" applyBorder="1" applyAlignment="1">
      <alignment horizontal="center" vertical="center" wrapText="1"/>
    </xf>
    <xf numFmtId="0" fontId="94" fillId="0" borderId="63" xfId="0" applyFont="1" applyBorder="1" applyAlignment="1">
      <alignment horizontal="center" vertical="center" wrapText="1"/>
    </xf>
    <xf numFmtId="0" fontId="89" fillId="0" borderId="18" xfId="0" applyFont="1" applyBorder="1" applyAlignment="1">
      <alignment horizontal="center" vertical="center"/>
    </xf>
    <xf numFmtId="0" fontId="40" fillId="0" borderId="20" xfId="0" applyFont="1" applyFill="1" applyBorder="1" applyAlignment="1">
      <alignment horizontal="left" vertical="center"/>
    </xf>
    <xf numFmtId="0" fontId="40" fillId="0" borderId="19" xfId="0" applyFont="1" applyFill="1" applyBorder="1" applyAlignment="1">
      <alignment horizontal="left" vertical="center"/>
    </xf>
    <xf numFmtId="0" fontId="40" fillId="0" borderId="107" xfId="0" applyFont="1" applyFill="1" applyBorder="1" applyAlignment="1">
      <alignment horizontal="left" vertical="center"/>
    </xf>
    <xf numFmtId="0" fontId="40" fillId="29" borderId="20" xfId="0" applyFont="1" applyFill="1" applyBorder="1" applyAlignment="1">
      <alignment horizontal="left" vertical="center"/>
    </xf>
    <xf numFmtId="0" fontId="40" fillId="29" borderId="19" xfId="0" applyFont="1" applyFill="1" applyBorder="1" applyAlignment="1">
      <alignment horizontal="left" vertical="center"/>
    </xf>
    <xf numFmtId="0" fontId="40" fillId="29" borderId="107" xfId="0" applyFont="1" applyFill="1" applyBorder="1" applyAlignment="1">
      <alignment horizontal="left" vertical="center"/>
    </xf>
    <xf numFmtId="0" fontId="93" fillId="0" borderId="61" xfId="0" applyFont="1" applyBorder="1" applyAlignment="1">
      <alignment horizontal="center" vertical="center"/>
    </xf>
    <xf numFmtId="0" fontId="93" fillId="0" borderId="19" xfId="0" applyFont="1" applyBorder="1" applyAlignment="1">
      <alignment horizontal="center" vertical="center"/>
    </xf>
    <xf numFmtId="0" fontId="93" fillId="0" borderId="65" xfId="0" applyFont="1" applyBorder="1" applyAlignment="1">
      <alignment horizontal="center" vertical="center"/>
    </xf>
    <xf numFmtId="0" fontId="40" fillId="0" borderId="61" xfId="0" applyFont="1" applyBorder="1" applyAlignment="1">
      <alignment horizontal="center" vertical="center" wrapText="1"/>
    </xf>
    <xf numFmtId="0" fontId="40" fillId="0" borderId="65" xfId="0" applyFont="1" applyBorder="1" applyAlignment="1">
      <alignment horizontal="center" vertical="center" wrapText="1"/>
    </xf>
    <xf numFmtId="0" fontId="89" fillId="0" borderId="16" xfId="0" applyFont="1" applyBorder="1" applyAlignment="1">
      <alignment horizontal="center" vertical="center" wrapText="1"/>
    </xf>
    <xf numFmtId="0" fontId="95" fillId="0" borderId="17" xfId="0" applyFont="1" applyBorder="1" applyAlignment="1">
      <alignment horizontal="center" vertical="center"/>
    </xf>
    <xf numFmtId="0" fontId="95" fillId="0" borderId="51" xfId="0" applyFont="1" applyBorder="1" applyAlignment="1">
      <alignment horizontal="center" vertical="center"/>
    </xf>
    <xf numFmtId="0" fontId="93" fillId="0" borderId="16" xfId="0" applyFont="1" applyBorder="1" applyAlignment="1">
      <alignment horizontal="center" vertical="center"/>
    </xf>
    <xf numFmtId="0" fontId="93" fillId="0" borderId="17" xfId="0" applyFont="1" applyBorder="1" applyAlignment="1">
      <alignment horizontal="center" vertical="center"/>
    </xf>
    <xf numFmtId="0" fontId="93" fillId="0" borderId="18" xfId="0" applyFont="1" applyBorder="1" applyAlignment="1">
      <alignment horizontal="center" vertical="center"/>
    </xf>
    <xf numFmtId="0" fontId="34" fillId="0" borderId="57" xfId="0" applyFont="1" applyFill="1" applyBorder="1" applyAlignment="1">
      <alignment vertical="center"/>
    </xf>
    <xf numFmtId="0" fontId="34" fillId="0" borderId="42" xfId="0" applyFont="1" applyFill="1" applyBorder="1" applyAlignment="1">
      <alignment vertical="center"/>
    </xf>
    <xf numFmtId="0" fontId="34" fillId="0" borderId="33" xfId="0" applyFont="1" applyFill="1" applyBorder="1" applyAlignment="1">
      <alignment vertical="center"/>
    </xf>
    <xf numFmtId="0" fontId="34" fillId="0" borderId="92" xfId="0" applyFont="1" applyFill="1" applyBorder="1" applyAlignment="1">
      <alignment vertical="center"/>
    </xf>
    <xf numFmtId="0" fontId="34" fillId="0" borderId="62" xfId="0" applyFont="1" applyFill="1" applyBorder="1" applyAlignment="1">
      <alignment vertical="center"/>
    </xf>
    <xf numFmtId="0" fontId="34" fillId="0" borderId="114" xfId="0" applyFont="1" applyFill="1" applyBorder="1" applyAlignment="1">
      <alignment vertical="center"/>
    </xf>
    <xf numFmtId="0" fontId="6" fillId="0" borderId="71" xfId="961" applyFill="1" applyBorder="1" applyAlignment="1" applyProtection="1">
      <alignment vertical="top" wrapText="1"/>
    </xf>
    <xf numFmtId="0" fontId="4" fillId="0" borderId="42" xfId="0" applyFont="1" applyFill="1" applyBorder="1" applyAlignment="1">
      <alignment vertical="top" wrapText="1"/>
    </xf>
    <xf numFmtId="0" fontId="4" fillId="0" borderId="56" xfId="0" applyFont="1" applyFill="1" applyBorder="1" applyAlignment="1">
      <alignment vertical="top" wrapText="1"/>
    </xf>
    <xf numFmtId="0" fontId="4" fillId="0" borderId="110" xfId="0" applyFont="1" applyFill="1" applyBorder="1" applyAlignment="1">
      <alignment vertical="top" wrapText="1"/>
    </xf>
    <xf numFmtId="0" fontId="4" fillId="0" borderId="62" xfId="0" applyFont="1" applyFill="1" applyBorder="1" applyAlignment="1">
      <alignment vertical="top" wrapText="1"/>
    </xf>
    <xf numFmtId="0" fontId="4" fillId="0" borderId="63" xfId="0" applyFont="1" applyFill="1" applyBorder="1" applyAlignment="1">
      <alignment vertical="top" wrapText="1"/>
    </xf>
    <xf numFmtId="0" fontId="89" fillId="0" borderId="50" xfId="0" applyFont="1" applyBorder="1" applyAlignment="1">
      <alignment horizontal="center" vertical="center"/>
    </xf>
    <xf numFmtId="0" fontId="40" fillId="0" borderId="27" xfId="0" applyFont="1" applyFill="1" applyBorder="1" applyAlignment="1">
      <alignment horizontal="left" vertical="center"/>
    </xf>
    <xf numFmtId="0" fontId="94" fillId="0" borderId="71" xfId="0" applyFont="1" applyBorder="1" applyAlignment="1">
      <alignment horizontal="left" vertical="center" wrapText="1"/>
    </xf>
    <xf numFmtId="0" fontId="94" fillId="0" borderId="42" xfId="0" applyFont="1" applyBorder="1" applyAlignment="1">
      <alignment horizontal="left" vertical="center" wrapText="1"/>
    </xf>
    <xf numFmtId="0" fontId="94" fillId="0" borderId="56" xfId="0" applyFont="1" applyBorder="1" applyAlignment="1">
      <alignment horizontal="left" vertical="center" wrapText="1"/>
    </xf>
    <xf numFmtId="0" fontId="94" fillId="0" borderId="109" xfId="0" applyFont="1" applyBorder="1" applyAlignment="1">
      <alignment horizontal="left" vertical="center" wrapText="1"/>
    </xf>
    <xf numFmtId="0" fontId="94" fillId="0" borderId="0" xfId="0" applyFont="1" applyBorder="1" applyAlignment="1">
      <alignment horizontal="left" vertical="center" wrapText="1"/>
    </xf>
    <xf numFmtId="0" fontId="94" fillId="0" borderId="29" xfId="0" applyFont="1" applyBorder="1" applyAlignment="1">
      <alignment horizontal="left" vertical="center" wrapText="1"/>
    </xf>
    <xf numFmtId="0" fontId="94" fillId="0" borderId="110" xfId="0" applyFont="1" applyBorder="1" applyAlignment="1">
      <alignment horizontal="left" vertical="center" wrapText="1"/>
    </xf>
    <xf numFmtId="0" fontId="94" fillId="0" borderId="62" xfId="0" applyFont="1" applyBorder="1" applyAlignment="1">
      <alignment horizontal="left" vertical="center" wrapText="1"/>
    </xf>
    <xf numFmtId="0" fontId="94" fillId="0" borderId="63" xfId="0" applyFont="1" applyBorder="1" applyAlignment="1">
      <alignment horizontal="left" vertical="center" wrapText="1"/>
    </xf>
    <xf numFmtId="0" fontId="89" fillId="0" borderId="14" xfId="0" applyFont="1" applyBorder="1" applyAlignment="1">
      <alignment horizontal="center" vertical="center" wrapText="1"/>
    </xf>
    <xf numFmtId="0" fontId="89" fillId="0" borderId="116" xfId="0" applyFont="1" applyBorder="1" applyAlignment="1">
      <alignment horizontal="center" vertical="center" wrapText="1"/>
    </xf>
    <xf numFmtId="0" fontId="44" fillId="0" borderId="57" xfId="0" applyFont="1" applyFill="1" applyBorder="1" applyAlignment="1">
      <alignment vertical="center"/>
    </xf>
    <xf numFmtId="0" fontId="44" fillId="0" borderId="42" xfId="0" applyFont="1" applyFill="1" applyBorder="1" applyAlignment="1">
      <alignment vertical="center"/>
    </xf>
    <xf numFmtId="0" fontId="44" fillId="0" borderId="33" xfId="0" applyFont="1" applyFill="1" applyBorder="1" applyAlignment="1">
      <alignment vertical="center"/>
    </xf>
    <xf numFmtId="0" fontId="44" fillId="0" borderId="78" xfId="0" applyFont="1" applyFill="1" applyBorder="1" applyAlignment="1">
      <alignment vertical="center"/>
    </xf>
    <xf numFmtId="0" fontId="44" fillId="0" borderId="27" xfId="0" applyFont="1" applyFill="1" applyBorder="1" applyAlignment="1">
      <alignment vertical="center"/>
    </xf>
    <xf numFmtId="0" fontId="44" fillId="0" borderId="89" xfId="0" applyFont="1" applyFill="1" applyBorder="1" applyAlignment="1">
      <alignment vertical="center"/>
    </xf>
    <xf numFmtId="0" fontId="44" fillId="0" borderId="17" xfId="0" applyFont="1" applyFill="1" applyBorder="1" applyAlignment="1">
      <alignment vertical="center"/>
    </xf>
    <xf numFmtId="0" fontId="44" fillId="28" borderId="17" xfId="0" applyFont="1" applyFill="1" applyBorder="1" applyAlignment="1">
      <alignment vertical="center"/>
    </xf>
    <xf numFmtId="0" fontId="44" fillId="28" borderId="18" xfId="0" applyFont="1" applyFill="1" applyBorder="1" applyAlignment="1">
      <alignment vertical="center"/>
    </xf>
    <xf numFmtId="0" fontId="44" fillId="28" borderId="51" xfId="0" applyFont="1" applyFill="1" applyBorder="1" applyAlignment="1">
      <alignment vertical="center"/>
    </xf>
    <xf numFmtId="0" fontId="44" fillId="28" borderId="17" xfId="0" applyFont="1" applyFill="1" applyBorder="1" applyAlignment="1">
      <alignment horizontal="left" vertical="center"/>
    </xf>
    <xf numFmtId="0" fontId="44" fillId="28" borderId="18" xfId="0" applyFont="1" applyFill="1" applyBorder="1" applyAlignment="1">
      <alignment horizontal="left" vertical="center"/>
    </xf>
    <xf numFmtId="0" fontId="44" fillId="28" borderId="26" xfId="0" applyFont="1" applyFill="1" applyBorder="1" applyAlignment="1">
      <alignment horizontal="left" vertical="center"/>
    </xf>
    <xf numFmtId="0" fontId="44" fillId="0" borderId="17" xfId="0" applyFont="1" applyFill="1" applyBorder="1" applyAlignment="1">
      <alignment horizontal="left" vertical="center"/>
    </xf>
    <xf numFmtId="0" fontId="44" fillId="0" borderId="18" xfId="0" applyFont="1" applyFill="1" applyBorder="1" applyAlignment="1">
      <alignment horizontal="left" vertical="center"/>
    </xf>
    <xf numFmtId="0" fontId="34" fillId="28" borderId="17" xfId="0" applyFont="1" applyFill="1" applyBorder="1" applyAlignment="1">
      <alignment horizontal="left" vertical="center"/>
    </xf>
    <xf numFmtId="0" fontId="34" fillId="28" borderId="18" xfId="0" applyFont="1" applyFill="1" applyBorder="1" applyAlignment="1">
      <alignment horizontal="left" vertical="center"/>
    </xf>
    <xf numFmtId="0" fontId="34" fillId="28" borderId="26" xfId="0" applyFont="1" applyFill="1" applyBorder="1" applyAlignment="1">
      <alignment horizontal="left" vertical="center"/>
    </xf>
    <xf numFmtId="0" fontId="4" fillId="0" borderId="71" xfId="0" applyFont="1" applyFill="1" applyBorder="1" applyAlignment="1">
      <alignment vertical="center" wrapText="1"/>
    </xf>
    <xf numFmtId="0" fontId="4" fillId="0" borderId="42" xfId="0" applyFont="1" applyFill="1" applyBorder="1" applyAlignment="1">
      <alignment vertical="center" wrapText="1"/>
    </xf>
    <xf numFmtId="0" fontId="4" fillId="0" borderId="33" xfId="0" applyFont="1" applyFill="1" applyBorder="1" applyAlignment="1">
      <alignment vertical="center" wrapText="1"/>
    </xf>
    <xf numFmtId="0" fontId="4" fillId="0" borderId="73" xfId="0" applyFont="1" applyFill="1" applyBorder="1" applyAlignment="1">
      <alignment vertical="center" wrapText="1"/>
    </xf>
    <xf numFmtId="0" fontId="4" fillId="0" borderId="27" xfId="0" applyFont="1" applyFill="1" applyBorder="1" applyAlignment="1">
      <alignment vertical="center" wrapText="1"/>
    </xf>
    <xf numFmtId="0" fontId="4" fillId="0" borderId="89" xfId="0" applyFont="1" applyFill="1" applyBorder="1" applyAlignment="1">
      <alignment vertical="center" wrapText="1"/>
    </xf>
    <xf numFmtId="0" fontId="44" fillId="28" borderId="71" xfId="0" applyFont="1" applyFill="1" applyBorder="1" applyAlignment="1">
      <alignment horizontal="left" vertical="center"/>
    </xf>
    <xf numFmtId="0" fontId="44" fillId="28" borderId="42" xfId="0" applyFont="1" applyFill="1" applyBorder="1" applyAlignment="1">
      <alignment horizontal="left" vertical="center"/>
    </xf>
    <xf numFmtId="0" fontId="44" fillId="28" borderId="33" xfId="0" applyFont="1" applyFill="1" applyBorder="1" applyAlignment="1">
      <alignment horizontal="left" vertical="center"/>
    </xf>
    <xf numFmtId="0" fontId="44" fillId="28" borderId="73" xfId="0" applyFont="1" applyFill="1" applyBorder="1" applyAlignment="1">
      <alignment horizontal="left" vertical="center"/>
    </xf>
    <xf numFmtId="0" fontId="44" fillId="28" borderId="27" xfId="0" applyFont="1" applyFill="1" applyBorder="1" applyAlignment="1">
      <alignment horizontal="left" vertical="center"/>
    </xf>
    <xf numFmtId="0" fontId="44" fillId="28" borderId="89" xfId="0" applyFont="1" applyFill="1" applyBorder="1" applyAlignment="1">
      <alignment horizontal="left" vertical="center"/>
    </xf>
    <xf numFmtId="0" fontId="44" fillId="28" borderId="56" xfId="0" applyFont="1" applyFill="1" applyBorder="1" applyAlignment="1">
      <alignment horizontal="left" vertical="center"/>
    </xf>
    <xf numFmtId="0" fontId="44" fillId="28" borderId="64" xfId="0" applyFont="1" applyFill="1" applyBorder="1" applyAlignment="1">
      <alignment horizontal="left" vertical="center"/>
    </xf>
    <xf numFmtId="0" fontId="44" fillId="0" borderId="66" xfId="0" applyFont="1" applyFill="1" applyBorder="1" applyAlignment="1">
      <alignment vertical="center"/>
    </xf>
    <xf numFmtId="0" fontId="44" fillId="0" borderId="0" xfId="0" applyFont="1" applyFill="1" applyBorder="1" applyAlignment="1">
      <alignment vertical="center"/>
    </xf>
    <xf numFmtId="0" fontId="44" fillId="0" borderId="115" xfId="0" applyFont="1" applyFill="1" applyBorder="1" applyAlignment="1">
      <alignment vertical="center"/>
    </xf>
    <xf numFmtId="0" fontId="44" fillId="0" borderId="17" xfId="0" applyFont="1" applyFill="1" applyBorder="1" applyAlignment="1">
      <alignment vertical="center" wrapText="1"/>
    </xf>
    <xf numFmtId="0" fontId="44" fillId="0" borderId="18" xfId="0" applyFont="1" applyFill="1" applyBorder="1" applyAlignment="1">
      <alignment vertical="center" wrapText="1"/>
    </xf>
    <xf numFmtId="0" fontId="44" fillId="0" borderId="51" xfId="0" applyFont="1" applyFill="1" applyBorder="1" applyAlignment="1">
      <alignment vertical="center" wrapText="1"/>
    </xf>
    <xf numFmtId="0" fontId="34" fillId="0" borderId="49" xfId="0" applyFont="1" applyFill="1" applyBorder="1" applyAlignment="1">
      <alignment vertical="center"/>
    </xf>
    <xf numFmtId="0" fontId="34" fillId="0" borderId="46" xfId="0" applyFont="1" applyFill="1" applyBorder="1" applyAlignment="1">
      <alignment vertical="center"/>
    </xf>
    <xf numFmtId="0" fontId="44" fillId="0" borderId="58" xfId="0" applyFont="1" applyFill="1" applyBorder="1" applyAlignment="1">
      <alignment horizontal="center" vertical="center" shrinkToFit="1"/>
    </xf>
    <xf numFmtId="0" fontId="44" fillId="0" borderId="49" xfId="0" applyFont="1" applyFill="1" applyBorder="1" applyAlignment="1">
      <alignment horizontal="center" vertical="center" shrinkToFit="1"/>
    </xf>
    <xf numFmtId="0" fontId="44" fillId="0" borderId="46" xfId="0" applyFont="1" applyFill="1" applyBorder="1" applyAlignment="1">
      <alignment horizontal="center" vertical="center" shrinkToFit="1"/>
    </xf>
    <xf numFmtId="0" fontId="44" fillId="0" borderId="46" xfId="0" applyFont="1" applyFill="1" applyBorder="1" applyAlignment="1">
      <alignment horizontal="left" vertical="center" wrapText="1"/>
    </xf>
    <xf numFmtId="0" fontId="34" fillId="0" borderId="58" xfId="0" applyFont="1" applyFill="1" applyBorder="1" applyAlignment="1">
      <alignment horizontal="left" vertical="center"/>
    </xf>
    <xf numFmtId="0" fontId="34" fillId="0" borderId="46" xfId="0" applyFont="1" applyFill="1" applyBorder="1" applyAlignment="1">
      <alignment horizontal="left" vertical="center"/>
    </xf>
    <xf numFmtId="0" fontId="44" fillId="0" borderId="54" xfId="0" applyFont="1" applyFill="1" applyBorder="1" applyAlignment="1">
      <alignment horizontal="center" vertical="center"/>
    </xf>
    <xf numFmtId="0" fontId="44" fillId="0" borderId="50" xfId="0" applyFont="1" applyFill="1" applyBorder="1" applyAlignment="1">
      <alignment vertical="center"/>
    </xf>
    <xf numFmtId="0" fontId="34" fillId="0" borderId="18" xfId="0" applyFont="1" applyFill="1" applyBorder="1" applyAlignment="1">
      <alignment vertical="center"/>
    </xf>
    <xf numFmtId="0" fontId="34" fillId="0" borderId="51" xfId="0" applyFont="1" applyFill="1" applyBorder="1" applyAlignment="1">
      <alignment vertical="center"/>
    </xf>
    <xf numFmtId="0" fontId="76" fillId="28" borderId="17" xfId="0" applyFont="1" applyFill="1" applyBorder="1" applyAlignment="1">
      <alignment horizontal="center" vertical="center"/>
    </xf>
    <xf numFmtId="0" fontId="76" fillId="28" borderId="18" xfId="0" applyFont="1" applyFill="1" applyBorder="1" applyAlignment="1">
      <alignment horizontal="center" vertical="center"/>
    </xf>
    <xf numFmtId="0" fontId="76" fillId="28" borderId="51" xfId="0" applyFont="1" applyFill="1" applyBorder="1" applyAlignment="1">
      <alignment horizontal="center" vertical="center"/>
    </xf>
    <xf numFmtId="14" fontId="76" fillId="28" borderId="17" xfId="0" applyNumberFormat="1" applyFont="1" applyFill="1" applyBorder="1" applyAlignment="1">
      <alignment horizontal="center" vertical="center"/>
    </xf>
    <xf numFmtId="14" fontId="76" fillId="28" borderId="18" xfId="0" applyNumberFormat="1" applyFont="1" applyFill="1" applyBorder="1" applyAlignment="1">
      <alignment horizontal="center" vertical="center"/>
    </xf>
    <xf numFmtId="14" fontId="76" fillId="28" borderId="26" xfId="0" applyNumberFormat="1" applyFont="1" applyFill="1" applyBorder="1" applyAlignment="1">
      <alignment horizontal="center" vertical="center"/>
    </xf>
    <xf numFmtId="14" fontId="34" fillId="28" borderId="17" xfId="0" applyNumberFormat="1" applyFont="1" applyFill="1" applyBorder="1" applyAlignment="1">
      <alignment horizontal="center" vertical="center"/>
    </xf>
    <xf numFmtId="14" fontId="34" fillId="28" borderId="18" xfId="0" applyNumberFormat="1" applyFont="1" applyFill="1" applyBorder="1" applyAlignment="1">
      <alignment horizontal="center" vertical="center"/>
    </xf>
    <xf numFmtId="14" fontId="34" fillId="28" borderId="26" xfId="0" applyNumberFormat="1" applyFont="1" applyFill="1" applyBorder="1" applyAlignment="1">
      <alignment horizontal="center" vertical="center"/>
    </xf>
    <xf numFmtId="0" fontId="76" fillId="0" borderId="50" xfId="0" applyFont="1" applyFill="1" applyBorder="1" applyAlignment="1">
      <alignment horizontal="left" vertical="center"/>
    </xf>
    <xf numFmtId="0" fontId="76" fillId="0" borderId="18" xfId="0" applyFont="1" applyFill="1" applyBorder="1" applyAlignment="1">
      <alignment horizontal="left" vertical="center"/>
    </xf>
    <xf numFmtId="0" fontId="76" fillId="0" borderId="51" xfId="0" applyFont="1" applyFill="1" applyBorder="1" applyAlignment="1">
      <alignment horizontal="left" vertical="center"/>
    </xf>
    <xf numFmtId="0" fontId="76" fillId="0" borderId="17" xfId="0" applyFont="1" applyFill="1" applyBorder="1" applyAlignment="1">
      <alignment horizontal="left" vertical="center"/>
    </xf>
    <xf numFmtId="0" fontId="76" fillId="0" borderId="26" xfId="0" applyFont="1" applyFill="1" applyBorder="1" applyAlignment="1">
      <alignment horizontal="left" vertical="center"/>
    </xf>
    <xf numFmtId="0" fontId="44" fillId="0" borderId="26" xfId="0" applyFont="1" applyFill="1" applyBorder="1" applyAlignment="1">
      <alignment vertical="center"/>
    </xf>
    <xf numFmtId="0" fontId="76" fillId="24" borderId="50" xfId="0" applyFont="1" applyFill="1" applyBorder="1" applyAlignment="1">
      <alignment vertical="center"/>
    </xf>
    <xf numFmtId="0" fontId="76" fillId="24" borderId="18" xfId="0" applyFont="1" applyFill="1" applyBorder="1" applyAlignment="1">
      <alignment vertical="center"/>
    </xf>
    <xf numFmtId="0" fontId="76" fillId="24" borderId="26" xfId="0" applyFont="1" applyFill="1" applyBorder="1" applyAlignment="1">
      <alignment vertical="center"/>
    </xf>
    <xf numFmtId="0" fontId="14" fillId="0" borderId="0" xfId="0" applyFont="1" applyAlignment="1">
      <alignment horizontal="center" vertical="center" shrinkToFit="1"/>
    </xf>
    <xf numFmtId="0" fontId="76" fillId="24" borderId="25" xfId="0" applyFont="1" applyFill="1" applyBorder="1" applyAlignment="1">
      <alignment vertical="center"/>
    </xf>
    <xf numFmtId="0" fontId="76" fillId="24" borderId="16" xfId="0" applyFont="1" applyFill="1" applyBorder="1" applyAlignment="1">
      <alignment vertical="center"/>
    </xf>
    <xf numFmtId="0" fontId="76" fillId="24" borderId="17" xfId="0" applyFont="1" applyFill="1" applyBorder="1" applyAlignment="1">
      <alignment vertical="center"/>
    </xf>
    <xf numFmtId="0" fontId="76" fillId="24" borderId="47" xfId="0" applyFont="1" applyFill="1" applyBorder="1" applyAlignment="1">
      <alignment vertical="center"/>
    </xf>
    <xf numFmtId="0" fontId="91" fillId="0" borderId="25" xfId="0" applyFont="1" applyFill="1" applyBorder="1" applyAlignment="1">
      <alignment vertical="center"/>
    </xf>
    <xf numFmtId="0" fontId="91" fillId="0" borderId="16" xfId="0" applyFont="1" applyFill="1" applyBorder="1" applyAlignment="1">
      <alignment vertical="center"/>
    </xf>
    <xf numFmtId="0" fontId="44" fillId="28" borderId="17" xfId="0" applyFont="1" applyFill="1" applyBorder="1" applyAlignment="1">
      <alignment horizontal="center" vertical="center"/>
    </xf>
    <xf numFmtId="0" fontId="44" fillId="28" borderId="18" xfId="0" applyFont="1" applyFill="1" applyBorder="1" applyAlignment="1">
      <alignment horizontal="center" vertical="center"/>
    </xf>
    <xf numFmtId="0" fontId="44" fillId="28" borderId="51" xfId="0" applyFont="1" applyFill="1" applyBorder="1" applyAlignment="1">
      <alignment horizontal="center" vertical="center"/>
    </xf>
    <xf numFmtId="0" fontId="44" fillId="28" borderId="16" xfId="0" applyFont="1" applyFill="1" applyBorder="1" applyAlignment="1">
      <alignment vertical="center"/>
    </xf>
    <xf numFmtId="0" fontId="44" fillId="28" borderId="47" xfId="0" applyFont="1" applyFill="1" applyBorder="1" applyAlignment="1">
      <alignment vertical="center"/>
    </xf>
    <xf numFmtId="0" fontId="160" fillId="0" borderId="27" xfId="0" applyFont="1" applyBorder="1" applyAlignment="1">
      <alignment horizontal="center" vertical="center"/>
    </xf>
    <xf numFmtId="0" fontId="76" fillId="0" borderId="51" xfId="0" applyFont="1" applyFill="1" applyBorder="1" applyAlignment="1">
      <alignment horizontal="center" vertical="center"/>
    </xf>
    <xf numFmtId="0" fontId="34" fillId="0" borderId="25" xfId="0" applyFont="1" applyFill="1" applyBorder="1" applyAlignment="1">
      <alignment vertical="center"/>
    </xf>
    <xf numFmtId="0" fontId="34" fillId="0" borderId="16" xfId="0" applyFont="1" applyFill="1" applyBorder="1" applyAlignment="1">
      <alignment vertical="center"/>
    </xf>
    <xf numFmtId="0" fontId="44" fillId="0" borderId="25" xfId="0" applyFont="1" applyFill="1" applyBorder="1" applyAlignment="1">
      <alignment vertical="center"/>
    </xf>
    <xf numFmtId="0" fontId="44" fillId="0" borderId="16" xfId="0" applyFont="1" applyFill="1" applyBorder="1" applyAlignment="1">
      <alignment vertical="center"/>
    </xf>
    <xf numFmtId="0" fontId="76" fillId="28" borderId="26" xfId="0" applyFont="1" applyFill="1" applyBorder="1" applyAlignment="1">
      <alignment horizontal="center" vertical="center"/>
    </xf>
    <xf numFmtId="0" fontId="76" fillId="24" borderId="105" xfId="0" applyFont="1" applyFill="1" applyBorder="1" applyAlignment="1">
      <alignment vertical="center"/>
    </xf>
    <xf numFmtId="0" fontId="76" fillId="24" borderId="28" xfId="0" applyFont="1" applyFill="1" applyBorder="1" applyAlignment="1">
      <alignment vertical="center"/>
    </xf>
    <xf numFmtId="0" fontId="76" fillId="24" borderId="73" xfId="0" applyFont="1" applyFill="1" applyBorder="1" applyAlignment="1">
      <alignment vertical="center"/>
    </xf>
    <xf numFmtId="0" fontId="76" fillId="24" borderId="106" xfId="0" applyFont="1" applyFill="1" applyBorder="1" applyAlignment="1">
      <alignment vertical="center"/>
    </xf>
    <xf numFmtId="0" fontId="34" fillId="28" borderId="17" xfId="0" applyFont="1" applyFill="1" applyBorder="1" applyAlignment="1">
      <alignment horizontal="center" vertical="center"/>
    </xf>
    <xf numFmtId="0" fontId="34" fillId="28" borderId="18" xfId="0" applyFont="1" applyFill="1" applyBorder="1" applyAlignment="1">
      <alignment horizontal="center" vertical="center"/>
    </xf>
    <xf numFmtId="0" fontId="34" fillId="28" borderId="51" xfId="0" applyFont="1" applyFill="1" applyBorder="1" applyAlignment="1">
      <alignment horizontal="center" vertical="center"/>
    </xf>
    <xf numFmtId="0" fontId="40" fillId="0" borderId="52" xfId="0" applyFont="1" applyFill="1" applyBorder="1" applyAlignment="1">
      <alignment horizontal="left" vertical="center"/>
    </xf>
    <xf numFmtId="0" fontId="40" fillId="0" borderId="53" xfId="0" applyFont="1" applyFill="1" applyBorder="1" applyAlignment="1">
      <alignment horizontal="left" vertical="center"/>
    </xf>
    <xf numFmtId="0" fontId="40" fillId="0" borderId="61" xfId="0" applyFont="1" applyFill="1" applyBorder="1" applyAlignment="1">
      <alignment horizontal="left" vertical="center"/>
    </xf>
    <xf numFmtId="0" fontId="40" fillId="0" borderId="48" xfId="0" applyFont="1" applyFill="1" applyBorder="1" applyAlignment="1">
      <alignment horizontal="left" vertical="center"/>
    </xf>
    <xf numFmtId="0" fontId="40" fillId="0" borderId="25" xfId="0" applyFont="1" applyFill="1" applyBorder="1" applyAlignment="1">
      <alignment horizontal="left" vertical="center"/>
    </xf>
    <xf numFmtId="0" fontId="40" fillId="0" borderId="16" xfId="0" applyFont="1" applyFill="1" applyBorder="1" applyAlignment="1">
      <alignment horizontal="left" vertical="center"/>
    </xf>
    <xf numFmtId="0" fontId="40" fillId="0" borderId="47" xfId="0" applyFont="1" applyFill="1" applyBorder="1" applyAlignment="1">
      <alignment horizontal="left" vertical="center"/>
    </xf>
    <xf numFmtId="0" fontId="76" fillId="0" borderId="78" xfId="0" applyFont="1" applyFill="1" applyBorder="1" applyAlignment="1">
      <alignment horizontal="left" vertical="center"/>
    </xf>
    <xf numFmtId="0" fontId="76" fillId="0" borderId="27" xfId="0" applyFont="1" applyFill="1" applyBorder="1" applyAlignment="1">
      <alignment horizontal="left" vertical="center"/>
    </xf>
    <xf numFmtId="0" fontId="76" fillId="0" borderId="64" xfId="0" applyFont="1" applyFill="1" applyBorder="1" applyAlignment="1">
      <alignment horizontal="left" vertical="center"/>
    </xf>
    <xf numFmtId="0" fontId="40" fillId="0" borderId="17" xfId="0" applyFont="1" applyFill="1" applyBorder="1" applyAlignment="1">
      <alignment horizontal="left" vertical="center"/>
    </xf>
    <xf numFmtId="0" fontId="44" fillId="28" borderId="61" xfId="0" applyFont="1" applyFill="1" applyBorder="1" applyAlignment="1">
      <alignment horizontal="center" vertical="center"/>
    </xf>
    <xf numFmtId="0" fontId="44" fillId="28" borderId="19" xfId="0" applyFont="1" applyFill="1" applyBorder="1" applyAlignment="1">
      <alignment horizontal="center" vertical="center"/>
    </xf>
    <xf numFmtId="0" fontId="44" fillId="28" borderId="65" xfId="0" applyFont="1" applyFill="1" applyBorder="1" applyAlignment="1">
      <alignment horizontal="center" vertical="center"/>
    </xf>
    <xf numFmtId="0" fontId="44" fillId="28" borderId="53" xfId="0" applyFont="1" applyFill="1" applyBorder="1" applyAlignment="1">
      <alignment vertical="center"/>
    </xf>
    <xf numFmtId="0" fontId="44" fillId="28" borderId="61" xfId="0" applyFont="1" applyFill="1" applyBorder="1" applyAlignment="1">
      <alignment vertical="center"/>
    </xf>
    <xf numFmtId="0" fontId="44" fillId="28" borderId="48" xfId="0" applyFont="1" applyFill="1" applyBorder="1" applyAlignment="1">
      <alignment vertical="center"/>
    </xf>
    <xf numFmtId="0" fontId="34" fillId="0" borderId="108" xfId="0" applyFont="1" applyFill="1" applyBorder="1" applyAlignment="1">
      <alignment vertical="center"/>
    </xf>
    <xf numFmtId="0" fontId="44" fillId="0" borderId="45" xfId="0" applyFont="1" applyFill="1" applyBorder="1" applyAlignment="1">
      <alignment vertical="center"/>
    </xf>
    <xf numFmtId="0" fontId="34" fillId="0" borderId="49" xfId="0" applyFont="1" applyFill="1" applyBorder="1" applyAlignment="1">
      <alignment horizontal="left" vertical="center"/>
    </xf>
    <xf numFmtId="0" fontId="44" fillId="0" borderId="47" xfId="0" applyFont="1" applyFill="1" applyBorder="1" applyAlignment="1">
      <alignment vertical="center"/>
    </xf>
    <xf numFmtId="0" fontId="34" fillId="0" borderId="52" xfId="0" applyFont="1" applyFill="1" applyBorder="1" applyAlignment="1">
      <alignment vertical="center"/>
    </xf>
    <xf numFmtId="0" fontId="44" fillId="0" borderId="53" xfId="0" applyFont="1" applyFill="1" applyBorder="1" applyAlignment="1">
      <alignment vertical="center"/>
    </xf>
    <xf numFmtId="0" fontId="76" fillId="24" borderId="117" xfId="0" applyFont="1" applyFill="1" applyBorder="1" applyAlignment="1">
      <alignment horizontal="left" vertical="center"/>
    </xf>
    <xf numFmtId="0" fontId="76" fillId="24" borderId="118" xfId="0" applyFont="1" applyFill="1" applyBorder="1" applyAlignment="1">
      <alignment horizontal="left" vertical="center"/>
    </xf>
    <xf numFmtId="0" fontId="76" fillId="24" borderId="119" xfId="0" applyFont="1" applyFill="1" applyBorder="1" applyAlignment="1">
      <alignment horizontal="left" vertical="center"/>
    </xf>
    <xf numFmtId="0" fontId="76" fillId="24" borderId="120" xfId="0" applyFont="1" applyFill="1" applyBorder="1" applyAlignment="1">
      <alignment horizontal="left" vertical="center"/>
    </xf>
    <xf numFmtId="0" fontId="76" fillId="0" borderId="100" xfId="0" applyFont="1" applyFill="1" applyBorder="1" applyAlignment="1">
      <alignment horizontal="left" vertical="center"/>
    </xf>
    <xf numFmtId="0" fontId="76" fillId="0" borderId="101" xfId="0" applyFont="1" applyFill="1" applyBorder="1" applyAlignment="1">
      <alignment horizontal="left" vertical="center"/>
    </xf>
    <xf numFmtId="0" fontId="89" fillId="70" borderId="25" xfId="0" applyFont="1" applyFill="1" applyBorder="1" applyAlignment="1">
      <alignment horizontal="center" vertical="center"/>
    </xf>
    <xf numFmtId="0" fontId="89" fillId="70" borderId="16" xfId="0" applyFont="1" applyFill="1" applyBorder="1" applyAlignment="1">
      <alignment horizontal="center" vertical="center"/>
    </xf>
    <xf numFmtId="0" fontId="89" fillId="0" borderId="113" xfId="0" applyFont="1" applyBorder="1" applyAlignment="1">
      <alignment horizontal="center" vertical="center"/>
    </xf>
    <xf numFmtId="0" fontId="0" fillId="0" borderId="13" xfId="0" applyBorder="1">
      <alignment vertical="center"/>
    </xf>
    <xf numFmtId="0" fontId="89" fillId="0" borderId="25" xfId="0" applyFont="1" applyBorder="1" applyAlignment="1">
      <alignment horizontal="center" vertical="center"/>
    </xf>
    <xf numFmtId="0" fontId="89" fillId="0" borderId="16" xfId="0" applyFont="1" applyBorder="1" applyAlignment="1">
      <alignment horizontal="center" vertical="center"/>
    </xf>
    <xf numFmtId="0" fontId="42" fillId="0" borderId="52" xfId="0" applyFont="1" applyFill="1" applyBorder="1" applyAlignment="1">
      <alignment horizontal="left" vertical="top"/>
    </xf>
    <xf numFmtId="0" fontId="42" fillId="0" borderId="53" xfId="0" applyFont="1" applyFill="1" applyBorder="1" applyAlignment="1">
      <alignment horizontal="left" vertical="top"/>
    </xf>
    <xf numFmtId="0" fontId="42" fillId="0" borderId="61" xfId="0" applyFont="1" applyFill="1" applyBorder="1" applyAlignment="1">
      <alignment horizontal="left" vertical="top"/>
    </xf>
    <xf numFmtId="0" fontId="44" fillId="0" borderId="50" xfId="0" applyFont="1" applyFill="1" applyBorder="1" applyAlignment="1">
      <alignment horizontal="left" vertical="top" wrapText="1"/>
    </xf>
    <xf numFmtId="0" fontId="44" fillId="0" borderId="18" xfId="0" applyFont="1" applyFill="1" applyBorder="1" applyAlignment="1">
      <alignment horizontal="left" vertical="top" wrapText="1"/>
    </xf>
    <xf numFmtId="0" fontId="44" fillId="0" borderId="17" xfId="0" applyFont="1" applyFill="1" applyBorder="1" applyAlignment="1">
      <alignment horizontal="left" vertical="top" wrapText="1"/>
    </xf>
    <xf numFmtId="0" fontId="44" fillId="0" borderId="26" xfId="0" applyFont="1" applyFill="1" applyBorder="1" applyAlignment="1">
      <alignment horizontal="left" vertical="top" wrapText="1"/>
    </xf>
    <xf numFmtId="0" fontId="44" fillId="0" borderId="50" xfId="0" applyFont="1" applyFill="1" applyBorder="1" applyAlignment="1">
      <alignment horizontal="center" vertical="center"/>
    </xf>
    <xf numFmtId="0" fontId="44" fillId="0" borderId="51" xfId="0" applyFont="1" applyFill="1" applyBorder="1" applyAlignment="1">
      <alignment horizontal="center" vertical="center"/>
    </xf>
    <xf numFmtId="0" fontId="44" fillId="0" borderId="50" xfId="0" applyFont="1" applyFill="1" applyBorder="1" applyAlignment="1">
      <alignment horizontal="left" vertical="center"/>
    </xf>
    <xf numFmtId="0" fontId="44" fillId="0" borderId="50" xfId="0" applyFont="1" applyFill="1" applyBorder="1" applyAlignment="1">
      <alignment horizontal="left" vertical="center" wrapText="1"/>
    </xf>
    <xf numFmtId="0" fontId="44" fillId="0" borderId="18" xfId="0" applyFont="1" applyFill="1" applyBorder="1" applyAlignment="1">
      <alignment horizontal="left" vertical="center" wrapText="1"/>
    </xf>
    <xf numFmtId="0" fontId="44" fillId="0" borderId="26"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4" fillId="0" borderId="19" xfId="0" applyFont="1" applyFill="1" applyBorder="1" applyAlignment="1">
      <alignment horizontal="left" vertical="center" wrapText="1"/>
    </xf>
    <xf numFmtId="0" fontId="4" fillId="0" borderId="107" xfId="0" applyFont="1" applyFill="1" applyBorder="1" applyAlignment="1">
      <alignment horizontal="left" vertical="center" wrapText="1"/>
    </xf>
    <xf numFmtId="0" fontId="76" fillId="0" borderId="111" xfId="0" applyFont="1" applyFill="1" applyBorder="1" applyAlignment="1">
      <alignment horizontal="left" vertical="center"/>
    </xf>
    <xf numFmtId="0" fontId="76" fillId="0" borderId="59" xfId="0" applyFont="1" applyFill="1" applyBorder="1" applyAlignment="1">
      <alignment horizontal="left" vertical="center"/>
    </xf>
    <xf numFmtId="0" fontId="76" fillId="0" borderId="60" xfId="0" applyFont="1" applyFill="1" applyBorder="1" applyAlignment="1">
      <alignment horizontal="left" vertical="center"/>
    </xf>
    <xf numFmtId="0" fontId="76" fillId="0" borderId="121" xfId="0" applyFont="1" applyFill="1" applyBorder="1" applyAlignment="1">
      <alignment horizontal="left" vertical="center"/>
    </xf>
    <xf numFmtId="0" fontId="44" fillId="0" borderId="92" xfId="0" applyFont="1" applyFill="1" applyBorder="1" applyAlignment="1">
      <alignment horizontal="left" vertical="center"/>
    </xf>
    <xf numFmtId="0" fontId="44" fillId="0" borderId="62" xfId="0" applyFont="1" applyFill="1" applyBorder="1" applyAlignment="1">
      <alignment horizontal="left" vertical="center"/>
    </xf>
    <xf numFmtId="0" fontId="44" fillId="0" borderId="63" xfId="0" applyFont="1" applyFill="1" applyBorder="1" applyAlignment="1">
      <alignment horizontal="left" vertical="center"/>
    </xf>
    <xf numFmtId="0" fontId="44" fillId="0" borderId="26" xfId="0" applyFont="1" applyFill="1" applyBorder="1" applyAlignment="1">
      <alignment horizontal="left" vertical="center"/>
    </xf>
    <xf numFmtId="0" fontId="44" fillId="0" borderId="66" xfId="0" applyFont="1" applyFill="1" applyBorder="1" applyAlignment="1">
      <alignment horizontal="left" vertical="center"/>
    </xf>
    <xf numFmtId="0" fontId="44" fillId="0" borderId="0" xfId="0" applyFont="1" applyFill="1" applyBorder="1" applyAlignment="1">
      <alignment horizontal="left" vertical="center"/>
    </xf>
    <xf numFmtId="0" fontId="44" fillId="0" borderId="29" xfId="0" applyFont="1" applyFill="1" applyBorder="1" applyAlignment="1">
      <alignment horizontal="left" vertical="center"/>
    </xf>
    <xf numFmtId="0" fontId="76" fillId="0" borderId="122" xfId="0" applyFont="1" applyFill="1" applyBorder="1" applyAlignment="1">
      <alignment horizontal="left" vertical="center"/>
    </xf>
    <xf numFmtId="0" fontId="43" fillId="0" borderId="20" xfId="0" applyFont="1" applyFill="1" applyBorder="1" applyAlignment="1">
      <alignment horizontal="left" vertical="top"/>
    </xf>
    <xf numFmtId="0" fontId="43" fillId="0" borderId="19" xfId="0" applyFont="1" applyFill="1" applyBorder="1" applyAlignment="1">
      <alignment horizontal="left" vertical="top"/>
    </xf>
    <xf numFmtId="0" fontId="43" fillId="0" borderId="107" xfId="0" applyFont="1" applyFill="1" applyBorder="1" applyAlignment="1">
      <alignment horizontal="left" vertical="top"/>
    </xf>
    <xf numFmtId="0" fontId="76" fillId="0" borderId="25" xfId="0" applyFont="1" applyFill="1" applyBorder="1" applyAlignment="1">
      <alignment horizontal="left" vertical="center" wrapText="1"/>
    </xf>
    <xf numFmtId="0" fontId="76" fillId="0" borderId="16" xfId="0" applyFont="1" applyFill="1" applyBorder="1" applyAlignment="1">
      <alignment horizontal="left" vertical="center" wrapText="1"/>
    </xf>
    <xf numFmtId="0" fontId="76" fillId="0" borderId="17" xfId="0" applyFont="1" applyFill="1" applyBorder="1" applyAlignment="1">
      <alignment horizontal="left" vertical="center" wrapText="1"/>
    </xf>
    <xf numFmtId="0" fontId="76" fillId="0" borderId="47" xfId="0" applyFont="1" applyFill="1" applyBorder="1" applyAlignment="1">
      <alignment horizontal="left" vertical="center" wrapText="1"/>
    </xf>
    <xf numFmtId="0" fontId="44" fillId="0" borderId="20" xfId="0" applyFont="1" applyFill="1" applyBorder="1" applyAlignment="1">
      <alignment horizontal="left" vertical="center"/>
    </xf>
    <xf numFmtId="0" fontId="44" fillId="0" borderId="19" xfId="0" applyFont="1" applyFill="1" applyBorder="1" applyAlignment="1">
      <alignment horizontal="left" vertical="center"/>
    </xf>
    <xf numFmtId="0" fontId="44" fillId="0" borderId="53" xfId="0" applyFont="1" applyFill="1" applyBorder="1" applyAlignment="1">
      <alignment horizontal="center" vertical="center"/>
    </xf>
    <xf numFmtId="0" fontId="44" fillId="0" borderId="61" xfId="0" applyFont="1" applyFill="1" applyBorder="1" applyAlignment="1">
      <alignment horizontal="center" vertical="center"/>
    </xf>
    <xf numFmtId="0" fontId="34" fillId="0" borderId="104" xfId="0" applyFont="1" applyFill="1" applyBorder="1" applyAlignment="1">
      <alignment horizontal="left" vertical="center"/>
    </xf>
    <xf numFmtId="0" fontId="76" fillId="24" borderId="100" xfId="0" applyFont="1" applyFill="1" applyBorder="1" applyAlignment="1">
      <alignment vertical="center"/>
    </xf>
    <xf numFmtId="0" fontId="76" fillId="24" borderId="101" xfId="0" applyFont="1" applyFill="1" applyBorder="1" applyAlignment="1">
      <alignment vertical="center"/>
    </xf>
    <xf numFmtId="0" fontId="76" fillId="24" borderId="121" xfId="0" applyFont="1" applyFill="1" applyBorder="1" applyAlignment="1">
      <alignment vertical="center"/>
    </xf>
    <xf numFmtId="0" fontId="34" fillId="0" borderId="18" xfId="0" applyFont="1" applyFill="1" applyBorder="1" applyAlignment="1">
      <alignment horizontal="left" vertical="center"/>
    </xf>
    <xf numFmtId="14" fontId="76" fillId="28" borderId="16" xfId="0" applyNumberFormat="1" applyFont="1" applyFill="1" applyBorder="1" applyAlignment="1">
      <alignment vertical="center"/>
    </xf>
    <xf numFmtId="0" fontId="76" fillId="28" borderId="16" xfId="0" applyFont="1" applyFill="1" applyBorder="1" applyAlignment="1">
      <alignment vertical="center"/>
    </xf>
    <xf numFmtId="0" fontId="76" fillId="28" borderId="17" xfId="0" applyFont="1" applyFill="1" applyBorder="1" applyAlignment="1">
      <alignment vertical="center"/>
    </xf>
    <xf numFmtId="0" fontId="34" fillId="0" borderId="20" xfId="0" applyFont="1" applyFill="1" applyBorder="1" applyAlignment="1">
      <alignment horizontal="left" vertical="center"/>
    </xf>
    <xf numFmtId="0" fontId="34" fillId="0" borderId="19" xfId="0" applyFont="1" applyFill="1" applyBorder="1" applyAlignment="1">
      <alignment horizontal="left" vertical="center"/>
    </xf>
    <xf numFmtId="176" fontId="44" fillId="26" borderId="17" xfId="0" applyNumberFormat="1" applyFont="1" applyFill="1" applyBorder="1" applyAlignment="1">
      <alignment horizontal="center" vertical="center"/>
    </xf>
    <xf numFmtId="176" fontId="44" fillId="26" borderId="18" xfId="0" applyNumberFormat="1" applyFont="1" applyFill="1" applyBorder="1" applyAlignment="1">
      <alignment horizontal="center" vertical="center"/>
    </xf>
    <xf numFmtId="176" fontId="44" fillId="26" borderId="51" xfId="0" applyNumberFormat="1" applyFont="1" applyFill="1" applyBorder="1" applyAlignment="1">
      <alignment horizontal="center" vertical="center"/>
    </xf>
    <xf numFmtId="0" fontId="76" fillId="24" borderId="108" xfId="0" applyFont="1" applyFill="1" applyBorder="1" applyAlignment="1">
      <alignment horizontal="left" vertical="center"/>
    </xf>
    <xf numFmtId="0" fontId="76" fillId="24" borderId="45" xfId="0" applyFont="1" applyFill="1" applyBorder="1" applyAlignment="1">
      <alignment horizontal="left" vertical="center"/>
    </xf>
    <xf numFmtId="0" fontId="76" fillId="24" borderId="58" xfId="0" applyFont="1" applyFill="1" applyBorder="1" applyAlignment="1">
      <alignment horizontal="left" vertical="center"/>
    </xf>
    <xf numFmtId="0" fontId="44" fillId="0" borderId="0" xfId="0" applyFont="1" applyAlignment="1">
      <alignment horizontal="left" vertical="center"/>
    </xf>
    <xf numFmtId="0" fontId="165" fillId="0" borderId="16" xfId="0" applyFont="1" applyBorder="1" applyAlignment="1">
      <alignment vertical="center" wrapText="1"/>
    </xf>
    <xf numFmtId="181" fontId="92" fillId="0" borderId="16" xfId="0" applyNumberFormat="1" applyFont="1" applyBorder="1" applyAlignment="1">
      <alignment horizontal="center" vertical="center" shrinkToFit="1"/>
    </xf>
    <xf numFmtId="178" fontId="91" fillId="0" borderId="16" xfId="0" applyNumberFormat="1" applyFont="1" applyBorder="1" applyAlignment="1">
      <alignment horizontal="center" vertical="center" shrinkToFit="1"/>
    </xf>
    <xf numFmtId="179" fontId="166" fillId="0" borderId="16" xfId="0" applyNumberFormat="1" applyFont="1" applyBorder="1" applyAlignment="1">
      <alignment horizontal="center" vertical="center" shrinkToFit="1"/>
    </xf>
    <xf numFmtId="178" fontId="166" fillId="0" borderId="16" xfId="0" applyNumberFormat="1" applyFont="1" applyBorder="1" applyAlignment="1">
      <alignment horizontal="center" vertical="center" shrinkToFit="1"/>
    </xf>
    <xf numFmtId="0" fontId="92" fillId="0" borderId="33" xfId="0" applyFont="1" applyFill="1" applyBorder="1" applyAlignment="1">
      <alignment horizontal="center" vertical="center" wrapText="1"/>
    </xf>
    <xf numFmtId="0" fontId="167" fillId="0" borderId="16" xfId="0" applyFont="1" applyFill="1" applyBorder="1" applyAlignment="1">
      <alignment horizontal="center" vertical="center" wrapText="1"/>
    </xf>
    <xf numFmtId="178" fontId="91" fillId="0" borderId="16" xfId="0" applyNumberFormat="1" applyFont="1" applyBorder="1">
      <alignment vertical="center"/>
    </xf>
    <xf numFmtId="0" fontId="92" fillId="0" borderId="17" xfId="0" applyFont="1" applyBorder="1" applyAlignment="1">
      <alignment horizontal="center" vertical="center" wrapText="1"/>
    </xf>
    <xf numFmtId="178" fontId="91" fillId="70" borderId="16" xfId="0" applyNumberFormat="1" applyFont="1" applyFill="1" applyBorder="1">
      <alignment vertical="center"/>
    </xf>
    <xf numFmtId="178" fontId="91" fillId="70" borderId="16" xfId="0" applyNumberFormat="1" applyFont="1" applyFill="1" applyBorder="1" applyAlignment="1">
      <alignment horizontal="center" vertical="center"/>
    </xf>
    <xf numFmtId="178" fontId="123" fillId="70" borderId="16" xfId="0" applyNumberFormat="1" applyFont="1" applyFill="1" applyBorder="1" applyAlignment="1">
      <alignment horizontal="center" vertical="center" wrapText="1"/>
    </xf>
    <xf numFmtId="0" fontId="91" fillId="70" borderId="16" xfId="0" applyFont="1" applyFill="1" applyBorder="1" applyAlignment="1">
      <alignment horizontal="center" vertical="center" wrapText="1"/>
    </xf>
    <xf numFmtId="0" fontId="91" fillId="70" borderId="16" xfId="0" quotePrefix="1" applyFont="1" applyFill="1" applyBorder="1" applyAlignment="1">
      <alignment horizontal="center" vertical="center" wrapText="1"/>
    </xf>
    <xf numFmtId="0" fontId="91" fillId="70" borderId="47" xfId="0" applyFont="1" applyFill="1" applyBorder="1" applyAlignment="1">
      <alignment horizontal="center" vertical="center" wrapText="1"/>
    </xf>
    <xf numFmtId="178" fontId="91" fillId="63" borderId="16" xfId="0" applyNumberFormat="1" applyFont="1" applyFill="1" applyBorder="1" applyAlignment="1">
      <alignment horizontal="center" vertical="center"/>
    </xf>
    <xf numFmtId="0" fontId="91" fillId="0" borderId="16" xfId="0" applyFont="1" applyBorder="1" applyAlignment="1">
      <alignment horizontal="center" vertical="center" wrapText="1"/>
    </xf>
    <xf numFmtId="0" fontId="91" fillId="0" borderId="16" xfId="0" quotePrefix="1" applyFont="1" applyBorder="1" applyAlignment="1">
      <alignment horizontal="center" vertical="center" wrapText="1"/>
    </xf>
    <xf numFmtId="0" fontId="91" fillId="0" borderId="47" xfId="0" applyFont="1" applyBorder="1" applyAlignment="1">
      <alignment horizontal="center" vertical="center" wrapText="1"/>
    </xf>
    <xf numFmtId="0" fontId="92" fillId="0" borderId="16" xfId="0" applyFont="1" applyBorder="1" applyAlignment="1">
      <alignment horizontal="center" vertical="center"/>
    </xf>
    <xf numFmtId="0" fontId="92" fillId="0" borderId="16" xfId="0" applyFont="1" applyBorder="1" applyAlignment="1">
      <alignment horizontal="center" vertical="center" wrapText="1"/>
    </xf>
    <xf numFmtId="0" fontId="92" fillId="0" borderId="16" xfId="0" applyFont="1" applyBorder="1" applyAlignment="1">
      <alignment vertical="center" wrapText="1"/>
    </xf>
    <xf numFmtId="0" fontId="92" fillId="0" borderId="16" xfId="0" applyFont="1" applyBorder="1" applyAlignment="1">
      <alignment horizontal="left" vertical="center"/>
    </xf>
    <xf numFmtId="0" fontId="166" fillId="0" borderId="16" xfId="0" applyFont="1" applyFill="1" applyBorder="1" applyAlignment="1">
      <alignment horizontal="center" vertical="top" wrapText="1"/>
    </xf>
    <xf numFmtId="186" fontId="92" fillId="0" borderId="16" xfId="0" applyNumberFormat="1" applyFont="1" applyBorder="1" applyAlignment="1">
      <alignment horizontal="center" vertical="center" wrapText="1"/>
    </xf>
    <xf numFmtId="181" fontId="92" fillId="0" borderId="16" xfId="0" applyNumberFormat="1" applyFont="1" applyBorder="1" applyAlignment="1">
      <alignment horizontal="center" vertical="center" wrapText="1"/>
    </xf>
    <xf numFmtId="185" fontId="92" fillId="0" borderId="16" xfId="0" applyNumberFormat="1" applyFont="1" applyBorder="1" applyAlignment="1">
      <alignment horizontal="center" vertical="center"/>
    </xf>
    <xf numFmtId="179" fontId="92" fillId="0" borderId="16" xfId="0" applyNumberFormat="1" applyFont="1" applyBorder="1" applyAlignment="1">
      <alignment horizontal="left" vertical="center"/>
    </xf>
    <xf numFmtId="0" fontId="166" fillId="0" borderId="16" xfId="0" applyFont="1" applyBorder="1" applyAlignment="1">
      <alignment horizontal="center" vertical="top" wrapText="1"/>
    </xf>
    <xf numFmtId="0" fontId="91" fillId="0" borderId="16" xfId="0" applyFont="1" applyBorder="1">
      <alignment vertical="center"/>
    </xf>
    <xf numFmtId="0" fontId="92" fillId="0" borderId="16" xfId="0" applyFont="1" applyBorder="1" applyAlignment="1">
      <alignment horizontal="center" vertical="center" wrapText="1"/>
    </xf>
    <xf numFmtId="0" fontId="44" fillId="0" borderId="0" xfId="0" applyFont="1" applyAlignment="1">
      <alignment horizontal="center" vertical="center"/>
    </xf>
  </cellXfs>
  <cellStyles count="1486">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輔色1 10" xfId="25"/>
    <cellStyle name="20% - 輔色1 10 2" xfId="26"/>
    <cellStyle name="20% - 輔色1 10 3" xfId="27"/>
    <cellStyle name="20% - 輔色1 10 4" xfId="28"/>
    <cellStyle name="20% - 輔色1 11" xfId="29"/>
    <cellStyle name="20% - 輔色1 12" xfId="30"/>
    <cellStyle name="20% - 輔色1 13" xfId="31"/>
    <cellStyle name="20% - 輔色1 2" xfId="32"/>
    <cellStyle name="20% - 輔色1 2 2" xfId="33"/>
    <cellStyle name="20% - 輔色1 2 3" xfId="34"/>
    <cellStyle name="20% - 輔色1 2 4" xfId="35"/>
    <cellStyle name="20% - 輔色1 3" xfId="36"/>
    <cellStyle name="20% - 輔色1 3 2" xfId="37"/>
    <cellStyle name="20% - 輔色1 3 3" xfId="38"/>
    <cellStyle name="20% - 輔色1 3 4" xfId="39"/>
    <cellStyle name="20% - 輔色1 4" xfId="40"/>
    <cellStyle name="20% - 輔色1 4 2" xfId="41"/>
    <cellStyle name="20% - 輔色1 4 3" xfId="42"/>
    <cellStyle name="20% - 輔色1 4 4" xfId="43"/>
    <cellStyle name="20% - 輔色1 5" xfId="44"/>
    <cellStyle name="20% - 輔色1 5 2" xfId="45"/>
    <cellStyle name="20% - 輔色1 5 3" xfId="46"/>
    <cellStyle name="20% - 輔色1 5 4" xfId="47"/>
    <cellStyle name="20% - 輔色1 6" xfId="48"/>
    <cellStyle name="20% - 輔色1 6 2" xfId="49"/>
    <cellStyle name="20% - 輔色1 6 3" xfId="50"/>
    <cellStyle name="20% - 輔色1 6 4" xfId="51"/>
    <cellStyle name="20% - 輔色1 7" xfId="52"/>
    <cellStyle name="20% - 輔色1 7 2" xfId="53"/>
    <cellStyle name="20% - 輔色1 7 3" xfId="54"/>
    <cellStyle name="20% - 輔色1 7 4" xfId="55"/>
    <cellStyle name="20% - 輔色1 8" xfId="56"/>
    <cellStyle name="20% - 輔色1 8 2" xfId="57"/>
    <cellStyle name="20% - 輔色1 8 3" xfId="58"/>
    <cellStyle name="20% - 輔色1 8 4" xfId="59"/>
    <cellStyle name="20% - 輔色1 9" xfId="60"/>
    <cellStyle name="20% - 輔色1 9 2" xfId="61"/>
    <cellStyle name="20% - 輔色1 9 3" xfId="62"/>
    <cellStyle name="20% - 輔色1 9 4" xfId="63"/>
    <cellStyle name="20% - 輔色2 10" xfId="64"/>
    <cellStyle name="20% - 輔色2 10 2" xfId="65"/>
    <cellStyle name="20% - 輔色2 10 3" xfId="66"/>
    <cellStyle name="20% - 輔色2 10 4" xfId="67"/>
    <cellStyle name="20% - 輔色2 11" xfId="68"/>
    <cellStyle name="20% - 輔色2 12" xfId="69"/>
    <cellStyle name="20% - 輔色2 13" xfId="70"/>
    <cellStyle name="20% - 輔色2 2" xfId="71"/>
    <cellStyle name="20% - 輔色2 2 2" xfId="72"/>
    <cellStyle name="20% - 輔色2 2 3" xfId="73"/>
    <cellStyle name="20% - 輔色2 2 4" xfId="74"/>
    <cellStyle name="20% - 輔色2 3" xfId="75"/>
    <cellStyle name="20% - 輔色2 3 2" xfId="76"/>
    <cellStyle name="20% - 輔色2 3 3" xfId="77"/>
    <cellStyle name="20% - 輔色2 3 4" xfId="78"/>
    <cellStyle name="20% - 輔色2 4" xfId="79"/>
    <cellStyle name="20% - 輔色2 4 2" xfId="80"/>
    <cellStyle name="20% - 輔色2 4 3" xfId="81"/>
    <cellStyle name="20% - 輔色2 4 4" xfId="82"/>
    <cellStyle name="20% - 輔色2 5" xfId="83"/>
    <cellStyle name="20% - 輔色2 5 2" xfId="84"/>
    <cellStyle name="20% - 輔色2 5 3" xfId="85"/>
    <cellStyle name="20% - 輔色2 5 4" xfId="86"/>
    <cellStyle name="20% - 輔色2 6" xfId="87"/>
    <cellStyle name="20% - 輔色2 6 2" xfId="88"/>
    <cellStyle name="20% - 輔色2 6 3" xfId="89"/>
    <cellStyle name="20% - 輔色2 6 4" xfId="90"/>
    <cellStyle name="20% - 輔色2 7" xfId="91"/>
    <cellStyle name="20% - 輔色2 7 2" xfId="92"/>
    <cellStyle name="20% - 輔色2 7 3" xfId="93"/>
    <cellStyle name="20% - 輔色2 7 4" xfId="94"/>
    <cellStyle name="20% - 輔色2 8" xfId="95"/>
    <cellStyle name="20% - 輔色2 8 2" xfId="96"/>
    <cellStyle name="20% - 輔色2 8 3" xfId="97"/>
    <cellStyle name="20% - 輔色2 8 4" xfId="98"/>
    <cellStyle name="20% - 輔色2 9" xfId="99"/>
    <cellStyle name="20% - 輔色2 9 2" xfId="100"/>
    <cellStyle name="20% - 輔色2 9 3" xfId="101"/>
    <cellStyle name="20% - 輔色2 9 4" xfId="102"/>
    <cellStyle name="20% - 輔色3 10" xfId="103"/>
    <cellStyle name="20% - 輔色3 10 2" xfId="104"/>
    <cellStyle name="20% - 輔色3 10 3" xfId="105"/>
    <cellStyle name="20% - 輔色3 10 4" xfId="106"/>
    <cellStyle name="20% - 輔色3 11" xfId="107"/>
    <cellStyle name="20% - 輔色3 12" xfId="108"/>
    <cellStyle name="20% - 輔色3 13" xfId="109"/>
    <cellStyle name="20% - 輔色3 2" xfId="110"/>
    <cellStyle name="20% - 輔色3 2 2" xfId="111"/>
    <cellStyle name="20% - 輔色3 2 3" xfId="112"/>
    <cellStyle name="20% - 輔色3 2 4" xfId="113"/>
    <cellStyle name="20% - 輔色3 3" xfId="114"/>
    <cellStyle name="20% - 輔色3 3 2" xfId="115"/>
    <cellStyle name="20% - 輔色3 3 3" xfId="116"/>
    <cellStyle name="20% - 輔色3 3 4" xfId="117"/>
    <cellStyle name="20% - 輔色3 4" xfId="118"/>
    <cellStyle name="20% - 輔色3 4 2" xfId="119"/>
    <cellStyle name="20% - 輔色3 4 3" xfId="120"/>
    <cellStyle name="20% - 輔色3 4 4" xfId="121"/>
    <cellStyle name="20% - 輔色3 5" xfId="122"/>
    <cellStyle name="20% - 輔色3 5 2" xfId="123"/>
    <cellStyle name="20% - 輔色3 5 3" xfId="124"/>
    <cellStyle name="20% - 輔色3 5 4" xfId="125"/>
    <cellStyle name="20% - 輔色3 6" xfId="126"/>
    <cellStyle name="20% - 輔色3 6 2" xfId="127"/>
    <cellStyle name="20% - 輔色3 6 3" xfId="128"/>
    <cellStyle name="20% - 輔色3 6 4" xfId="129"/>
    <cellStyle name="20% - 輔色3 7" xfId="130"/>
    <cellStyle name="20% - 輔色3 7 2" xfId="131"/>
    <cellStyle name="20% - 輔色3 7 3" xfId="132"/>
    <cellStyle name="20% - 輔色3 7 4" xfId="133"/>
    <cellStyle name="20% - 輔色3 8" xfId="134"/>
    <cellStyle name="20% - 輔色3 8 2" xfId="135"/>
    <cellStyle name="20% - 輔色3 8 3" xfId="136"/>
    <cellStyle name="20% - 輔色3 8 4" xfId="137"/>
    <cellStyle name="20% - 輔色3 9" xfId="138"/>
    <cellStyle name="20% - 輔色3 9 2" xfId="139"/>
    <cellStyle name="20% - 輔色3 9 3" xfId="140"/>
    <cellStyle name="20% - 輔色3 9 4" xfId="141"/>
    <cellStyle name="20% - 輔色4 10" xfId="142"/>
    <cellStyle name="20% - 輔色4 10 2" xfId="143"/>
    <cellStyle name="20% - 輔色4 10 3" xfId="144"/>
    <cellStyle name="20% - 輔色4 10 4" xfId="145"/>
    <cellStyle name="20% - 輔色4 11" xfId="146"/>
    <cellStyle name="20% - 輔色4 12" xfId="147"/>
    <cellStyle name="20% - 輔色4 13" xfId="148"/>
    <cellStyle name="20% - 輔色4 2" xfId="149"/>
    <cellStyle name="20% - 輔色4 2 2" xfId="150"/>
    <cellStyle name="20% - 輔色4 2 3" xfId="151"/>
    <cellStyle name="20% - 輔色4 2 4" xfId="152"/>
    <cellStyle name="20% - 輔色4 3" xfId="153"/>
    <cellStyle name="20% - 輔色4 3 2" xfId="154"/>
    <cellStyle name="20% - 輔色4 3 3" xfId="155"/>
    <cellStyle name="20% - 輔色4 3 4" xfId="156"/>
    <cellStyle name="20% - 輔色4 4" xfId="157"/>
    <cellStyle name="20% - 輔色4 4 2" xfId="158"/>
    <cellStyle name="20% - 輔色4 4 3" xfId="159"/>
    <cellStyle name="20% - 輔色4 4 4" xfId="160"/>
    <cellStyle name="20% - 輔色4 5" xfId="161"/>
    <cellStyle name="20% - 輔色4 5 2" xfId="162"/>
    <cellStyle name="20% - 輔色4 5 3" xfId="163"/>
    <cellStyle name="20% - 輔色4 5 4" xfId="164"/>
    <cellStyle name="20% - 輔色4 6" xfId="165"/>
    <cellStyle name="20% - 輔色4 6 2" xfId="166"/>
    <cellStyle name="20% - 輔色4 6 3" xfId="167"/>
    <cellStyle name="20% - 輔色4 6 4" xfId="168"/>
    <cellStyle name="20% - 輔色4 7" xfId="169"/>
    <cellStyle name="20% - 輔色4 7 2" xfId="170"/>
    <cellStyle name="20% - 輔色4 7 3" xfId="171"/>
    <cellStyle name="20% - 輔色4 7 4" xfId="172"/>
    <cellStyle name="20% - 輔色4 8" xfId="173"/>
    <cellStyle name="20% - 輔色4 8 2" xfId="174"/>
    <cellStyle name="20% - 輔色4 8 3" xfId="175"/>
    <cellStyle name="20% - 輔色4 8 4" xfId="176"/>
    <cellStyle name="20% - 輔色4 9" xfId="177"/>
    <cellStyle name="20% - 輔色4 9 2" xfId="178"/>
    <cellStyle name="20% - 輔色4 9 3" xfId="179"/>
    <cellStyle name="20% - 輔色4 9 4" xfId="180"/>
    <cellStyle name="20% - 輔色5 10" xfId="181"/>
    <cellStyle name="20% - 輔色5 10 2" xfId="182"/>
    <cellStyle name="20% - 輔色5 10 3" xfId="183"/>
    <cellStyle name="20% - 輔色5 10 4" xfId="184"/>
    <cellStyle name="20% - 輔色5 11" xfId="185"/>
    <cellStyle name="20% - 輔色5 12" xfId="186"/>
    <cellStyle name="20% - 輔色5 13" xfId="187"/>
    <cellStyle name="20% - 輔色5 2" xfId="188"/>
    <cellStyle name="20% - 輔色5 2 2" xfId="189"/>
    <cellStyle name="20% - 輔色5 2 3" xfId="190"/>
    <cellStyle name="20% - 輔色5 2 4" xfId="191"/>
    <cellStyle name="20% - 輔色5 3" xfId="192"/>
    <cellStyle name="20% - 輔色5 3 2" xfId="193"/>
    <cellStyle name="20% - 輔色5 3 3" xfId="194"/>
    <cellStyle name="20% - 輔色5 3 4" xfId="195"/>
    <cellStyle name="20% - 輔色5 4" xfId="196"/>
    <cellStyle name="20% - 輔色5 4 2" xfId="197"/>
    <cellStyle name="20% - 輔色5 4 3" xfId="198"/>
    <cellStyle name="20% - 輔色5 4 4" xfId="199"/>
    <cellStyle name="20% - 輔色5 5" xfId="200"/>
    <cellStyle name="20% - 輔色5 5 2" xfId="201"/>
    <cellStyle name="20% - 輔色5 5 3" xfId="202"/>
    <cellStyle name="20% - 輔色5 5 4" xfId="203"/>
    <cellStyle name="20% - 輔色5 6" xfId="204"/>
    <cellStyle name="20% - 輔色5 6 2" xfId="205"/>
    <cellStyle name="20% - 輔色5 6 3" xfId="206"/>
    <cellStyle name="20% - 輔色5 6 4" xfId="207"/>
    <cellStyle name="20% - 輔色5 7" xfId="208"/>
    <cellStyle name="20% - 輔色5 7 2" xfId="209"/>
    <cellStyle name="20% - 輔色5 7 3" xfId="210"/>
    <cellStyle name="20% - 輔色5 7 4" xfId="211"/>
    <cellStyle name="20% - 輔色5 8" xfId="212"/>
    <cellStyle name="20% - 輔色5 8 2" xfId="213"/>
    <cellStyle name="20% - 輔色5 8 3" xfId="214"/>
    <cellStyle name="20% - 輔色5 8 4" xfId="215"/>
    <cellStyle name="20% - 輔色5 9" xfId="216"/>
    <cellStyle name="20% - 輔色5 9 2" xfId="217"/>
    <cellStyle name="20% - 輔色5 9 3" xfId="218"/>
    <cellStyle name="20% - 輔色5 9 4" xfId="219"/>
    <cellStyle name="20% - 輔色6 10" xfId="220"/>
    <cellStyle name="20% - 輔色6 10 2" xfId="221"/>
    <cellStyle name="20% - 輔色6 10 3" xfId="222"/>
    <cellStyle name="20% - 輔色6 10 4" xfId="223"/>
    <cellStyle name="20% - 輔色6 11" xfId="224"/>
    <cellStyle name="20% - 輔色6 12" xfId="225"/>
    <cellStyle name="20% - 輔色6 13" xfId="226"/>
    <cellStyle name="20% - 輔色6 2" xfId="227"/>
    <cellStyle name="20% - 輔色6 2 2" xfId="228"/>
    <cellStyle name="20% - 輔色6 2 3" xfId="229"/>
    <cellStyle name="20% - 輔色6 2 4" xfId="230"/>
    <cellStyle name="20% - 輔色6 3" xfId="231"/>
    <cellStyle name="20% - 輔色6 3 2" xfId="232"/>
    <cellStyle name="20% - 輔色6 3 3" xfId="233"/>
    <cellStyle name="20% - 輔色6 3 4" xfId="234"/>
    <cellStyle name="20% - 輔色6 4" xfId="235"/>
    <cellStyle name="20% - 輔色6 4 2" xfId="236"/>
    <cellStyle name="20% - 輔色6 4 3" xfId="237"/>
    <cellStyle name="20% - 輔色6 4 4" xfId="238"/>
    <cellStyle name="20% - 輔色6 5" xfId="239"/>
    <cellStyle name="20% - 輔色6 5 2" xfId="240"/>
    <cellStyle name="20% - 輔色6 5 3" xfId="241"/>
    <cellStyle name="20% - 輔色6 5 4" xfId="242"/>
    <cellStyle name="20% - 輔色6 6" xfId="243"/>
    <cellStyle name="20% - 輔色6 6 2" xfId="244"/>
    <cellStyle name="20% - 輔色6 6 3" xfId="245"/>
    <cellStyle name="20% - 輔色6 6 4" xfId="246"/>
    <cellStyle name="20% - 輔色6 7" xfId="247"/>
    <cellStyle name="20% - 輔色6 7 2" xfId="248"/>
    <cellStyle name="20% - 輔色6 7 3" xfId="249"/>
    <cellStyle name="20% - 輔色6 7 4" xfId="250"/>
    <cellStyle name="20% - 輔色6 8" xfId="251"/>
    <cellStyle name="20% - 輔色6 8 2" xfId="252"/>
    <cellStyle name="20% - 輔色6 8 3" xfId="253"/>
    <cellStyle name="20% - 輔色6 8 4" xfId="254"/>
    <cellStyle name="20% - 輔色6 9" xfId="255"/>
    <cellStyle name="20% - 輔色6 9 2" xfId="256"/>
    <cellStyle name="20% - 輔色6 9 3" xfId="257"/>
    <cellStyle name="20% - 輔色6 9 4" xfId="258"/>
    <cellStyle name="40% - Accent1" xfId="259"/>
    <cellStyle name="40% - Accent1 2" xfId="260"/>
    <cellStyle name="40% - Accent1 3" xfId="261"/>
    <cellStyle name="40% - Accent1 4" xfId="262"/>
    <cellStyle name="40% - Accent2" xfId="263"/>
    <cellStyle name="40% - Accent2 2" xfId="264"/>
    <cellStyle name="40% - Accent2 3" xfId="265"/>
    <cellStyle name="40% - Accent2 4" xfId="266"/>
    <cellStyle name="40% - Accent3" xfId="267"/>
    <cellStyle name="40% - Accent3 2" xfId="268"/>
    <cellStyle name="40% - Accent3 3" xfId="269"/>
    <cellStyle name="40% - Accent3 4" xfId="270"/>
    <cellStyle name="40% - Accent4" xfId="271"/>
    <cellStyle name="40% - Accent4 2" xfId="272"/>
    <cellStyle name="40% - Accent4 3" xfId="273"/>
    <cellStyle name="40% - Accent4 4" xfId="274"/>
    <cellStyle name="40% - Accent5" xfId="275"/>
    <cellStyle name="40% - Accent5 2" xfId="276"/>
    <cellStyle name="40% - Accent5 3" xfId="277"/>
    <cellStyle name="40% - Accent5 4" xfId="278"/>
    <cellStyle name="40% - Accent6" xfId="279"/>
    <cellStyle name="40% - Accent6 2" xfId="280"/>
    <cellStyle name="40% - Accent6 3" xfId="281"/>
    <cellStyle name="40% - Accent6 4" xfId="282"/>
    <cellStyle name="40% - 輔色1 10" xfId="283"/>
    <cellStyle name="40% - 輔色1 10 2" xfId="284"/>
    <cellStyle name="40% - 輔色1 10 3" xfId="285"/>
    <cellStyle name="40% - 輔色1 10 4" xfId="286"/>
    <cellStyle name="40% - 輔色1 11" xfId="287"/>
    <cellStyle name="40% - 輔色1 12" xfId="288"/>
    <cellStyle name="40% - 輔色1 13" xfId="289"/>
    <cellStyle name="40% - 輔色1 2" xfId="290"/>
    <cellStyle name="40% - 輔色1 2 2" xfId="291"/>
    <cellStyle name="40% - 輔色1 2 3" xfId="292"/>
    <cellStyle name="40% - 輔色1 2 4" xfId="293"/>
    <cellStyle name="40% - 輔色1 3" xfId="294"/>
    <cellStyle name="40% - 輔色1 3 2" xfId="295"/>
    <cellStyle name="40% - 輔色1 3 3" xfId="296"/>
    <cellStyle name="40% - 輔色1 3 4" xfId="297"/>
    <cellStyle name="40% - 輔色1 4" xfId="298"/>
    <cellStyle name="40% - 輔色1 4 2" xfId="299"/>
    <cellStyle name="40% - 輔色1 4 3" xfId="300"/>
    <cellStyle name="40% - 輔色1 4 4" xfId="301"/>
    <cellStyle name="40% - 輔色1 5" xfId="302"/>
    <cellStyle name="40% - 輔色1 5 2" xfId="303"/>
    <cellStyle name="40% - 輔色1 5 3" xfId="304"/>
    <cellStyle name="40% - 輔色1 5 4" xfId="305"/>
    <cellStyle name="40% - 輔色1 6" xfId="306"/>
    <cellStyle name="40% - 輔色1 6 2" xfId="307"/>
    <cellStyle name="40% - 輔色1 6 3" xfId="308"/>
    <cellStyle name="40% - 輔色1 6 4" xfId="309"/>
    <cellStyle name="40% - 輔色1 7" xfId="310"/>
    <cellStyle name="40% - 輔色1 7 2" xfId="311"/>
    <cellStyle name="40% - 輔色1 7 3" xfId="312"/>
    <cellStyle name="40% - 輔色1 7 4" xfId="313"/>
    <cellStyle name="40% - 輔色1 8" xfId="314"/>
    <cellStyle name="40% - 輔色1 8 2" xfId="315"/>
    <cellStyle name="40% - 輔色1 8 3" xfId="316"/>
    <cellStyle name="40% - 輔色1 8 4" xfId="317"/>
    <cellStyle name="40% - 輔色1 9" xfId="318"/>
    <cellStyle name="40% - 輔色1 9 2" xfId="319"/>
    <cellStyle name="40% - 輔色1 9 3" xfId="320"/>
    <cellStyle name="40% - 輔色1 9 4" xfId="321"/>
    <cellStyle name="40% - 輔色2 10" xfId="322"/>
    <cellStyle name="40% - 輔色2 10 2" xfId="323"/>
    <cellStyle name="40% - 輔色2 10 3" xfId="324"/>
    <cellStyle name="40% - 輔色2 10 4" xfId="325"/>
    <cellStyle name="40% - 輔色2 11" xfId="326"/>
    <cellStyle name="40% - 輔色2 12" xfId="327"/>
    <cellStyle name="40% - 輔色2 13" xfId="328"/>
    <cellStyle name="40% - 輔色2 2" xfId="329"/>
    <cellStyle name="40% - 輔色2 2 2" xfId="330"/>
    <cellStyle name="40% - 輔色2 2 3" xfId="331"/>
    <cellStyle name="40% - 輔色2 2 4" xfId="332"/>
    <cellStyle name="40% - 輔色2 3" xfId="333"/>
    <cellStyle name="40% - 輔色2 3 2" xfId="334"/>
    <cellStyle name="40% - 輔色2 3 3" xfId="335"/>
    <cellStyle name="40% - 輔色2 3 4" xfId="336"/>
    <cellStyle name="40% - 輔色2 4" xfId="337"/>
    <cellStyle name="40% - 輔色2 4 2" xfId="338"/>
    <cellStyle name="40% - 輔色2 4 3" xfId="339"/>
    <cellStyle name="40% - 輔色2 4 4" xfId="340"/>
    <cellStyle name="40% - 輔色2 5" xfId="341"/>
    <cellStyle name="40% - 輔色2 5 2" xfId="342"/>
    <cellStyle name="40% - 輔色2 5 3" xfId="343"/>
    <cellStyle name="40% - 輔色2 5 4" xfId="344"/>
    <cellStyle name="40% - 輔色2 6" xfId="345"/>
    <cellStyle name="40% - 輔色2 6 2" xfId="346"/>
    <cellStyle name="40% - 輔色2 6 3" xfId="347"/>
    <cellStyle name="40% - 輔色2 6 4" xfId="348"/>
    <cellStyle name="40% - 輔色2 7" xfId="349"/>
    <cellStyle name="40% - 輔色2 7 2" xfId="350"/>
    <cellStyle name="40% - 輔色2 7 3" xfId="351"/>
    <cellStyle name="40% - 輔色2 7 4" xfId="352"/>
    <cellStyle name="40% - 輔色2 8" xfId="353"/>
    <cellStyle name="40% - 輔色2 8 2" xfId="354"/>
    <cellStyle name="40% - 輔色2 8 3" xfId="355"/>
    <cellStyle name="40% - 輔色2 8 4" xfId="356"/>
    <cellStyle name="40% - 輔色2 9" xfId="357"/>
    <cellStyle name="40% - 輔色2 9 2" xfId="358"/>
    <cellStyle name="40% - 輔色2 9 3" xfId="359"/>
    <cellStyle name="40% - 輔色2 9 4" xfId="360"/>
    <cellStyle name="40% - 輔色3 10" xfId="361"/>
    <cellStyle name="40% - 輔色3 10 2" xfId="362"/>
    <cellStyle name="40% - 輔色3 10 3" xfId="363"/>
    <cellStyle name="40% - 輔色3 10 4" xfId="364"/>
    <cellStyle name="40% - 輔色3 11" xfId="365"/>
    <cellStyle name="40% - 輔色3 12" xfId="366"/>
    <cellStyle name="40% - 輔色3 13" xfId="367"/>
    <cellStyle name="40% - 輔色3 2" xfId="368"/>
    <cellStyle name="40% - 輔色3 2 2" xfId="369"/>
    <cellStyle name="40% - 輔色3 2 3" xfId="370"/>
    <cellStyle name="40% - 輔色3 2 4" xfId="371"/>
    <cellStyle name="40% - 輔色3 3" xfId="372"/>
    <cellStyle name="40% - 輔色3 3 2" xfId="373"/>
    <cellStyle name="40% - 輔色3 3 3" xfId="374"/>
    <cellStyle name="40% - 輔色3 3 4" xfId="375"/>
    <cellStyle name="40% - 輔色3 4" xfId="376"/>
    <cellStyle name="40% - 輔色3 4 2" xfId="377"/>
    <cellStyle name="40% - 輔色3 4 3" xfId="378"/>
    <cellStyle name="40% - 輔色3 4 4" xfId="379"/>
    <cellStyle name="40% - 輔色3 5" xfId="380"/>
    <cellStyle name="40% - 輔色3 5 2" xfId="381"/>
    <cellStyle name="40% - 輔色3 5 3" xfId="382"/>
    <cellStyle name="40% - 輔色3 5 4" xfId="383"/>
    <cellStyle name="40% - 輔色3 6" xfId="384"/>
    <cellStyle name="40% - 輔色3 6 2" xfId="385"/>
    <cellStyle name="40% - 輔色3 6 3" xfId="386"/>
    <cellStyle name="40% - 輔色3 6 4" xfId="387"/>
    <cellStyle name="40% - 輔色3 7" xfId="388"/>
    <cellStyle name="40% - 輔色3 7 2" xfId="389"/>
    <cellStyle name="40% - 輔色3 7 3" xfId="390"/>
    <cellStyle name="40% - 輔色3 7 4" xfId="391"/>
    <cellStyle name="40% - 輔色3 8" xfId="392"/>
    <cellStyle name="40% - 輔色3 8 2" xfId="393"/>
    <cellStyle name="40% - 輔色3 8 3" xfId="394"/>
    <cellStyle name="40% - 輔色3 8 4" xfId="395"/>
    <cellStyle name="40% - 輔色3 9" xfId="396"/>
    <cellStyle name="40% - 輔色3 9 2" xfId="397"/>
    <cellStyle name="40% - 輔色3 9 3" xfId="398"/>
    <cellStyle name="40% - 輔色3 9 4" xfId="399"/>
    <cellStyle name="40% - 輔色4 10" xfId="400"/>
    <cellStyle name="40% - 輔色4 10 2" xfId="401"/>
    <cellStyle name="40% - 輔色4 10 3" xfId="402"/>
    <cellStyle name="40% - 輔色4 10 4" xfId="403"/>
    <cellStyle name="40% - 輔色4 11" xfId="404"/>
    <cellStyle name="40% - 輔色4 12" xfId="405"/>
    <cellStyle name="40% - 輔色4 13" xfId="406"/>
    <cellStyle name="40% - 輔色4 2" xfId="407"/>
    <cellStyle name="40% - 輔色4 2 2" xfId="408"/>
    <cellStyle name="40% - 輔色4 2 3" xfId="409"/>
    <cellStyle name="40% - 輔色4 2 4" xfId="410"/>
    <cellStyle name="40% - 輔色4 3" xfId="411"/>
    <cellStyle name="40% - 輔色4 3 2" xfId="412"/>
    <cellStyle name="40% - 輔色4 3 3" xfId="413"/>
    <cellStyle name="40% - 輔色4 3 4" xfId="414"/>
    <cellStyle name="40% - 輔色4 4" xfId="415"/>
    <cellStyle name="40% - 輔色4 4 2" xfId="416"/>
    <cellStyle name="40% - 輔色4 4 3" xfId="417"/>
    <cellStyle name="40% - 輔色4 4 4" xfId="418"/>
    <cellStyle name="40% - 輔色4 5" xfId="419"/>
    <cellStyle name="40% - 輔色4 5 2" xfId="420"/>
    <cellStyle name="40% - 輔色4 5 3" xfId="421"/>
    <cellStyle name="40% - 輔色4 5 4" xfId="422"/>
    <cellStyle name="40% - 輔色4 6" xfId="423"/>
    <cellStyle name="40% - 輔色4 6 2" xfId="424"/>
    <cellStyle name="40% - 輔色4 6 3" xfId="425"/>
    <cellStyle name="40% - 輔色4 6 4" xfId="426"/>
    <cellStyle name="40% - 輔色4 7" xfId="427"/>
    <cellStyle name="40% - 輔色4 7 2" xfId="428"/>
    <cellStyle name="40% - 輔色4 7 3" xfId="429"/>
    <cellStyle name="40% - 輔色4 7 4" xfId="430"/>
    <cellStyle name="40% - 輔色4 8" xfId="431"/>
    <cellStyle name="40% - 輔色4 8 2" xfId="432"/>
    <cellStyle name="40% - 輔色4 8 3" xfId="433"/>
    <cellStyle name="40% - 輔色4 8 4" xfId="434"/>
    <cellStyle name="40% - 輔色4 9" xfId="435"/>
    <cellStyle name="40% - 輔色4 9 2" xfId="436"/>
    <cellStyle name="40% - 輔色4 9 3" xfId="437"/>
    <cellStyle name="40% - 輔色4 9 4" xfId="438"/>
    <cellStyle name="40% - 輔色5 10" xfId="439"/>
    <cellStyle name="40% - 輔色5 10 2" xfId="440"/>
    <cellStyle name="40% - 輔色5 10 3" xfId="441"/>
    <cellStyle name="40% - 輔色5 10 4" xfId="442"/>
    <cellStyle name="40% - 輔色5 11" xfId="443"/>
    <cellStyle name="40% - 輔色5 12" xfId="444"/>
    <cellStyle name="40% - 輔色5 13" xfId="445"/>
    <cellStyle name="40% - 輔色5 2" xfId="446"/>
    <cellStyle name="40% - 輔色5 2 2" xfId="447"/>
    <cellStyle name="40% - 輔色5 2 3" xfId="448"/>
    <cellStyle name="40% - 輔色5 2 4" xfId="449"/>
    <cellStyle name="40% - 輔色5 3" xfId="450"/>
    <cellStyle name="40% - 輔色5 3 2" xfId="451"/>
    <cellStyle name="40% - 輔色5 3 3" xfId="452"/>
    <cellStyle name="40% - 輔色5 3 4" xfId="453"/>
    <cellStyle name="40% - 輔色5 4" xfId="454"/>
    <cellStyle name="40% - 輔色5 4 2" xfId="455"/>
    <cellStyle name="40% - 輔色5 4 3" xfId="456"/>
    <cellStyle name="40% - 輔色5 4 4" xfId="457"/>
    <cellStyle name="40% - 輔色5 5" xfId="458"/>
    <cellStyle name="40% - 輔色5 5 2" xfId="459"/>
    <cellStyle name="40% - 輔色5 5 3" xfId="460"/>
    <cellStyle name="40% - 輔色5 5 4" xfId="461"/>
    <cellStyle name="40% - 輔色5 6" xfId="462"/>
    <cellStyle name="40% - 輔色5 6 2" xfId="463"/>
    <cellStyle name="40% - 輔色5 6 3" xfId="464"/>
    <cellStyle name="40% - 輔色5 6 4" xfId="465"/>
    <cellStyle name="40% - 輔色5 7" xfId="466"/>
    <cellStyle name="40% - 輔色5 7 2" xfId="467"/>
    <cellStyle name="40% - 輔色5 7 3" xfId="468"/>
    <cellStyle name="40% - 輔色5 7 4" xfId="469"/>
    <cellStyle name="40% - 輔色5 8" xfId="470"/>
    <cellStyle name="40% - 輔色5 8 2" xfId="471"/>
    <cellStyle name="40% - 輔色5 8 3" xfId="472"/>
    <cellStyle name="40% - 輔色5 8 4" xfId="473"/>
    <cellStyle name="40% - 輔色5 9" xfId="474"/>
    <cellStyle name="40% - 輔色5 9 2" xfId="475"/>
    <cellStyle name="40% - 輔色5 9 3" xfId="476"/>
    <cellStyle name="40% - 輔色5 9 4" xfId="477"/>
    <cellStyle name="40% - 輔色6 10" xfId="478"/>
    <cellStyle name="40% - 輔色6 10 2" xfId="479"/>
    <cellStyle name="40% - 輔色6 10 3" xfId="480"/>
    <cellStyle name="40% - 輔色6 10 4" xfId="481"/>
    <cellStyle name="40% - 輔色6 11" xfId="482"/>
    <cellStyle name="40% - 輔色6 12" xfId="483"/>
    <cellStyle name="40% - 輔色6 13" xfId="484"/>
    <cellStyle name="40% - 輔色6 2" xfId="485"/>
    <cellStyle name="40% - 輔色6 2 2" xfId="486"/>
    <cellStyle name="40% - 輔色6 2 3" xfId="487"/>
    <cellStyle name="40% - 輔色6 2 4" xfId="488"/>
    <cellStyle name="40% - 輔色6 3" xfId="489"/>
    <cellStyle name="40% - 輔色6 3 2" xfId="490"/>
    <cellStyle name="40% - 輔色6 3 3" xfId="491"/>
    <cellStyle name="40% - 輔色6 3 4" xfId="492"/>
    <cellStyle name="40% - 輔色6 4" xfId="493"/>
    <cellStyle name="40% - 輔色6 4 2" xfId="494"/>
    <cellStyle name="40% - 輔色6 4 3" xfId="495"/>
    <cellStyle name="40% - 輔色6 4 4" xfId="496"/>
    <cellStyle name="40% - 輔色6 5" xfId="497"/>
    <cellStyle name="40% - 輔色6 5 2" xfId="498"/>
    <cellStyle name="40% - 輔色6 5 3" xfId="499"/>
    <cellStyle name="40% - 輔色6 5 4" xfId="500"/>
    <cellStyle name="40% - 輔色6 6" xfId="501"/>
    <cellStyle name="40% - 輔色6 6 2" xfId="502"/>
    <cellStyle name="40% - 輔色6 6 3" xfId="503"/>
    <cellStyle name="40% - 輔色6 6 4" xfId="504"/>
    <cellStyle name="40% - 輔色6 7" xfId="505"/>
    <cellStyle name="40% - 輔色6 7 2" xfId="506"/>
    <cellStyle name="40% - 輔色6 7 3" xfId="507"/>
    <cellStyle name="40% - 輔色6 7 4" xfId="508"/>
    <cellStyle name="40% - 輔色6 8" xfId="509"/>
    <cellStyle name="40% - 輔色6 8 2" xfId="510"/>
    <cellStyle name="40% - 輔色6 8 3" xfId="511"/>
    <cellStyle name="40% - 輔色6 8 4" xfId="512"/>
    <cellStyle name="40% - 輔色6 9" xfId="513"/>
    <cellStyle name="40% - 輔色6 9 2" xfId="514"/>
    <cellStyle name="40% - 輔色6 9 3" xfId="515"/>
    <cellStyle name="40% - 輔色6 9 4" xfId="516"/>
    <cellStyle name="60% - Accent1" xfId="517"/>
    <cellStyle name="60% - Accent2" xfId="518"/>
    <cellStyle name="60% - Accent3" xfId="519"/>
    <cellStyle name="60% - Accent4" xfId="520"/>
    <cellStyle name="60% - Accent5" xfId="521"/>
    <cellStyle name="60% - Accent6" xfId="522"/>
    <cellStyle name="60% - 輔色1 10" xfId="523"/>
    <cellStyle name="60% - 輔色1 10 2" xfId="524"/>
    <cellStyle name="60% - 輔色1 10 3" xfId="525"/>
    <cellStyle name="60% - 輔色1 10 4" xfId="526"/>
    <cellStyle name="60% - 輔色1 11" xfId="527"/>
    <cellStyle name="60% - 輔色1 12" xfId="528"/>
    <cellStyle name="60% - 輔色1 13" xfId="529"/>
    <cellStyle name="60% - 輔色1 2" xfId="530"/>
    <cellStyle name="60% - 輔色1 3" xfId="531"/>
    <cellStyle name="60% - 輔色1 4" xfId="532"/>
    <cellStyle name="60% - 輔色1 5" xfId="533"/>
    <cellStyle name="60% - 輔色1 5 2" xfId="534"/>
    <cellStyle name="60% - 輔色1 5 3" xfId="535"/>
    <cellStyle name="60% - 輔色1 5 4" xfId="536"/>
    <cellStyle name="60% - 輔色1 6" xfId="537"/>
    <cellStyle name="60% - 輔色1 6 2" xfId="538"/>
    <cellStyle name="60% - 輔色1 6 3" xfId="539"/>
    <cellStyle name="60% - 輔色1 6 4" xfId="540"/>
    <cellStyle name="60% - 輔色1 7" xfId="541"/>
    <cellStyle name="60% - 輔色1 7 2" xfId="542"/>
    <cellStyle name="60% - 輔色1 7 3" xfId="543"/>
    <cellStyle name="60% - 輔色1 7 4" xfId="544"/>
    <cellStyle name="60% - 輔色1 8" xfId="545"/>
    <cellStyle name="60% - 輔色1 8 2" xfId="546"/>
    <cellStyle name="60% - 輔色1 8 3" xfId="547"/>
    <cellStyle name="60% - 輔色1 8 4" xfId="548"/>
    <cellStyle name="60% - 輔色1 9" xfId="549"/>
    <cellStyle name="60% - 輔色1 9 2" xfId="550"/>
    <cellStyle name="60% - 輔色1 9 3" xfId="551"/>
    <cellStyle name="60% - 輔色1 9 4" xfId="552"/>
    <cellStyle name="60% - 輔色2 10" xfId="553"/>
    <cellStyle name="60% - 輔色2 10 2" xfId="554"/>
    <cellStyle name="60% - 輔色2 10 3" xfId="555"/>
    <cellStyle name="60% - 輔色2 10 4" xfId="556"/>
    <cellStyle name="60% - 輔色2 11" xfId="557"/>
    <cellStyle name="60% - 輔色2 12" xfId="558"/>
    <cellStyle name="60% - 輔色2 13" xfId="559"/>
    <cellStyle name="60% - 輔色2 2" xfId="560"/>
    <cellStyle name="60% - 輔色2 3" xfId="561"/>
    <cellStyle name="60% - 輔色2 4" xfId="562"/>
    <cellStyle name="60% - 輔色2 5" xfId="563"/>
    <cellStyle name="60% - 輔色2 5 2" xfId="564"/>
    <cellStyle name="60% - 輔色2 5 3" xfId="565"/>
    <cellStyle name="60% - 輔色2 5 4" xfId="566"/>
    <cellStyle name="60% - 輔色2 6" xfId="567"/>
    <cellStyle name="60% - 輔色2 6 2" xfId="568"/>
    <cellStyle name="60% - 輔色2 6 3" xfId="569"/>
    <cellStyle name="60% - 輔色2 6 4" xfId="570"/>
    <cellStyle name="60% - 輔色2 7" xfId="571"/>
    <cellStyle name="60% - 輔色2 7 2" xfId="572"/>
    <cellStyle name="60% - 輔色2 7 3" xfId="573"/>
    <cellStyle name="60% - 輔色2 7 4" xfId="574"/>
    <cellStyle name="60% - 輔色2 8" xfId="575"/>
    <cellStyle name="60% - 輔色2 8 2" xfId="576"/>
    <cellStyle name="60% - 輔色2 8 3" xfId="577"/>
    <cellStyle name="60% - 輔色2 8 4" xfId="578"/>
    <cellStyle name="60% - 輔色2 9" xfId="579"/>
    <cellStyle name="60% - 輔色2 9 2" xfId="580"/>
    <cellStyle name="60% - 輔色2 9 3" xfId="581"/>
    <cellStyle name="60% - 輔色2 9 4" xfId="582"/>
    <cellStyle name="60% - 輔色3 10" xfId="583"/>
    <cellStyle name="60% - 輔色3 10 2" xfId="584"/>
    <cellStyle name="60% - 輔色3 10 3" xfId="585"/>
    <cellStyle name="60% - 輔色3 10 4" xfId="586"/>
    <cellStyle name="60% - 輔色3 11" xfId="587"/>
    <cellStyle name="60% - 輔色3 12" xfId="588"/>
    <cellStyle name="60% - 輔色3 13" xfId="589"/>
    <cellStyle name="60% - 輔色3 2" xfId="590"/>
    <cellStyle name="60% - 輔色3 3" xfId="591"/>
    <cellStyle name="60% - 輔色3 4" xfId="592"/>
    <cellStyle name="60% - 輔色3 5" xfId="593"/>
    <cellStyle name="60% - 輔色3 5 2" xfId="594"/>
    <cellStyle name="60% - 輔色3 5 3" xfId="595"/>
    <cellStyle name="60% - 輔色3 5 4" xfId="596"/>
    <cellStyle name="60% - 輔色3 6" xfId="597"/>
    <cellStyle name="60% - 輔色3 6 2" xfId="598"/>
    <cellStyle name="60% - 輔色3 6 3" xfId="599"/>
    <cellStyle name="60% - 輔色3 6 4" xfId="600"/>
    <cellStyle name="60% - 輔色3 7" xfId="601"/>
    <cellStyle name="60% - 輔色3 7 2" xfId="602"/>
    <cellStyle name="60% - 輔色3 7 3" xfId="603"/>
    <cellStyle name="60% - 輔色3 7 4" xfId="604"/>
    <cellStyle name="60% - 輔色3 8" xfId="605"/>
    <cellStyle name="60% - 輔色3 8 2" xfId="606"/>
    <cellStyle name="60% - 輔色3 8 3" xfId="607"/>
    <cellStyle name="60% - 輔色3 8 4" xfId="608"/>
    <cellStyle name="60% - 輔色3 9" xfId="609"/>
    <cellStyle name="60% - 輔色3 9 2" xfId="610"/>
    <cellStyle name="60% - 輔色3 9 3" xfId="611"/>
    <cellStyle name="60% - 輔色3 9 4" xfId="612"/>
    <cellStyle name="60% - 輔色4 10" xfId="613"/>
    <cellStyle name="60% - 輔色4 10 2" xfId="614"/>
    <cellStyle name="60% - 輔色4 10 3" xfId="615"/>
    <cellStyle name="60% - 輔色4 10 4" xfId="616"/>
    <cellStyle name="60% - 輔色4 11" xfId="617"/>
    <cellStyle name="60% - 輔色4 12" xfId="618"/>
    <cellStyle name="60% - 輔色4 13" xfId="619"/>
    <cellStyle name="60% - 輔色4 2" xfId="620"/>
    <cellStyle name="60% - 輔色4 3" xfId="621"/>
    <cellStyle name="60% - 輔色4 4" xfId="622"/>
    <cellStyle name="60% - 輔色4 5" xfId="623"/>
    <cellStyle name="60% - 輔色4 5 2" xfId="624"/>
    <cellStyle name="60% - 輔色4 5 3" xfId="625"/>
    <cellStyle name="60% - 輔色4 5 4" xfId="626"/>
    <cellStyle name="60% - 輔色4 6" xfId="627"/>
    <cellStyle name="60% - 輔色4 6 2" xfId="628"/>
    <cellStyle name="60% - 輔色4 6 3" xfId="629"/>
    <cellStyle name="60% - 輔色4 6 4" xfId="630"/>
    <cellStyle name="60% - 輔色4 7" xfId="631"/>
    <cellStyle name="60% - 輔色4 7 2" xfId="632"/>
    <cellStyle name="60% - 輔色4 7 3" xfId="633"/>
    <cellStyle name="60% - 輔色4 7 4" xfId="634"/>
    <cellStyle name="60% - 輔色4 8" xfId="635"/>
    <cellStyle name="60% - 輔色4 8 2" xfId="636"/>
    <cellStyle name="60% - 輔色4 8 3" xfId="637"/>
    <cellStyle name="60% - 輔色4 8 4" xfId="638"/>
    <cellStyle name="60% - 輔色4 9" xfId="639"/>
    <cellStyle name="60% - 輔色4 9 2" xfId="640"/>
    <cellStyle name="60% - 輔色4 9 3" xfId="641"/>
    <cellStyle name="60% - 輔色4 9 4" xfId="642"/>
    <cellStyle name="60% - 輔色5 10" xfId="643"/>
    <cellStyle name="60% - 輔色5 10 2" xfId="644"/>
    <cellStyle name="60% - 輔色5 10 3" xfId="645"/>
    <cellStyle name="60% - 輔色5 10 4" xfId="646"/>
    <cellStyle name="60% - 輔色5 11" xfId="647"/>
    <cellStyle name="60% - 輔色5 12" xfId="648"/>
    <cellStyle name="60% - 輔色5 13" xfId="649"/>
    <cellStyle name="60% - 輔色5 2" xfId="650"/>
    <cellStyle name="60% - 輔色5 3" xfId="651"/>
    <cellStyle name="60% - 輔色5 4" xfId="652"/>
    <cellStyle name="60% - 輔色5 5" xfId="653"/>
    <cellStyle name="60% - 輔色5 5 2" xfId="654"/>
    <cellStyle name="60% - 輔色5 5 3" xfId="655"/>
    <cellStyle name="60% - 輔色5 5 4" xfId="656"/>
    <cellStyle name="60% - 輔色5 6" xfId="657"/>
    <cellStyle name="60% - 輔色5 6 2" xfId="658"/>
    <cellStyle name="60% - 輔色5 6 3" xfId="659"/>
    <cellStyle name="60% - 輔色5 6 4" xfId="660"/>
    <cellStyle name="60% - 輔色5 7" xfId="661"/>
    <cellStyle name="60% - 輔色5 7 2" xfId="662"/>
    <cellStyle name="60% - 輔色5 7 3" xfId="663"/>
    <cellStyle name="60% - 輔色5 7 4" xfId="664"/>
    <cellStyle name="60% - 輔色5 8" xfId="665"/>
    <cellStyle name="60% - 輔色5 8 2" xfId="666"/>
    <cellStyle name="60% - 輔色5 8 3" xfId="667"/>
    <cellStyle name="60% - 輔色5 8 4" xfId="668"/>
    <cellStyle name="60% - 輔色5 9" xfId="669"/>
    <cellStyle name="60% - 輔色5 9 2" xfId="670"/>
    <cellStyle name="60% - 輔色5 9 3" xfId="671"/>
    <cellStyle name="60% - 輔色5 9 4" xfId="672"/>
    <cellStyle name="60% - 輔色6 10" xfId="673"/>
    <cellStyle name="60% - 輔色6 10 2" xfId="674"/>
    <cellStyle name="60% - 輔色6 10 3" xfId="675"/>
    <cellStyle name="60% - 輔色6 10 4" xfId="676"/>
    <cellStyle name="60% - 輔色6 11" xfId="677"/>
    <cellStyle name="60% - 輔色6 12" xfId="678"/>
    <cellStyle name="60% - 輔色6 13" xfId="679"/>
    <cellStyle name="60% - 輔色6 2" xfId="680"/>
    <cellStyle name="60% - 輔色6 3" xfId="681"/>
    <cellStyle name="60% - 輔色6 4" xfId="682"/>
    <cellStyle name="60% - 輔色6 5" xfId="683"/>
    <cellStyle name="60% - 輔色6 5 2" xfId="684"/>
    <cellStyle name="60% - 輔色6 5 3" xfId="685"/>
    <cellStyle name="60% - 輔色6 5 4" xfId="686"/>
    <cellStyle name="60% - 輔色6 6" xfId="687"/>
    <cellStyle name="60% - 輔色6 6 2" xfId="688"/>
    <cellStyle name="60% - 輔色6 6 3" xfId="689"/>
    <cellStyle name="60% - 輔色6 6 4" xfId="690"/>
    <cellStyle name="60% - 輔色6 7" xfId="691"/>
    <cellStyle name="60% - 輔色6 7 2" xfId="692"/>
    <cellStyle name="60% - 輔色6 7 3" xfId="693"/>
    <cellStyle name="60% - 輔色6 7 4" xfId="694"/>
    <cellStyle name="60% - 輔色6 8" xfId="695"/>
    <cellStyle name="60% - 輔色6 8 2" xfId="696"/>
    <cellStyle name="60% - 輔色6 8 3" xfId="697"/>
    <cellStyle name="60% - 輔色6 8 4" xfId="698"/>
    <cellStyle name="60% - 輔色6 9" xfId="699"/>
    <cellStyle name="60% - 輔色6 9 2" xfId="700"/>
    <cellStyle name="60% - 輔色6 9 3" xfId="701"/>
    <cellStyle name="60% - 輔色6 9 4" xfId="702"/>
    <cellStyle name="Accent1" xfId="703"/>
    <cellStyle name="Accent2" xfId="704"/>
    <cellStyle name="Accent3" xfId="705"/>
    <cellStyle name="Accent4" xfId="706"/>
    <cellStyle name="Accent5" xfId="707"/>
    <cellStyle name="Accent6" xfId="708"/>
    <cellStyle name="Bad" xfId="709"/>
    <cellStyle name="Calculation" xfId="710"/>
    <cellStyle name="Check Cell" xfId="711"/>
    <cellStyle name="Explanatory Text" xfId="712"/>
    <cellStyle name="Good" xfId="713"/>
    <cellStyle name="Heading 1" xfId="714"/>
    <cellStyle name="Heading 2" xfId="715"/>
    <cellStyle name="Heading 3" xfId="716"/>
    <cellStyle name="Heading 4" xfId="717"/>
    <cellStyle name="Input" xfId="718"/>
    <cellStyle name="Linked Cell" xfId="719"/>
    <cellStyle name="Neutral" xfId="720"/>
    <cellStyle name="Note" xfId="721"/>
    <cellStyle name="Output" xfId="722"/>
    <cellStyle name="Title" xfId="723"/>
    <cellStyle name="Total" xfId="724"/>
    <cellStyle name="Warning Text" xfId="725"/>
    <cellStyle name="一般" xfId="0" builtinId="0"/>
    <cellStyle name="一般 10 2" xfId="726"/>
    <cellStyle name="一般 10 3" xfId="727"/>
    <cellStyle name="一般 10 4" xfId="728"/>
    <cellStyle name="一般 13" xfId="729"/>
    <cellStyle name="一般 13 2" xfId="730"/>
    <cellStyle name="一般 13 3" xfId="731"/>
    <cellStyle name="一般 13 4" xfId="732"/>
    <cellStyle name="一般 14" xfId="733"/>
    <cellStyle name="一般 14 2" xfId="734"/>
    <cellStyle name="一般 14 3" xfId="735"/>
    <cellStyle name="一般 14 4" xfId="736"/>
    <cellStyle name="一般 2" xfId="737"/>
    <cellStyle name="一般 2 2" xfId="738"/>
    <cellStyle name="一般 2 2 2" xfId="739"/>
    <cellStyle name="一般 2 2 2 2" xfId="740"/>
    <cellStyle name="一般 2 2 2 3" xfId="741"/>
    <cellStyle name="一般 2 2 2 4" xfId="742"/>
    <cellStyle name="一般 2 2 3" xfId="743"/>
    <cellStyle name="一般 2 2 4" xfId="744"/>
    <cellStyle name="一般 2 3" xfId="745"/>
    <cellStyle name="一般 2 4" xfId="746"/>
    <cellStyle name="一般 2 5" xfId="747"/>
    <cellStyle name="一般 3" xfId="748"/>
    <cellStyle name="一般 3 2" xfId="749"/>
    <cellStyle name="一般 3 3" xfId="750"/>
    <cellStyle name="一般 3 4" xfId="751"/>
    <cellStyle name="一般 4" xfId="752"/>
    <cellStyle name="一般 4 2" xfId="753"/>
    <cellStyle name="一般 4 3" xfId="754"/>
    <cellStyle name="一般 4 4" xfId="755"/>
    <cellStyle name="一般 5" xfId="756"/>
    <cellStyle name="一般 6" xfId="757"/>
    <cellStyle name="一般 7" xfId="758"/>
    <cellStyle name="一般 8" xfId="1484"/>
    <cellStyle name="一般 9" xfId="1485"/>
    <cellStyle name="一般_核酸探針備料-生產途程單" xfId="759"/>
    <cellStyle name="中等 10" xfId="760"/>
    <cellStyle name="中等 10 2" xfId="761"/>
    <cellStyle name="中等 10 3" xfId="762"/>
    <cellStyle name="中等 10 4" xfId="763"/>
    <cellStyle name="中等 11" xfId="764"/>
    <cellStyle name="中等 12" xfId="765"/>
    <cellStyle name="中等 13" xfId="766"/>
    <cellStyle name="中等 2" xfId="767"/>
    <cellStyle name="中等 3" xfId="768"/>
    <cellStyle name="中等 4" xfId="769"/>
    <cellStyle name="中等 5" xfId="770"/>
    <cellStyle name="中等 5 2" xfId="771"/>
    <cellStyle name="中等 5 3" xfId="772"/>
    <cellStyle name="中等 5 4" xfId="773"/>
    <cellStyle name="中等 6" xfId="774"/>
    <cellStyle name="中等 6 2" xfId="775"/>
    <cellStyle name="中等 6 3" xfId="776"/>
    <cellStyle name="中等 6 4" xfId="777"/>
    <cellStyle name="中等 7" xfId="778"/>
    <cellStyle name="中等 7 2" xfId="779"/>
    <cellStyle name="中等 7 3" xfId="780"/>
    <cellStyle name="中等 7 4" xfId="781"/>
    <cellStyle name="中等 8" xfId="782"/>
    <cellStyle name="中等 8 2" xfId="783"/>
    <cellStyle name="中等 8 3" xfId="784"/>
    <cellStyle name="中等 8 4" xfId="785"/>
    <cellStyle name="中等 9" xfId="786"/>
    <cellStyle name="中等 9 2" xfId="787"/>
    <cellStyle name="中等 9 3" xfId="788"/>
    <cellStyle name="中等 9 4" xfId="789"/>
    <cellStyle name="合計 10" xfId="790"/>
    <cellStyle name="合計 10 2" xfId="791"/>
    <cellStyle name="合計 10 3" xfId="792"/>
    <cellStyle name="合計 10 4" xfId="793"/>
    <cellStyle name="合計 11" xfId="794"/>
    <cellStyle name="合計 12" xfId="795"/>
    <cellStyle name="合計 13" xfId="796"/>
    <cellStyle name="合計 2" xfId="797"/>
    <cellStyle name="合計 3" xfId="798"/>
    <cellStyle name="合計 4" xfId="799"/>
    <cellStyle name="合計 5" xfId="800"/>
    <cellStyle name="合計 5 2" xfId="801"/>
    <cellStyle name="合計 5 3" xfId="802"/>
    <cellStyle name="合計 5 4" xfId="803"/>
    <cellStyle name="合計 6" xfId="804"/>
    <cellStyle name="合計 6 2" xfId="805"/>
    <cellStyle name="合計 6 3" xfId="806"/>
    <cellStyle name="合計 6 4" xfId="807"/>
    <cellStyle name="合計 7" xfId="808"/>
    <cellStyle name="合計 7 2" xfId="809"/>
    <cellStyle name="合計 7 3" xfId="810"/>
    <cellStyle name="合計 7 4" xfId="811"/>
    <cellStyle name="合計 8" xfId="812"/>
    <cellStyle name="合計 8 2" xfId="813"/>
    <cellStyle name="合計 8 3" xfId="814"/>
    <cellStyle name="合計 8 4" xfId="815"/>
    <cellStyle name="合計 9" xfId="816"/>
    <cellStyle name="合計 9 2" xfId="817"/>
    <cellStyle name="合計 9 3" xfId="818"/>
    <cellStyle name="合計 9 4" xfId="819"/>
    <cellStyle name="好 10" xfId="820"/>
    <cellStyle name="好 10 2" xfId="821"/>
    <cellStyle name="好 10 3" xfId="822"/>
    <cellStyle name="好 10 4" xfId="823"/>
    <cellStyle name="好 11" xfId="824"/>
    <cellStyle name="好 12" xfId="825"/>
    <cellStyle name="好 13" xfId="826"/>
    <cellStyle name="好 2" xfId="827"/>
    <cellStyle name="好 3" xfId="828"/>
    <cellStyle name="好 4" xfId="829"/>
    <cellStyle name="好 5" xfId="830"/>
    <cellStyle name="好 5 2" xfId="831"/>
    <cellStyle name="好 5 3" xfId="832"/>
    <cellStyle name="好 5 4" xfId="833"/>
    <cellStyle name="好 6" xfId="834"/>
    <cellStyle name="好 6 2" xfId="835"/>
    <cellStyle name="好 6 3" xfId="836"/>
    <cellStyle name="好 6 4" xfId="837"/>
    <cellStyle name="好 7" xfId="838"/>
    <cellStyle name="好 7 2" xfId="839"/>
    <cellStyle name="好 7 3" xfId="840"/>
    <cellStyle name="好 7 4" xfId="841"/>
    <cellStyle name="好 8" xfId="842"/>
    <cellStyle name="好 8 2" xfId="843"/>
    <cellStyle name="好 8 3" xfId="844"/>
    <cellStyle name="好 8 4" xfId="845"/>
    <cellStyle name="好 9" xfId="846"/>
    <cellStyle name="好 9 2" xfId="847"/>
    <cellStyle name="好 9 3" xfId="848"/>
    <cellStyle name="好 9 4" xfId="849"/>
    <cellStyle name="好_15H210071401-24sample-72array" xfId="850"/>
    <cellStyle name="好_1M310092001-12sample-36array-1" xfId="851"/>
    <cellStyle name="好_1M310101802-2sample-4array" xfId="852"/>
    <cellStyle name="好_2重複-Kreatech miRNA service-20100311" xfId="853"/>
    <cellStyle name="好_3H210071401-24sample-72array" xfId="854"/>
    <cellStyle name="好_5H210071401-14sample-42array" xfId="855"/>
    <cellStyle name="好_Kreatech miRNA service-0710" xfId="856"/>
    <cellStyle name="好_Requisition (2)-single color" xfId="857"/>
    <cellStyle name="好_RNA precipitation_EtOH沉澱_Emily_20100701" xfId="858"/>
    <cellStyle name="好_RNA precipitation_EtOH沉澱_overneight_new" xfId="859"/>
    <cellStyle name="好_RNA Sample information" xfId="860"/>
    <cellStyle name="好_RQC-1" xfId="861"/>
    <cellStyle name="計算方式 10" xfId="862"/>
    <cellStyle name="計算方式 10 2" xfId="863"/>
    <cellStyle name="計算方式 10 3" xfId="864"/>
    <cellStyle name="計算方式 10 4" xfId="865"/>
    <cellStyle name="計算方式 11" xfId="866"/>
    <cellStyle name="計算方式 12" xfId="867"/>
    <cellStyle name="計算方式 13" xfId="868"/>
    <cellStyle name="計算方式 2" xfId="869"/>
    <cellStyle name="計算方式 3" xfId="870"/>
    <cellStyle name="計算方式 4" xfId="871"/>
    <cellStyle name="計算方式 5" xfId="872"/>
    <cellStyle name="計算方式 5 2" xfId="873"/>
    <cellStyle name="計算方式 5 3" xfId="874"/>
    <cellStyle name="計算方式 5 4" xfId="875"/>
    <cellStyle name="計算方式 6" xfId="876"/>
    <cellStyle name="計算方式 6 2" xfId="877"/>
    <cellStyle name="計算方式 6 3" xfId="878"/>
    <cellStyle name="計算方式 6 4" xfId="879"/>
    <cellStyle name="計算方式 7" xfId="880"/>
    <cellStyle name="計算方式 7 2" xfId="881"/>
    <cellStyle name="計算方式 7 3" xfId="882"/>
    <cellStyle name="計算方式 7 4" xfId="883"/>
    <cellStyle name="計算方式 8" xfId="884"/>
    <cellStyle name="計算方式 8 2" xfId="885"/>
    <cellStyle name="計算方式 8 3" xfId="886"/>
    <cellStyle name="計算方式 8 4" xfId="887"/>
    <cellStyle name="計算方式 9" xfId="888"/>
    <cellStyle name="計算方式 9 2" xfId="889"/>
    <cellStyle name="計算方式 9 3" xfId="890"/>
    <cellStyle name="計算方式 9 4" xfId="891"/>
    <cellStyle name="連結的儲存格 10" xfId="892"/>
    <cellStyle name="連結的儲存格 10 2" xfId="893"/>
    <cellStyle name="連結的儲存格 10 3" xfId="894"/>
    <cellStyle name="連結的儲存格 10 4" xfId="895"/>
    <cellStyle name="連結的儲存格 11" xfId="896"/>
    <cellStyle name="連結的儲存格 12" xfId="897"/>
    <cellStyle name="連結的儲存格 13" xfId="898"/>
    <cellStyle name="連結的儲存格 2" xfId="899"/>
    <cellStyle name="連結的儲存格 3" xfId="900"/>
    <cellStyle name="連結的儲存格 4" xfId="901"/>
    <cellStyle name="連結的儲存格 5" xfId="902"/>
    <cellStyle name="連結的儲存格 5 2" xfId="903"/>
    <cellStyle name="連結的儲存格 5 3" xfId="904"/>
    <cellStyle name="連結的儲存格 5 4" xfId="905"/>
    <cellStyle name="連結的儲存格 6" xfId="906"/>
    <cellStyle name="連結的儲存格 6 2" xfId="907"/>
    <cellStyle name="連結的儲存格 6 3" xfId="908"/>
    <cellStyle name="連結的儲存格 6 4" xfId="909"/>
    <cellStyle name="連結的儲存格 7" xfId="910"/>
    <cellStyle name="連結的儲存格 7 2" xfId="911"/>
    <cellStyle name="連結的儲存格 7 3" xfId="912"/>
    <cellStyle name="連結的儲存格 7 4" xfId="913"/>
    <cellStyle name="連結的儲存格 8" xfId="914"/>
    <cellStyle name="連結的儲存格 8 2" xfId="915"/>
    <cellStyle name="連結的儲存格 8 3" xfId="916"/>
    <cellStyle name="連結的儲存格 8 4" xfId="917"/>
    <cellStyle name="連結的儲存格 9" xfId="918"/>
    <cellStyle name="連結的儲存格 9 2" xfId="919"/>
    <cellStyle name="連結的儲存格 9 3" xfId="920"/>
    <cellStyle name="連結的儲存格 9 4" xfId="921"/>
    <cellStyle name="備註 10" xfId="922"/>
    <cellStyle name="備註 10 2" xfId="923"/>
    <cellStyle name="備註 10 3" xfId="924"/>
    <cellStyle name="備註 10 4" xfId="925"/>
    <cellStyle name="備註 11" xfId="926"/>
    <cellStyle name="備註 12" xfId="927"/>
    <cellStyle name="備註 13" xfId="928"/>
    <cellStyle name="備註 2" xfId="929"/>
    <cellStyle name="備註 2 2" xfId="930"/>
    <cellStyle name="備註 2 3" xfId="931"/>
    <cellStyle name="備註 2 4" xfId="932"/>
    <cellStyle name="備註 3" xfId="933"/>
    <cellStyle name="備註 3 2" xfId="934"/>
    <cellStyle name="備註 3 3" xfId="935"/>
    <cellStyle name="備註 3 4" xfId="936"/>
    <cellStyle name="備註 4" xfId="937"/>
    <cellStyle name="備註 4 2" xfId="938"/>
    <cellStyle name="備註 4 3" xfId="939"/>
    <cellStyle name="備註 4 4" xfId="940"/>
    <cellStyle name="備註 5" xfId="941"/>
    <cellStyle name="備註 5 2" xfId="942"/>
    <cellStyle name="備註 5 3" xfId="943"/>
    <cellStyle name="備註 5 4" xfId="944"/>
    <cellStyle name="備註 6" xfId="945"/>
    <cellStyle name="備註 6 2" xfId="946"/>
    <cellStyle name="備註 6 3" xfId="947"/>
    <cellStyle name="備註 6 4" xfId="948"/>
    <cellStyle name="備註 7" xfId="949"/>
    <cellStyle name="備註 7 2" xfId="950"/>
    <cellStyle name="備註 7 3" xfId="951"/>
    <cellStyle name="備註 7 4" xfId="952"/>
    <cellStyle name="備註 8" xfId="953"/>
    <cellStyle name="備註 8 2" xfId="954"/>
    <cellStyle name="備註 8 3" xfId="955"/>
    <cellStyle name="備註 8 4" xfId="956"/>
    <cellStyle name="備註 9" xfId="957"/>
    <cellStyle name="備註 9 2" xfId="958"/>
    <cellStyle name="備註 9 3" xfId="959"/>
    <cellStyle name="備註 9 4" xfId="960"/>
    <cellStyle name="超連結" xfId="961" builtinId="8"/>
    <cellStyle name="說明文字 10" xfId="962"/>
    <cellStyle name="說明文字 10 2" xfId="963"/>
    <cellStyle name="說明文字 10 3" xfId="964"/>
    <cellStyle name="說明文字 10 4" xfId="965"/>
    <cellStyle name="說明文字 11" xfId="966"/>
    <cellStyle name="說明文字 12" xfId="967"/>
    <cellStyle name="說明文字 13" xfId="968"/>
    <cellStyle name="說明文字 2" xfId="969"/>
    <cellStyle name="說明文字 3" xfId="970"/>
    <cellStyle name="說明文字 4" xfId="971"/>
    <cellStyle name="說明文字 5" xfId="972"/>
    <cellStyle name="說明文字 5 2" xfId="973"/>
    <cellStyle name="說明文字 5 3" xfId="974"/>
    <cellStyle name="說明文字 5 4" xfId="975"/>
    <cellStyle name="說明文字 6" xfId="976"/>
    <cellStyle name="說明文字 6 2" xfId="977"/>
    <cellStyle name="說明文字 6 3" xfId="978"/>
    <cellStyle name="說明文字 6 4" xfId="979"/>
    <cellStyle name="說明文字 7" xfId="980"/>
    <cellStyle name="說明文字 7 2" xfId="981"/>
    <cellStyle name="說明文字 7 3" xfId="982"/>
    <cellStyle name="說明文字 7 4" xfId="983"/>
    <cellStyle name="說明文字 8" xfId="984"/>
    <cellStyle name="說明文字 8 2" xfId="985"/>
    <cellStyle name="說明文字 8 3" xfId="986"/>
    <cellStyle name="說明文字 8 4" xfId="987"/>
    <cellStyle name="說明文字 9" xfId="988"/>
    <cellStyle name="說明文字 9 2" xfId="989"/>
    <cellStyle name="說明文字 9 3" xfId="990"/>
    <cellStyle name="說明文字 9 4" xfId="991"/>
    <cellStyle name="輔色1 10" xfId="992"/>
    <cellStyle name="輔色1 10 2" xfId="993"/>
    <cellStyle name="輔色1 10 3" xfId="994"/>
    <cellStyle name="輔色1 10 4" xfId="995"/>
    <cellStyle name="輔色1 11" xfId="996"/>
    <cellStyle name="輔色1 12" xfId="997"/>
    <cellStyle name="輔色1 13" xfId="998"/>
    <cellStyle name="輔色1 2" xfId="999"/>
    <cellStyle name="輔色1 3" xfId="1000"/>
    <cellStyle name="輔色1 4" xfId="1001"/>
    <cellStyle name="輔色1 5" xfId="1002"/>
    <cellStyle name="輔色1 5 2" xfId="1003"/>
    <cellStyle name="輔色1 5 3" xfId="1004"/>
    <cellStyle name="輔色1 5 4" xfId="1005"/>
    <cellStyle name="輔色1 6" xfId="1006"/>
    <cellStyle name="輔色1 6 2" xfId="1007"/>
    <cellStyle name="輔色1 6 3" xfId="1008"/>
    <cellStyle name="輔色1 6 4" xfId="1009"/>
    <cellStyle name="輔色1 7" xfId="1010"/>
    <cellStyle name="輔色1 7 2" xfId="1011"/>
    <cellStyle name="輔色1 7 3" xfId="1012"/>
    <cellStyle name="輔色1 7 4" xfId="1013"/>
    <cellStyle name="輔色1 8" xfId="1014"/>
    <cellStyle name="輔色1 8 2" xfId="1015"/>
    <cellStyle name="輔色1 8 3" xfId="1016"/>
    <cellStyle name="輔色1 8 4" xfId="1017"/>
    <cellStyle name="輔色1 9" xfId="1018"/>
    <cellStyle name="輔色1 9 2" xfId="1019"/>
    <cellStyle name="輔色1 9 3" xfId="1020"/>
    <cellStyle name="輔色1 9 4" xfId="1021"/>
    <cellStyle name="輔色2 10" xfId="1022"/>
    <cellStyle name="輔色2 10 2" xfId="1023"/>
    <cellStyle name="輔色2 10 3" xfId="1024"/>
    <cellStyle name="輔色2 10 4" xfId="1025"/>
    <cellStyle name="輔色2 11" xfId="1026"/>
    <cellStyle name="輔色2 12" xfId="1027"/>
    <cellStyle name="輔色2 13" xfId="1028"/>
    <cellStyle name="輔色2 2" xfId="1029"/>
    <cellStyle name="輔色2 3" xfId="1030"/>
    <cellStyle name="輔色2 4" xfId="1031"/>
    <cellStyle name="輔色2 5" xfId="1032"/>
    <cellStyle name="輔色2 5 2" xfId="1033"/>
    <cellStyle name="輔色2 5 3" xfId="1034"/>
    <cellStyle name="輔色2 5 4" xfId="1035"/>
    <cellStyle name="輔色2 6" xfId="1036"/>
    <cellStyle name="輔色2 6 2" xfId="1037"/>
    <cellStyle name="輔色2 6 3" xfId="1038"/>
    <cellStyle name="輔色2 6 4" xfId="1039"/>
    <cellStyle name="輔色2 7" xfId="1040"/>
    <cellStyle name="輔色2 7 2" xfId="1041"/>
    <cellStyle name="輔色2 7 3" xfId="1042"/>
    <cellStyle name="輔色2 7 4" xfId="1043"/>
    <cellStyle name="輔色2 8" xfId="1044"/>
    <cellStyle name="輔色2 8 2" xfId="1045"/>
    <cellStyle name="輔色2 8 3" xfId="1046"/>
    <cellStyle name="輔色2 8 4" xfId="1047"/>
    <cellStyle name="輔色2 9" xfId="1048"/>
    <cellStyle name="輔色2 9 2" xfId="1049"/>
    <cellStyle name="輔色2 9 3" xfId="1050"/>
    <cellStyle name="輔色2 9 4" xfId="1051"/>
    <cellStyle name="輔色3 10" xfId="1052"/>
    <cellStyle name="輔色3 10 2" xfId="1053"/>
    <cellStyle name="輔色3 10 3" xfId="1054"/>
    <cellStyle name="輔色3 10 4" xfId="1055"/>
    <cellStyle name="輔色3 11" xfId="1056"/>
    <cellStyle name="輔色3 12" xfId="1057"/>
    <cellStyle name="輔色3 13" xfId="1058"/>
    <cellStyle name="輔色3 2" xfId="1059"/>
    <cellStyle name="輔色3 3" xfId="1060"/>
    <cellStyle name="輔色3 4" xfId="1061"/>
    <cellStyle name="輔色3 5" xfId="1062"/>
    <cellStyle name="輔色3 5 2" xfId="1063"/>
    <cellStyle name="輔色3 5 3" xfId="1064"/>
    <cellStyle name="輔色3 5 4" xfId="1065"/>
    <cellStyle name="輔色3 6" xfId="1066"/>
    <cellStyle name="輔色3 6 2" xfId="1067"/>
    <cellStyle name="輔色3 6 3" xfId="1068"/>
    <cellStyle name="輔色3 6 4" xfId="1069"/>
    <cellStyle name="輔色3 7" xfId="1070"/>
    <cellStyle name="輔色3 7 2" xfId="1071"/>
    <cellStyle name="輔色3 7 3" xfId="1072"/>
    <cellStyle name="輔色3 7 4" xfId="1073"/>
    <cellStyle name="輔色3 8" xfId="1074"/>
    <cellStyle name="輔色3 8 2" xfId="1075"/>
    <cellStyle name="輔色3 8 3" xfId="1076"/>
    <cellStyle name="輔色3 8 4" xfId="1077"/>
    <cellStyle name="輔色3 9" xfId="1078"/>
    <cellStyle name="輔色3 9 2" xfId="1079"/>
    <cellStyle name="輔色3 9 3" xfId="1080"/>
    <cellStyle name="輔色3 9 4" xfId="1081"/>
    <cellStyle name="輔色4 10" xfId="1082"/>
    <cellStyle name="輔色4 10 2" xfId="1083"/>
    <cellStyle name="輔色4 10 3" xfId="1084"/>
    <cellStyle name="輔色4 10 4" xfId="1085"/>
    <cellStyle name="輔色4 11" xfId="1086"/>
    <cellStyle name="輔色4 12" xfId="1087"/>
    <cellStyle name="輔色4 13" xfId="1088"/>
    <cellStyle name="輔色4 2" xfId="1089"/>
    <cellStyle name="輔色4 3" xfId="1090"/>
    <cellStyle name="輔色4 4" xfId="1091"/>
    <cellStyle name="輔色4 5" xfId="1092"/>
    <cellStyle name="輔色4 5 2" xfId="1093"/>
    <cellStyle name="輔色4 5 3" xfId="1094"/>
    <cellStyle name="輔色4 5 4" xfId="1095"/>
    <cellStyle name="輔色4 6" xfId="1096"/>
    <cellStyle name="輔色4 6 2" xfId="1097"/>
    <cellStyle name="輔色4 6 3" xfId="1098"/>
    <cellStyle name="輔色4 6 4" xfId="1099"/>
    <cellStyle name="輔色4 7" xfId="1100"/>
    <cellStyle name="輔色4 7 2" xfId="1101"/>
    <cellStyle name="輔色4 7 3" xfId="1102"/>
    <cellStyle name="輔色4 7 4" xfId="1103"/>
    <cellStyle name="輔色4 8" xfId="1104"/>
    <cellStyle name="輔色4 8 2" xfId="1105"/>
    <cellStyle name="輔色4 8 3" xfId="1106"/>
    <cellStyle name="輔色4 8 4" xfId="1107"/>
    <cellStyle name="輔色4 9" xfId="1108"/>
    <cellStyle name="輔色4 9 2" xfId="1109"/>
    <cellStyle name="輔色4 9 3" xfId="1110"/>
    <cellStyle name="輔色4 9 4" xfId="1111"/>
    <cellStyle name="輔色5 10" xfId="1112"/>
    <cellStyle name="輔色5 10 2" xfId="1113"/>
    <cellStyle name="輔色5 10 3" xfId="1114"/>
    <cellStyle name="輔色5 10 4" xfId="1115"/>
    <cellStyle name="輔色5 11" xfId="1116"/>
    <cellStyle name="輔色5 12" xfId="1117"/>
    <cellStyle name="輔色5 13" xfId="1118"/>
    <cellStyle name="輔色5 2" xfId="1119"/>
    <cellStyle name="輔色5 3" xfId="1120"/>
    <cellStyle name="輔色5 4" xfId="1121"/>
    <cellStyle name="輔色5 5" xfId="1122"/>
    <cellStyle name="輔色5 5 2" xfId="1123"/>
    <cellStyle name="輔色5 5 3" xfId="1124"/>
    <cellStyle name="輔色5 5 4" xfId="1125"/>
    <cellStyle name="輔色5 6" xfId="1126"/>
    <cellStyle name="輔色5 6 2" xfId="1127"/>
    <cellStyle name="輔色5 6 3" xfId="1128"/>
    <cellStyle name="輔色5 6 4" xfId="1129"/>
    <cellStyle name="輔色5 7" xfId="1130"/>
    <cellStyle name="輔色5 7 2" xfId="1131"/>
    <cellStyle name="輔色5 7 3" xfId="1132"/>
    <cellStyle name="輔色5 7 4" xfId="1133"/>
    <cellStyle name="輔色5 8" xfId="1134"/>
    <cellStyle name="輔色5 8 2" xfId="1135"/>
    <cellStyle name="輔色5 8 3" xfId="1136"/>
    <cellStyle name="輔色5 8 4" xfId="1137"/>
    <cellStyle name="輔色5 9" xfId="1138"/>
    <cellStyle name="輔色5 9 2" xfId="1139"/>
    <cellStyle name="輔色5 9 3" xfId="1140"/>
    <cellStyle name="輔色5 9 4" xfId="1141"/>
    <cellStyle name="輔色6 10" xfId="1142"/>
    <cellStyle name="輔色6 10 2" xfId="1143"/>
    <cellStyle name="輔色6 10 3" xfId="1144"/>
    <cellStyle name="輔色6 10 4" xfId="1145"/>
    <cellStyle name="輔色6 11" xfId="1146"/>
    <cellStyle name="輔色6 12" xfId="1147"/>
    <cellStyle name="輔色6 13" xfId="1148"/>
    <cellStyle name="輔色6 2" xfId="1149"/>
    <cellStyle name="輔色6 3" xfId="1150"/>
    <cellStyle name="輔色6 4" xfId="1151"/>
    <cellStyle name="輔色6 5" xfId="1152"/>
    <cellStyle name="輔色6 5 2" xfId="1153"/>
    <cellStyle name="輔色6 5 3" xfId="1154"/>
    <cellStyle name="輔色6 5 4" xfId="1155"/>
    <cellStyle name="輔色6 6" xfId="1156"/>
    <cellStyle name="輔色6 6 2" xfId="1157"/>
    <cellStyle name="輔色6 6 3" xfId="1158"/>
    <cellStyle name="輔色6 6 4" xfId="1159"/>
    <cellStyle name="輔色6 7" xfId="1160"/>
    <cellStyle name="輔色6 7 2" xfId="1161"/>
    <cellStyle name="輔色6 7 3" xfId="1162"/>
    <cellStyle name="輔色6 7 4" xfId="1163"/>
    <cellStyle name="輔色6 8" xfId="1164"/>
    <cellStyle name="輔色6 8 2" xfId="1165"/>
    <cellStyle name="輔色6 8 3" xfId="1166"/>
    <cellStyle name="輔色6 8 4" xfId="1167"/>
    <cellStyle name="輔色6 9" xfId="1168"/>
    <cellStyle name="輔色6 9 2" xfId="1169"/>
    <cellStyle name="輔色6 9 3" xfId="1170"/>
    <cellStyle name="輔色6 9 4" xfId="1171"/>
    <cellStyle name="標題 1 10" xfId="1172"/>
    <cellStyle name="標題 1 10 2" xfId="1173"/>
    <cellStyle name="標題 1 10 3" xfId="1174"/>
    <cellStyle name="標題 1 10 4" xfId="1175"/>
    <cellStyle name="標題 1 11" xfId="1176"/>
    <cellStyle name="標題 1 12" xfId="1177"/>
    <cellStyle name="標題 1 13" xfId="1178"/>
    <cellStyle name="標題 1 2" xfId="1179"/>
    <cellStyle name="標題 1 3" xfId="1180"/>
    <cellStyle name="標題 1 4" xfId="1181"/>
    <cellStyle name="標題 1 5" xfId="1182"/>
    <cellStyle name="標題 1 5 2" xfId="1183"/>
    <cellStyle name="標題 1 5 3" xfId="1184"/>
    <cellStyle name="標題 1 5 4" xfId="1185"/>
    <cellStyle name="標題 1 6" xfId="1186"/>
    <cellStyle name="標題 1 6 2" xfId="1187"/>
    <cellStyle name="標題 1 6 3" xfId="1188"/>
    <cellStyle name="標題 1 6 4" xfId="1189"/>
    <cellStyle name="標題 1 7" xfId="1190"/>
    <cellStyle name="標題 1 7 2" xfId="1191"/>
    <cellStyle name="標題 1 7 3" xfId="1192"/>
    <cellStyle name="標題 1 7 4" xfId="1193"/>
    <cellStyle name="標題 1 8" xfId="1194"/>
    <cellStyle name="標題 1 8 2" xfId="1195"/>
    <cellStyle name="標題 1 8 3" xfId="1196"/>
    <cellStyle name="標題 1 8 4" xfId="1197"/>
    <cellStyle name="標題 1 9" xfId="1198"/>
    <cellStyle name="標題 1 9 2" xfId="1199"/>
    <cellStyle name="標題 1 9 3" xfId="1200"/>
    <cellStyle name="標題 1 9 4" xfId="1201"/>
    <cellStyle name="標題 10" xfId="1202"/>
    <cellStyle name="標題 10 2" xfId="1203"/>
    <cellStyle name="標題 10 3" xfId="1204"/>
    <cellStyle name="標題 10 4" xfId="1205"/>
    <cellStyle name="標題 11" xfId="1206"/>
    <cellStyle name="標題 11 2" xfId="1207"/>
    <cellStyle name="標題 11 3" xfId="1208"/>
    <cellStyle name="標題 11 4" xfId="1209"/>
    <cellStyle name="標題 12" xfId="1210"/>
    <cellStyle name="標題 12 2" xfId="1211"/>
    <cellStyle name="標題 12 3" xfId="1212"/>
    <cellStyle name="標題 12 4" xfId="1213"/>
    <cellStyle name="標題 13" xfId="1214"/>
    <cellStyle name="標題 13 2" xfId="1215"/>
    <cellStyle name="標題 13 3" xfId="1216"/>
    <cellStyle name="標題 13 4" xfId="1217"/>
    <cellStyle name="標題 14" xfId="1218"/>
    <cellStyle name="標題 15" xfId="1219"/>
    <cellStyle name="標題 16" xfId="1220"/>
    <cellStyle name="標題 2 10" xfId="1221"/>
    <cellStyle name="標題 2 10 2" xfId="1222"/>
    <cellStyle name="標題 2 10 3" xfId="1223"/>
    <cellStyle name="標題 2 10 4" xfId="1224"/>
    <cellStyle name="標題 2 11" xfId="1225"/>
    <cellStyle name="標題 2 12" xfId="1226"/>
    <cellStyle name="標題 2 13" xfId="1227"/>
    <cellStyle name="標題 2 2" xfId="1228"/>
    <cellStyle name="標題 2 3" xfId="1229"/>
    <cellStyle name="標題 2 4" xfId="1230"/>
    <cellStyle name="標題 2 5" xfId="1231"/>
    <cellStyle name="標題 2 5 2" xfId="1232"/>
    <cellStyle name="標題 2 5 3" xfId="1233"/>
    <cellStyle name="標題 2 5 4" xfId="1234"/>
    <cellStyle name="標題 2 6" xfId="1235"/>
    <cellStyle name="標題 2 6 2" xfId="1236"/>
    <cellStyle name="標題 2 6 3" xfId="1237"/>
    <cellStyle name="標題 2 6 4" xfId="1238"/>
    <cellStyle name="標題 2 7" xfId="1239"/>
    <cellStyle name="標題 2 7 2" xfId="1240"/>
    <cellStyle name="標題 2 7 3" xfId="1241"/>
    <cellStyle name="標題 2 7 4" xfId="1242"/>
    <cellStyle name="標題 2 8" xfId="1243"/>
    <cellStyle name="標題 2 8 2" xfId="1244"/>
    <cellStyle name="標題 2 8 3" xfId="1245"/>
    <cellStyle name="標題 2 8 4" xfId="1246"/>
    <cellStyle name="標題 2 9" xfId="1247"/>
    <cellStyle name="標題 2 9 2" xfId="1248"/>
    <cellStyle name="標題 2 9 3" xfId="1249"/>
    <cellStyle name="標題 2 9 4" xfId="1250"/>
    <cellStyle name="標題 3 10" xfId="1251"/>
    <cellStyle name="標題 3 10 2" xfId="1252"/>
    <cellStyle name="標題 3 10 3" xfId="1253"/>
    <cellStyle name="標題 3 10 4" xfId="1254"/>
    <cellStyle name="標題 3 11" xfId="1255"/>
    <cellStyle name="標題 3 12" xfId="1256"/>
    <cellStyle name="標題 3 13" xfId="1257"/>
    <cellStyle name="標題 3 2" xfId="1258"/>
    <cellStyle name="標題 3 3" xfId="1259"/>
    <cellStyle name="標題 3 4" xfId="1260"/>
    <cellStyle name="標題 3 5" xfId="1261"/>
    <cellStyle name="標題 3 5 2" xfId="1262"/>
    <cellStyle name="標題 3 5 3" xfId="1263"/>
    <cellStyle name="標題 3 5 4" xfId="1264"/>
    <cellStyle name="標題 3 6" xfId="1265"/>
    <cellStyle name="標題 3 6 2" xfId="1266"/>
    <cellStyle name="標題 3 6 3" xfId="1267"/>
    <cellStyle name="標題 3 6 4" xfId="1268"/>
    <cellStyle name="標題 3 7" xfId="1269"/>
    <cellStyle name="標題 3 7 2" xfId="1270"/>
    <cellStyle name="標題 3 7 3" xfId="1271"/>
    <cellStyle name="標題 3 7 4" xfId="1272"/>
    <cellStyle name="標題 3 8" xfId="1273"/>
    <cellStyle name="標題 3 8 2" xfId="1274"/>
    <cellStyle name="標題 3 8 3" xfId="1275"/>
    <cellStyle name="標題 3 8 4" xfId="1276"/>
    <cellStyle name="標題 3 9" xfId="1277"/>
    <cellStyle name="標題 3 9 2" xfId="1278"/>
    <cellStyle name="標題 3 9 3" xfId="1279"/>
    <cellStyle name="標題 3 9 4" xfId="1280"/>
    <cellStyle name="標題 4 10" xfId="1281"/>
    <cellStyle name="標題 4 10 2" xfId="1282"/>
    <cellStyle name="標題 4 10 3" xfId="1283"/>
    <cellStyle name="標題 4 10 4" xfId="1284"/>
    <cellStyle name="標題 4 11" xfId="1285"/>
    <cellStyle name="標題 4 12" xfId="1286"/>
    <cellStyle name="標題 4 13" xfId="1287"/>
    <cellStyle name="標題 4 2" xfId="1288"/>
    <cellStyle name="標題 4 3" xfId="1289"/>
    <cellStyle name="標題 4 4" xfId="1290"/>
    <cellStyle name="標題 4 5" xfId="1291"/>
    <cellStyle name="標題 4 5 2" xfId="1292"/>
    <cellStyle name="標題 4 5 3" xfId="1293"/>
    <cellStyle name="標題 4 5 4" xfId="1294"/>
    <cellStyle name="標題 4 6" xfId="1295"/>
    <cellStyle name="標題 4 6 2" xfId="1296"/>
    <cellStyle name="標題 4 6 3" xfId="1297"/>
    <cellStyle name="標題 4 6 4" xfId="1298"/>
    <cellStyle name="標題 4 7" xfId="1299"/>
    <cellStyle name="標題 4 7 2" xfId="1300"/>
    <cellStyle name="標題 4 7 3" xfId="1301"/>
    <cellStyle name="標題 4 7 4" xfId="1302"/>
    <cellStyle name="標題 4 8" xfId="1303"/>
    <cellStyle name="標題 4 8 2" xfId="1304"/>
    <cellStyle name="標題 4 8 3" xfId="1305"/>
    <cellStyle name="標題 4 8 4" xfId="1306"/>
    <cellStyle name="標題 4 9" xfId="1307"/>
    <cellStyle name="標題 4 9 2" xfId="1308"/>
    <cellStyle name="標題 4 9 3" xfId="1309"/>
    <cellStyle name="標題 4 9 4" xfId="1310"/>
    <cellStyle name="標題 5" xfId="1311"/>
    <cellStyle name="標題 6" xfId="1312"/>
    <cellStyle name="標題 7" xfId="1313"/>
    <cellStyle name="標題 8" xfId="1314"/>
    <cellStyle name="標題 8 2" xfId="1315"/>
    <cellStyle name="標題 8 3" xfId="1316"/>
    <cellStyle name="標題 8 4" xfId="1317"/>
    <cellStyle name="標題 9" xfId="1318"/>
    <cellStyle name="標題 9 2" xfId="1319"/>
    <cellStyle name="標題 9 3" xfId="1320"/>
    <cellStyle name="標題 9 4" xfId="1321"/>
    <cellStyle name="輸入 10" xfId="1322"/>
    <cellStyle name="輸入 10 2" xfId="1323"/>
    <cellStyle name="輸入 10 3" xfId="1324"/>
    <cellStyle name="輸入 10 4" xfId="1325"/>
    <cellStyle name="輸入 11" xfId="1326"/>
    <cellStyle name="輸入 12" xfId="1327"/>
    <cellStyle name="輸入 13" xfId="1328"/>
    <cellStyle name="輸入 2" xfId="1329"/>
    <cellStyle name="輸入 3" xfId="1330"/>
    <cellStyle name="輸入 4" xfId="1331"/>
    <cellStyle name="輸入 5" xfId="1332"/>
    <cellStyle name="輸入 5 2" xfId="1333"/>
    <cellStyle name="輸入 5 3" xfId="1334"/>
    <cellStyle name="輸入 5 4" xfId="1335"/>
    <cellStyle name="輸入 6" xfId="1336"/>
    <cellStyle name="輸入 6 2" xfId="1337"/>
    <cellStyle name="輸入 6 3" xfId="1338"/>
    <cellStyle name="輸入 6 4" xfId="1339"/>
    <cellStyle name="輸入 7" xfId="1340"/>
    <cellStyle name="輸入 7 2" xfId="1341"/>
    <cellStyle name="輸入 7 3" xfId="1342"/>
    <cellStyle name="輸入 7 4" xfId="1343"/>
    <cellStyle name="輸入 8" xfId="1344"/>
    <cellStyle name="輸入 8 2" xfId="1345"/>
    <cellStyle name="輸入 8 3" xfId="1346"/>
    <cellStyle name="輸入 8 4" xfId="1347"/>
    <cellStyle name="輸入 9" xfId="1348"/>
    <cellStyle name="輸入 9 2" xfId="1349"/>
    <cellStyle name="輸入 9 3" xfId="1350"/>
    <cellStyle name="輸入 9 4" xfId="1351"/>
    <cellStyle name="輸出 10" xfId="1352"/>
    <cellStyle name="輸出 10 2" xfId="1353"/>
    <cellStyle name="輸出 10 3" xfId="1354"/>
    <cellStyle name="輸出 10 4" xfId="1355"/>
    <cellStyle name="輸出 11" xfId="1356"/>
    <cellStyle name="輸出 12" xfId="1357"/>
    <cellStyle name="輸出 13" xfId="1358"/>
    <cellStyle name="輸出 2" xfId="1359"/>
    <cellStyle name="輸出 3" xfId="1360"/>
    <cellStyle name="輸出 4" xfId="1361"/>
    <cellStyle name="輸出 5" xfId="1362"/>
    <cellStyle name="輸出 5 2" xfId="1363"/>
    <cellStyle name="輸出 5 3" xfId="1364"/>
    <cellStyle name="輸出 5 4" xfId="1365"/>
    <cellStyle name="輸出 6" xfId="1366"/>
    <cellStyle name="輸出 6 2" xfId="1367"/>
    <cellStyle name="輸出 6 3" xfId="1368"/>
    <cellStyle name="輸出 6 4" xfId="1369"/>
    <cellStyle name="輸出 7" xfId="1370"/>
    <cellStyle name="輸出 7 2" xfId="1371"/>
    <cellStyle name="輸出 7 3" xfId="1372"/>
    <cellStyle name="輸出 7 4" xfId="1373"/>
    <cellStyle name="輸出 8" xfId="1374"/>
    <cellStyle name="輸出 8 2" xfId="1375"/>
    <cellStyle name="輸出 8 3" xfId="1376"/>
    <cellStyle name="輸出 8 4" xfId="1377"/>
    <cellStyle name="輸出 9" xfId="1378"/>
    <cellStyle name="輸出 9 2" xfId="1379"/>
    <cellStyle name="輸出 9 3" xfId="1380"/>
    <cellStyle name="輸出 9 4" xfId="1381"/>
    <cellStyle name="檢查儲存格 10" xfId="1382"/>
    <cellStyle name="檢查儲存格 10 2" xfId="1383"/>
    <cellStyle name="檢查儲存格 10 3" xfId="1384"/>
    <cellStyle name="檢查儲存格 10 4" xfId="1385"/>
    <cellStyle name="檢查儲存格 11" xfId="1386"/>
    <cellStyle name="檢查儲存格 12" xfId="1387"/>
    <cellStyle name="檢查儲存格 13" xfId="1388"/>
    <cellStyle name="檢查儲存格 2" xfId="1389"/>
    <cellStyle name="檢查儲存格 3" xfId="1390"/>
    <cellStyle name="檢查儲存格 4" xfId="1391"/>
    <cellStyle name="檢查儲存格 5" xfId="1392"/>
    <cellStyle name="檢查儲存格 5 2" xfId="1393"/>
    <cellStyle name="檢查儲存格 5 3" xfId="1394"/>
    <cellStyle name="檢查儲存格 5 4" xfId="1395"/>
    <cellStyle name="檢查儲存格 6" xfId="1396"/>
    <cellStyle name="檢查儲存格 6 2" xfId="1397"/>
    <cellStyle name="檢查儲存格 6 3" xfId="1398"/>
    <cellStyle name="檢查儲存格 6 4" xfId="1399"/>
    <cellStyle name="檢查儲存格 7" xfId="1400"/>
    <cellStyle name="檢查儲存格 7 2" xfId="1401"/>
    <cellStyle name="檢查儲存格 7 3" xfId="1402"/>
    <cellStyle name="檢查儲存格 7 4" xfId="1403"/>
    <cellStyle name="檢查儲存格 8" xfId="1404"/>
    <cellStyle name="檢查儲存格 8 2" xfId="1405"/>
    <cellStyle name="檢查儲存格 8 3" xfId="1406"/>
    <cellStyle name="檢查儲存格 8 4" xfId="1407"/>
    <cellStyle name="檢查儲存格 9" xfId="1408"/>
    <cellStyle name="檢查儲存格 9 2" xfId="1409"/>
    <cellStyle name="檢查儲存格 9 3" xfId="1410"/>
    <cellStyle name="檢查儲存格 9 4" xfId="1411"/>
    <cellStyle name="壞 10" xfId="1412"/>
    <cellStyle name="壞 10 2" xfId="1413"/>
    <cellStyle name="壞 10 3" xfId="1414"/>
    <cellStyle name="壞 10 4" xfId="1415"/>
    <cellStyle name="壞 11" xfId="1416"/>
    <cellStyle name="壞 12" xfId="1417"/>
    <cellStyle name="壞 13" xfId="1418"/>
    <cellStyle name="壞 2" xfId="1419"/>
    <cellStyle name="壞 3" xfId="1420"/>
    <cellStyle name="壞 4" xfId="1421"/>
    <cellStyle name="壞 5" xfId="1422"/>
    <cellStyle name="壞 5 2" xfId="1423"/>
    <cellStyle name="壞 5 3" xfId="1424"/>
    <cellStyle name="壞 5 4" xfId="1425"/>
    <cellStyle name="壞 6" xfId="1426"/>
    <cellStyle name="壞 6 2" xfId="1427"/>
    <cellStyle name="壞 6 3" xfId="1428"/>
    <cellStyle name="壞 6 4" xfId="1429"/>
    <cellStyle name="壞 7" xfId="1430"/>
    <cellStyle name="壞 7 2" xfId="1431"/>
    <cellStyle name="壞 7 3" xfId="1432"/>
    <cellStyle name="壞 7 4" xfId="1433"/>
    <cellStyle name="壞 8" xfId="1434"/>
    <cellStyle name="壞 8 2" xfId="1435"/>
    <cellStyle name="壞 8 3" xfId="1436"/>
    <cellStyle name="壞 8 4" xfId="1437"/>
    <cellStyle name="壞 9" xfId="1438"/>
    <cellStyle name="壞 9 2" xfId="1439"/>
    <cellStyle name="壞 9 3" xfId="1440"/>
    <cellStyle name="壞 9 4" xfId="1441"/>
    <cellStyle name="壞_15H210071401-24sample-72array" xfId="1442"/>
    <cellStyle name="壞_1M310092001-12sample-36array-1" xfId="1443"/>
    <cellStyle name="壞_1M310101802-2sample-4array" xfId="1444"/>
    <cellStyle name="壞_2重複-Kreatech miRNA service-20100311" xfId="1445"/>
    <cellStyle name="壞_3H210071401-24sample-72array" xfId="1446"/>
    <cellStyle name="壞_5H210071401-14sample-42array" xfId="1447"/>
    <cellStyle name="壞_Kreatech miRNA service-0710" xfId="1448"/>
    <cellStyle name="壞_Requisition (2)-single color" xfId="1449"/>
    <cellStyle name="壞_RNA precipitation_EtOH沉澱_Emily_20100701" xfId="1450"/>
    <cellStyle name="壞_RNA precipitation_EtOH沉澱_overneight_new" xfId="1451"/>
    <cellStyle name="壞_RNA Sample information" xfId="1452"/>
    <cellStyle name="壞_RQC-1" xfId="1453"/>
    <cellStyle name="警告文字 10" xfId="1454"/>
    <cellStyle name="警告文字 10 2" xfId="1455"/>
    <cellStyle name="警告文字 10 3" xfId="1456"/>
    <cellStyle name="警告文字 10 4" xfId="1457"/>
    <cellStyle name="警告文字 11" xfId="1458"/>
    <cellStyle name="警告文字 12" xfId="1459"/>
    <cellStyle name="警告文字 13" xfId="1460"/>
    <cellStyle name="警告文字 2" xfId="1461"/>
    <cellStyle name="警告文字 3" xfId="1462"/>
    <cellStyle name="警告文字 4" xfId="1463"/>
    <cellStyle name="警告文字 5" xfId="1464"/>
    <cellStyle name="警告文字 5 2" xfId="1465"/>
    <cellStyle name="警告文字 5 3" xfId="1466"/>
    <cellStyle name="警告文字 5 4" xfId="1467"/>
    <cellStyle name="警告文字 6" xfId="1468"/>
    <cellStyle name="警告文字 6 2" xfId="1469"/>
    <cellStyle name="警告文字 6 3" xfId="1470"/>
    <cellStyle name="警告文字 6 4" xfId="1471"/>
    <cellStyle name="警告文字 7" xfId="1472"/>
    <cellStyle name="警告文字 7 2" xfId="1473"/>
    <cellStyle name="警告文字 7 3" xfId="1474"/>
    <cellStyle name="警告文字 7 4" xfId="1475"/>
    <cellStyle name="警告文字 8" xfId="1476"/>
    <cellStyle name="警告文字 8 2" xfId="1477"/>
    <cellStyle name="警告文字 8 3" xfId="1478"/>
    <cellStyle name="警告文字 8 4" xfId="1479"/>
    <cellStyle name="警告文字 9" xfId="1480"/>
    <cellStyle name="警告文字 9 2" xfId="1481"/>
    <cellStyle name="警告文字 9 3" xfId="1482"/>
    <cellStyle name="警告文字 9 4" xfId="1483"/>
  </cellStyles>
  <dxfs count="40">
    <dxf>
      <font>
        <b/>
        <i val="0"/>
        <condense val="0"/>
        <extend val="0"/>
        <color indexed="62"/>
      </font>
    </dxf>
    <dxf>
      <font>
        <b/>
        <i val="0"/>
        <condense val="0"/>
        <extend val="0"/>
        <color indexed="10"/>
      </font>
    </dxf>
    <dxf>
      <font>
        <b/>
        <i val="0"/>
        <condense val="0"/>
        <extend val="0"/>
        <color indexed="62"/>
      </font>
    </dxf>
    <dxf>
      <font>
        <b/>
        <i val="0"/>
        <condense val="0"/>
        <extend val="0"/>
        <color indexed="10"/>
      </font>
    </dxf>
    <dxf>
      <font>
        <b/>
        <i val="0"/>
        <condense val="0"/>
        <extend val="0"/>
        <color indexed="10"/>
      </font>
    </dxf>
    <dxf>
      <font>
        <b/>
        <i val="0"/>
        <condense val="0"/>
        <extend val="0"/>
        <color indexed="18"/>
      </font>
    </dxf>
    <dxf>
      <font>
        <b/>
        <i val="0"/>
        <u val="double"/>
        <color rgb="FF3333FF"/>
      </font>
      <fill>
        <patternFill>
          <bgColor rgb="FFFFFF00"/>
        </patternFill>
      </fill>
    </dxf>
    <dxf>
      <font>
        <b/>
        <i val="0"/>
        <condense val="0"/>
        <extend val="0"/>
        <color indexed="10"/>
      </font>
    </dxf>
    <dxf>
      <font>
        <b/>
        <i val="0"/>
        <condense val="0"/>
        <extend val="0"/>
        <color indexed="18"/>
      </font>
    </dxf>
    <dxf>
      <font>
        <b/>
        <i val="0"/>
        <condense val="0"/>
        <extend val="0"/>
        <color indexed="10"/>
      </font>
    </dxf>
    <dxf>
      <font>
        <b/>
        <i val="0"/>
        <condense val="0"/>
        <extend val="0"/>
        <color indexed="18"/>
      </font>
    </dxf>
    <dxf>
      <font>
        <b/>
        <i val="0"/>
        <condense val="0"/>
        <extend val="0"/>
        <color indexed="62"/>
      </font>
    </dxf>
    <dxf>
      <font>
        <b/>
        <i val="0"/>
        <condense val="0"/>
        <extend val="0"/>
        <color indexed="10"/>
      </font>
    </dxf>
    <dxf>
      <font>
        <b/>
        <i val="0"/>
        <condense val="0"/>
        <extend val="0"/>
        <color indexed="62"/>
      </font>
    </dxf>
    <dxf>
      <font>
        <b/>
        <i val="0"/>
        <condense val="0"/>
        <extend val="0"/>
        <color indexed="10"/>
      </font>
    </dxf>
    <dxf>
      <font>
        <b/>
        <i val="0"/>
        <condense val="0"/>
        <extend val="0"/>
        <color indexed="10"/>
      </font>
    </dxf>
    <dxf>
      <font>
        <b/>
        <i val="0"/>
        <condense val="0"/>
        <extend val="0"/>
        <color indexed="62"/>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62"/>
      </font>
    </dxf>
    <dxf>
      <font>
        <b/>
        <i val="0"/>
        <condense val="0"/>
        <extend val="0"/>
        <color indexed="10"/>
      </font>
    </dxf>
    <dxf>
      <font>
        <b/>
        <i val="0"/>
        <condense val="0"/>
        <extend val="0"/>
        <color indexed="62"/>
      </font>
    </dxf>
    <dxf>
      <font>
        <b/>
        <i val="0"/>
        <condense val="0"/>
        <extend val="0"/>
        <color indexed="10"/>
      </font>
    </dxf>
    <dxf>
      <font>
        <b/>
        <i val="0"/>
        <condense val="0"/>
        <extend val="0"/>
        <color indexed="10"/>
      </font>
    </dxf>
    <dxf>
      <font>
        <b/>
        <i val="0"/>
        <condense val="0"/>
        <extend val="0"/>
        <color indexed="18"/>
      </font>
    </dxf>
    <dxf>
      <font>
        <b/>
        <i val="0"/>
        <u val="double"/>
        <color rgb="FF3333FF"/>
      </font>
      <fill>
        <patternFill>
          <bgColor rgb="FFFFFF00"/>
        </patternFill>
      </fill>
    </dxf>
    <dxf>
      <font>
        <b/>
        <i val="0"/>
        <condense val="0"/>
        <extend val="0"/>
        <color indexed="10"/>
      </font>
    </dxf>
    <dxf>
      <font>
        <b/>
        <i val="0"/>
        <condense val="0"/>
        <extend val="0"/>
        <color indexed="18"/>
      </font>
    </dxf>
    <dxf>
      <font>
        <b/>
        <i val="0"/>
        <condense val="0"/>
        <extend val="0"/>
        <color indexed="10"/>
      </font>
    </dxf>
    <dxf>
      <font>
        <b/>
        <i val="0"/>
        <condense val="0"/>
        <extend val="0"/>
        <color indexed="18"/>
      </font>
    </dxf>
    <dxf>
      <font>
        <b/>
        <i val="0"/>
        <condense val="0"/>
        <extend val="0"/>
        <color indexed="62"/>
      </font>
    </dxf>
    <dxf>
      <font>
        <b/>
        <i val="0"/>
        <condense val="0"/>
        <extend val="0"/>
        <color indexed="10"/>
      </font>
    </dxf>
    <dxf>
      <font>
        <b/>
        <i val="0"/>
        <condense val="0"/>
        <extend val="0"/>
        <color indexed="62"/>
      </font>
    </dxf>
    <dxf>
      <font>
        <b/>
        <i val="0"/>
        <condense val="0"/>
        <extend val="0"/>
        <color indexed="10"/>
      </font>
    </dxf>
    <dxf>
      <font>
        <b/>
        <i val="0"/>
        <condense val="0"/>
        <extend val="0"/>
        <color indexed="10"/>
      </font>
    </dxf>
    <dxf>
      <font>
        <b/>
        <i val="0"/>
        <condense val="0"/>
        <extend val="0"/>
        <color indexed="62"/>
      </font>
    </dxf>
    <dxf>
      <font>
        <color theme="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222885</xdr:colOff>
      <xdr:row>14</xdr:row>
      <xdr:rowOff>83820</xdr:rowOff>
    </xdr:from>
    <xdr:to>
      <xdr:col>4</xdr:col>
      <xdr:colOff>107281</xdr:colOff>
      <xdr:row>14</xdr:row>
      <xdr:rowOff>314504</xdr:rowOff>
    </xdr:to>
    <xdr:sp macro="" textlink="">
      <xdr:nvSpPr>
        <xdr:cNvPr id="2" name="Text Box 46"/>
        <xdr:cNvSpPr txBox="1">
          <a:spLocks noChangeArrowheads="1"/>
        </xdr:cNvSpPr>
      </xdr:nvSpPr>
      <xdr:spPr bwMode="auto">
        <a:xfrm>
          <a:off x="356235" y="3436620"/>
          <a:ext cx="1608421" cy="230684"/>
        </a:xfrm>
        <a:prstGeom prst="rect">
          <a:avLst/>
        </a:prstGeom>
        <a:noFill/>
        <a:ln w="9525" algn="ctr">
          <a:noFill/>
          <a:miter lim="800000"/>
          <a:headEnd/>
          <a:tailEnd/>
        </a:ln>
      </xdr:spPr>
      <xdr:txBody>
        <a:bodyPr vertOverflow="clip" wrap="square" lIns="18288" tIns="22860" rIns="0" bIns="0" anchor="t" upright="1"/>
        <a:lstStyle/>
        <a:p>
          <a:pPr algn="l" rtl="0">
            <a:defRPr sz="1000"/>
          </a:pPr>
          <a:r>
            <a:rPr lang="en-US" altLang="zh-TW" sz="1300" b="0" i="0" u="none" strike="noStrike" baseline="0">
              <a:solidFill>
                <a:srgbClr val="000000"/>
              </a:solidFill>
              <a:latin typeface="Arial"/>
              <a:cs typeface="Arial"/>
            </a:rPr>
            <a:t>Single-color design	wo </a:t>
          </a:r>
        </a:p>
      </xdr:txBody>
    </xdr:sp>
    <xdr:clientData/>
  </xdr:twoCellAnchor>
  <xdr:twoCellAnchor>
    <xdr:from>
      <xdr:col>1</xdr:col>
      <xdr:colOff>28575</xdr:colOff>
      <xdr:row>15</xdr:row>
      <xdr:rowOff>57150</xdr:rowOff>
    </xdr:from>
    <xdr:to>
      <xdr:col>4</xdr:col>
      <xdr:colOff>419100</xdr:colOff>
      <xdr:row>21</xdr:row>
      <xdr:rowOff>200025</xdr:rowOff>
    </xdr:to>
    <xdr:grpSp>
      <xdr:nvGrpSpPr>
        <xdr:cNvPr id="118357" name="群組 34"/>
        <xdr:cNvGrpSpPr>
          <a:grpSpLocks/>
        </xdr:cNvGrpSpPr>
      </xdr:nvGrpSpPr>
      <xdr:grpSpPr bwMode="auto">
        <a:xfrm>
          <a:off x="100013" y="3795713"/>
          <a:ext cx="2188368" cy="2143125"/>
          <a:chOff x="111934" y="3815194"/>
          <a:chExt cx="2185311" cy="2152868"/>
        </a:xfrm>
      </xdr:grpSpPr>
      <xdr:sp macro="" textlink="">
        <xdr:nvSpPr>
          <xdr:cNvPr id="118377" name="Line 49"/>
          <xdr:cNvSpPr>
            <a:spLocks noChangeShapeType="1"/>
          </xdr:cNvSpPr>
        </xdr:nvSpPr>
        <xdr:spPr bwMode="auto">
          <a:xfrm>
            <a:off x="1304925" y="5005388"/>
            <a:ext cx="669131" cy="0"/>
          </a:xfrm>
          <a:prstGeom prst="line">
            <a:avLst/>
          </a:prstGeom>
          <a:noFill/>
          <a:ln w="9525">
            <a:solidFill>
              <a:srgbClr val="000000"/>
            </a:solidFill>
            <a:round/>
            <a:headEnd/>
            <a:tailEnd type="triangle" w="med" len="med"/>
          </a:ln>
        </xdr:spPr>
      </xdr:sp>
      <xdr:sp macro="" textlink="">
        <xdr:nvSpPr>
          <xdr:cNvPr id="118378" name="Line 50"/>
          <xdr:cNvSpPr>
            <a:spLocks noChangeShapeType="1"/>
          </xdr:cNvSpPr>
        </xdr:nvSpPr>
        <xdr:spPr bwMode="auto">
          <a:xfrm>
            <a:off x="1304925" y="5414963"/>
            <a:ext cx="678656" cy="0"/>
          </a:xfrm>
          <a:prstGeom prst="line">
            <a:avLst/>
          </a:prstGeom>
          <a:noFill/>
          <a:ln w="9525">
            <a:solidFill>
              <a:srgbClr val="000000"/>
            </a:solidFill>
            <a:round/>
            <a:headEnd/>
            <a:tailEnd type="triangle" w="med" len="med"/>
          </a:ln>
        </xdr:spPr>
      </xdr:sp>
      <xdr:sp macro="" textlink="">
        <xdr:nvSpPr>
          <xdr:cNvPr id="118379" name="Line 51"/>
          <xdr:cNvSpPr>
            <a:spLocks noChangeShapeType="1"/>
          </xdr:cNvSpPr>
        </xdr:nvSpPr>
        <xdr:spPr bwMode="auto">
          <a:xfrm>
            <a:off x="1295400" y="5824538"/>
            <a:ext cx="669131" cy="0"/>
          </a:xfrm>
          <a:prstGeom prst="line">
            <a:avLst/>
          </a:prstGeom>
          <a:noFill/>
          <a:ln w="9525">
            <a:solidFill>
              <a:srgbClr val="000000"/>
            </a:solidFill>
            <a:round/>
            <a:headEnd/>
            <a:tailEnd type="triangle" w="med" len="med"/>
          </a:ln>
        </xdr:spPr>
      </xdr:sp>
      <xdr:sp macro="" textlink="">
        <xdr:nvSpPr>
          <xdr:cNvPr id="7" name="Text Box 52"/>
          <xdr:cNvSpPr txBox="1">
            <a:spLocks noChangeArrowheads="1"/>
          </xdr:cNvSpPr>
        </xdr:nvSpPr>
        <xdr:spPr bwMode="auto">
          <a:xfrm>
            <a:off x="1085304" y="4867707"/>
            <a:ext cx="104971" cy="181798"/>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zh-TW" sz="1000" b="0" i="0" u="none" strike="noStrike" baseline="0">
                <a:solidFill>
                  <a:srgbClr val="000000"/>
                </a:solidFill>
                <a:latin typeface="Arial"/>
                <a:cs typeface="Arial"/>
              </a:rPr>
              <a:t>C</a:t>
            </a:r>
          </a:p>
        </xdr:txBody>
      </xdr:sp>
      <xdr:sp macro="" textlink="">
        <xdr:nvSpPr>
          <xdr:cNvPr id="8" name="Text Box 53"/>
          <xdr:cNvSpPr txBox="1">
            <a:spLocks noChangeArrowheads="1"/>
          </xdr:cNvSpPr>
        </xdr:nvSpPr>
        <xdr:spPr bwMode="auto">
          <a:xfrm>
            <a:off x="1085304" y="5317417"/>
            <a:ext cx="104971" cy="191366"/>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zh-TW" sz="1000" b="0" i="0" u="none" strike="noStrike" baseline="0">
                <a:solidFill>
                  <a:srgbClr val="000000"/>
                </a:solidFill>
                <a:latin typeface="Arial"/>
                <a:cs typeface="Arial"/>
              </a:rPr>
              <a:t>C</a:t>
            </a:r>
          </a:p>
        </xdr:txBody>
      </xdr:sp>
      <xdr:sp macro="" textlink="">
        <xdr:nvSpPr>
          <xdr:cNvPr id="9" name="Text Box 54"/>
          <xdr:cNvSpPr txBox="1">
            <a:spLocks noChangeArrowheads="1"/>
          </xdr:cNvSpPr>
        </xdr:nvSpPr>
        <xdr:spPr bwMode="auto">
          <a:xfrm>
            <a:off x="1085304" y="5776696"/>
            <a:ext cx="104971" cy="191366"/>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zh-TW" sz="1000" b="0" i="0" u="none" strike="noStrike" baseline="0">
                <a:solidFill>
                  <a:srgbClr val="000000"/>
                </a:solidFill>
                <a:latin typeface="Arial"/>
                <a:cs typeface="Arial"/>
              </a:rPr>
              <a:t>C</a:t>
            </a:r>
          </a:p>
        </xdr:txBody>
      </xdr:sp>
      <xdr:sp macro="" textlink="">
        <xdr:nvSpPr>
          <xdr:cNvPr id="10" name="Text Box 56"/>
          <xdr:cNvSpPr txBox="1">
            <a:spLocks noChangeArrowheads="1"/>
          </xdr:cNvSpPr>
        </xdr:nvSpPr>
        <xdr:spPr bwMode="auto">
          <a:xfrm>
            <a:off x="2049131" y="4896412"/>
            <a:ext cx="171771" cy="181798"/>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zh-TW" sz="1000" b="0" i="0" u="none" strike="noStrike" baseline="0">
                <a:solidFill>
                  <a:srgbClr val="000000"/>
                </a:solidFill>
                <a:latin typeface="Arial"/>
                <a:cs typeface="Arial"/>
              </a:rPr>
              <a:t>S1</a:t>
            </a:r>
          </a:p>
        </xdr:txBody>
      </xdr:sp>
      <xdr:sp macro="" textlink="">
        <xdr:nvSpPr>
          <xdr:cNvPr id="11" name="Text Box 57"/>
          <xdr:cNvSpPr txBox="1">
            <a:spLocks noChangeArrowheads="1"/>
          </xdr:cNvSpPr>
        </xdr:nvSpPr>
        <xdr:spPr bwMode="auto">
          <a:xfrm>
            <a:off x="2049131" y="5336554"/>
            <a:ext cx="171771" cy="191366"/>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zh-TW" sz="1000" b="0" i="0" u="none" strike="noStrike" baseline="0">
                <a:solidFill>
                  <a:srgbClr val="000000"/>
                </a:solidFill>
                <a:latin typeface="Arial"/>
                <a:cs typeface="Arial"/>
              </a:rPr>
              <a:t>S2</a:t>
            </a:r>
          </a:p>
        </xdr:txBody>
      </xdr:sp>
      <xdr:sp macro="" textlink="">
        <xdr:nvSpPr>
          <xdr:cNvPr id="12" name="Text Box 58"/>
          <xdr:cNvSpPr txBox="1">
            <a:spLocks noChangeArrowheads="1"/>
          </xdr:cNvSpPr>
        </xdr:nvSpPr>
        <xdr:spPr bwMode="auto">
          <a:xfrm>
            <a:off x="2049131" y="5728854"/>
            <a:ext cx="171771" cy="191366"/>
          </a:xfrm>
          <a:prstGeom prst="rect">
            <a:avLst/>
          </a:prstGeom>
          <a:noFill/>
          <a:ln w="9525">
            <a:noFill/>
            <a:miter lim="800000"/>
            <a:headEnd/>
            <a:tailEnd/>
          </a:ln>
        </xdr:spPr>
        <xdr:txBody>
          <a:bodyPr wrap="none" lIns="18288" tIns="22860" rIns="0" bIns="0" anchor="t" upright="1">
            <a:spAutoFit/>
          </a:bodyPr>
          <a:lstStyle/>
          <a:p>
            <a:pPr algn="l" rtl="0">
              <a:defRPr sz="1000"/>
            </a:pPr>
            <a:r>
              <a:rPr lang="en-US" altLang="zh-TW" sz="1000" b="0" i="0" u="none" strike="noStrike" baseline="0">
                <a:solidFill>
                  <a:srgbClr val="000000"/>
                </a:solidFill>
                <a:latin typeface="Arial"/>
                <a:cs typeface="Arial"/>
              </a:rPr>
              <a:t>S3</a:t>
            </a:r>
          </a:p>
        </xdr:txBody>
      </xdr:sp>
      <xdr:sp macro="" textlink="">
        <xdr:nvSpPr>
          <xdr:cNvPr id="13" name="Text Box 59"/>
          <xdr:cNvSpPr txBox="1">
            <a:spLocks noChangeArrowheads="1"/>
          </xdr:cNvSpPr>
        </xdr:nvSpPr>
        <xdr:spPr bwMode="auto">
          <a:xfrm>
            <a:off x="1047133" y="4370156"/>
            <a:ext cx="267200" cy="210503"/>
          </a:xfrm>
          <a:prstGeom prst="rect">
            <a:avLst/>
          </a:prstGeom>
          <a:noFill/>
          <a:ln w="9525">
            <a:solidFill>
              <a:srgbClr val="000000"/>
            </a:solidFill>
            <a:miter lim="800000"/>
            <a:headEnd/>
            <a:tailEnd/>
          </a:ln>
        </xdr:spPr>
        <xdr:txBody>
          <a:bodyPr wrap="square" lIns="18288" tIns="18288" rIns="0" bIns="0" anchor="t" upright="1">
            <a:noAutofit/>
          </a:bodyPr>
          <a:lstStyle/>
          <a:p>
            <a:pPr algn="ctr" rtl="0">
              <a:defRPr sz="1000"/>
            </a:pPr>
            <a:r>
              <a:rPr lang="en-US" altLang="zh-TW" sz="1000" b="1" i="0" u="none" strike="noStrike" baseline="0">
                <a:solidFill>
                  <a:srgbClr val="000000"/>
                </a:solidFill>
                <a:latin typeface="Arial"/>
                <a:cs typeface="Arial"/>
              </a:rPr>
              <a:t>Cy5</a:t>
            </a:r>
          </a:p>
        </xdr:txBody>
      </xdr:sp>
      <xdr:sp macro="" textlink="">
        <xdr:nvSpPr>
          <xdr:cNvPr id="14" name="Text Box 60"/>
          <xdr:cNvSpPr txBox="1">
            <a:spLocks noChangeArrowheads="1"/>
          </xdr:cNvSpPr>
        </xdr:nvSpPr>
        <xdr:spPr bwMode="auto">
          <a:xfrm>
            <a:off x="1934617" y="4370156"/>
            <a:ext cx="362628" cy="229639"/>
          </a:xfrm>
          <a:prstGeom prst="rect">
            <a:avLst/>
          </a:prstGeom>
          <a:noFill/>
          <a:ln w="9525">
            <a:solidFill>
              <a:srgbClr val="000000"/>
            </a:solidFill>
            <a:miter lim="800000"/>
            <a:headEnd/>
            <a:tailEnd/>
          </a:ln>
        </xdr:spPr>
        <xdr:txBody>
          <a:bodyPr wrap="square" lIns="18288" tIns="18288" rIns="0" bIns="0" anchor="t" upright="1">
            <a:noAutofit/>
          </a:bodyPr>
          <a:lstStyle/>
          <a:p>
            <a:pPr algn="ctr" rtl="0">
              <a:defRPr sz="1000"/>
            </a:pPr>
            <a:r>
              <a:rPr lang="en-US" altLang="zh-TW" sz="1000" b="1" i="0" u="none" strike="noStrike" baseline="0">
                <a:solidFill>
                  <a:srgbClr val="000000"/>
                </a:solidFill>
                <a:latin typeface="Arial"/>
                <a:cs typeface="Arial"/>
              </a:rPr>
              <a:t>Cy5</a:t>
            </a:r>
          </a:p>
        </xdr:txBody>
      </xdr:sp>
      <xdr:sp macro="" textlink="">
        <xdr:nvSpPr>
          <xdr:cNvPr id="15" name="Text Box 61"/>
          <xdr:cNvSpPr txBox="1">
            <a:spLocks noChangeArrowheads="1"/>
          </xdr:cNvSpPr>
        </xdr:nvSpPr>
        <xdr:spPr bwMode="auto">
          <a:xfrm>
            <a:off x="111934" y="3815194"/>
            <a:ext cx="687085" cy="229639"/>
          </a:xfrm>
          <a:prstGeom prst="rect">
            <a:avLst/>
          </a:prstGeom>
          <a:solidFill>
            <a:schemeClr val="accent2">
              <a:lumMod val="40000"/>
              <a:lumOff val="60000"/>
            </a:schemeClr>
          </a:solidFill>
          <a:ln w="9525">
            <a:noFill/>
            <a:miter lim="800000"/>
            <a:headEnd/>
            <a:tailEnd/>
          </a:ln>
        </xdr:spPr>
        <xdr:txBody>
          <a:bodyPr wrap="none" lIns="18288" tIns="18288" rIns="0" bIns="0" anchor="t" upright="1">
            <a:spAutoFit/>
          </a:bodyPr>
          <a:lstStyle/>
          <a:p>
            <a:pPr algn="l" rtl="0">
              <a:defRPr sz="1000"/>
            </a:pPr>
            <a:r>
              <a:rPr lang="en-US" altLang="zh-TW" sz="1200" b="1" i="0" u="none" strike="noStrike" baseline="0">
                <a:solidFill>
                  <a:srgbClr val="000000"/>
                </a:solidFill>
                <a:latin typeface="Arial"/>
                <a:cs typeface="Arial"/>
              </a:rPr>
              <a:t>Example</a:t>
            </a:r>
          </a:p>
        </xdr:txBody>
      </xdr:sp>
      <xdr:sp macro="" textlink="">
        <xdr:nvSpPr>
          <xdr:cNvPr id="16" name="文字方塊 15"/>
          <xdr:cNvSpPr txBox="1"/>
        </xdr:nvSpPr>
        <xdr:spPr>
          <a:xfrm>
            <a:off x="942161" y="4130948"/>
            <a:ext cx="515314" cy="22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b="1">
                <a:solidFill>
                  <a:schemeClr val="tx1"/>
                </a:solidFill>
              </a:rPr>
              <a:t>Control</a:t>
            </a:r>
            <a:endParaRPr lang="zh-TW" altLang="en-US" sz="1100" b="1">
              <a:solidFill>
                <a:schemeClr val="tx1"/>
              </a:solidFill>
            </a:endParaRPr>
          </a:p>
        </xdr:txBody>
      </xdr:sp>
      <xdr:sp macro="" textlink="">
        <xdr:nvSpPr>
          <xdr:cNvPr id="17" name="文字方塊 16"/>
          <xdr:cNvSpPr txBox="1"/>
        </xdr:nvSpPr>
        <xdr:spPr>
          <a:xfrm>
            <a:off x="1858274" y="4121380"/>
            <a:ext cx="400799" cy="2392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b="1">
                <a:solidFill>
                  <a:schemeClr val="tx1"/>
                </a:solidFill>
              </a:rPr>
              <a:t>Treat</a:t>
            </a:r>
            <a:endParaRPr lang="zh-TW" altLang="en-US" sz="1100" b="1">
              <a:solidFill>
                <a:schemeClr val="tx1"/>
              </a:solidFill>
            </a:endParaRPr>
          </a:p>
        </xdr:txBody>
      </xdr:sp>
    </xdr:grpSp>
    <xdr:clientData/>
  </xdr:twoCellAnchor>
  <xdr:twoCellAnchor>
    <xdr:from>
      <xdr:col>0</xdr:col>
      <xdr:colOff>38100</xdr:colOff>
      <xdr:row>22</xdr:row>
      <xdr:rowOff>114300</xdr:rowOff>
    </xdr:from>
    <xdr:to>
      <xdr:col>4</xdr:col>
      <xdr:colOff>457200</xdr:colOff>
      <xdr:row>27</xdr:row>
      <xdr:rowOff>123825</xdr:rowOff>
    </xdr:to>
    <xdr:grpSp>
      <xdr:nvGrpSpPr>
        <xdr:cNvPr id="118358" name="群組 35"/>
        <xdr:cNvGrpSpPr>
          <a:grpSpLocks/>
        </xdr:cNvGrpSpPr>
      </xdr:nvGrpSpPr>
      <xdr:grpSpPr bwMode="auto">
        <a:xfrm>
          <a:off x="38100" y="6186488"/>
          <a:ext cx="2288381" cy="1676400"/>
          <a:chOff x="35660" y="6215379"/>
          <a:chExt cx="2310881" cy="1676066"/>
        </a:xfrm>
      </xdr:grpSpPr>
      <xdr:grpSp>
        <xdr:nvGrpSpPr>
          <xdr:cNvPr id="118359" name="Group 63"/>
          <xdr:cNvGrpSpPr>
            <a:grpSpLocks/>
          </xdr:cNvGrpSpPr>
        </xdr:nvGrpSpPr>
        <xdr:grpSpPr bwMode="auto">
          <a:xfrm>
            <a:off x="142875" y="6824648"/>
            <a:ext cx="2135983" cy="1066797"/>
            <a:chOff x="33" y="560"/>
            <a:chExt cx="256" cy="109"/>
          </a:xfrm>
        </xdr:grpSpPr>
        <xdr:sp macro="" textlink="">
          <xdr:nvSpPr>
            <xdr:cNvPr id="25" name="Text Box 64"/>
            <xdr:cNvSpPr txBox="1">
              <a:spLocks noChangeArrowheads="1"/>
            </xdr:cNvSpPr>
          </xdr:nvSpPr>
          <xdr:spPr bwMode="auto">
            <a:xfrm>
              <a:off x="33" y="560"/>
              <a:ext cx="38" cy="14"/>
            </a:xfrm>
            <a:prstGeom prst="rect">
              <a:avLst/>
            </a:prstGeom>
            <a:noFill/>
            <a:ln w="9525">
              <a:solidFill>
                <a:srgbClr val="000000"/>
              </a:solidFill>
              <a:miter lim="800000"/>
              <a:headEnd/>
              <a:tailEnd/>
            </a:ln>
          </xdr:spPr>
          <xdr:txBody>
            <a:bodyPr wrap="square" lIns="18288" tIns="22860" rIns="0" bIns="0" anchor="t" upright="1">
              <a:noAutofit/>
            </a:bodyPr>
            <a:lstStyle/>
            <a:p>
              <a:pPr algn="l" rtl="1">
                <a:defRPr sz="1000"/>
              </a:pPr>
              <a:r>
                <a:rPr lang="en-US" altLang="zh-TW" sz="900" b="0" i="0" strike="noStrike">
                  <a:solidFill>
                    <a:srgbClr val="000000"/>
                  </a:solidFill>
                  <a:latin typeface="Arial"/>
                  <a:cs typeface="Arial"/>
                </a:rPr>
                <a:t>C0hr</a:t>
              </a:r>
            </a:p>
          </xdr:txBody>
        </xdr:sp>
        <xdr:sp macro="" textlink="">
          <xdr:nvSpPr>
            <xdr:cNvPr id="26" name="Text Box 65"/>
            <xdr:cNvSpPr txBox="1">
              <a:spLocks noChangeArrowheads="1"/>
            </xdr:cNvSpPr>
          </xdr:nvSpPr>
          <xdr:spPr bwMode="auto">
            <a:xfrm>
              <a:off x="102" y="560"/>
              <a:ext cx="44" cy="15"/>
            </a:xfrm>
            <a:prstGeom prst="rect">
              <a:avLst/>
            </a:prstGeom>
            <a:noFill/>
            <a:ln w="9525">
              <a:solidFill>
                <a:srgbClr val="000000"/>
              </a:solidFill>
              <a:miter lim="800000"/>
              <a:headEnd/>
              <a:tailEnd/>
            </a:ln>
          </xdr:spPr>
          <xdr:txBody>
            <a:bodyPr wrap="square" lIns="18288" tIns="22860" rIns="0" bIns="0" anchor="t" upright="1">
              <a:noAutofit/>
            </a:bodyPr>
            <a:lstStyle/>
            <a:p>
              <a:pPr algn="l" rtl="1">
                <a:defRPr sz="1000"/>
              </a:pPr>
              <a:r>
                <a:rPr lang="en-US" altLang="zh-TW" sz="900" b="0" i="0" strike="noStrike">
                  <a:solidFill>
                    <a:srgbClr val="000000"/>
                  </a:solidFill>
                  <a:latin typeface="Arial"/>
                  <a:cs typeface="Arial"/>
                </a:rPr>
                <a:t>T1hr</a:t>
              </a:r>
            </a:p>
          </xdr:txBody>
        </xdr:sp>
        <xdr:sp macro="" textlink="">
          <xdr:nvSpPr>
            <xdr:cNvPr id="27" name="Text Box 66"/>
            <xdr:cNvSpPr txBox="1">
              <a:spLocks noChangeArrowheads="1"/>
            </xdr:cNvSpPr>
          </xdr:nvSpPr>
          <xdr:spPr bwMode="auto">
            <a:xfrm>
              <a:off x="182" y="560"/>
              <a:ext cx="37" cy="16"/>
            </a:xfrm>
            <a:prstGeom prst="rect">
              <a:avLst/>
            </a:prstGeom>
            <a:noFill/>
            <a:ln w="9525">
              <a:solidFill>
                <a:srgbClr val="000000"/>
              </a:solidFill>
              <a:miter lim="800000"/>
              <a:headEnd/>
              <a:tailEnd/>
            </a:ln>
          </xdr:spPr>
          <xdr:txBody>
            <a:bodyPr wrap="square" lIns="18288" tIns="22860" rIns="0" bIns="0" anchor="t" upright="1">
              <a:noAutofit/>
            </a:bodyPr>
            <a:lstStyle/>
            <a:p>
              <a:pPr algn="l" rtl="1">
                <a:defRPr sz="1000"/>
              </a:pPr>
              <a:r>
                <a:rPr lang="en-US" altLang="zh-TW" sz="900" b="0" i="0" strike="noStrike">
                  <a:solidFill>
                    <a:srgbClr val="000000"/>
                  </a:solidFill>
                  <a:latin typeface="Arial"/>
                  <a:cs typeface="Arial"/>
                </a:rPr>
                <a:t>T2hr</a:t>
              </a:r>
            </a:p>
          </xdr:txBody>
        </xdr:sp>
        <xdr:sp macro="" textlink="">
          <xdr:nvSpPr>
            <xdr:cNvPr id="28" name="Text Box 67"/>
            <xdr:cNvSpPr txBox="1">
              <a:spLocks noChangeArrowheads="1"/>
            </xdr:cNvSpPr>
          </xdr:nvSpPr>
          <xdr:spPr bwMode="auto">
            <a:xfrm>
              <a:off x="255" y="560"/>
              <a:ext cx="34" cy="15"/>
            </a:xfrm>
            <a:prstGeom prst="rect">
              <a:avLst/>
            </a:prstGeom>
            <a:noFill/>
            <a:ln w="9525">
              <a:solidFill>
                <a:srgbClr val="000000"/>
              </a:solidFill>
              <a:miter lim="800000"/>
              <a:headEnd/>
              <a:tailEnd/>
            </a:ln>
          </xdr:spPr>
          <xdr:txBody>
            <a:bodyPr wrap="square" lIns="18288" tIns="22860" rIns="0" bIns="0" anchor="t" upright="1">
              <a:noAutofit/>
            </a:bodyPr>
            <a:lstStyle/>
            <a:p>
              <a:pPr algn="l" rtl="1">
                <a:defRPr sz="1000"/>
              </a:pPr>
              <a:r>
                <a:rPr lang="en-US" altLang="zh-TW" sz="900" b="0" i="0" strike="noStrike">
                  <a:solidFill>
                    <a:srgbClr val="000000"/>
                  </a:solidFill>
                  <a:latin typeface="Arial"/>
                  <a:cs typeface="Arial"/>
                </a:rPr>
                <a:t>T4hr</a:t>
              </a:r>
            </a:p>
          </xdr:txBody>
        </xdr:sp>
        <xdr:grpSp>
          <xdr:nvGrpSpPr>
            <xdr:cNvPr id="118369" name="Group 68"/>
            <xdr:cNvGrpSpPr>
              <a:grpSpLocks/>
            </xdr:cNvGrpSpPr>
          </xdr:nvGrpSpPr>
          <xdr:grpSpPr bwMode="auto">
            <a:xfrm>
              <a:off x="50" y="585"/>
              <a:ext cx="219" cy="84"/>
              <a:chOff x="63" y="576"/>
              <a:chExt cx="219" cy="65"/>
            </a:xfrm>
          </xdr:grpSpPr>
          <xdr:sp macro="" textlink="">
            <xdr:nvSpPr>
              <xdr:cNvPr id="118370" name="Freeform 69"/>
              <xdr:cNvSpPr>
                <a:spLocks/>
              </xdr:cNvSpPr>
            </xdr:nvSpPr>
            <xdr:spPr bwMode="auto">
              <a:xfrm>
                <a:off x="64" y="576"/>
                <a:ext cx="91" cy="17"/>
              </a:xfrm>
              <a:custGeom>
                <a:avLst/>
                <a:gdLst>
                  <a:gd name="T0" fmla="*/ 0 w 97"/>
                  <a:gd name="T1" fmla="*/ 2 h 20"/>
                  <a:gd name="T2" fmla="*/ 8 w 97"/>
                  <a:gd name="T3" fmla="*/ 3 h 20"/>
                  <a:gd name="T4" fmla="*/ 8 w 97"/>
                  <a:gd name="T5" fmla="*/ 3 h 20"/>
                  <a:gd name="T6" fmla="*/ 8 w 97"/>
                  <a:gd name="T7" fmla="*/ 3 h 20"/>
                  <a:gd name="T8" fmla="*/ 8 w 97"/>
                  <a:gd name="T9" fmla="*/ 3 h 20"/>
                  <a:gd name="T10" fmla="*/ 8 w 97"/>
                  <a:gd name="T11" fmla="*/ 3 h 20"/>
                  <a:gd name="T12" fmla="*/ 8 w 97"/>
                  <a:gd name="T13" fmla="*/ 3 h 20"/>
                  <a:gd name="T14" fmla="*/ 8 w 97"/>
                  <a:gd name="T15" fmla="*/ 0 h 20"/>
                  <a:gd name="T16" fmla="*/ 0 60000 65536"/>
                  <a:gd name="T17" fmla="*/ 0 60000 65536"/>
                  <a:gd name="T18" fmla="*/ 0 60000 65536"/>
                  <a:gd name="T19" fmla="*/ 0 60000 65536"/>
                  <a:gd name="T20" fmla="*/ 0 60000 65536"/>
                  <a:gd name="T21" fmla="*/ 0 60000 65536"/>
                  <a:gd name="T22" fmla="*/ 0 60000 65536"/>
                  <a:gd name="T23" fmla="*/ 0 60000 65536"/>
                  <a:gd name="T24" fmla="*/ 0 w 97"/>
                  <a:gd name="T25" fmla="*/ 0 h 20"/>
                  <a:gd name="T26" fmla="*/ 97 w 97"/>
                  <a:gd name="T27" fmla="*/ 20 h 2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97" h="20">
                    <a:moveTo>
                      <a:pt x="0" y="2"/>
                    </a:moveTo>
                    <a:cubicBezTo>
                      <a:pt x="5" y="6"/>
                      <a:pt x="11" y="10"/>
                      <a:pt x="17" y="13"/>
                    </a:cubicBezTo>
                    <a:cubicBezTo>
                      <a:pt x="23" y="16"/>
                      <a:pt x="30" y="18"/>
                      <a:pt x="35" y="19"/>
                    </a:cubicBezTo>
                    <a:cubicBezTo>
                      <a:pt x="40" y="20"/>
                      <a:pt x="46" y="20"/>
                      <a:pt x="50" y="20"/>
                    </a:cubicBezTo>
                    <a:cubicBezTo>
                      <a:pt x="54" y="20"/>
                      <a:pt x="57" y="20"/>
                      <a:pt x="61" y="19"/>
                    </a:cubicBezTo>
                    <a:cubicBezTo>
                      <a:pt x="65" y="18"/>
                      <a:pt x="67" y="18"/>
                      <a:pt x="72" y="16"/>
                    </a:cubicBezTo>
                    <a:cubicBezTo>
                      <a:pt x="77" y="14"/>
                      <a:pt x="85" y="11"/>
                      <a:pt x="89" y="8"/>
                    </a:cubicBezTo>
                    <a:cubicBezTo>
                      <a:pt x="93" y="5"/>
                      <a:pt x="95" y="2"/>
                      <a:pt x="97" y="0"/>
                    </a:cubicBezTo>
                  </a:path>
                </a:pathLst>
              </a:custGeom>
              <a:noFill/>
              <a:ln w="9525">
                <a:solidFill>
                  <a:srgbClr val="000000"/>
                </a:solidFill>
                <a:round/>
                <a:headEnd/>
                <a:tailEnd type="triangle" w="med" len="med"/>
              </a:ln>
            </xdr:spPr>
          </xdr:sp>
          <xdr:sp macro="" textlink="">
            <xdr:nvSpPr>
              <xdr:cNvPr id="118371" name="Freeform 70"/>
              <xdr:cNvSpPr>
                <a:spLocks/>
              </xdr:cNvSpPr>
            </xdr:nvSpPr>
            <xdr:spPr bwMode="auto">
              <a:xfrm>
                <a:off x="63" y="576"/>
                <a:ext cx="152" cy="31"/>
              </a:xfrm>
              <a:custGeom>
                <a:avLst/>
                <a:gdLst>
                  <a:gd name="T0" fmla="*/ 0 w 97"/>
                  <a:gd name="T1" fmla="*/ 2147483647 h 20"/>
                  <a:gd name="T2" fmla="*/ 2147483647 w 97"/>
                  <a:gd name="T3" fmla="*/ 2147483647 h 20"/>
                  <a:gd name="T4" fmla="*/ 2147483647 w 97"/>
                  <a:gd name="T5" fmla="*/ 2147483647 h 20"/>
                  <a:gd name="T6" fmla="*/ 2147483647 w 97"/>
                  <a:gd name="T7" fmla="*/ 2147483647 h 20"/>
                  <a:gd name="T8" fmla="*/ 2147483647 w 97"/>
                  <a:gd name="T9" fmla="*/ 2147483647 h 20"/>
                  <a:gd name="T10" fmla="*/ 2147483647 w 97"/>
                  <a:gd name="T11" fmla="*/ 2147483647 h 20"/>
                  <a:gd name="T12" fmla="*/ 2147483647 w 97"/>
                  <a:gd name="T13" fmla="*/ 2147483647 h 20"/>
                  <a:gd name="T14" fmla="*/ 2147483647 w 97"/>
                  <a:gd name="T15" fmla="*/ 0 h 20"/>
                  <a:gd name="T16" fmla="*/ 0 60000 65536"/>
                  <a:gd name="T17" fmla="*/ 0 60000 65536"/>
                  <a:gd name="T18" fmla="*/ 0 60000 65536"/>
                  <a:gd name="T19" fmla="*/ 0 60000 65536"/>
                  <a:gd name="T20" fmla="*/ 0 60000 65536"/>
                  <a:gd name="T21" fmla="*/ 0 60000 65536"/>
                  <a:gd name="T22" fmla="*/ 0 60000 65536"/>
                  <a:gd name="T23" fmla="*/ 0 60000 65536"/>
                  <a:gd name="T24" fmla="*/ 0 w 97"/>
                  <a:gd name="T25" fmla="*/ 0 h 20"/>
                  <a:gd name="T26" fmla="*/ 97 w 97"/>
                  <a:gd name="T27" fmla="*/ 20 h 2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97" h="20">
                    <a:moveTo>
                      <a:pt x="0" y="2"/>
                    </a:moveTo>
                    <a:cubicBezTo>
                      <a:pt x="5" y="6"/>
                      <a:pt x="11" y="10"/>
                      <a:pt x="17" y="13"/>
                    </a:cubicBezTo>
                    <a:cubicBezTo>
                      <a:pt x="23" y="16"/>
                      <a:pt x="30" y="18"/>
                      <a:pt x="35" y="19"/>
                    </a:cubicBezTo>
                    <a:cubicBezTo>
                      <a:pt x="40" y="20"/>
                      <a:pt x="46" y="20"/>
                      <a:pt x="50" y="20"/>
                    </a:cubicBezTo>
                    <a:cubicBezTo>
                      <a:pt x="54" y="20"/>
                      <a:pt x="57" y="20"/>
                      <a:pt x="61" y="19"/>
                    </a:cubicBezTo>
                    <a:cubicBezTo>
                      <a:pt x="65" y="18"/>
                      <a:pt x="67" y="18"/>
                      <a:pt x="72" y="16"/>
                    </a:cubicBezTo>
                    <a:cubicBezTo>
                      <a:pt x="77" y="14"/>
                      <a:pt x="85" y="11"/>
                      <a:pt x="89" y="8"/>
                    </a:cubicBezTo>
                    <a:cubicBezTo>
                      <a:pt x="93" y="5"/>
                      <a:pt x="95" y="2"/>
                      <a:pt x="97" y="0"/>
                    </a:cubicBezTo>
                  </a:path>
                </a:pathLst>
              </a:custGeom>
              <a:noFill/>
              <a:ln w="9525">
                <a:solidFill>
                  <a:srgbClr val="000000"/>
                </a:solidFill>
                <a:round/>
                <a:headEnd/>
                <a:tailEnd type="triangle" w="med" len="med"/>
              </a:ln>
            </xdr:spPr>
          </xdr:sp>
          <xdr:grpSp>
            <xdr:nvGrpSpPr>
              <xdr:cNvPr id="118372" name="Group 71"/>
              <xdr:cNvGrpSpPr>
                <a:grpSpLocks/>
              </xdr:cNvGrpSpPr>
            </xdr:nvGrpSpPr>
            <xdr:grpSpPr bwMode="auto">
              <a:xfrm>
                <a:off x="64" y="577"/>
                <a:ext cx="218" cy="64"/>
                <a:chOff x="64" y="577"/>
                <a:chExt cx="218" cy="64"/>
              </a:xfrm>
            </xdr:grpSpPr>
            <xdr:sp macro="" textlink="">
              <xdr:nvSpPr>
                <xdr:cNvPr id="118373" name="Freeform 72"/>
                <xdr:cNvSpPr>
                  <a:spLocks/>
                </xdr:cNvSpPr>
              </xdr:nvSpPr>
              <xdr:spPr bwMode="auto">
                <a:xfrm>
                  <a:off x="64" y="577"/>
                  <a:ext cx="218" cy="64"/>
                </a:xfrm>
                <a:custGeom>
                  <a:avLst/>
                  <a:gdLst>
                    <a:gd name="T0" fmla="*/ 0 w 97"/>
                    <a:gd name="T1" fmla="*/ 2147483647 h 20"/>
                    <a:gd name="T2" fmla="*/ 2147483647 w 97"/>
                    <a:gd name="T3" fmla="*/ 2147483647 h 20"/>
                    <a:gd name="T4" fmla="*/ 2147483647 w 97"/>
                    <a:gd name="T5" fmla="*/ 2147483647 h 20"/>
                    <a:gd name="T6" fmla="*/ 2147483647 w 97"/>
                    <a:gd name="T7" fmla="*/ 2147483647 h 20"/>
                    <a:gd name="T8" fmla="*/ 2147483647 w 97"/>
                    <a:gd name="T9" fmla="*/ 2147483647 h 20"/>
                    <a:gd name="T10" fmla="*/ 2147483647 w 97"/>
                    <a:gd name="T11" fmla="*/ 2147483647 h 20"/>
                    <a:gd name="T12" fmla="*/ 2147483647 w 97"/>
                    <a:gd name="T13" fmla="*/ 2147483647 h 20"/>
                    <a:gd name="T14" fmla="*/ 2147483647 w 97"/>
                    <a:gd name="T15" fmla="*/ 0 h 20"/>
                    <a:gd name="T16" fmla="*/ 0 60000 65536"/>
                    <a:gd name="T17" fmla="*/ 0 60000 65536"/>
                    <a:gd name="T18" fmla="*/ 0 60000 65536"/>
                    <a:gd name="T19" fmla="*/ 0 60000 65536"/>
                    <a:gd name="T20" fmla="*/ 0 60000 65536"/>
                    <a:gd name="T21" fmla="*/ 0 60000 65536"/>
                    <a:gd name="T22" fmla="*/ 0 60000 65536"/>
                    <a:gd name="T23" fmla="*/ 0 60000 65536"/>
                    <a:gd name="T24" fmla="*/ 0 w 97"/>
                    <a:gd name="T25" fmla="*/ 0 h 20"/>
                    <a:gd name="T26" fmla="*/ 97 w 97"/>
                    <a:gd name="T27" fmla="*/ 20 h 2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97" h="20">
                      <a:moveTo>
                        <a:pt x="0" y="2"/>
                      </a:moveTo>
                      <a:cubicBezTo>
                        <a:pt x="5" y="6"/>
                        <a:pt x="11" y="10"/>
                        <a:pt x="17" y="13"/>
                      </a:cubicBezTo>
                      <a:cubicBezTo>
                        <a:pt x="23" y="16"/>
                        <a:pt x="30" y="18"/>
                        <a:pt x="35" y="19"/>
                      </a:cubicBezTo>
                      <a:cubicBezTo>
                        <a:pt x="40" y="20"/>
                        <a:pt x="46" y="20"/>
                        <a:pt x="50" y="20"/>
                      </a:cubicBezTo>
                      <a:cubicBezTo>
                        <a:pt x="54" y="20"/>
                        <a:pt x="57" y="20"/>
                        <a:pt x="61" y="19"/>
                      </a:cubicBezTo>
                      <a:cubicBezTo>
                        <a:pt x="65" y="18"/>
                        <a:pt x="67" y="18"/>
                        <a:pt x="72" y="16"/>
                      </a:cubicBezTo>
                      <a:cubicBezTo>
                        <a:pt x="77" y="14"/>
                        <a:pt x="85" y="11"/>
                        <a:pt x="89" y="8"/>
                      </a:cubicBezTo>
                      <a:cubicBezTo>
                        <a:pt x="93" y="5"/>
                        <a:pt x="95" y="2"/>
                        <a:pt x="97" y="0"/>
                      </a:cubicBezTo>
                    </a:path>
                  </a:pathLst>
                </a:custGeom>
                <a:noFill/>
                <a:ln w="9525">
                  <a:solidFill>
                    <a:srgbClr val="000000"/>
                  </a:solidFill>
                  <a:round/>
                  <a:headEnd/>
                  <a:tailEnd type="triangle" w="med" len="med"/>
                </a:ln>
              </xdr:spPr>
            </xdr:sp>
            <xdr:sp macro="" textlink="">
              <xdr:nvSpPr>
                <xdr:cNvPr id="118374" name="Text Box 73"/>
                <xdr:cNvSpPr txBox="1">
                  <a:spLocks noChangeArrowheads="1"/>
                </xdr:cNvSpPr>
              </xdr:nvSpPr>
              <xdr:spPr bwMode="auto">
                <a:xfrm>
                  <a:off x="256" y="604"/>
                  <a:ext cx="3" cy="16"/>
                </a:xfrm>
                <a:prstGeom prst="rect">
                  <a:avLst/>
                </a:prstGeom>
                <a:noFill/>
                <a:ln w="9525">
                  <a:noFill/>
                  <a:miter lim="800000"/>
                  <a:headEnd/>
                  <a:tailEnd/>
                </a:ln>
              </xdr:spPr>
            </xdr:sp>
            <xdr:sp macro="" textlink="">
              <xdr:nvSpPr>
                <xdr:cNvPr id="118375" name="Text Box 74"/>
                <xdr:cNvSpPr txBox="1">
                  <a:spLocks noChangeArrowheads="1"/>
                </xdr:cNvSpPr>
              </xdr:nvSpPr>
              <xdr:spPr bwMode="auto">
                <a:xfrm>
                  <a:off x="194" y="600"/>
                  <a:ext cx="1" cy="16"/>
                </a:xfrm>
                <a:prstGeom prst="rect">
                  <a:avLst/>
                </a:prstGeom>
                <a:noFill/>
                <a:ln w="9525">
                  <a:noFill/>
                  <a:miter lim="800000"/>
                  <a:headEnd/>
                  <a:tailEnd/>
                </a:ln>
              </xdr:spPr>
            </xdr:sp>
            <xdr:sp macro="" textlink="">
              <xdr:nvSpPr>
                <xdr:cNvPr id="118376" name="Text Box 75"/>
                <xdr:cNvSpPr txBox="1">
                  <a:spLocks noChangeArrowheads="1"/>
                </xdr:cNvSpPr>
              </xdr:nvSpPr>
              <xdr:spPr bwMode="auto">
                <a:xfrm>
                  <a:off x="121" y="591"/>
                  <a:ext cx="3" cy="16"/>
                </a:xfrm>
                <a:prstGeom prst="rect">
                  <a:avLst/>
                </a:prstGeom>
                <a:noFill/>
                <a:ln w="9525">
                  <a:noFill/>
                  <a:miter lim="800000"/>
                  <a:headEnd/>
                  <a:tailEnd/>
                </a:ln>
              </xdr:spPr>
            </xdr:sp>
          </xdr:grpSp>
        </xdr:grpSp>
      </xdr:grpSp>
      <xdr:sp macro="" textlink="">
        <xdr:nvSpPr>
          <xdr:cNvPr id="20" name="文字方塊 19"/>
          <xdr:cNvSpPr txBox="1"/>
        </xdr:nvSpPr>
        <xdr:spPr>
          <a:xfrm>
            <a:off x="35660" y="6520118"/>
            <a:ext cx="522124" cy="22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b="1">
                <a:solidFill>
                  <a:schemeClr val="tx1"/>
                </a:solidFill>
              </a:rPr>
              <a:t>Control</a:t>
            </a:r>
            <a:endParaRPr lang="zh-TW" altLang="en-US" sz="1100" b="1">
              <a:solidFill>
                <a:schemeClr val="tx1"/>
              </a:solidFill>
            </a:endParaRPr>
          </a:p>
        </xdr:txBody>
      </xdr:sp>
      <xdr:sp macro="" textlink="">
        <xdr:nvSpPr>
          <xdr:cNvPr id="21" name="文字方塊 20"/>
          <xdr:cNvSpPr txBox="1"/>
        </xdr:nvSpPr>
        <xdr:spPr>
          <a:xfrm>
            <a:off x="644804" y="6520118"/>
            <a:ext cx="531793" cy="247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b="1">
                <a:solidFill>
                  <a:schemeClr val="tx1"/>
                </a:solidFill>
              </a:rPr>
              <a:t>Treat</a:t>
            </a:r>
            <a:r>
              <a:rPr lang="zh-TW" altLang="en-US" sz="1100" b="1">
                <a:solidFill>
                  <a:schemeClr val="tx1"/>
                </a:solidFill>
              </a:rPr>
              <a:t> </a:t>
            </a:r>
            <a:r>
              <a:rPr lang="en-US" altLang="zh-TW" sz="1100" b="1">
                <a:solidFill>
                  <a:schemeClr val="tx1"/>
                </a:solidFill>
              </a:rPr>
              <a:t>1</a:t>
            </a:r>
            <a:endParaRPr lang="zh-TW" altLang="en-US" sz="1100" b="1">
              <a:solidFill>
                <a:schemeClr val="tx1"/>
              </a:solidFill>
            </a:endParaRPr>
          </a:p>
        </xdr:txBody>
      </xdr:sp>
      <xdr:sp macro="" textlink="">
        <xdr:nvSpPr>
          <xdr:cNvPr id="22" name="文字方塊 21"/>
          <xdr:cNvSpPr txBox="1"/>
        </xdr:nvSpPr>
        <xdr:spPr>
          <a:xfrm>
            <a:off x="1195935" y="6539164"/>
            <a:ext cx="531793" cy="257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b="1">
                <a:solidFill>
                  <a:schemeClr val="tx1"/>
                </a:solidFill>
              </a:rPr>
              <a:t>Treat</a:t>
            </a:r>
            <a:r>
              <a:rPr lang="zh-TW" altLang="en-US" sz="1100" b="1">
                <a:solidFill>
                  <a:schemeClr val="tx1"/>
                </a:solidFill>
              </a:rPr>
              <a:t> </a:t>
            </a:r>
            <a:r>
              <a:rPr lang="en-US" altLang="zh-TW" sz="1100" b="1">
                <a:solidFill>
                  <a:schemeClr val="tx1"/>
                </a:solidFill>
              </a:rPr>
              <a:t>2</a:t>
            </a:r>
            <a:endParaRPr lang="zh-TW" altLang="en-US" sz="1100" b="1">
              <a:solidFill>
                <a:schemeClr val="tx1"/>
              </a:solidFill>
            </a:endParaRPr>
          </a:p>
        </xdr:txBody>
      </xdr:sp>
      <xdr:sp macro="" textlink="">
        <xdr:nvSpPr>
          <xdr:cNvPr id="23" name="文字方塊 22"/>
          <xdr:cNvSpPr txBox="1"/>
        </xdr:nvSpPr>
        <xdr:spPr>
          <a:xfrm>
            <a:off x="1814748" y="6539164"/>
            <a:ext cx="531793" cy="257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TW" sz="1100" b="1">
                <a:solidFill>
                  <a:schemeClr val="tx1"/>
                </a:solidFill>
              </a:rPr>
              <a:t>Treat</a:t>
            </a:r>
            <a:r>
              <a:rPr lang="zh-TW" altLang="en-US" sz="1100" b="1">
                <a:solidFill>
                  <a:schemeClr val="tx1"/>
                </a:solidFill>
              </a:rPr>
              <a:t> </a:t>
            </a:r>
            <a:r>
              <a:rPr lang="en-US" altLang="zh-TW" sz="1100" b="1">
                <a:solidFill>
                  <a:schemeClr val="tx1"/>
                </a:solidFill>
              </a:rPr>
              <a:t>3</a:t>
            </a:r>
            <a:endParaRPr lang="zh-TW" altLang="en-US" sz="1100" b="1">
              <a:solidFill>
                <a:schemeClr val="tx1"/>
              </a:solidFill>
            </a:endParaRPr>
          </a:p>
        </xdr:txBody>
      </xdr:sp>
      <xdr:sp macro="" textlink="">
        <xdr:nvSpPr>
          <xdr:cNvPr id="24" name="文字方塊 23"/>
          <xdr:cNvSpPr txBox="1"/>
        </xdr:nvSpPr>
        <xdr:spPr>
          <a:xfrm>
            <a:off x="161356" y="6215379"/>
            <a:ext cx="444772" cy="238078"/>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TW" sz="1200" b="1">
                <a:solidFill>
                  <a:schemeClr val="tx1"/>
                </a:solidFill>
                <a:latin typeface="Arial" pitchFamily="34" charset="0"/>
                <a:cs typeface="Arial" pitchFamily="34" charset="0"/>
              </a:rPr>
              <a:t>Or</a:t>
            </a:r>
            <a:endParaRPr lang="zh-TW" altLang="en-US" sz="1200" b="1">
              <a:solidFill>
                <a:schemeClr val="tx1"/>
              </a:solidFill>
              <a:latin typeface="Arial" pitchFamily="34" charset="0"/>
              <a:cs typeface="Arial"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6</xdr:row>
      <xdr:rowOff>419100</xdr:rowOff>
    </xdr:from>
    <xdr:to>
      <xdr:col>10</xdr:col>
      <xdr:colOff>152400</xdr:colOff>
      <xdr:row>6</xdr:row>
      <xdr:rowOff>419100</xdr:rowOff>
    </xdr:to>
    <xdr:sp macro="" textlink="">
      <xdr:nvSpPr>
        <xdr:cNvPr id="63961" name="Line 17"/>
        <xdr:cNvSpPr>
          <a:spLocks noChangeShapeType="1"/>
        </xdr:cNvSpPr>
      </xdr:nvSpPr>
      <xdr:spPr bwMode="auto">
        <a:xfrm>
          <a:off x="2857500" y="1895475"/>
          <a:ext cx="1724025" cy="0"/>
        </a:xfrm>
        <a:prstGeom prst="line">
          <a:avLst/>
        </a:prstGeom>
        <a:noFill/>
        <a:ln w="9525">
          <a:solidFill>
            <a:srgbClr val="000000"/>
          </a:solidFill>
          <a:round/>
          <a:headEnd/>
          <a:tailEnd/>
        </a:ln>
      </xdr:spPr>
    </xdr:sp>
    <xdr:clientData/>
  </xdr:twoCellAnchor>
  <xdr:twoCellAnchor>
    <xdr:from>
      <xdr:col>8</xdr:col>
      <xdr:colOff>9525</xdr:colOff>
      <xdr:row>14</xdr:row>
      <xdr:rowOff>190500</xdr:rowOff>
    </xdr:from>
    <xdr:to>
      <xdr:col>11</xdr:col>
      <xdr:colOff>9525</xdr:colOff>
      <xdr:row>14</xdr:row>
      <xdr:rowOff>190500</xdr:rowOff>
    </xdr:to>
    <xdr:sp macro="" textlink="">
      <xdr:nvSpPr>
        <xdr:cNvPr id="63962" name="Line 18"/>
        <xdr:cNvSpPr>
          <a:spLocks noChangeShapeType="1"/>
        </xdr:cNvSpPr>
      </xdr:nvSpPr>
      <xdr:spPr bwMode="auto">
        <a:xfrm>
          <a:off x="3324225" y="5667375"/>
          <a:ext cx="1724025" cy="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1254579</xdr:colOff>
      <xdr:row>29</xdr:row>
      <xdr:rowOff>7492</xdr:rowOff>
    </xdr:from>
    <xdr:to>
      <xdr:col>5</xdr:col>
      <xdr:colOff>452705</xdr:colOff>
      <xdr:row>29</xdr:row>
      <xdr:rowOff>11296</xdr:rowOff>
    </xdr:to>
    <xdr:cxnSp macro="">
      <xdr:nvCxnSpPr>
        <xdr:cNvPr id="2" name="直線接點 1"/>
        <xdr:cNvCxnSpPr/>
      </xdr:nvCxnSpPr>
      <xdr:spPr>
        <a:xfrm flipV="1">
          <a:off x="3469944" y="8858250"/>
          <a:ext cx="2911806" cy="38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57</xdr:row>
      <xdr:rowOff>9525</xdr:rowOff>
    </xdr:from>
    <xdr:to>
      <xdr:col>8</xdr:col>
      <xdr:colOff>685800</xdr:colOff>
      <xdr:row>74</xdr:row>
      <xdr:rowOff>19050</xdr:rowOff>
    </xdr:to>
    <xdr:pic>
      <xdr:nvPicPr>
        <xdr:cNvPr id="67859" name="Picture 96"/>
        <xdr:cNvPicPr>
          <a:picLocks noChangeAspect="1" noChangeArrowheads="1"/>
        </xdr:cNvPicPr>
      </xdr:nvPicPr>
      <xdr:blipFill>
        <a:blip xmlns:r="http://schemas.openxmlformats.org/officeDocument/2006/relationships" r:embed="rId1" cstate="print"/>
        <a:srcRect b="51662"/>
        <a:stretch>
          <a:fillRect/>
        </a:stretch>
      </xdr:blipFill>
      <xdr:spPr bwMode="auto">
        <a:xfrm>
          <a:off x="95250" y="18068925"/>
          <a:ext cx="8029575" cy="3248025"/>
        </a:xfrm>
        <a:prstGeom prst="rect">
          <a:avLst/>
        </a:prstGeom>
        <a:noFill/>
        <a:ln w="1">
          <a:noFill/>
          <a:miter lim="800000"/>
          <a:headEnd/>
          <a:tailEnd/>
        </a:ln>
      </xdr:spPr>
    </xdr:pic>
    <xdr:clientData/>
  </xdr:twoCellAnchor>
  <xdr:twoCellAnchor editAs="oneCell">
    <xdr:from>
      <xdr:col>4</xdr:col>
      <xdr:colOff>0</xdr:colOff>
      <xdr:row>77</xdr:row>
      <xdr:rowOff>180975</xdr:rowOff>
    </xdr:from>
    <xdr:to>
      <xdr:col>5</xdr:col>
      <xdr:colOff>523875</xdr:colOff>
      <xdr:row>91</xdr:row>
      <xdr:rowOff>85725</xdr:rowOff>
    </xdr:to>
    <xdr:pic>
      <xdr:nvPicPr>
        <xdr:cNvPr id="67860" name="Picture 93"/>
        <xdr:cNvPicPr>
          <a:picLocks noChangeAspect="1" noChangeArrowheads="1"/>
        </xdr:cNvPicPr>
      </xdr:nvPicPr>
      <xdr:blipFill>
        <a:blip xmlns:r="http://schemas.openxmlformats.org/officeDocument/2006/relationships" r:embed="rId2" cstate="print"/>
        <a:srcRect/>
        <a:stretch>
          <a:fillRect/>
        </a:stretch>
      </xdr:blipFill>
      <xdr:spPr bwMode="auto">
        <a:xfrm>
          <a:off x="3848100" y="22050375"/>
          <a:ext cx="1428750" cy="2676525"/>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53</xdr:row>
      <xdr:rowOff>133350</xdr:rowOff>
    </xdr:from>
    <xdr:to>
      <xdr:col>6</xdr:col>
      <xdr:colOff>238125</xdr:colOff>
      <xdr:row>73</xdr:row>
      <xdr:rowOff>9525</xdr:rowOff>
    </xdr:to>
    <xdr:pic>
      <xdr:nvPicPr>
        <xdr:cNvPr id="95504"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314325" y="14668500"/>
          <a:ext cx="4743450" cy="3876675"/>
        </a:xfrm>
        <a:prstGeom prst="rect">
          <a:avLst/>
        </a:prstGeom>
        <a:noFill/>
        <a:ln w="1">
          <a:noFill/>
          <a:miter lim="800000"/>
          <a:headEnd/>
          <a:tailEnd/>
        </a:ln>
      </xdr:spPr>
    </xdr:pic>
    <xdr:clientData/>
  </xdr:twoCellAnchor>
  <xdr:twoCellAnchor editAs="oneCell">
    <xdr:from>
      <xdr:col>8</xdr:col>
      <xdr:colOff>409575</xdr:colOff>
      <xdr:row>41</xdr:row>
      <xdr:rowOff>219075</xdr:rowOff>
    </xdr:from>
    <xdr:to>
      <xdr:col>9</xdr:col>
      <xdr:colOff>800100</xdr:colOff>
      <xdr:row>49</xdr:row>
      <xdr:rowOff>219075</xdr:rowOff>
    </xdr:to>
    <xdr:pic>
      <xdr:nvPicPr>
        <xdr:cNvPr id="95505"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6915150" y="11830050"/>
          <a:ext cx="1381125" cy="1981200"/>
        </a:xfrm>
        <a:prstGeom prst="rect">
          <a:avLst/>
        </a:prstGeom>
        <a:noFill/>
        <a:ln w="1">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400050</xdr:colOff>
      <xdr:row>77</xdr:row>
      <xdr:rowOff>38100</xdr:rowOff>
    </xdr:from>
    <xdr:to>
      <xdr:col>4</xdr:col>
      <xdr:colOff>866775</xdr:colOff>
      <xdr:row>87</xdr:row>
      <xdr:rowOff>95250</xdr:rowOff>
    </xdr:to>
    <xdr:pic>
      <xdr:nvPicPr>
        <xdr:cNvPr id="96527"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3343275" y="21907500"/>
          <a:ext cx="1371600" cy="2028825"/>
        </a:xfrm>
        <a:prstGeom prst="rect">
          <a:avLst/>
        </a:prstGeom>
        <a:noFill/>
        <a:ln w="1">
          <a:noFill/>
          <a:miter lim="800000"/>
          <a:headEnd/>
          <a:tailEnd/>
        </a:ln>
      </xdr:spPr>
    </xdr:pic>
    <xdr:clientData/>
  </xdr:twoCellAnchor>
  <xdr:twoCellAnchor editAs="oneCell">
    <xdr:from>
      <xdr:col>0</xdr:col>
      <xdr:colOff>200025</xdr:colOff>
      <xdr:row>57</xdr:row>
      <xdr:rowOff>123825</xdr:rowOff>
    </xdr:from>
    <xdr:to>
      <xdr:col>8</xdr:col>
      <xdr:colOff>38100</xdr:colOff>
      <xdr:row>73</xdr:row>
      <xdr:rowOff>123825</xdr:rowOff>
    </xdr:to>
    <xdr:pic>
      <xdr:nvPicPr>
        <xdr:cNvPr id="96528" name="Picture 3"/>
        <xdr:cNvPicPr>
          <a:picLocks noChangeAspect="1" noChangeArrowheads="1"/>
        </xdr:cNvPicPr>
      </xdr:nvPicPr>
      <xdr:blipFill>
        <a:blip xmlns:r="http://schemas.openxmlformats.org/officeDocument/2006/relationships" r:embed="rId2" cstate="print"/>
        <a:srcRect b="50098"/>
        <a:stretch>
          <a:fillRect/>
        </a:stretch>
      </xdr:blipFill>
      <xdr:spPr bwMode="auto">
        <a:xfrm>
          <a:off x="200025" y="18183225"/>
          <a:ext cx="7277100" cy="3048000"/>
        </a:xfrm>
        <a:prstGeom prst="rect">
          <a:avLst/>
        </a:prstGeom>
        <a:noFill/>
        <a:ln w="1">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anana\service\Service(New)\Paid\1H614071603\&#20462;&#25913;&#20013;-OneArrayPlus\OneArray%20Plus-2&#37325;&#35079;-ServiceForm-20140213-Em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4\Service\Service(New)\Paid\2H212080301\2H212080301-6sample-12array.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服务需求"/>
      <sheetName val="Analysis Requisition"/>
      <sheetName val="服務表"/>
      <sheetName val="RQC途程單"/>
      <sheetName val="RQC-1"/>
      <sheetName val="RQC-2"/>
      <sheetName val="RQC-3"/>
      <sheetName val="QC 發出mail格式"/>
      <sheetName val="TAI-N途程單"/>
      <sheetName val="TAI-N-1 "/>
      <sheetName val="TAI-N-2"/>
      <sheetName val="TAI-N-3"/>
      <sheetName val="TAI配方"/>
      <sheetName val="LAS途程單"/>
      <sheetName val="LAS-1"/>
      <sheetName val="LAS-2"/>
      <sheetName val="HYP途程單"/>
      <sheetName val="HSP-1"/>
      <sheetName val="HSP-2"/>
      <sheetName val="HSP-3"/>
      <sheetName val="資料分析途程單"/>
      <sheetName val="資料分析流程紀錄表"/>
      <sheetName val="資料輸出"/>
      <sheetName val="Report Check_Expression"/>
      <sheetName val="結案報告 (英文)"/>
      <sheetName val="Sheet1"/>
      <sheetName val="Sheet1 (2)"/>
    </sheetNames>
    <sheetDataSet>
      <sheetData sheetId="0">
        <row r="27">
          <cell r="F27" t="str">
            <v>replicate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7">
          <cell r="F27" t="str">
            <v>Please Select</v>
          </cell>
        </row>
        <row r="28">
          <cell r="F28" t="str">
            <v>Standard</v>
          </cell>
        </row>
        <row r="29">
          <cell r="F29" t="str">
            <v>OneArray Plus</v>
          </cell>
        </row>
        <row r="32">
          <cell r="F32" t="str">
            <v>Please Select</v>
          </cell>
        </row>
        <row r="33">
          <cell r="F33" t="str">
            <v>Standard</v>
          </cell>
        </row>
        <row r="34">
          <cell r="F34" t="str">
            <v>OneArray Plus Protocol</v>
          </cell>
        </row>
        <row r="38">
          <cell r="F38" t="str">
            <v>Please Select</v>
          </cell>
        </row>
        <row r="39">
          <cell r="F39" t="str">
            <v>Standard</v>
          </cell>
        </row>
        <row r="40">
          <cell r="F40" t="str">
            <v>Maui</v>
          </cell>
        </row>
      </sheetData>
      <sheetData sheetId="2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quisition"/>
      <sheetName val="Analysis design"/>
      <sheetName val="RNA Sample information"/>
      <sheetName val="Code"/>
      <sheetName val="服務表"/>
      <sheetName val="RQC途程單"/>
      <sheetName val="RQC-1"/>
      <sheetName val="RQC-2"/>
      <sheetName val="RQC-3"/>
      <sheetName val="RQC-4"/>
      <sheetName val="TAI-N途程單"/>
      <sheetName val="TAI-N-1"/>
      <sheetName val="TAI-N-2"/>
      <sheetName val="TAI-N-3"/>
      <sheetName val="TAI-N途程單 (2)"/>
      <sheetName val="TAI-N-1 (2)"/>
      <sheetName val="TAI-N-2 (2)"/>
      <sheetName val="TAI-N-3 (2)"/>
      <sheetName val="TAI-N途程單 (3)"/>
      <sheetName val="TAI-N-1 (3)"/>
      <sheetName val="TAI-N-2 (3)"/>
      <sheetName val="TAI-N-3 (3)"/>
      <sheetName val="LAS途程單"/>
      <sheetName val="LAS-1"/>
      <sheetName val="LAS-2"/>
      <sheetName val="LAS途程單 (2)"/>
      <sheetName val="LAS-1 (2)"/>
      <sheetName val="LAS-2 (2)"/>
      <sheetName val="LAS途程單 (3)"/>
      <sheetName val="LAS-1 (3)"/>
      <sheetName val="LAS-2 (3)"/>
      <sheetName val="HYP途程單"/>
      <sheetName val="HSP-1"/>
      <sheetName val="HSP-2"/>
      <sheetName val="HSP-3"/>
      <sheetName val="HYP途程單 (2)"/>
      <sheetName val="HSP-1 (2)"/>
      <sheetName val="HSP-2 (2)"/>
      <sheetName val="HSP-3 (2)"/>
      <sheetName val="HYP途程單 (3)"/>
      <sheetName val="HSP-1 (3)"/>
      <sheetName val="HSP-2 (3)"/>
      <sheetName val="HSP-3 (3)"/>
      <sheetName val="R"/>
      <sheetName val="資料分析途程單"/>
      <sheetName val="資料分析流程紀錄表"/>
      <sheetName val="資料輸出"/>
      <sheetName val="Report Check_Expression"/>
      <sheetName val="結案報告 (英文)"/>
    </sheetNames>
    <sheetDataSet>
      <sheetData sheetId="0">
        <row r="8">
          <cell r="H8" t="str">
            <v xml:space="preserve">PO number (Distributor)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vmlDrawing" Target="../drawings/vmlDrawing7.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vmlDrawing" Target="../drawings/vmlDrawing9.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vmlDrawing" Target="../drawings/vmlDrawing12.vml"/></Relationships>
</file>

<file path=xl/worksheets/_rels/sheet9.xml.rels><?xml version="1.0" encoding="UTF-8" standalone="yes"?>
<Relationships xmlns="http://schemas.openxmlformats.org/package/2006/relationships"><Relationship Id="rId8" Type="http://schemas.openxmlformats.org/officeDocument/2006/relationships/hyperlink" Target="mailto:twinfo@phalanxbiotech.com" TargetMode="External"/><Relationship Id="rId13" Type="http://schemas.openxmlformats.org/officeDocument/2006/relationships/hyperlink" Target="mailto:twinfo@phalanxbiotech.com" TargetMode="External"/><Relationship Id="rId18" Type="http://schemas.openxmlformats.org/officeDocument/2006/relationships/hyperlink" Target="http://www.phalanxbiotech.com/" TargetMode="External"/><Relationship Id="rId3" Type="http://schemas.openxmlformats.org/officeDocument/2006/relationships/hyperlink" Target="http://www.phalanxbiotech.com/" TargetMode="External"/><Relationship Id="rId21" Type="http://schemas.openxmlformats.org/officeDocument/2006/relationships/printerSettings" Target="../printerSettings/printerSettings9.bin"/><Relationship Id="rId7" Type="http://schemas.openxmlformats.org/officeDocument/2006/relationships/hyperlink" Target="http://www.phalanxbiotech.com/" TargetMode="External"/><Relationship Id="rId12" Type="http://schemas.openxmlformats.org/officeDocument/2006/relationships/hyperlink" Target="http://www.phalanxbiotech.com/" TargetMode="External"/><Relationship Id="rId17" Type="http://schemas.openxmlformats.org/officeDocument/2006/relationships/hyperlink" Target="mailto:cninfo@phalanxbiotech.com" TargetMode="External"/><Relationship Id="rId2" Type="http://schemas.openxmlformats.org/officeDocument/2006/relationships/hyperlink" Target="http://www.phalanxbiotech.com/" TargetMode="External"/><Relationship Id="rId16" Type="http://schemas.openxmlformats.org/officeDocument/2006/relationships/hyperlink" Target="http://www.phalanxbiotech.com/" TargetMode="External"/><Relationship Id="rId20" Type="http://schemas.openxmlformats.org/officeDocument/2006/relationships/hyperlink" Target="http://www.phalanxbiotech.com/" TargetMode="External"/><Relationship Id="rId1" Type="http://schemas.openxmlformats.org/officeDocument/2006/relationships/hyperlink" Target="http://www.phalanxbiotech.com/" TargetMode="External"/><Relationship Id="rId6" Type="http://schemas.openxmlformats.org/officeDocument/2006/relationships/hyperlink" Target="mailto:support@onearray.com" TargetMode="External"/><Relationship Id="rId11" Type="http://schemas.openxmlformats.org/officeDocument/2006/relationships/hyperlink" Target="mailto:twinfo@phalanxbiotech.com" TargetMode="External"/><Relationship Id="rId5" Type="http://schemas.openxmlformats.org/officeDocument/2006/relationships/hyperlink" Target="mailto:support@onearray.com" TargetMode="External"/><Relationship Id="rId15" Type="http://schemas.openxmlformats.org/officeDocument/2006/relationships/hyperlink" Target="mailto:cninfo@phalanxbiotech.com" TargetMode="External"/><Relationship Id="rId10" Type="http://schemas.openxmlformats.org/officeDocument/2006/relationships/hyperlink" Target="http://www.phalanxbiotech.com/" TargetMode="External"/><Relationship Id="rId19" Type="http://schemas.openxmlformats.org/officeDocument/2006/relationships/hyperlink" Target="mailto:cninfo@phalanxbiotech.com" TargetMode="External"/><Relationship Id="rId4" Type="http://schemas.openxmlformats.org/officeDocument/2006/relationships/hyperlink" Target="mailto:twinfo@phalanxbiotech.com" TargetMode="External"/><Relationship Id="rId9" Type="http://schemas.openxmlformats.org/officeDocument/2006/relationships/hyperlink" Target="mailto:cninfo@phalanxbiotech.com" TargetMode="External"/><Relationship Id="rId14" Type="http://schemas.openxmlformats.org/officeDocument/2006/relationships/hyperlink" Target="http://www.phalanxbiotech.com/" TargetMode="External"/></Relationships>
</file>

<file path=xl/worksheets/sheet1.xml><?xml version="1.0" encoding="utf-8"?>
<worksheet xmlns="http://schemas.openxmlformats.org/spreadsheetml/2006/main" xmlns:r="http://schemas.openxmlformats.org/officeDocument/2006/relationships">
  <sheetPr codeName="Sheet5">
    <tabColor theme="6" tint="0.39997558519241921"/>
  </sheetPr>
  <dimension ref="B1:S45"/>
  <sheetViews>
    <sheetView showGridLines="0" view="pageBreakPreview" topLeftCell="A19" zoomScale="80" zoomScaleNormal="100" zoomScaleSheetLayoutView="80" workbookViewId="0">
      <selection activeCell="Q40" sqref="Q40"/>
    </sheetView>
  </sheetViews>
  <sheetFormatPr defaultColWidth="12.875" defaultRowHeight="16.5"/>
  <cols>
    <col min="1" max="2" width="0.875" style="6" customWidth="1"/>
    <col min="3" max="3" width="11.875" style="6" customWidth="1"/>
    <col min="4" max="4" width="10.75" style="6" customWidth="1"/>
    <col min="5" max="5" width="9.25" style="6" customWidth="1"/>
    <col min="6" max="6" width="12.875" style="6" customWidth="1"/>
    <col min="7" max="7" width="7.875" style="6" customWidth="1"/>
    <col min="8" max="10" width="12.875" style="6" customWidth="1"/>
    <col min="11" max="11" width="9.875" style="6" customWidth="1"/>
    <col min="12" max="12" width="7.875" style="6" customWidth="1"/>
    <col min="13" max="13" width="8.875" style="6" customWidth="1"/>
    <col min="14" max="14" width="12.875" style="6"/>
    <col min="15" max="15" width="13.5" style="1" customWidth="1"/>
    <col min="16" max="18" width="12.875" style="1"/>
    <col min="19" max="16384" width="12.875" style="6"/>
  </cols>
  <sheetData>
    <row r="1" spans="2:19" s="1" customFormat="1" ht="6" customHeight="1"/>
    <row r="2" spans="2:19" s="1" customFormat="1" ht="3.75" customHeight="1"/>
    <row r="3" spans="2:19" s="1" customFormat="1" ht="24" customHeight="1">
      <c r="B3" s="498" t="s">
        <v>24</v>
      </c>
      <c r="C3" s="498"/>
      <c r="D3" s="498"/>
      <c r="E3" s="498"/>
      <c r="F3" s="498"/>
      <c r="G3" s="498"/>
      <c r="H3" s="498"/>
      <c r="I3" s="498"/>
      <c r="J3" s="498"/>
      <c r="K3" s="498"/>
      <c r="L3" s="498"/>
      <c r="M3" s="498"/>
      <c r="N3" s="498"/>
    </row>
    <row r="4" spans="2:19" s="1" customFormat="1" ht="21" customHeight="1">
      <c r="B4" s="498" t="s">
        <v>21</v>
      </c>
      <c r="C4" s="498"/>
      <c r="D4" s="498"/>
      <c r="E4" s="498"/>
      <c r="F4" s="498"/>
      <c r="G4" s="498"/>
      <c r="H4" s="498"/>
      <c r="I4" s="498"/>
      <c r="J4" s="498"/>
      <c r="K4" s="498"/>
      <c r="L4" s="498"/>
      <c r="M4" s="498"/>
      <c r="N4" s="498"/>
    </row>
    <row r="5" spans="2:19" s="1" customFormat="1" ht="12.75" customHeight="1">
      <c r="B5" s="2"/>
      <c r="C5" s="2"/>
      <c r="D5" s="2"/>
      <c r="E5" s="2"/>
      <c r="F5" s="2"/>
      <c r="G5" s="2"/>
      <c r="H5" s="2"/>
      <c r="I5" s="4"/>
      <c r="J5" s="5"/>
      <c r="K5" s="5"/>
      <c r="L5" s="5"/>
      <c r="M5" s="4"/>
      <c r="N5" s="3"/>
    </row>
    <row r="6" spans="2:19" s="1" customFormat="1" ht="3" customHeight="1" thickBot="1"/>
    <row r="7" spans="2:19" s="1" customFormat="1" ht="25.5" customHeight="1">
      <c r="B7" s="8" t="s">
        <v>2</v>
      </c>
      <c r="C7" s="9"/>
      <c r="D7" s="9"/>
      <c r="E7" s="9"/>
      <c r="F7" s="9"/>
      <c r="G7" s="9"/>
      <c r="H7" s="9"/>
      <c r="I7" s="9"/>
      <c r="J7" s="9"/>
      <c r="K7" s="9"/>
      <c r="L7" s="9"/>
      <c r="M7" s="9"/>
      <c r="N7" s="10"/>
    </row>
    <row r="8" spans="2:19" s="1" customFormat="1" ht="24" customHeight="1">
      <c r="B8" s="492" t="s">
        <v>3</v>
      </c>
      <c r="C8" s="493"/>
      <c r="D8" s="493"/>
      <c r="E8" s="494"/>
      <c r="F8" s="499" t="e">
        <f>#REF!</f>
        <v>#REF!</v>
      </c>
      <c r="G8" s="500"/>
      <c r="H8" s="501"/>
      <c r="I8" s="23" t="s">
        <v>0</v>
      </c>
      <c r="J8" s="24"/>
      <c r="K8" s="24"/>
      <c r="L8" s="502" t="e">
        <f>#REF!</f>
        <v>#REF!</v>
      </c>
      <c r="M8" s="503"/>
      <c r="N8" s="504"/>
    </row>
    <row r="9" spans="2:19" s="1" customFormat="1" ht="24" customHeight="1">
      <c r="B9" s="492" t="s">
        <v>4</v>
      </c>
      <c r="C9" s="493"/>
      <c r="D9" s="493"/>
      <c r="E9" s="494"/>
      <c r="F9" s="495" t="e">
        <f>#REF!</f>
        <v>#REF!</v>
      </c>
      <c r="G9" s="496"/>
      <c r="H9" s="496"/>
      <c r="I9" s="496"/>
      <c r="J9" s="496"/>
      <c r="K9" s="496"/>
      <c r="L9" s="496"/>
      <c r="M9" s="496"/>
      <c r="N9" s="497"/>
    </row>
    <row r="10" spans="2:19" s="1" customFormat="1" ht="24" customHeight="1">
      <c r="B10" s="492" t="s">
        <v>18</v>
      </c>
      <c r="C10" s="493"/>
      <c r="D10" s="493"/>
      <c r="E10" s="494"/>
      <c r="F10" s="495" t="e">
        <f>#REF!</f>
        <v>#REF!</v>
      </c>
      <c r="G10" s="496"/>
      <c r="H10" s="496"/>
      <c r="I10" s="496"/>
      <c r="J10" s="496"/>
      <c r="K10" s="496"/>
      <c r="L10" s="496"/>
      <c r="M10" s="496"/>
      <c r="N10" s="497"/>
      <c r="O10" s="7"/>
      <c r="P10" s="7"/>
      <c r="Q10" s="7"/>
      <c r="R10" s="7"/>
    </row>
    <row r="11" spans="2:19" s="1" customFormat="1" ht="24" customHeight="1">
      <c r="B11" s="492" t="s">
        <v>1</v>
      </c>
      <c r="C11" s="493"/>
      <c r="D11" s="493"/>
      <c r="E11" s="494"/>
      <c r="F11" s="495" t="e">
        <f>#REF!</f>
        <v>#REF!</v>
      </c>
      <c r="G11" s="496"/>
      <c r="H11" s="496"/>
      <c r="I11" s="496"/>
      <c r="J11" s="496"/>
      <c r="K11" s="496"/>
      <c r="L11" s="496"/>
      <c r="M11" s="496"/>
      <c r="N11" s="497"/>
    </row>
    <row r="12" spans="2:19" s="1" customFormat="1" ht="24" customHeight="1">
      <c r="B12" s="492" t="s">
        <v>19</v>
      </c>
      <c r="C12" s="493"/>
      <c r="D12" s="493"/>
      <c r="E12" s="494"/>
      <c r="F12" s="495" t="e">
        <f>#REF!</f>
        <v>#REF!</v>
      </c>
      <c r="G12" s="496"/>
      <c r="H12" s="496"/>
      <c r="I12" s="496"/>
      <c r="J12" s="496"/>
      <c r="K12" s="496"/>
      <c r="L12" s="496"/>
      <c r="M12" s="496"/>
      <c r="N12" s="497"/>
      <c r="P12" s="400" t="s">
        <v>656</v>
      </c>
    </row>
    <row r="13" spans="2:19" s="1" customFormat="1" ht="24" customHeight="1">
      <c r="B13" s="492" t="s">
        <v>5</v>
      </c>
      <c r="C13" s="493"/>
      <c r="D13" s="493"/>
      <c r="E13" s="494"/>
      <c r="F13" s="495" t="e">
        <f>#REF!</f>
        <v>#REF!</v>
      </c>
      <c r="G13" s="496"/>
      <c r="H13" s="496"/>
      <c r="I13" s="496"/>
      <c r="J13" s="496"/>
      <c r="K13" s="496"/>
      <c r="L13" s="496"/>
      <c r="M13" s="496"/>
      <c r="N13" s="497"/>
    </row>
    <row r="14" spans="2:19" s="1" customFormat="1" ht="24" customHeight="1">
      <c r="B14" s="492" t="s">
        <v>6</v>
      </c>
      <c r="C14" s="493"/>
      <c r="D14" s="493"/>
      <c r="E14" s="494"/>
      <c r="F14" s="495" t="e">
        <f>#REF!</f>
        <v>#REF!</v>
      </c>
      <c r="G14" s="496"/>
      <c r="H14" s="496"/>
      <c r="I14" s="496"/>
      <c r="J14" s="496"/>
      <c r="K14" s="496"/>
      <c r="L14" s="496"/>
      <c r="M14" s="496"/>
      <c r="N14" s="497"/>
    </row>
    <row r="15" spans="2:19" s="1" customFormat="1" ht="28.5" customHeight="1" thickBot="1">
      <c r="B15" s="486"/>
      <c r="C15" s="487"/>
      <c r="D15" s="487"/>
      <c r="E15" s="488"/>
      <c r="F15" s="489" t="s">
        <v>8</v>
      </c>
      <c r="G15" s="490"/>
      <c r="H15" s="491"/>
      <c r="I15" s="11" t="s">
        <v>9</v>
      </c>
      <c r="J15" s="12" t="s">
        <v>10</v>
      </c>
      <c r="K15" s="489" t="s">
        <v>11</v>
      </c>
      <c r="L15" s="490"/>
      <c r="M15" s="491"/>
      <c r="N15" s="13" t="s">
        <v>12</v>
      </c>
    </row>
    <row r="16" spans="2:19" s="1" customFormat="1" ht="26.25" customHeight="1">
      <c r="B16" s="474"/>
      <c r="C16" s="475"/>
      <c r="D16" s="475"/>
      <c r="E16" s="475"/>
      <c r="F16" s="25" t="s">
        <v>15</v>
      </c>
      <c r="G16" s="26"/>
      <c r="H16" s="27" t="s">
        <v>16</v>
      </c>
      <c r="I16" s="15">
        <v>1</v>
      </c>
      <c r="J16" s="16" t="s">
        <v>13</v>
      </c>
      <c r="K16" s="458" t="e">
        <f>#REF!</f>
        <v>#REF!</v>
      </c>
      <c r="L16" s="459"/>
      <c r="M16" s="460"/>
      <c r="N16" s="17"/>
      <c r="O16" s="1" t="e">
        <f>VLOOKUP(K16,'RQC-1'!B$35:E38,3,0)</f>
        <v>#REF!</v>
      </c>
      <c r="Q16" s="296" t="str">
        <f>F17&amp;" "&amp; G17&amp;" "&amp;H17&amp;"
"&amp;F18&amp;" "&amp; G18&amp;" "&amp;H18&amp;"
"&amp;F19&amp;" "&amp; G19&amp;" "&amp;H19&amp;"
"&amp;F20&amp;" "&amp; G20&amp;" "&amp;H20&amp;"
"</f>
        <v xml:space="preserve"> → 
 → 
 → 
 → 
</v>
      </c>
      <c r="R16" s="1" t="e">
        <f>K16</f>
        <v>#REF!</v>
      </c>
      <c r="S16" s="300"/>
    </row>
    <row r="17" spans="2:19" s="1" customFormat="1" ht="26.25" customHeight="1">
      <c r="B17" s="476"/>
      <c r="C17" s="477"/>
      <c r="D17" s="477"/>
      <c r="E17" s="477"/>
      <c r="F17" s="28"/>
      <c r="G17" s="29" t="s">
        <v>20</v>
      </c>
      <c r="H17" s="30"/>
      <c r="I17" s="18">
        <v>2</v>
      </c>
      <c r="J17" s="19" t="s">
        <v>13</v>
      </c>
      <c r="K17" s="458" t="e">
        <f>#REF!</f>
        <v>#REF!</v>
      </c>
      <c r="L17" s="459"/>
      <c r="M17" s="460"/>
      <c r="N17" s="20"/>
      <c r="O17" s="1" t="e">
        <f>VLOOKUP(K17,'RQC-1'!B$35:E39,3,0)</f>
        <v>#REF!</v>
      </c>
      <c r="R17" s="1" t="e">
        <f t="shared" ref="R17:R31" si="0">K17</f>
        <v>#REF!</v>
      </c>
    </row>
    <row r="18" spans="2:19" s="1" customFormat="1" ht="26.25" customHeight="1">
      <c r="B18" s="476"/>
      <c r="C18" s="477"/>
      <c r="D18" s="477"/>
      <c r="E18" s="477"/>
      <c r="F18" s="28"/>
      <c r="G18" s="29" t="s">
        <v>20</v>
      </c>
      <c r="H18" s="30"/>
      <c r="I18" s="18">
        <v>3</v>
      </c>
      <c r="J18" s="19" t="s">
        <v>13</v>
      </c>
      <c r="K18" s="458" t="e">
        <f>#REF!</f>
        <v>#REF!</v>
      </c>
      <c r="L18" s="459"/>
      <c r="M18" s="460"/>
      <c r="N18" s="20"/>
      <c r="O18" s="1" t="e">
        <f>VLOOKUP(K18,'RQC-1'!B$35:E40,3,0)</f>
        <v>#REF!</v>
      </c>
      <c r="R18" s="1" t="e">
        <f t="shared" si="0"/>
        <v>#REF!</v>
      </c>
    </row>
    <row r="19" spans="2:19" s="1" customFormat="1" ht="26.25" customHeight="1">
      <c r="B19" s="476"/>
      <c r="C19" s="477"/>
      <c r="D19" s="477"/>
      <c r="E19" s="477"/>
      <c r="F19" s="28"/>
      <c r="G19" s="29" t="s">
        <v>20</v>
      </c>
      <c r="H19" s="30"/>
      <c r="I19" s="18">
        <v>4</v>
      </c>
      <c r="J19" s="19" t="s">
        <v>13</v>
      </c>
      <c r="K19" s="458" t="e">
        <f>#REF!</f>
        <v>#REF!</v>
      </c>
      <c r="L19" s="459"/>
      <c r="M19" s="460"/>
      <c r="N19" s="20"/>
      <c r="O19" s="1" t="e">
        <f>VLOOKUP(K19,'RQC-1'!B$35:E41,3,0)</f>
        <v>#REF!</v>
      </c>
      <c r="R19" s="1" t="e">
        <f t="shared" si="0"/>
        <v>#REF!</v>
      </c>
    </row>
    <row r="20" spans="2:19" s="1" customFormat="1" ht="26.25" customHeight="1">
      <c r="B20" s="476"/>
      <c r="C20" s="477"/>
      <c r="D20" s="477"/>
      <c r="E20" s="477"/>
      <c r="F20" s="28"/>
      <c r="G20" s="29" t="s">
        <v>20</v>
      </c>
      <c r="H20" s="30"/>
      <c r="I20" s="18">
        <v>5</v>
      </c>
      <c r="J20" s="19" t="s">
        <v>13</v>
      </c>
      <c r="K20" s="458"/>
      <c r="L20" s="459"/>
      <c r="M20" s="460"/>
      <c r="N20" s="20"/>
      <c r="O20" s="1" t="e">
        <f>VLOOKUP(K20,'RQC-1'!B$35:E42,3,0)</f>
        <v>#N/A</v>
      </c>
      <c r="Q20" s="296" t="str">
        <f>F21&amp;" "&amp; G21&amp;" "&amp;H21&amp;"
"&amp;F22&amp;" "&amp; G22&amp;" "&amp;H22&amp;"
"&amp;F23&amp;" "&amp; G23&amp;" "&amp;H23&amp;"
"&amp;F24&amp;" "&amp; G24&amp;" "&amp;H24&amp;"
"</f>
        <v xml:space="preserve"> → 
 → 
 → 
 → 
</v>
      </c>
      <c r="R20" s="1">
        <f t="shared" si="0"/>
        <v>0</v>
      </c>
      <c r="S20" s="300"/>
    </row>
    <row r="21" spans="2:19" s="1" customFormat="1" ht="26.25" customHeight="1">
      <c r="B21" s="476"/>
      <c r="C21" s="477"/>
      <c r="D21" s="477"/>
      <c r="E21" s="477"/>
      <c r="F21" s="28"/>
      <c r="G21" s="29" t="s">
        <v>20</v>
      </c>
      <c r="H21" s="30"/>
      <c r="I21" s="18">
        <v>6</v>
      </c>
      <c r="J21" s="19" t="s">
        <v>13</v>
      </c>
      <c r="K21" s="458"/>
      <c r="L21" s="459"/>
      <c r="M21" s="460"/>
      <c r="N21" s="20"/>
      <c r="O21" s="1" t="e">
        <f>VLOOKUP(K21,'RQC-1'!B$35:E43,3,0)</f>
        <v>#N/A</v>
      </c>
      <c r="Q21" s="296"/>
      <c r="R21" s="1">
        <f t="shared" si="0"/>
        <v>0</v>
      </c>
    </row>
    <row r="22" spans="2:19" s="1" customFormat="1" ht="26.25" customHeight="1">
      <c r="B22" s="476"/>
      <c r="C22" s="477"/>
      <c r="D22" s="477"/>
      <c r="E22" s="477"/>
      <c r="F22" s="28"/>
      <c r="G22" s="29" t="s">
        <v>20</v>
      </c>
      <c r="H22" s="30"/>
      <c r="I22" s="18">
        <v>7</v>
      </c>
      <c r="J22" s="19" t="s">
        <v>13</v>
      </c>
      <c r="K22" s="458"/>
      <c r="L22" s="459"/>
      <c r="M22" s="460"/>
      <c r="N22" s="20"/>
      <c r="O22" s="1" t="e">
        <f>VLOOKUP(K22,'RQC-1'!B$35:E44,3,0)</f>
        <v>#N/A</v>
      </c>
      <c r="P22" s="296"/>
      <c r="R22" s="1">
        <f t="shared" si="0"/>
        <v>0</v>
      </c>
    </row>
    <row r="23" spans="2:19" s="1" customFormat="1" ht="26.25" customHeight="1">
      <c r="B23" s="476"/>
      <c r="C23" s="477"/>
      <c r="D23" s="477"/>
      <c r="E23" s="477"/>
      <c r="F23" s="28"/>
      <c r="G23" s="29" t="s">
        <v>20</v>
      </c>
      <c r="H23" s="30"/>
      <c r="I23" s="18">
        <v>8</v>
      </c>
      <c r="J23" s="19" t="s">
        <v>13</v>
      </c>
      <c r="K23" s="458"/>
      <c r="L23" s="459"/>
      <c r="M23" s="460"/>
      <c r="N23" s="20"/>
      <c r="O23" s="1" t="e">
        <f>VLOOKUP(K23,'RQC-1'!B$35:E45,3,0)</f>
        <v>#N/A</v>
      </c>
      <c r="Q23" s="296"/>
      <c r="R23" s="1">
        <f t="shared" si="0"/>
        <v>0</v>
      </c>
    </row>
    <row r="24" spans="2:19" s="1" customFormat="1" ht="26.25" customHeight="1">
      <c r="B24" s="476"/>
      <c r="C24" s="477"/>
      <c r="D24" s="477"/>
      <c r="E24" s="477"/>
      <c r="F24" s="28"/>
      <c r="G24" s="29" t="s">
        <v>20</v>
      </c>
      <c r="H24" s="30"/>
      <c r="I24" s="18">
        <v>9</v>
      </c>
      <c r="J24" s="19" t="s">
        <v>13</v>
      </c>
      <c r="K24" s="458"/>
      <c r="L24" s="459"/>
      <c r="M24" s="460"/>
      <c r="N24" s="20"/>
      <c r="O24" s="1" t="e">
        <f>VLOOKUP(K24,'RQC-1'!B$35:E46,3,0)</f>
        <v>#N/A</v>
      </c>
      <c r="Q24" s="296" t="str">
        <f>F25&amp;" "&amp; G25&amp;" "&amp;H25&amp;"
"&amp;F26&amp;" "&amp; G26&amp;" "&amp;H26&amp;"
"&amp;F27&amp;" "&amp; G27&amp;" "&amp;H27&amp;"
"&amp;F28&amp;" "&amp; G28&amp;" "&amp;H28&amp;"
"</f>
        <v xml:space="preserve"> → 
 → 
 → 
 → 
</v>
      </c>
      <c r="R24" s="1">
        <f t="shared" si="0"/>
        <v>0</v>
      </c>
    </row>
    <row r="25" spans="2:19" s="1" customFormat="1" ht="26.25" customHeight="1">
      <c r="B25" s="476"/>
      <c r="C25" s="477"/>
      <c r="D25" s="477"/>
      <c r="E25" s="477"/>
      <c r="F25" s="28"/>
      <c r="G25" s="29" t="s">
        <v>20</v>
      </c>
      <c r="H25" s="30"/>
      <c r="I25" s="18">
        <v>10</v>
      </c>
      <c r="J25" s="19" t="s">
        <v>13</v>
      </c>
      <c r="K25" s="458">
        <f>K24</f>
        <v>0</v>
      </c>
      <c r="L25" s="459"/>
      <c r="M25" s="460"/>
      <c r="N25" s="20"/>
      <c r="O25" s="1" t="e">
        <f>VLOOKUP(K25,'RQC-1'!B$35:E47,3,0)</f>
        <v>#N/A</v>
      </c>
      <c r="R25" s="1">
        <f t="shared" si="0"/>
        <v>0</v>
      </c>
    </row>
    <row r="26" spans="2:19" s="1" customFormat="1" ht="26.25" customHeight="1">
      <c r="B26" s="476"/>
      <c r="C26" s="477"/>
      <c r="D26" s="477"/>
      <c r="E26" s="477"/>
      <c r="F26" s="28"/>
      <c r="G26" s="29" t="s">
        <v>20</v>
      </c>
      <c r="H26" s="30"/>
      <c r="I26" s="18">
        <v>11</v>
      </c>
      <c r="J26" s="19" t="s">
        <v>13</v>
      </c>
      <c r="K26" s="458" t="e">
        <f>#REF!</f>
        <v>#REF!</v>
      </c>
      <c r="L26" s="459"/>
      <c r="M26" s="460"/>
      <c r="N26" s="20"/>
      <c r="O26" s="1" t="e">
        <f>VLOOKUP(K26,'RQC-1'!B$35:E48,3,0)</f>
        <v>#REF!</v>
      </c>
      <c r="R26" s="1" t="e">
        <f t="shared" si="0"/>
        <v>#REF!</v>
      </c>
    </row>
    <row r="27" spans="2:19" s="1" customFormat="1" ht="26.25" customHeight="1">
      <c r="B27" s="476"/>
      <c r="C27" s="477"/>
      <c r="D27" s="477"/>
      <c r="E27" s="477"/>
      <c r="F27" s="28"/>
      <c r="G27" s="29" t="s">
        <v>20</v>
      </c>
      <c r="H27" s="30"/>
      <c r="I27" s="18">
        <v>12</v>
      </c>
      <c r="J27" s="19" t="s">
        <v>13</v>
      </c>
      <c r="K27" s="458" t="e">
        <f>K26</f>
        <v>#REF!</v>
      </c>
      <c r="L27" s="459"/>
      <c r="M27" s="460"/>
      <c r="N27" s="20"/>
      <c r="O27" s="1" t="e">
        <f>VLOOKUP(K27,'RQC-1'!B$35:E49,3,0)</f>
        <v>#REF!</v>
      </c>
      <c r="R27" s="1" t="e">
        <f t="shared" si="0"/>
        <v>#REF!</v>
      </c>
    </row>
    <row r="28" spans="2:19" s="1" customFormat="1" ht="26.25" customHeight="1">
      <c r="B28" s="476"/>
      <c r="C28" s="477"/>
      <c r="D28" s="477"/>
      <c r="E28" s="477"/>
      <c r="F28" s="28"/>
      <c r="G28" s="29" t="s">
        <v>20</v>
      </c>
      <c r="H28" s="30"/>
      <c r="I28" s="18">
        <v>13</v>
      </c>
      <c r="J28" s="19" t="s">
        <v>13</v>
      </c>
      <c r="K28" s="458" t="e">
        <f>#REF!</f>
        <v>#REF!</v>
      </c>
      <c r="L28" s="459"/>
      <c r="M28" s="460"/>
      <c r="N28" s="20"/>
      <c r="O28" s="1" t="e">
        <f>VLOOKUP(K28,'RQC-1'!B$35:E50,3,0)</f>
        <v>#REF!</v>
      </c>
      <c r="Q28" s="296" t="str">
        <f>F29&amp;" "&amp; G29&amp;" "&amp;H29&amp;"
"&amp;F30&amp;" "&amp; G30&amp;" "&amp;H30&amp;"
"&amp;F31&amp;" "&amp; G31&amp;" "&amp;H31&amp;"
"&amp;F32&amp;" "&amp; G32&amp;" "&amp;H32&amp;"
"</f>
        <v xml:space="preserve"> → 
 → 
 → 
 → 
</v>
      </c>
      <c r="R28" s="1" t="e">
        <f t="shared" si="0"/>
        <v>#REF!</v>
      </c>
    </row>
    <row r="29" spans="2:19" s="1" customFormat="1" ht="26.25" customHeight="1">
      <c r="B29" s="476"/>
      <c r="C29" s="477"/>
      <c r="D29" s="477"/>
      <c r="E29" s="477"/>
      <c r="F29" s="28"/>
      <c r="G29" s="29" t="s">
        <v>20</v>
      </c>
      <c r="H29" s="30"/>
      <c r="I29" s="18">
        <v>14</v>
      </c>
      <c r="J29" s="19" t="s">
        <v>13</v>
      </c>
      <c r="K29" s="458" t="e">
        <f>K28</f>
        <v>#REF!</v>
      </c>
      <c r="L29" s="459"/>
      <c r="M29" s="460"/>
      <c r="N29" s="20"/>
      <c r="O29" s="1" t="e">
        <f>VLOOKUP(K29,'RQC-1'!B$35:E51,3,0)</f>
        <v>#REF!</v>
      </c>
      <c r="R29" s="1" t="e">
        <f t="shared" si="0"/>
        <v>#REF!</v>
      </c>
    </row>
    <row r="30" spans="2:19" s="1" customFormat="1" ht="26.25" customHeight="1">
      <c r="B30" s="476"/>
      <c r="C30" s="477"/>
      <c r="D30" s="477"/>
      <c r="E30" s="477"/>
      <c r="F30" s="28"/>
      <c r="G30" s="29" t="s">
        <v>20</v>
      </c>
      <c r="H30" s="30"/>
      <c r="I30" s="18">
        <v>15</v>
      </c>
      <c r="J30" s="19" t="s">
        <v>13</v>
      </c>
      <c r="K30" s="458" t="e">
        <f>#REF!</f>
        <v>#REF!</v>
      </c>
      <c r="L30" s="459"/>
      <c r="M30" s="460"/>
      <c r="N30" s="20"/>
      <c r="O30" s="1" t="e">
        <f>VLOOKUP(K30,'RQC-1'!B$35:E52,3,0)</f>
        <v>#REF!</v>
      </c>
      <c r="R30" s="1" t="e">
        <f t="shared" si="0"/>
        <v>#REF!</v>
      </c>
    </row>
    <row r="31" spans="2:19" s="1" customFormat="1" ht="25.15" customHeight="1">
      <c r="B31" s="476"/>
      <c r="C31" s="477"/>
      <c r="D31" s="477"/>
      <c r="E31" s="477"/>
      <c r="F31" s="28"/>
      <c r="G31" s="29" t="s">
        <v>20</v>
      </c>
      <c r="H31" s="30"/>
      <c r="I31" s="18">
        <v>16</v>
      </c>
      <c r="J31" s="21" t="s">
        <v>13</v>
      </c>
      <c r="K31" s="458" t="e">
        <f>K30</f>
        <v>#REF!</v>
      </c>
      <c r="L31" s="459"/>
      <c r="M31" s="460"/>
      <c r="N31" s="22"/>
      <c r="O31" s="1" t="e">
        <f>VLOOKUP(K31,'RQC-1'!B$35:E53,3,0)</f>
        <v>#REF!</v>
      </c>
      <c r="Q31" s="296"/>
      <c r="R31" s="1" t="e">
        <f t="shared" si="0"/>
        <v>#REF!</v>
      </c>
    </row>
    <row r="32" spans="2:19" s="1" customFormat="1" ht="25.15" customHeight="1">
      <c r="B32" s="298"/>
      <c r="C32" s="299"/>
      <c r="D32" s="299"/>
      <c r="E32" s="299"/>
      <c r="F32" s="28"/>
      <c r="G32" s="29" t="s">
        <v>20</v>
      </c>
      <c r="H32" s="30"/>
      <c r="I32" s="18">
        <v>17</v>
      </c>
      <c r="J32" s="21" t="s">
        <v>13</v>
      </c>
      <c r="K32" s="458" t="e">
        <f>#REF!</f>
        <v>#REF!</v>
      </c>
      <c r="L32" s="459"/>
      <c r="M32" s="460"/>
      <c r="N32" s="22"/>
      <c r="O32" s="1" t="e">
        <f>VLOOKUP(K32,'RQC-1'!B$35:E54,3,0)</f>
        <v>#REF!</v>
      </c>
      <c r="Q32" s="296" t="str">
        <f>F33&amp;" "&amp; G33&amp;" "&amp;H33</f>
        <v xml:space="preserve"> → </v>
      </c>
      <c r="R32" s="1" t="e">
        <f>K32</f>
        <v>#REF!</v>
      </c>
    </row>
    <row r="33" spans="2:19" s="1" customFormat="1" ht="25.15" customHeight="1" thickBot="1">
      <c r="B33" s="298"/>
      <c r="C33" s="299"/>
      <c r="D33" s="299"/>
      <c r="E33" s="299"/>
      <c r="F33" s="34"/>
      <c r="G33" s="31" t="s">
        <v>20</v>
      </c>
      <c r="H33" s="35"/>
      <c r="I33" s="18">
        <v>18</v>
      </c>
      <c r="J33" s="21" t="s">
        <v>13</v>
      </c>
      <c r="K33" s="458" t="e">
        <f>K32</f>
        <v>#REF!</v>
      </c>
      <c r="L33" s="459"/>
      <c r="M33" s="460"/>
      <c r="N33" s="22"/>
      <c r="O33" s="1" t="e">
        <f>VLOOKUP(K33,'RQC-1'!B$35:E55,3,0)</f>
        <v>#REF!</v>
      </c>
      <c r="R33" s="1" t="e">
        <f>K33</f>
        <v>#REF!</v>
      </c>
    </row>
    <row r="34" spans="2:19" s="1" customFormat="1" ht="26.25" customHeight="1" thickBot="1">
      <c r="B34" s="461" t="s">
        <v>23</v>
      </c>
      <c r="C34" s="462"/>
      <c r="D34" s="462"/>
      <c r="E34" s="462"/>
      <c r="F34" s="463"/>
      <c r="G34" s="463"/>
      <c r="H34" s="463"/>
      <c r="I34" s="463"/>
      <c r="J34" s="463"/>
      <c r="K34" s="463"/>
      <c r="L34" s="463"/>
      <c r="M34" s="463"/>
      <c r="N34" s="464"/>
    </row>
    <row r="35" spans="2:19" s="1" customFormat="1" ht="45" customHeight="1" thickBot="1">
      <c r="B35" s="465"/>
      <c r="C35" s="466"/>
      <c r="D35" s="466"/>
      <c r="E35" s="466"/>
      <c r="F35" s="466"/>
      <c r="G35" s="466"/>
      <c r="H35" s="466"/>
      <c r="I35" s="466"/>
      <c r="J35" s="466"/>
      <c r="K35" s="466"/>
      <c r="L35" s="466"/>
      <c r="M35" s="466"/>
      <c r="N35" s="467"/>
      <c r="Q35" s="296"/>
    </row>
    <row r="36" spans="2:19" s="1" customFormat="1" ht="28.5" customHeight="1">
      <c r="B36" s="483" t="s">
        <v>22</v>
      </c>
      <c r="C36" s="484"/>
      <c r="D36" s="484"/>
      <c r="E36" s="484"/>
      <c r="F36" s="484"/>
      <c r="G36" s="484"/>
      <c r="H36" s="484"/>
      <c r="I36" s="484"/>
      <c r="J36" s="484"/>
      <c r="K36" s="484"/>
      <c r="L36" s="484"/>
      <c r="M36" s="484"/>
      <c r="N36" s="485"/>
      <c r="Q36" s="294"/>
    </row>
    <row r="37" spans="2:19" s="1" customFormat="1" ht="28.5" customHeight="1" thickBot="1">
      <c r="B37" s="461" t="s">
        <v>7</v>
      </c>
      <c r="C37" s="462"/>
      <c r="D37" s="462"/>
      <c r="E37" s="462"/>
      <c r="F37" s="462"/>
      <c r="G37" s="462"/>
      <c r="H37" s="462"/>
      <c r="I37" s="462"/>
      <c r="J37" s="462"/>
      <c r="K37" s="462"/>
      <c r="L37" s="462"/>
      <c r="M37" s="462"/>
      <c r="N37" s="482"/>
      <c r="P37" s="294"/>
    </row>
    <row r="38" spans="2:19" s="1" customFormat="1" ht="48.75" customHeight="1" thickBot="1">
      <c r="B38" s="468" t="s">
        <v>17</v>
      </c>
      <c r="C38" s="469"/>
      <c r="D38" s="469"/>
      <c r="E38" s="470"/>
      <c r="F38" s="471" t="s">
        <v>668</v>
      </c>
      <c r="G38" s="472"/>
      <c r="H38" s="472"/>
      <c r="I38" s="472"/>
      <c r="J38" s="472"/>
      <c r="K38" s="472"/>
      <c r="L38" s="472"/>
      <c r="M38" s="472"/>
      <c r="N38" s="473"/>
    </row>
    <row r="39" spans="2:19" s="1" customFormat="1" ht="15" customHeight="1">
      <c r="B39" s="478"/>
      <c r="C39" s="479"/>
      <c r="D39" s="479"/>
      <c r="E39" s="479"/>
      <c r="F39" s="480"/>
      <c r="G39" s="480"/>
      <c r="H39" s="480"/>
      <c r="I39" s="480"/>
      <c r="J39" s="480"/>
      <c r="K39" s="480"/>
      <c r="L39" s="480"/>
      <c r="M39" s="480"/>
      <c r="N39" s="481"/>
      <c r="S39" s="14"/>
    </row>
    <row r="40" spans="2:19" s="14" customFormat="1" ht="54.75" customHeight="1" thickBot="1">
      <c r="B40" s="33" t="s">
        <v>26</v>
      </c>
      <c r="C40" s="32"/>
      <c r="D40" s="32"/>
      <c r="E40" s="32"/>
      <c r="F40" s="455"/>
      <c r="G40" s="455"/>
      <c r="H40" s="455"/>
      <c r="I40" s="455"/>
      <c r="J40" s="456" t="s">
        <v>25</v>
      </c>
      <c r="K40" s="456"/>
      <c r="L40" s="456"/>
      <c r="M40" s="456"/>
      <c r="N40" s="457"/>
      <c r="O40" s="1"/>
      <c r="P40" s="1"/>
      <c r="Q40" s="1"/>
      <c r="R40" s="1"/>
      <c r="S40" s="6"/>
    </row>
    <row r="44" spans="2:19">
      <c r="Q44" s="14"/>
    </row>
    <row r="45" spans="2:19">
      <c r="O45" s="14"/>
      <c r="P45" s="14"/>
      <c r="R45" s="14"/>
    </row>
  </sheetData>
  <protectedRanges>
    <protectedRange password="CC71" sqref="B36:N39 B16:E33 I16:N33" name="範圍1"/>
    <protectedRange password="CC71" sqref="F18:F33 H18:H33" name="範圍1_2_1"/>
    <protectedRange password="CC71" sqref="F16:H16 G35 F17 H17 G17:G33" name="範圍1_1_1"/>
    <protectedRange password="CC71" sqref="H35 F35" name="範圍1_1_1_1"/>
    <protectedRange password="CC71" sqref="B34:E34 I34:N34 I35:K35 N35" name="範圍1_1_2"/>
    <protectedRange password="CC71" sqref="F34 H34 L35" name="範圍1_2_1_2"/>
  </protectedRanges>
  <mergeCells count="48">
    <mergeCell ref="B3:N3"/>
    <mergeCell ref="B4:N4"/>
    <mergeCell ref="B8:E8"/>
    <mergeCell ref="F8:H8"/>
    <mergeCell ref="L8:N8"/>
    <mergeCell ref="B13:E13"/>
    <mergeCell ref="F13:N13"/>
    <mergeCell ref="B14:E14"/>
    <mergeCell ref="B9:E9"/>
    <mergeCell ref="F9:N9"/>
    <mergeCell ref="B10:E10"/>
    <mergeCell ref="F10:N10"/>
    <mergeCell ref="B11:E11"/>
    <mergeCell ref="F11:N11"/>
    <mergeCell ref="B12:E12"/>
    <mergeCell ref="F12:N12"/>
    <mergeCell ref="F14:N14"/>
    <mergeCell ref="B15:E15"/>
    <mergeCell ref="F15:H15"/>
    <mergeCell ref="K15:M15"/>
    <mergeCell ref="K27:M27"/>
    <mergeCell ref="K18:M18"/>
    <mergeCell ref="K25:M25"/>
    <mergeCell ref="K26:M26"/>
    <mergeCell ref="K16:M16"/>
    <mergeCell ref="K17:M17"/>
    <mergeCell ref="K29:M29"/>
    <mergeCell ref="K24:M24"/>
    <mergeCell ref="K22:M22"/>
    <mergeCell ref="K23:M23"/>
    <mergeCell ref="B36:N36"/>
    <mergeCell ref="K28:M28"/>
    <mergeCell ref="F40:I40"/>
    <mergeCell ref="J40:N40"/>
    <mergeCell ref="K31:M31"/>
    <mergeCell ref="K32:M32"/>
    <mergeCell ref="K33:M33"/>
    <mergeCell ref="B34:N34"/>
    <mergeCell ref="B35:N35"/>
    <mergeCell ref="B38:E38"/>
    <mergeCell ref="F38:N38"/>
    <mergeCell ref="B16:E31"/>
    <mergeCell ref="B39:N39"/>
    <mergeCell ref="B37:N37"/>
    <mergeCell ref="K30:M30"/>
    <mergeCell ref="K19:M19"/>
    <mergeCell ref="K20:M20"/>
    <mergeCell ref="K21:M21"/>
  </mergeCells>
  <phoneticPr fontId="5" type="noConversion"/>
  <conditionalFormatting sqref="F8:N14 K16:M33">
    <cfRule type="cellIs" dxfId="39" priority="1" stopIfTrue="1" operator="equal">
      <formula>0</formula>
    </cfRule>
  </conditionalFormatting>
  <pageMargins left="0.59055118110236227" right="0.59055118110236227" top="0.6692913385826772" bottom="1.1023622047244095" header="0.23622047244094491" footer="0.47244094488188981"/>
  <pageSetup paperSize="9" scale="65" orientation="portrait" r:id="rId1"/>
  <headerFooter alignWithMargins="0">
    <oddHeader>&amp;R
page &amp;P of &amp;N</oddHeader>
    <oddFooter>&amp;L&amp;"Times New Roman,粗體"Phalanx Biotech Group, Inc.&amp;"Times New Roman,標準"&amp;10
Tel: 886-3-5781168 Fax886-3-5785099
Website: www.phalanxbiotech.com
6 Technology Road 5, 6th Floor Hsinchu Science Park, Hsinchu 30077, Taiwan&amp;R&amp;G</oddFooter>
  </headerFooter>
  <drawing r:id="rId2"/>
  <legacyDrawing r:id="rId3"/>
  <legacyDrawingHF r:id="rId4"/>
</worksheet>
</file>

<file path=xl/worksheets/sheet10.xml><?xml version="1.0" encoding="utf-8"?>
<worksheet xmlns="http://schemas.openxmlformats.org/spreadsheetml/2006/main" xmlns:r="http://schemas.openxmlformats.org/officeDocument/2006/relationships">
  <sheetPr codeName="Sheet13"/>
  <dimension ref="A1:V66"/>
  <sheetViews>
    <sheetView view="pageBreakPreview" topLeftCell="A40" zoomScaleNormal="100" workbookViewId="0">
      <selection activeCell="L42" sqref="L42"/>
    </sheetView>
  </sheetViews>
  <sheetFormatPr defaultRowHeight="14.25"/>
  <cols>
    <col min="1" max="1" width="1.25" style="68" customWidth="1"/>
    <col min="2" max="2" width="7.75" style="68" customWidth="1"/>
    <col min="3" max="4" width="4.25" style="68" customWidth="1"/>
    <col min="5" max="5" width="5.625" style="68" customWidth="1"/>
    <col min="6" max="7" width="5.375" style="68" customWidth="1"/>
    <col min="8" max="8" width="14.375" style="68" customWidth="1"/>
    <col min="9" max="9" width="5.875" style="68" customWidth="1"/>
    <col min="10" max="10" width="6.25" style="68" customWidth="1"/>
    <col min="11" max="11" width="6.125" style="68" customWidth="1"/>
    <col min="12" max="12" width="8.375" style="68" customWidth="1"/>
    <col min="13" max="14" width="9.25" style="68" customWidth="1"/>
    <col min="15" max="15" width="14.625" style="68" customWidth="1"/>
    <col min="16" max="16" width="2" style="68" customWidth="1"/>
    <col min="17" max="17" width="4.5" style="68" customWidth="1"/>
    <col min="18" max="18" width="9" style="68"/>
    <col min="19" max="19" width="9.625" style="68" customWidth="1"/>
    <col min="20" max="20" width="14.625" style="68" customWidth="1"/>
    <col min="21" max="21" width="11" style="68" customWidth="1"/>
    <col min="22" max="16384" width="9" style="68"/>
  </cols>
  <sheetData>
    <row r="1" spans="1:22" ht="15">
      <c r="B1" s="69" t="s">
        <v>307</v>
      </c>
      <c r="C1" s="677" t="s">
        <v>712</v>
      </c>
      <c r="D1" s="678"/>
      <c r="E1" s="678"/>
      <c r="F1" s="678"/>
      <c r="G1" s="678"/>
      <c r="H1" s="678"/>
      <c r="I1" s="678"/>
      <c r="J1" s="678"/>
      <c r="K1" s="678"/>
      <c r="L1" s="678"/>
      <c r="M1" s="678"/>
      <c r="N1" s="678"/>
      <c r="O1" s="678"/>
      <c r="P1" s="678"/>
      <c r="Q1" s="69"/>
      <c r="R1" s="69"/>
      <c r="S1" s="69"/>
      <c r="T1" s="69"/>
      <c r="U1" s="69"/>
    </row>
    <row r="2" spans="1:22" ht="10.5" customHeight="1">
      <c r="C2" s="69"/>
      <c r="D2" s="69"/>
      <c r="E2" s="69"/>
      <c r="F2" s="69"/>
      <c r="G2" s="69"/>
      <c r="H2" s="69"/>
      <c r="I2" s="69"/>
      <c r="J2" s="69"/>
      <c r="K2" s="69"/>
      <c r="L2" s="69"/>
      <c r="M2" s="69"/>
      <c r="N2" s="69"/>
      <c r="O2" s="69"/>
      <c r="P2" s="69"/>
      <c r="Q2" s="69"/>
      <c r="R2" s="69"/>
      <c r="S2" s="69"/>
      <c r="T2" s="69"/>
      <c r="U2" s="69"/>
    </row>
    <row r="3" spans="1:22" ht="17.25" customHeight="1" thickBot="1">
      <c r="B3" s="1032" t="s">
        <v>308</v>
      </c>
      <c r="C3" s="1032"/>
      <c r="D3" s="1033" t="e">
        <f>服務表!E5</f>
        <v>#REF!</v>
      </c>
      <c r="E3" s="1033"/>
      <c r="F3" s="1033"/>
      <c r="G3" s="382"/>
      <c r="H3" s="682" t="s">
        <v>309</v>
      </c>
      <c r="I3" s="682"/>
      <c r="L3" s="210" t="s">
        <v>310</v>
      </c>
      <c r="N3" s="211" t="e">
        <f>D3&amp;"T1"</f>
        <v>#REF!</v>
      </c>
      <c r="O3" s="211"/>
      <c r="Q3" s="69"/>
      <c r="R3" s="69"/>
      <c r="S3" s="69"/>
      <c r="T3" s="69"/>
      <c r="U3" s="69"/>
    </row>
    <row r="4" spans="1:22" ht="17.25" customHeight="1" thickTop="1">
      <c r="A4" s="684" t="s">
        <v>311</v>
      </c>
      <c r="B4" s="685"/>
      <c r="C4" s="685"/>
      <c r="D4" s="686" t="s">
        <v>312</v>
      </c>
      <c r="E4" s="687"/>
      <c r="F4" s="687"/>
      <c r="G4" s="687"/>
      <c r="H4" s="687"/>
      <c r="I4" s="688"/>
      <c r="J4" s="689" t="s">
        <v>95</v>
      </c>
      <c r="K4" s="689"/>
      <c r="L4" s="690"/>
      <c r="M4" s="690"/>
      <c r="N4" s="690"/>
      <c r="O4" s="691"/>
      <c r="P4" s="692"/>
      <c r="Q4" s="71"/>
      <c r="R4" s="72"/>
      <c r="S4" s="72"/>
      <c r="T4" s="72"/>
      <c r="U4" s="72"/>
      <c r="V4" s="73"/>
    </row>
    <row r="5" spans="1:22" ht="27.75" customHeight="1">
      <c r="A5" s="669" t="s">
        <v>313</v>
      </c>
      <c r="B5" s="670"/>
      <c r="C5" s="670"/>
      <c r="D5" s="670"/>
      <c r="E5" s="670"/>
      <c r="F5" s="670"/>
      <c r="G5" s="670"/>
      <c r="H5" s="670"/>
      <c r="I5" s="670"/>
      <c r="J5" s="670"/>
      <c r="K5" s="670"/>
      <c r="L5" s="670"/>
      <c r="M5" s="670"/>
      <c r="N5" s="670"/>
      <c r="O5" s="670"/>
      <c r="P5" s="671"/>
      <c r="Q5" s="69"/>
      <c r="R5" s="72"/>
      <c r="S5" s="72"/>
      <c r="T5" s="72"/>
      <c r="U5" s="72"/>
      <c r="V5" s="73"/>
    </row>
    <row r="6" spans="1:22" ht="28.5" customHeight="1">
      <c r="A6" s="672" t="s">
        <v>314</v>
      </c>
      <c r="B6" s="673"/>
      <c r="C6" s="674" t="s">
        <v>98</v>
      </c>
      <c r="D6" s="675"/>
      <c r="E6" s="674" t="s">
        <v>99</v>
      </c>
      <c r="F6" s="675"/>
      <c r="G6" s="395"/>
      <c r="H6" s="378" t="s">
        <v>100</v>
      </c>
      <c r="I6" s="75" t="s">
        <v>101</v>
      </c>
      <c r="J6" s="75" t="s">
        <v>102</v>
      </c>
      <c r="K6" s="76" t="s">
        <v>103</v>
      </c>
      <c r="L6" s="77" t="s">
        <v>104</v>
      </c>
      <c r="M6" s="347" t="s">
        <v>509</v>
      </c>
      <c r="N6" s="347" t="s">
        <v>510</v>
      </c>
      <c r="O6" s="674" t="s">
        <v>107</v>
      </c>
      <c r="P6" s="676"/>
      <c r="Q6" s="78"/>
      <c r="R6" s="79"/>
      <c r="S6" s="80"/>
      <c r="T6" s="81"/>
      <c r="U6" s="81"/>
      <c r="V6" s="73"/>
    </row>
    <row r="7" spans="1:22" ht="46.5" customHeight="1">
      <c r="A7" s="652"/>
      <c r="B7" s="580"/>
      <c r="C7" s="1029" t="s">
        <v>315</v>
      </c>
      <c r="D7" s="1031"/>
      <c r="E7" s="1029" t="s">
        <v>316</v>
      </c>
      <c r="F7" s="1030"/>
      <c r="G7" s="1031"/>
      <c r="H7" s="396" t="s">
        <v>317</v>
      </c>
      <c r="I7" s="74">
        <f>'TAI-N-1 '!E7</f>
        <v>15</v>
      </c>
      <c r="J7" s="74">
        <v>4</v>
      </c>
      <c r="K7" s="74">
        <v>0</v>
      </c>
      <c r="L7" s="212" t="e">
        <f>M7</f>
        <v>#REF!</v>
      </c>
      <c r="M7" s="344" t="e">
        <f>N7-1</f>
        <v>#REF!</v>
      </c>
      <c r="N7" s="344" t="e">
        <f>#REF!</f>
        <v>#REF!</v>
      </c>
      <c r="O7" s="674" t="e">
        <f>#REF!</f>
        <v>#REF!</v>
      </c>
      <c r="P7" s="676"/>
      <c r="Q7" s="69"/>
      <c r="R7" s="84"/>
      <c r="S7" s="80"/>
      <c r="T7" s="85"/>
      <c r="U7" s="86"/>
      <c r="V7" s="73"/>
    </row>
    <row r="8" spans="1:22" ht="44.25" customHeight="1">
      <c r="A8" s="652"/>
      <c r="B8" s="580"/>
      <c r="C8" s="1029" t="s">
        <v>318</v>
      </c>
      <c r="D8" s="1031"/>
      <c r="E8" s="1029" t="s">
        <v>647</v>
      </c>
      <c r="F8" s="1030"/>
      <c r="G8" s="1031"/>
      <c r="H8" s="396" t="s">
        <v>317</v>
      </c>
      <c r="I8" s="82"/>
      <c r="J8" s="82"/>
      <c r="K8" s="82"/>
      <c r="L8" s="82"/>
      <c r="M8" s="344"/>
      <c r="N8" s="345"/>
      <c r="O8" s="674"/>
      <c r="P8" s="676"/>
      <c r="Q8" s="69"/>
      <c r="R8" s="84"/>
      <c r="S8" s="80"/>
      <c r="T8" s="84"/>
      <c r="U8" s="86"/>
      <c r="V8" s="73"/>
    </row>
    <row r="9" spans="1:22" ht="60" customHeight="1">
      <c r="A9" s="652"/>
      <c r="B9" s="580"/>
      <c r="C9" s="1029" t="s">
        <v>319</v>
      </c>
      <c r="D9" s="1031"/>
      <c r="E9" s="1029" t="s">
        <v>648</v>
      </c>
      <c r="F9" s="1030"/>
      <c r="G9" s="1031"/>
      <c r="H9" s="396" t="s">
        <v>320</v>
      </c>
      <c r="I9" s="74">
        <v>4</v>
      </c>
      <c r="J9" s="74">
        <v>4</v>
      </c>
      <c r="K9" s="74">
        <v>0</v>
      </c>
      <c r="L9" s="212">
        <v>41849</v>
      </c>
      <c r="M9" s="344">
        <v>41849</v>
      </c>
      <c r="N9" s="344">
        <v>41849</v>
      </c>
      <c r="O9" s="674" t="s">
        <v>658</v>
      </c>
      <c r="P9" s="676"/>
      <c r="Q9" s="69"/>
      <c r="R9" s="84"/>
      <c r="S9" s="80"/>
      <c r="T9" s="84"/>
      <c r="U9" s="86"/>
      <c r="V9" s="73"/>
    </row>
    <row r="10" spans="1:22" ht="13.5" customHeight="1" thickBot="1">
      <c r="A10" s="1020"/>
      <c r="B10" s="1021"/>
      <c r="C10" s="213"/>
      <c r="D10" s="214"/>
      <c r="E10" s="120"/>
      <c r="F10" s="120"/>
      <c r="G10" s="120"/>
      <c r="H10" s="120"/>
      <c r="I10" s="213"/>
      <c r="J10" s="213"/>
      <c r="K10" s="213"/>
      <c r="L10" s="213"/>
      <c r="M10" s="213"/>
      <c r="N10" s="215"/>
      <c r="O10" s="215"/>
      <c r="P10" s="216"/>
      <c r="Q10" s="69"/>
      <c r="R10" s="84"/>
      <c r="S10" s="79"/>
      <c r="T10" s="85"/>
      <c r="U10" s="86"/>
      <c r="V10" s="73"/>
    </row>
    <row r="11" spans="1:22" ht="15.75" customHeight="1" thickTop="1">
      <c r="A11" s="656" t="s">
        <v>127</v>
      </c>
      <c r="B11" s="657"/>
      <c r="C11" s="94"/>
      <c r="D11" s="95"/>
      <c r="E11" s="95"/>
      <c r="F11" s="95"/>
      <c r="G11" s="95"/>
      <c r="H11" s="95"/>
      <c r="I11" s="95"/>
      <c r="J11" s="95"/>
      <c r="K11" s="95"/>
      <c r="L11" s="95"/>
      <c r="M11" s="95"/>
      <c r="N11" s="95"/>
      <c r="O11" s="95"/>
      <c r="P11" s="96"/>
      <c r="Q11" s="69"/>
      <c r="R11" s="86"/>
      <c r="S11" s="86"/>
      <c r="T11" s="86"/>
      <c r="U11" s="86"/>
      <c r="V11" s="73"/>
    </row>
    <row r="12" spans="1:22" ht="15.95" customHeight="1" thickBot="1">
      <c r="A12" s="658" t="s">
        <v>321</v>
      </c>
      <c r="B12" s="659"/>
      <c r="C12" s="659"/>
      <c r="D12" s="659"/>
      <c r="E12" s="659"/>
      <c r="F12" s="659"/>
      <c r="G12" s="659"/>
      <c r="H12" s="659"/>
      <c r="I12" s="659"/>
      <c r="J12" s="659"/>
      <c r="K12" s="659"/>
      <c r="L12" s="659"/>
      <c r="M12" s="659"/>
      <c r="N12" s="659"/>
      <c r="O12" s="659"/>
      <c r="P12" s="660"/>
      <c r="Q12" s="69"/>
      <c r="R12" s="86"/>
      <c r="S12" s="86"/>
      <c r="T12" s="86"/>
      <c r="U12" s="86"/>
      <c r="V12" s="73"/>
    </row>
    <row r="13" spans="1:22" ht="15.95" customHeight="1" thickTop="1">
      <c r="A13" s="649" t="s">
        <v>649</v>
      </c>
      <c r="B13" s="650"/>
      <c r="C13" s="650"/>
      <c r="D13" s="650"/>
      <c r="E13" s="650"/>
      <c r="F13" s="650"/>
      <c r="G13" s="650"/>
      <c r="H13" s="650"/>
      <c r="I13" s="650"/>
      <c r="J13" s="650"/>
      <c r="K13" s="650"/>
      <c r="L13" s="650"/>
      <c r="M13" s="650"/>
      <c r="N13" s="650"/>
      <c r="O13" s="650"/>
      <c r="P13" s="651"/>
      <c r="Q13" s="69"/>
      <c r="R13" s="86"/>
      <c r="S13" s="86"/>
      <c r="T13" s="86"/>
      <c r="U13" s="86"/>
      <c r="V13" s="73"/>
    </row>
    <row r="14" spans="1:22" s="394" customFormat="1" ht="15" customHeight="1">
      <c r="A14" s="392" t="s">
        <v>640</v>
      </c>
      <c r="B14" s="387"/>
      <c r="C14" s="387"/>
      <c r="D14" s="387"/>
      <c r="E14" s="387"/>
      <c r="F14" s="1009" t="s">
        <v>635</v>
      </c>
      <c r="G14" s="1009"/>
      <c r="H14" s="397" t="s">
        <v>636</v>
      </c>
      <c r="I14" s="388"/>
      <c r="J14" s="393" t="s">
        <v>637</v>
      </c>
      <c r="K14" s="390"/>
      <c r="L14" s="393" t="s">
        <v>638</v>
      </c>
      <c r="M14" s="388"/>
      <c r="N14" s="389"/>
      <c r="O14" s="102"/>
      <c r="P14" s="102"/>
      <c r="Q14" s="68"/>
    </row>
    <row r="15" spans="1:22" s="394" customFormat="1" ht="15" customHeight="1">
      <c r="A15" s="392" t="s">
        <v>650</v>
      </c>
      <c r="B15" s="387"/>
      <c r="C15" s="387"/>
      <c r="D15" s="387"/>
      <c r="E15" s="387"/>
      <c r="F15" s="1009" t="s">
        <v>635</v>
      </c>
      <c r="G15" s="1009"/>
      <c r="H15" s="397" t="s">
        <v>636</v>
      </c>
      <c r="I15" s="388"/>
      <c r="J15" s="393" t="s">
        <v>637</v>
      </c>
      <c r="K15" s="390"/>
      <c r="L15" s="393" t="s">
        <v>638</v>
      </c>
      <c r="M15" s="388"/>
      <c r="N15" s="389"/>
      <c r="O15" s="102"/>
      <c r="P15" s="102"/>
      <c r="Q15" s="68"/>
    </row>
    <row r="16" spans="1:22" s="394" customFormat="1" ht="15" customHeight="1">
      <c r="A16" s="392"/>
      <c r="B16" s="387"/>
      <c r="C16" s="387"/>
      <c r="D16" s="387"/>
      <c r="E16" s="387"/>
      <c r="F16" s="387"/>
      <c r="G16" s="387"/>
      <c r="H16" s="387"/>
      <c r="I16" s="389"/>
      <c r="J16" s="389"/>
      <c r="K16" s="398"/>
      <c r="L16" s="389"/>
      <c r="M16" s="389"/>
      <c r="N16" s="389"/>
      <c r="O16" s="102"/>
      <c r="P16" s="103"/>
      <c r="Q16" s="68"/>
    </row>
    <row r="17" spans="1:21" ht="15.95" customHeight="1">
      <c r="A17" s="625" t="s">
        <v>651</v>
      </c>
      <c r="B17" s="626"/>
      <c r="C17" s="626"/>
      <c r="D17" s="626"/>
      <c r="E17" s="626"/>
      <c r="F17" s="626"/>
      <c r="G17" s="626"/>
      <c r="H17" s="626"/>
      <c r="I17" s="626"/>
      <c r="J17" s="626"/>
      <c r="K17" s="626"/>
      <c r="L17" s="626"/>
      <c r="M17" s="626"/>
      <c r="N17" s="626"/>
      <c r="O17" s="626"/>
      <c r="P17" s="627"/>
      <c r="Q17" s="69"/>
      <c r="R17" s="69"/>
      <c r="S17" s="69"/>
      <c r="T17" s="69"/>
      <c r="U17" s="69"/>
    </row>
    <row r="18" spans="1:21" s="394" customFormat="1" ht="15" customHeight="1">
      <c r="A18" s="392" t="s">
        <v>640</v>
      </c>
      <c r="B18" s="387"/>
      <c r="C18" s="387"/>
      <c r="D18" s="387"/>
      <c r="E18" s="387"/>
      <c r="F18" s="1009" t="s">
        <v>635</v>
      </c>
      <c r="G18" s="1009"/>
      <c r="H18" s="397" t="s">
        <v>636</v>
      </c>
      <c r="I18" s="388"/>
      <c r="J18" s="393" t="s">
        <v>637</v>
      </c>
      <c r="K18" s="390"/>
      <c r="L18" s="393" t="s">
        <v>638</v>
      </c>
      <c r="M18" s="388"/>
      <c r="N18" s="389"/>
      <c r="O18" s="102"/>
      <c r="P18" s="102"/>
      <c r="Q18" s="68"/>
    </row>
    <row r="19" spans="1:21" s="394" customFormat="1" ht="15" customHeight="1">
      <c r="A19" s="392" t="s">
        <v>650</v>
      </c>
      <c r="B19" s="387"/>
      <c r="C19" s="387"/>
      <c r="D19" s="387"/>
      <c r="E19" s="387"/>
      <c r="F19" s="1009" t="s">
        <v>635</v>
      </c>
      <c r="G19" s="1009"/>
      <c r="H19" s="397" t="s">
        <v>636</v>
      </c>
      <c r="I19" s="388"/>
      <c r="J19" s="393" t="s">
        <v>637</v>
      </c>
      <c r="K19" s="390"/>
      <c r="L19" s="393" t="s">
        <v>638</v>
      </c>
      <c r="M19" s="388"/>
      <c r="N19" s="389"/>
      <c r="O19" s="102"/>
      <c r="P19" s="102"/>
      <c r="Q19" s="68"/>
    </row>
    <row r="20" spans="1:21" ht="15.95" customHeight="1">
      <c r="A20" s="628"/>
      <c r="B20" s="629"/>
      <c r="C20" s="629"/>
      <c r="D20" s="629"/>
      <c r="E20" s="629"/>
      <c r="F20" s="629"/>
      <c r="G20" s="629"/>
      <c r="H20" s="629"/>
      <c r="I20" s="629"/>
      <c r="J20" s="629"/>
      <c r="K20" s="629"/>
      <c r="L20" s="629"/>
      <c r="M20" s="629"/>
      <c r="N20" s="629"/>
      <c r="O20" s="629"/>
      <c r="P20" s="630"/>
    </row>
    <row r="21" spans="1:21" ht="19.5" customHeight="1">
      <c r="A21" s="631" t="s">
        <v>652</v>
      </c>
      <c r="B21" s="632"/>
      <c r="C21" s="632"/>
      <c r="D21" s="632"/>
      <c r="E21" s="632"/>
      <c r="F21" s="632"/>
      <c r="G21" s="632"/>
      <c r="H21" s="632"/>
      <c r="I21" s="632"/>
      <c r="J21" s="632"/>
      <c r="K21" s="632"/>
      <c r="L21" s="632"/>
      <c r="M21" s="632"/>
      <c r="N21" s="632"/>
      <c r="O21" s="632"/>
      <c r="P21" s="633"/>
      <c r="Q21" s="69"/>
      <c r="R21" s="69"/>
      <c r="S21" s="69"/>
      <c r="T21" s="69"/>
      <c r="U21" s="69"/>
    </row>
    <row r="22" spans="1:21" ht="16.5" customHeight="1">
      <c r="A22" s="1024" t="s">
        <v>653</v>
      </c>
      <c r="B22" s="1025"/>
      <c r="C22" s="1025"/>
      <c r="D22" s="1025"/>
      <c r="E22" s="1025"/>
      <c r="F22" s="1025"/>
      <c r="G22" s="1025"/>
      <c r="H22" s="1025"/>
      <c r="I22" s="1025"/>
      <c r="J22" s="1025"/>
      <c r="K22" s="1025"/>
      <c r="L22" s="1025"/>
      <c r="M22" s="1025"/>
      <c r="N22" s="1025"/>
      <c r="O22" s="1025"/>
      <c r="P22" s="1026"/>
      <c r="Q22" s="69"/>
      <c r="R22" s="69"/>
      <c r="S22" s="69"/>
      <c r="T22" s="69"/>
      <c r="U22" s="69"/>
    </row>
    <row r="23" spans="1:21" ht="16.5" customHeight="1">
      <c r="A23" s="97"/>
      <c r="B23" s="98" t="s">
        <v>654</v>
      </c>
      <c r="C23" s="98"/>
      <c r="D23" s="98"/>
      <c r="E23" s="98"/>
      <c r="F23" s="98"/>
      <c r="G23" s="98"/>
      <c r="H23" s="98"/>
      <c r="I23" s="98"/>
      <c r="J23" s="98"/>
      <c r="K23" s="98"/>
      <c r="L23" s="98"/>
      <c r="M23" s="98"/>
      <c r="N23" s="98"/>
      <c r="O23" s="98"/>
      <c r="P23" s="99"/>
      <c r="Q23" s="69"/>
      <c r="R23" s="69"/>
      <c r="S23" s="69"/>
      <c r="T23" s="69"/>
      <c r="U23" s="69"/>
    </row>
    <row r="24" spans="1:21" ht="11.25" customHeight="1" thickBot="1">
      <c r="A24" s="1020"/>
      <c r="B24" s="1021"/>
      <c r="C24" s="1021"/>
      <c r="D24" s="1021"/>
      <c r="E24" s="1021"/>
      <c r="F24" s="1021"/>
      <c r="G24" s="1021"/>
      <c r="H24" s="1021"/>
      <c r="I24" s="1021"/>
      <c r="J24" s="1021"/>
      <c r="K24" s="1021"/>
      <c r="L24" s="1021"/>
      <c r="M24" s="1021"/>
      <c r="N24" s="1021"/>
      <c r="O24" s="1021"/>
      <c r="P24" s="1028"/>
      <c r="Q24" s="69"/>
      <c r="R24" s="69"/>
      <c r="S24" s="69"/>
      <c r="T24" s="69"/>
      <c r="U24" s="69"/>
    </row>
    <row r="25" spans="1:21" ht="15">
      <c r="A25" s="107"/>
      <c r="B25" s="1022"/>
      <c r="C25" s="1023"/>
      <c r="D25" s="1023"/>
      <c r="E25" s="1023"/>
      <c r="F25" s="1023"/>
      <c r="G25" s="1023"/>
      <c r="H25" s="1023"/>
      <c r="I25" s="1023"/>
      <c r="J25" s="1023"/>
      <c r="K25" s="1023"/>
      <c r="L25" s="1023"/>
      <c r="M25" s="1023"/>
      <c r="N25" s="1023"/>
      <c r="O25" s="1023"/>
      <c r="P25" s="1027"/>
      <c r="Q25" s="69"/>
      <c r="R25" s="69"/>
      <c r="S25" s="69"/>
      <c r="T25" s="69"/>
      <c r="U25" s="69"/>
    </row>
    <row r="26" spans="1:21" ht="15">
      <c r="A26" s="107"/>
      <c r="B26" s="1007"/>
      <c r="C26" s="1003"/>
      <c r="D26" s="1003"/>
      <c r="E26" s="1003"/>
      <c r="F26" s="1003"/>
      <c r="G26" s="1003"/>
      <c r="H26" s="1003"/>
      <c r="I26" s="1003"/>
      <c r="J26" s="1003"/>
      <c r="K26" s="1003"/>
      <c r="L26" s="1003"/>
      <c r="M26" s="1003"/>
      <c r="N26" s="1003"/>
      <c r="O26" s="1003"/>
      <c r="P26" s="1004"/>
      <c r="Q26" s="69"/>
      <c r="R26" s="69"/>
      <c r="S26" s="69"/>
      <c r="T26" s="69"/>
      <c r="U26" s="69"/>
    </row>
    <row r="27" spans="1:21" ht="15">
      <c r="A27" s="107"/>
      <c r="B27" s="1007"/>
      <c r="C27" s="1003"/>
      <c r="D27" s="1003"/>
      <c r="E27" s="1003"/>
      <c r="F27" s="1003"/>
      <c r="G27" s="1003"/>
      <c r="H27" s="1003"/>
      <c r="I27" s="1003"/>
      <c r="J27" s="1003"/>
      <c r="K27" s="1003"/>
      <c r="L27" s="1003"/>
      <c r="M27" s="1003"/>
      <c r="N27" s="1003"/>
      <c r="O27" s="1003"/>
      <c r="P27" s="1004"/>
      <c r="Q27" s="69"/>
      <c r="R27" s="69"/>
      <c r="S27" s="69"/>
      <c r="T27" s="69"/>
      <c r="U27" s="69"/>
    </row>
    <row r="28" spans="1:21" ht="15.75" thickBot="1">
      <c r="A28" s="107"/>
      <c r="B28" s="1008"/>
      <c r="C28" s="1005"/>
      <c r="D28" s="1005"/>
      <c r="E28" s="1005"/>
      <c r="F28" s="1005"/>
      <c r="G28" s="1005"/>
      <c r="H28" s="1005"/>
      <c r="I28" s="1005"/>
      <c r="J28" s="1005"/>
      <c r="K28" s="1005"/>
      <c r="L28" s="1005"/>
      <c r="M28" s="1005"/>
      <c r="N28" s="1005"/>
      <c r="O28" s="1005"/>
      <c r="P28" s="1006"/>
      <c r="Q28" s="69"/>
      <c r="R28" s="69"/>
      <c r="S28" s="69"/>
      <c r="T28" s="69"/>
      <c r="U28" s="69"/>
    </row>
    <row r="29" spans="1:21" ht="12" customHeight="1" thickBot="1">
      <c r="A29" s="639"/>
      <c r="B29" s="640"/>
      <c r="C29" s="108"/>
      <c r="D29" s="108"/>
      <c r="E29" s="108"/>
      <c r="F29" s="108"/>
      <c r="G29" s="108"/>
      <c r="H29" s="108"/>
      <c r="I29" s="108"/>
      <c r="J29" s="108"/>
      <c r="K29" s="108"/>
      <c r="L29" s="108"/>
      <c r="M29" s="108"/>
      <c r="N29" s="108"/>
      <c r="O29" s="108"/>
      <c r="P29" s="109"/>
      <c r="Q29" s="69"/>
      <c r="R29" s="69"/>
      <c r="S29" s="69"/>
      <c r="T29" s="69"/>
      <c r="U29" s="69"/>
    </row>
    <row r="30" spans="1:21" ht="35.25" customHeight="1" thickTop="1" thickBot="1">
      <c r="A30" s="1019" t="s">
        <v>322</v>
      </c>
      <c r="B30" s="642"/>
      <c r="C30" s="642"/>
      <c r="D30" s="642"/>
      <c r="E30" s="642"/>
      <c r="F30" s="642"/>
      <c r="G30" s="642"/>
      <c r="H30" s="642"/>
      <c r="I30" s="642"/>
      <c r="J30" s="642"/>
      <c r="K30" s="642"/>
      <c r="L30" s="642"/>
      <c r="M30" s="642"/>
      <c r="N30" s="642"/>
      <c r="O30" s="642"/>
      <c r="P30" s="643"/>
      <c r="Q30" s="69"/>
      <c r="R30" s="69"/>
      <c r="S30" s="69"/>
      <c r="T30" s="69"/>
      <c r="U30" s="69"/>
    </row>
    <row r="31" spans="1:21" ht="15.75" thickTop="1">
      <c r="B31" s="110" t="s">
        <v>323</v>
      </c>
      <c r="C31" s="110"/>
    </row>
    <row r="32" spans="1:21" ht="29.25" customHeight="1">
      <c r="B32" s="644" t="s">
        <v>324</v>
      </c>
      <c r="C32" s="644"/>
      <c r="D32" s="644"/>
      <c r="E32" s="644"/>
      <c r="F32" s="644"/>
      <c r="G32" s="644"/>
      <c r="H32" s="644"/>
      <c r="I32" s="644"/>
      <c r="J32" s="644"/>
      <c r="K32" s="644"/>
      <c r="L32" s="644"/>
      <c r="M32" s="644"/>
      <c r="N32" s="644"/>
      <c r="O32" s="644"/>
      <c r="P32" s="644"/>
    </row>
    <row r="33" spans="2:14">
      <c r="B33" s="111" t="s">
        <v>325</v>
      </c>
      <c r="C33" s="111"/>
    </row>
    <row r="34" spans="2:14">
      <c r="B34" s="68" t="s">
        <v>326</v>
      </c>
    </row>
    <row r="35" spans="2:14" ht="15">
      <c r="B35" s="69"/>
      <c r="C35" s="69"/>
      <c r="D35" s="69"/>
      <c r="E35" s="69"/>
      <c r="F35" s="69"/>
      <c r="G35" s="69"/>
      <c r="H35" s="69"/>
      <c r="I35" s="69"/>
    </row>
    <row r="36" spans="2:14" ht="15">
      <c r="B36" s="113" t="s">
        <v>136</v>
      </c>
    </row>
    <row r="37" spans="2:14" ht="15">
      <c r="B37" s="114" t="s">
        <v>327</v>
      </c>
    </row>
    <row r="39" spans="2:14" ht="20.25" thickBot="1">
      <c r="B39" s="115" t="s">
        <v>138</v>
      </c>
    </row>
    <row r="40" spans="2:14" ht="15" thickTop="1">
      <c r="B40" s="613" t="s">
        <v>98</v>
      </c>
      <c r="C40" s="614"/>
      <c r="D40" s="614"/>
      <c r="E40" s="608" t="s">
        <v>139</v>
      </c>
      <c r="F40" s="608"/>
      <c r="G40" s="377"/>
      <c r="H40" s="615" t="s">
        <v>140</v>
      </c>
      <c r="I40" s="617"/>
      <c r="J40" s="608" t="s">
        <v>141</v>
      </c>
      <c r="K40" s="608"/>
      <c r="L40" s="116" t="s">
        <v>142</v>
      </c>
      <c r="M40" s="608" t="s">
        <v>143</v>
      </c>
      <c r="N40" s="645"/>
    </row>
    <row r="41" spans="2:14" ht="14.25" customHeight="1">
      <c r="B41" s="573" t="s">
        <v>328</v>
      </c>
      <c r="C41" s="574"/>
      <c r="D41" s="575"/>
      <c r="E41" s="1010" t="s">
        <v>581</v>
      </c>
      <c r="F41" s="1010"/>
      <c r="G41" s="379"/>
      <c r="H41" s="580" t="s">
        <v>329</v>
      </c>
      <c r="I41" s="580"/>
      <c r="J41" s="609">
        <f>1/40</f>
        <v>2.5000000000000001E-2</v>
      </c>
      <c r="K41" s="609"/>
      <c r="L41" s="82">
        <v>2</v>
      </c>
      <c r="M41" s="581">
        <f>J41*L41</f>
        <v>0.05</v>
      </c>
      <c r="N41" s="1016"/>
    </row>
    <row r="42" spans="2:14" ht="14.25" customHeight="1">
      <c r="B42" s="1011"/>
      <c r="C42" s="1012"/>
      <c r="D42" s="1013"/>
      <c r="E42" s="1010" t="s">
        <v>577</v>
      </c>
      <c r="F42" s="1010"/>
      <c r="G42" s="379"/>
      <c r="H42" s="580" t="s">
        <v>578</v>
      </c>
      <c r="I42" s="580"/>
      <c r="J42" s="609">
        <v>5.0000000000000001E-3</v>
      </c>
      <c r="K42" s="609"/>
      <c r="L42" s="82">
        <f>I7</f>
        <v>15</v>
      </c>
      <c r="M42" s="581">
        <f>J42*L42</f>
        <v>7.4999999999999997E-2</v>
      </c>
      <c r="N42" s="1016"/>
    </row>
    <row r="43" spans="2:14" ht="14.25" customHeight="1">
      <c r="B43" s="1011"/>
      <c r="C43" s="1012"/>
      <c r="D43" s="1013"/>
      <c r="E43" s="1010" t="s">
        <v>579</v>
      </c>
      <c r="F43" s="1010"/>
      <c r="G43" s="379"/>
      <c r="H43" s="580" t="s">
        <v>580</v>
      </c>
      <c r="I43" s="580"/>
      <c r="J43" s="609">
        <f>1/200</f>
        <v>5.0000000000000001E-3</v>
      </c>
      <c r="K43" s="609"/>
      <c r="L43" s="82">
        <f>I7</f>
        <v>15</v>
      </c>
      <c r="M43" s="581">
        <f>J43*L43</f>
        <v>7.4999999999999997E-2</v>
      </c>
      <c r="N43" s="1016"/>
    </row>
    <row r="44" spans="2:14">
      <c r="B44" s="1011"/>
      <c r="C44" s="1012"/>
      <c r="D44" s="1013"/>
      <c r="E44" s="1018"/>
      <c r="F44" s="1018"/>
      <c r="G44" s="381"/>
      <c r="H44" s="580" t="s">
        <v>147</v>
      </c>
      <c r="I44" s="580"/>
      <c r="J44" s="609">
        <f>20*0.01</f>
        <v>0.2</v>
      </c>
      <c r="K44" s="609"/>
      <c r="L44" s="82">
        <f>I7</f>
        <v>15</v>
      </c>
      <c r="M44" s="619">
        <f>IF(L44&gt;0,J44*(INT(L44/6)+1),0)</f>
        <v>0.60000000000000009</v>
      </c>
      <c r="N44" s="620"/>
    </row>
    <row r="45" spans="2:14" ht="14.25" customHeight="1">
      <c r="B45" s="573" t="s">
        <v>330</v>
      </c>
      <c r="C45" s="574"/>
      <c r="D45" s="575"/>
      <c r="E45" s="1010" t="s">
        <v>581</v>
      </c>
      <c r="F45" s="1010"/>
      <c r="G45" s="379"/>
      <c r="H45" s="580" t="s">
        <v>329</v>
      </c>
      <c r="I45" s="580"/>
      <c r="J45" s="609">
        <f>1/40</f>
        <v>2.5000000000000001E-2</v>
      </c>
      <c r="K45" s="609"/>
      <c r="L45" s="82">
        <f>I8</f>
        <v>0</v>
      </c>
      <c r="M45" s="581">
        <f>J45*L45</f>
        <v>0</v>
      </c>
      <c r="N45" s="1016"/>
    </row>
    <row r="46" spans="2:14" ht="14.25" customHeight="1">
      <c r="B46" s="1011"/>
      <c r="C46" s="1012"/>
      <c r="D46" s="1013"/>
      <c r="E46" s="1010" t="s">
        <v>577</v>
      </c>
      <c r="F46" s="1010"/>
      <c r="G46" s="379"/>
      <c r="H46" s="580" t="s">
        <v>578</v>
      </c>
      <c r="I46" s="580"/>
      <c r="J46" s="609">
        <v>5.0000000000000001E-3</v>
      </c>
      <c r="K46" s="609"/>
      <c r="L46" s="82">
        <f>I8</f>
        <v>0</v>
      </c>
      <c r="M46" s="581">
        <f>J46*L46</f>
        <v>0</v>
      </c>
      <c r="N46" s="1016"/>
    </row>
    <row r="47" spans="2:14" ht="14.25" customHeight="1">
      <c r="B47" s="1011"/>
      <c r="C47" s="1012"/>
      <c r="D47" s="1013"/>
      <c r="E47" s="1010" t="s">
        <v>579</v>
      </c>
      <c r="F47" s="1010"/>
      <c r="G47" s="379"/>
      <c r="H47" s="580" t="s">
        <v>580</v>
      </c>
      <c r="I47" s="580"/>
      <c r="J47" s="609">
        <f>1/200</f>
        <v>5.0000000000000001E-3</v>
      </c>
      <c r="K47" s="609"/>
      <c r="L47" s="370">
        <f>I8</f>
        <v>0</v>
      </c>
      <c r="M47" s="581">
        <f>J47*L47</f>
        <v>0</v>
      </c>
      <c r="N47" s="1016"/>
    </row>
    <row r="48" spans="2:14" ht="15" thickBot="1">
      <c r="B48" s="591"/>
      <c r="C48" s="592"/>
      <c r="D48" s="593"/>
      <c r="E48" s="1017"/>
      <c r="F48" s="1017"/>
      <c r="G48" s="380"/>
      <c r="H48" s="604" t="s">
        <v>147</v>
      </c>
      <c r="I48" s="604"/>
      <c r="J48" s="605">
        <f>20*0.01</f>
        <v>0.2</v>
      </c>
      <c r="K48" s="605"/>
      <c r="L48" s="121">
        <f>I8</f>
        <v>0</v>
      </c>
      <c r="M48" s="611">
        <f>IF(L48&gt;0,J48*(INT(L48/6)+1),0)</f>
        <v>0</v>
      </c>
      <c r="N48" s="612"/>
    </row>
    <row r="49" spans="2:16" ht="15" thickTop="1"/>
    <row r="50" spans="2:16" ht="20.25" thickBot="1">
      <c r="B50" s="115" t="s">
        <v>149</v>
      </c>
    </row>
    <row r="51" spans="2:16" ht="29.25" customHeight="1" thickTop="1">
      <c r="B51" s="613" t="s">
        <v>98</v>
      </c>
      <c r="C51" s="614"/>
      <c r="D51" s="614"/>
      <c r="E51" s="608" t="s">
        <v>150</v>
      </c>
      <c r="F51" s="608"/>
      <c r="G51" s="377"/>
      <c r="H51" s="615" t="s">
        <v>151</v>
      </c>
      <c r="I51" s="617"/>
      <c r="J51" s="618" t="s">
        <v>152</v>
      </c>
      <c r="K51" s="608"/>
      <c r="L51" s="1015" t="s">
        <v>331</v>
      </c>
      <c r="M51" s="608"/>
      <c r="N51" s="123" t="s">
        <v>142</v>
      </c>
      <c r="O51" s="117" t="s">
        <v>332</v>
      </c>
      <c r="P51" s="73"/>
    </row>
    <row r="52" spans="2:16" ht="14.25" customHeight="1">
      <c r="B52" s="573" t="s">
        <v>328</v>
      </c>
      <c r="C52" s="574"/>
      <c r="D52" s="575"/>
      <c r="E52" s="1010" t="s">
        <v>333</v>
      </c>
      <c r="F52" s="1010"/>
      <c r="G52" s="379"/>
      <c r="H52" s="580" t="s">
        <v>334</v>
      </c>
      <c r="I52" s="580"/>
      <c r="J52" s="581">
        <v>5</v>
      </c>
      <c r="K52" s="581"/>
      <c r="L52" s="588">
        <f>1/60</f>
        <v>1.6666666666666666E-2</v>
      </c>
      <c r="M52" s="581"/>
      <c r="N52" s="82">
        <f>I7</f>
        <v>15</v>
      </c>
      <c r="O52" s="217">
        <f>IF(N52&gt;0,J52*(INT(N52/60)+1),0)</f>
        <v>5</v>
      </c>
      <c r="P52" s="218"/>
    </row>
    <row r="53" spans="2:16">
      <c r="B53" s="1011"/>
      <c r="C53" s="1012"/>
      <c r="D53" s="1013"/>
      <c r="E53" s="1010"/>
      <c r="F53" s="1010"/>
      <c r="G53" s="379"/>
      <c r="H53" s="580" t="s">
        <v>335</v>
      </c>
      <c r="I53" s="580"/>
      <c r="J53" s="581">
        <v>2</v>
      </c>
      <c r="K53" s="581"/>
      <c r="L53" s="588">
        <f>1/40</f>
        <v>2.5000000000000001E-2</v>
      </c>
      <c r="M53" s="581"/>
      <c r="N53" s="82">
        <f>I7</f>
        <v>15</v>
      </c>
      <c r="O53" s="217">
        <f>IF(N53&gt;0,J53*(INT(N53/40)+1),0)</f>
        <v>2</v>
      </c>
      <c r="P53" s="218"/>
    </row>
    <row r="54" spans="2:16" ht="14.25" customHeight="1">
      <c r="B54" s="1011"/>
      <c r="C54" s="1012"/>
      <c r="D54" s="1013"/>
      <c r="E54" s="579" t="s">
        <v>336</v>
      </c>
      <c r="F54" s="579"/>
      <c r="G54" s="83"/>
      <c r="H54" s="580" t="s">
        <v>337</v>
      </c>
      <c r="I54" s="580"/>
      <c r="J54" s="581">
        <f>15/60</f>
        <v>0.25</v>
      </c>
      <c r="K54" s="581"/>
      <c r="L54" s="588">
        <f>1/24</f>
        <v>4.1666666666666664E-2</v>
      </c>
      <c r="M54" s="581"/>
      <c r="N54" s="82">
        <f>I7</f>
        <v>15</v>
      </c>
      <c r="O54" s="217">
        <f>IF(N54&gt;0,J54*(INT(N54/24)+1),0)</f>
        <v>0.25</v>
      </c>
      <c r="P54" s="218"/>
    </row>
    <row r="55" spans="2:16" ht="14.25" customHeight="1">
      <c r="B55" s="1011"/>
      <c r="C55" s="1012"/>
      <c r="D55" s="1013"/>
      <c r="E55" s="579" t="s">
        <v>338</v>
      </c>
      <c r="F55" s="579"/>
      <c r="G55" s="83"/>
      <c r="H55" s="580" t="s">
        <v>339</v>
      </c>
      <c r="I55" s="580"/>
      <c r="J55" s="581">
        <v>16</v>
      </c>
      <c r="K55" s="581"/>
      <c r="L55" s="588"/>
      <c r="M55" s="581"/>
      <c r="N55" s="82">
        <f>I7</f>
        <v>15</v>
      </c>
      <c r="O55" s="217">
        <v>16</v>
      </c>
      <c r="P55" s="218"/>
    </row>
    <row r="56" spans="2:16" ht="14.25" customHeight="1">
      <c r="B56" s="1011"/>
      <c r="C56" s="1012"/>
      <c r="D56" s="1013"/>
      <c r="E56" s="579" t="s">
        <v>156</v>
      </c>
      <c r="F56" s="579"/>
      <c r="G56" s="83"/>
      <c r="H56" s="580" t="s">
        <v>157</v>
      </c>
      <c r="I56" s="580"/>
      <c r="J56" s="581">
        <f>1/60</f>
        <v>1.6666666666666666E-2</v>
      </c>
      <c r="K56" s="581"/>
      <c r="L56" s="581">
        <v>1</v>
      </c>
      <c r="M56" s="581"/>
      <c r="N56" s="82">
        <f>I7</f>
        <v>15</v>
      </c>
      <c r="O56" s="217">
        <f>J56*L56*N56</f>
        <v>0.25</v>
      </c>
      <c r="P56" s="218"/>
    </row>
    <row r="57" spans="2:16" ht="14.25" customHeight="1">
      <c r="B57" s="1011"/>
      <c r="C57" s="1012"/>
      <c r="D57" s="1013"/>
      <c r="E57" s="582"/>
      <c r="F57" s="583"/>
      <c r="G57" s="375"/>
      <c r="H57" s="580" t="s">
        <v>160</v>
      </c>
      <c r="I57" s="580"/>
      <c r="J57" s="581">
        <f>40/60</f>
        <v>0.66666666666666663</v>
      </c>
      <c r="K57" s="581"/>
      <c r="L57" s="581">
        <f>1/7</f>
        <v>0.14285714285714285</v>
      </c>
      <c r="M57" s="581"/>
      <c r="N57" s="82">
        <f>I7</f>
        <v>15</v>
      </c>
      <c r="O57" s="217">
        <f>IF(N57&gt;0,J57*(INT(N57/6)+1),0)</f>
        <v>2</v>
      </c>
      <c r="P57" s="218"/>
    </row>
    <row r="58" spans="2:16">
      <c r="B58" s="576"/>
      <c r="C58" s="577"/>
      <c r="D58" s="578"/>
      <c r="E58" s="579" t="s">
        <v>161</v>
      </c>
      <c r="F58" s="579"/>
      <c r="G58" s="83"/>
      <c r="H58" s="580" t="s">
        <v>162</v>
      </c>
      <c r="I58" s="580"/>
      <c r="J58" s="581">
        <f>15/60</f>
        <v>0.25</v>
      </c>
      <c r="K58" s="581"/>
      <c r="L58" s="588">
        <f>1/7</f>
        <v>0.14285714285714285</v>
      </c>
      <c r="M58" s="581"/>
      <c r="N58" s="82">
        <f>I7</f>
        <v>15</v>
      </c>
      <c r="O58" s="217">
        <f>IF(N58&gt;0,J58*(INT(N58/6)+1),0)</f>
        <v>0.75</v>
      </c>
      <c r="P58" s="218"/>
    </row>
    <row r="59" spans="2:16" ht="14.25" customHeight="1">
      <c r="B59" s="573" t="s">
        <v>330</v>
      </c>
      <c r="C59" s="574"/>
      <c r="D59" s="575"/>
      <c r="E59" s="1010" t="s">
        <v>333</v>
      </c>
      <c r="F59" s="1010"/>
      <c r="G59" s="379"/>
      <c r="H59" s="580" t="s">
        <v>334</v>
      </c>
      <c r="I59" s="580"/>
      <c r="J59" s="581">
        <v>5</v>
      </c>
      <c r="K59" s="581"/>
      <c r="L59" s="588">
        <f>1/60</f>
        <v>1.6666666666666666E-2</v>
      </c>
      <c r="M59" s="581"/>
      <c r="N59" s="82">
        <f>I8</f>
        <v>0</v>
      </c>
      <c r="O59" s="217">
        <f>IF(N59&gt;0,J59*(INT(N59/60)+1),0)</f>
        <v>0</v>
      </c>
      <c r="P59" s="218"/>
    </row>
    <row r="60" spans="2:16" ht="14.25" customHeight="1">
      <c r="B60" s="1011"/>
      <c r="C60" s="1012"/>
      <c r="D60" s="1013"/>
      <c r="E60" s="1010"/>
      <c r="F60" s="1010"/>
      <c r="G60" s="379"/>
      <c r="H60" s="580" t="s">
        <v>335</v>
      </c>
      <c r="I60" s="580"/>
      <c r="J60" s="581">
        <v>2</v>
      </c>
      <c r="K60" s="581"/>
      <c r="L60" s="588">
        <f>1/40</f>
        <v>2.5000000000000001E-2</v>
      </c>
      <c r="M60" s="581"/>
      <c r="N60" s="82">
        <f>I8</f>
        <v>0</v>
      </c>
      <c r="O60" s="217">
        <f>IF(N60&gt;0,J60*(INT(N60/40)+1),0)</f>
        <v>0</v>
      </c>
      <c r="P60" s="218"/>
    </row>
    <row r="61" spans="2:16" ht="14.25" customHeight="1">
      <c r="B61" s="1011"/>
      <c r="C61" s="1012"/>
      <c r="D61" s="1013"/>
      <c r="E61" s="579" t="s">
        <v>336</v>
      </c>
      <c r="F61" s="579"/>
      <c r="G61" s="83"/>
      <c r="H61" s="580" t="s">
        <v>337</v>
      </c>
      <c r="I61" s="580"/>
      <c r="J61" s="581">
        <f>15/60</f>
        <v>0.25</v>
      </c>
      <c r="K61" s="581"/>
      <c r="L61" s="588">
        <f>1/24</f>
        <v>4.1666666666666664E-2</v>
      </c>
      <c r="M61" s="581"/>
      <c r="N61" s="82">
        <f>I8</f>
        <v>0</v>
      </c>
      <c r="O61" s="217">
        <f>IF(N61&gt;0,J61*(INT(N61/24)+1),0)</f>
        <v>0</v>
      </c>
      <c r="P61" s="218"/>
    </row>
    <row r="62" spans="2:16">
      <c r="B62" s="1011"/>
      <c r="C62" s="1012"/>
      <c r="D62" s="1013"/>
      <c r="E62" s="579" t="s">
        <v>338</v>
      </c>
      <c r="F62" s="579"/>
      <c r="G62" s="83"/>
      <c r="H62" s="580" t="s">
        <v>339</v>
      </c>
      <c r="I62" s="580"/>
      <c r="J62" s="581">
        <v>16</v>
      </c>
      <c r="K62" s="581"/>
      <c r="L62" s="588"/>
      <c r="M62" s="581"/>
      <c r="N62" s="82">
        <f>I8</f>
        <v>0</v>
      </c>
      <c r="O62" s="217">
        <v>16</v>
      </c>
      <c r="P62" s="218"/>
    </row>
    <row r="63" spans="2:16" ht="14.25" customHeight="1">
      <c r="B63" s="1011"/>
      <c r="C63" s="1012"/>
      <c r="D63" s="1013"/>
      <c r="E63" s="579" t="s">
        <v>156</v>
      </c>
      <c r="F63" s="579"/>
      <c r="G63" s="83"/>
      <c r="H63" s="580" t="s">
        <v>157</v>
      </c>
      <c r="I63" s="580"/>
      <c r="J63" s="581">
        <f>1/60</f>
        <v>1.6666666666666666E-2</v>
      </c>
      <c r="K63" s="581"/>
      <c r="L63" s="581">
        <v>1</v>
      </c>
      <c r="M63" s="581"/>
      <c r="N63" s="82">
        <f>I8</f>
        <v>0</v>
      </c>
      <c r="O63" s="217">
        <f>J63*L63*N63</f>
        <v>0</v>
      </c>
      <c r="P63" s="218"/>
    </row>
    <row r="64" spans="2:16" ht="14.25" customHeight="1">
      <c r="B64" s="1011"/>
      <c r="C64" s="1012"/>
      <c r="D64" s="1013"/>
      <c r="E64" s="582"/>
      <c r="F64" s="583"/>
      <c r="G64" s="375"/>
      <c r="H64" s="580" t="s">
        <v>160</v>
      </c>
      <c r="I64" s="580"/>
      <c r="J64" s="581">
        <f>40/60</f>
        <v>0.66666666666666663</v>
      </c>
      <c r="K64" s="581"/>
      <c r="L64" s="581">
        <f>1/7</f>
        <v>0.14285714285714285</v>
      </c>
      <c r="M64" s="581"/>
      <c r="N64" s="82">
        <f>I8</f>
        <v>0</v>
      </c>
      <c r="O64" s="217">
        <f>IF(N64&gt;0,J64*(INT(N64/6)+1),0)</f>
        <v>0</v>
      </c>
      <c r="P64" s="218"/>
    </row>
    <row r="65" spans="2:15" ht="15" customHeight="1" thickBot="1">
      <c r="B65" s="591"/>
      <c r="C65" s="592"/>
      <c r="D65" s="593"/>
      <c r="E65" s="603" t="s">
        <v>161</v>
      </c>
      <c r="F65" s="603"/>
      <c r="G65" s="376"/>
      <c r="H65" s="604" t="s">
        <v>162</v>
      </c>
      <c r="I65" s="604"/>
      <c r="J65" s="1014">
        <f>15/60</f>
        <v>0.25</v>
      </c>
      <c r="K65" s="1014"/>
      <c r="L65" s="600">
        <f>1/7</f>
        <v>0.14285714285714285</v>
      </c>
      <c r="M65" s="1014"/>
      <c r="N65" s="121">
        <f>I8</f>
        <v>0</v>
      </c>
      <c r="O65" s="219">
        <f>IF(N65&gt;0,J65*(INT(N65/6)+1),0)</f>
        <v>0</v>
      </c>
    </row>
    <row r="66" spans="2:15" ht="15" thickTop="1"/>
  </sheetData>
  <mergeCells count="162">
    <mergeCell ref="C1:P1"/>
    <mergeCell ref="B3:C3"/>
    <mergeCell ref="D3:F3"/>
    <mergeCell ref="H3:I3"/>
    <mergeCell ref="A4:C4"/>
    <mergeCell ref="D4:I4"/>
    <mergeCell ref="J4:P4"/>
    <mergeCell ref="M43:N43"/>
    <mergeCell ref="M47:N47"/>
    <mergeCell ref="E43:F43"/>
    <mergeCell ref="H43:I43"/>
    <mergeCell ref="E47:F47"/>
    <mergeCell ref="H47:I47"/>
    <mergeCell ref="J43:K43"/>
    <mergeCell ref="J47:K47"/>
    <mergeCell ref="H44:I44"/>
    <mergeCell ref="J44:K44"/>
    <mergeCell ref="A8:B8"/>
    <mergeCell ref="C8:D8"/>
    <mergeCell ref="O8:P8"/>
    <mergeCell ref="A9:B9"/>
    <mergeCell ref="C9:D9"/>
    <mergeCell ref="O9:P9"/>
    <mergeCell ref="E8:G8"/>
    <mergeCell ref="E9:G9"/>
    <mergeCell ref="A5:P5"/>
    <mergeCell ref="A6:B6"/>
    <mergeCell ref="C6:D6"/>
    <mergeCell ref="E6:F6"/>
    <mergeCell ref="O6:P6"/>
    <mergeCell ref="A7:B7"/>
    <mergeCell ref="C7:D7"/>
    <mergeCell ref="O7:P7"/>
    <mergeCell ref="E7:G7"/>
    <mergeCell ref="A29:B29"/>
    <mergeCell ref="A30:P30"/>
    <mergeCell ref="B32:P32"/>
    <mergeCell ref="B40:D40"/>
    <mergeCell ref="E40:F40"/>
    <mergeCell ref="H40:I40"/>
    <mergeCell ref="J40:K40"/>
    <mergeCell ref="M40:N40"/>
    <mergeCell ref="A10:B10"/>
    <mergeCell ref="A11:B11"/>
    <mergeCell ref="A12:P12"/>
    <mergeCell ref="A13:P13"/>
    <mergeCell ref="F14:G14"/>
    <mergeCell ref="F15:G15"/>
    <mergeCell ref="B25:D25"/>
    <mergeCell ref="E25:G25"/>
    <mergeCell ref="H25:J25"/>
    <mergeCell ref="A17:P17"/>
    <mergeCell ref="A20:P20"/>
    <mergeCell ref="A21:P21"/>
    <mergeCell ref="A22:P22"/>
    <mergeCell ref="K25:M25"/>
    <mergeCell ref="N25:P25"/>
    <mergeCell ref="A24:P24"/>
    <mergeCell ref="B41:D44"/>
    <mergeCell ref="E41:F41"/>
    <mergeCell ref="H41:I41"/>
    <mergeCell ref="J41:K41"/>
    <mergeCell ref="M41:N41"/>
    <mergeCell ref="E42:F42"/>
    <mergeCell ref="H42:I42"/>
    <mergeCell ref="J42:K42"/>
    <mergeCell ref="M42:N42"/>
    <mergeCell ref="E44:F44"/>
    <mergeCell ref="B45:D48"/>
    <mergeCell ref="E45:F45"/>
    <mergeCell ref="H45:I45"/>
    <mergeCell ref="J45:K45"/>
    <mergeCell ref="M45:N45"/>
    <mergeCell ref="E46:F46"/>
    <mergeCell ref="H46:I46"/>
    <mergeCell ref="J46:K46"/>
    <mergeCell ref="M46:N46"/>
    <mergeCell ref="E48:F48"/>
    <mergeCell ref="H48:I48"/>
    <mergeCell ref="J48:K48"/>
    <mergeCell ref="M48:N48"/>
    <mergeCell ref="B51:D51"/>
    <mergeCell ref="E51:F51"/>
    <mergeCell ref="H51:I51"/>
    <mergeCell ref="J51:K51"/>
    <mergeCell ref="L51:M51"/>
    <mergeCell ref="B52:D58"/>
    <mergeCell ref="E52:F52"/>
    <mergeCell ref="H52:I52"/>
    <mergeCell ref="J52:K52"/>
    <mergeCell ref="L52:M52"/>
    <mergeCell ref="E53:F53"/>
    <mergeCell ref="H53:I53"/>
    <mergeCell ref="J53:K53"/>
    <mergeCell ref="L53:M53"/>
    <mergeCell ref="E54:F54"/>
    <mergeCell ref="H56:I56"/>
    <mergeCell ref="J56:K56"/>
    <mergeCell ref="L56:M56"/>
    <mergeCell ref="E57:F57"/>
    <mergeCell ref="H57:I57"/>
    <mergeCell ref="J57:K57"/>
    <mergeCell ref="L57:M57"/>
    <mergeCell ref="E56:F56"/>
    <mergeCell ref="H54:I54"/>
    <mergeCell ref="B59:D65"/>
    <mergeCell ref="E59:F59"/>
    <mergeCell ref="H59:I59"/>
    <mergeCell ref="J59:K59"/>
    <mergeCell ref="L59:M59"/>
    <mergeCell ref="L61:M61"/>
    <mergeCell ref="E62:F62"/>
    <mergeCell ref="E61:F61"/>
    <mergeCell ref="L62:M62"/>
    <mergeCell ref="L65:M65"/>
    <mergeCell ref="E65:F65"/>
    <mergeCell ref="H65:I65"/>
    <mergeCell ref="J65:K65"/>
    <mergeCell ref="H61:I61"/>
    <mergeCell ref="H62:I62"/>
    <mergeCell ref="J62:K62"/>
    <mergeCell ref="E63:F63"/>
    <mergeCell ref="E64:F64"/>
    <mergeCell ref="H63:I63"/>
    <mergeCell ref="J63:K63"/>
    <mergeCell ref="J64:K64"/>
    <mergeCell ref="F18:G18"/>
    <mergeCell ref="F19:G19"/>
    <mergeCell ref="L64:M64"/>
    <mergeCell ref="L63:M63"/>
    <mergeCell ref="L58:M58"/>
    <mergeCell ref="E60:F60"/>
    <mergeCell ref="H64:I64"/>
    <mergeCell ref="J61:K61"/>
    <mergeCell ref="E28:G28"/>
    <mergeCell ref="H28:J28"/>
    <mergeCell ref="K28:M28"/>
    <mergeCell ref="H60:I60"/>
    <mergeCell ref="J60:K60"/>
    <mergeCell ref="L60:M60"/>
    <mergeCell ref="E58:F58"/>
    <mergeCell ref="H58:I58"/>
    <mergeCell ref="J58:K58"/>
    <mergeCell ref="J54:K54"/>
    <mergeCell ref="L54:M54"/>
    <mergeCell ref="E55:F55"/>
    <mergeCell ref="H55:I55"/>
    <mergeCell ref="J55:K55"/>
    <mergeCell ref="L55:M55"/>
    <mergeCell ref="M44:N44"/>
    <mergeCell ref="N27:P27"/>
    <mergeCell ref="N28:P28"/>
    <mergeCell ref="B26:D26"/>
    <mergeCell ref="E26:G26"/>
    <mergeCell ref="H26:J26"/>
    <mergeCell ref="K26:M26"/>
    <mergeCell ref="N26:P26"/>
    <mergeCell ref="B27:D27"/>
    <mergeCell ref="E27:G27"/>
    <mergeCell ref="H27:J27"/>
    <mergeCell ref="K27:M27"/>
    <mergeCell ref="B28:D28"/>
  </mergeCells>
  <phoneticPr fontId="5" type="noConversion"/>
  <pageMargins left="0.67" right="0.18" top="0.94" bottom="0.3" header="0.5" footer="0.22"/>
  <pageSetup paperSize="9" scale="85" orientation="portrait" r:id="rId1"/>
  <headerFooter alignWithMargins="0"/>
  <rowBreaks count="1" manualBreakCount="1">
    <brk id="30" max="14" man="1"/>
  </rowBreaks>
  <legacyDrawing r:id="rId2"/>
</worksheet>
</file>

<file path=xl/worksheets/sheet11.xml><?xml version="1.0" encoding="utf-8"?>
<worksheet xmlns="http://schemas.openxmlformats.org/spreadsheetml/2006/main" xmlns:r="http://schemas.openxmlformats.org/officeDocument/2006/relationships">
  <dimension ref="A2:R90"/>
  <sheetViews>
    <sheetView topLeftCell="B73" zoomScaleNormal="100" zoomScaleSheetLayoutView="100" workbookViewId="0">
      <selection activeCell="B77" sqref="B77:N77"/>
    </sheetView>
  </sheetViews>
  <sheetFormatPr defaultRowHeight="15.75"/>
  <cols>
    <col min="1" max="1" width="0.75" style="155" hidden="1" customWidth="1"/>
    <col min="2" max="2" width="3.75" style="155" customWidth="1"/>
    <col min="3" max="3" width="4.125" style="155" customWidth="1"/>
    <col min="4" max="4" width="17.875" style="155" customWidth="1"/>
    <col min="5" max="5" width="7.875" style="155" customWidth="1"/>
    <col min="6" max="6" width="10" style="155" customWidth="1"/>
    <col min="7" max="7" width="6.875" style="155" customWidth="1"/>
    <col min="8" max="8" width="17.75" style="155" customWidth="1"/>
    <col min="9" max="9" width="9.625" style="155" customWidth="1"/>
    <col min="10" max="10" width="8.75" style="155" customWidth="1"/>
    <col min="11" max="11" width="8.875" style="155" customWidth="1"/>
    <col min="12" max="12" width="13" style="155" customWidth="1"/>
    <col min="13" max="13" width="8.75" style="155" customWidth="1"/>
    <col min="14" max="14" width="18.25" style="155" customWidth="1"/>
    <col min="15" max="15" width="13.5" style="155" customWidth="1"/>
    <col min="16" max="16384" width="9" style="155"/>
  </cols>
  <sheetData>
    <row r="2" spans="2:15" ht="16.5" customHeight="1">
      <c r="C2" s="852" t="s">
        <v>582</v>
      </c>
      <c r="D2" s="852"/>
      <c r="E2" s="852"/>
      <c r="F2" s="852"/>
      <c r="G2" s="852"/>
      <c r="H2" s="852"/>
      <c r="I2" s="852"/>
      <c r="J2" s="852"/>
      <c r="K2" s="852"/>
      <c r="L2" s="852"/>
      <c r="M2" s="852"/>
      <c r="N2" s="852"/>
    </row>
    <row r="3" spans="2:15" ht="16.5" customHeight="1" thickBot="1">
      <c r="C3" s="154"/>
      <c r="D3" s="154"/>
      <c r="E3" s="154"/>
      <c r="F3" s="154"/>
      <c r="G3" s="154"/>
      <c r="H3" s="154"/>
      <c r="I3" s="154"/>
      <c r="J3" s="154"/>
      <c r="K3" s="154"/>
      <c r="L3" s="154"/>
      <c r="M3" s="154"/>
      <c r="N3" s="154"/>
    </row>
    <row r="4" spans="2:15" ht="35.25" customHeight="1" thickBot="1">
      <c r="B4" s="853" t="s">
        <v>583</v>
      </c>
      <c r="C4" s="1154"/>
      <c r="D4" s="1155"/>
      <c r="E4" s="1156" t="e">
        <f>'TAI-N途程單'!D3</f>
        <v>#REF!</v>
      </c>
      <c r="F4" s="1157"/>
      <c r="G4" s="1158"/>
      <c r="H4" s="860"/>
      <c r="I4" s="861"/>
      <c r="J4" s="1159"/>
      <c r="K4" s="1160" t="s">
        <v>584</v>
      </c>
      <c r="L4" s="1161"/>
      <c r="M4" s="856" t="e">
        <f>'TAI-N途程單'!N3</f>
        <v>#REF!</v>
      </c>
      <c r="N4" s="1162"/>
    </row>
    <row r="5" spans="2:15" ht="16.5" customHeight="1">
      <c r="B5" s="863" t="s">
        <v>585</v>
      </c>
      <c r="C5" s="864"/>
      <c r="D5" s="864"/>
      <c r="E5" s="864"/>
      <c r="F5" s="864"/>
      <c r="G5" s="864"/>
      <c r="H5" s="864"/>
      <c r="I5" s="864"/>
      <c r="J5" s="864"/>
      <c r="K5" s="864"/>
      <c r="L5" s="864"/>
      <c r="M5" s="864"/>
      <c r="N5" s="865"/>
    </row>
    <row r="6" spans="2:15" ht="21" customHeight="1">
      <c r="B6" s="866" t="s">
        <v>586</v>
      </c>
      <c r="C6" s="1164"/>
      <c r="D6" s="1165"/>
      <c r="E6" s="1166" t="s">
        <v>790</v>
      </c>
      <c r="F6" s="1167"/>
      <c r="G6" s="1167"/>
      <c r="H6" s="1167"/>
      <c r="I6" s="1168"/>
      <c r="J6" s="872" t="s">
        <v>587</v>
      </c>
      <c r="K6" s="1165"/>
      <c r="L6" s="1169">
        <v>42956</v>
      </c>
      <c r="M6" s="1170"/>
      <c r="N6" s="1171"/>
    </row>
    <row r="7" spans="2:15" ht="21" customHeight="1">
      <c r="B7" s="866" t="s">
        <v>588</v>
      </c>
      <c r="C7" s="1164"/>
      <c r="D7" s="1165"/>
      <c r="E7" s="876">
        <v>15</v>
      </c>
      <c r="F7" s="877"/>
      <c r="G7" s="877"/>
      <c r="H7" s="877"/>
      <c r="I7" s="877"/>
      <c r="J7" s="877"/>
      <c r="K7" s="877"/>
      <c r="L7" s="877"/>
      <c r="M7" s="877"/>
      <c r="N7" s="878"/>
    </row>
    <row r="8" spans="2:15" ht="21" customHeight="1">
      <c r="B8" s="1163" t="s">
        <v>344</v>
      </c>
      <c r="C8" s="867"/>
      <c r="D8" s="868"/>
      <c r="E8" s="1123" t="s">
        <v>589</v>
      </c>
      <c r="F8" s="1124"/>
      <c r="G8" s="1124"/>
      <c r="H8" s="1124"/>
      <c r="I8" s="1125"/>
      <c r="J8" s="1122" t="s">
        <v>590</v>
      </c>
      <c r="K8" s="868"/>
      <c r="L8" s="1172"/>
      <c r="M8" s="1173"/>
      <c r="N8" s="1174"/>
    </row>
    <row r="9" spans="2:15" ht="16.5" customHeight="1">
      <c r="B9" s="1181" t="s">
        <v>346</v>
      </c>
      <c r="C9" s="1182"/>
      <c r="D9" s="1182"/>
      <c r="E9" s="1182"/>
      <c r="F9" s="1182"/>
      <c r="G9" s="1182"/>
      <c r="H9" s="1182"/>
      <c r="I9" s="1182"/>
      <c r="J9" s="1182"/>
      <c r="K9" s="1182"/>
      <c r="L9" s="1182"/>
      <c r="M9" s="1182"/>
      <c r="N9" s="1183"/>
    </row>
    <row r="10" spans="2:15" ht="16.5" customHeight="1">
      <c r="B10" s="1175" t="s">
        <v>347</v>
      </c>
      <c r="C10" s="1176"/>
      <c r="D10" s="1176"/>
      <c r="E10" s="1176"/>
      <c r="F10" s="1176"/>
      <c r="G10" s="1176"/>
      <c r="H10" s="1177"/>
      <c r="I10" s="1178" t="s">
        <v>589</v>
      </c>
      <c r="J10" s="1176"/>
      <c r="K10" s="1176"/>
      <c r="L10" s="1176"/>
      <c r="M10" s="1176"/>
      <c r="N10" s="1179"/>
    </row>
    <row r="11" spans="2:15" ht="20.25" customHeight="1">
      <c r="B11" s="1163" t="s">
        <v>591</v>
      </c>
      <c r="C11" s="867"/>
      <c r="D11" s="868"/>
      <c r="E11" s="1122" t="s">
        <v>592</v>
      </c>
      <c r="F11" s="867"/>
      <c r="G11" s="867"/>
      <c r="H11" s="868"/>
      <c r="I11" s="1122" t="s">
        <v>589</v>
      </c>
      <c r="J11" s="867"/>
      <c r="K11" s="868"/>
      <c r="L11" s="1122" t="s">
        <v>593</v>
      </c>
      <c r="M11" s="867"/>
      <c r="N11" s="1180"/>
    </row>
    <row r="12" spans="2:15" ht="21" customHeight="1">
      <c r="B12" s="1116" t="s">
        <v>594</v>
      </c>
      <c r="C12" s="1117"/>
      <c r="D12" s="1118"/>
      <c r="E12" s="1122" t="s">
        <v>595</v>
      </c>
      <c r="F12" s="867"/>
      <c r="G12" s="867"/>
      <c r="H12" s="868"/>
      <c r="I12" s="1123"/>
      <c r="J12" s="1124"/>
      <c r="K12" s="1125"/>
      <c r="L12" s="1131"/>
      <c r="M12" s="1132"/>
      <c r="N12" s="1133"/>
      <c r="O12" s="167"/>
    </row>
    <row r="13" spans="2:15" ht="21" customHeight="1">
      <c r="B13" s="1148"/>
      <c r="C13" s="1149"/>
      <c r="D13" s="1150"/>
      <c r="E13" s="1122" t="s">
        <v>596</v>
      </c>
      <c r="F13" s="867"/>
      <c r="G13" s="867"/>
      <c r="H13" s="868"/>
      <c r="I13" s="1123"/>
      <c r="J13" s="1124"/>
      <c r="K13" s="1125"/>
      <c r="L13" s="1131"/>
      <c r="M13" s="1132"/>
      <c r="N13" s="1133"/>
      <c r="O13" s="167"/>
    </row>
    <row r="14" spans="2:15" ht="21" customHeight="1">
      <c r="B14" s="1148"/>
      <c r="C14" s="1149"/>
      <c r="D14" s="1150"/>
      <c r="E14" s="1122" t="s">
        <v>597</v>
      </c>
      <c r="F14" s="867"/>
      <c r="G14" s="867"/>
      <c r="H14" s="868"/>
      <c r="I14" s="1123"/>
      <c r="J14" s="1124"/>
      <c r="K14" s="1125"/>
      <c r="L14" s="1131"/>
      <c r="M14" s="1132"/>
      <c r="N14" s="1133"/>
    </row>
    <row r="15" spans="2:15" ht="21" customHeight="1">
      <c r="B15" s="1148"/>
      <c r="C15" s="1149"/>
      <c r="D15" s="1150"/>
      <c r="E15" s="1122" t="s">
        <v>598</v>
      </c>
      <c r="F15" s="867"/>
      <c r="G15" s="867"/>
      <c r="H15" s="868"/>
      <c r="I15" s="1123"/>
      <c r="J15" s="1124"/>
      <c r="K15" s="1125"/>
      <c r="L15" s="1131"/>
      <c r="M15" s="1132"/>
      <c r="N15" s="1133"/>
    </row>
    <row r="16" spans="2:15" ht="21" customHeight="1">
      <c r="B16" s="1119"/>
      <c r="C16" s="1120"/>
      <c r="D16" s="1121"/>
      <c r="E16" s="1122" t="s">
        <v>599</v>
      </c>
      <c r="F16" s="867"/>
      <c r="G16" s="867"/>
      <c r="H16" s="868"/>
      <c r="I16" s="1123"/>
      <c r="J16" s="1124"/>
      <c r="K16" s="1125"/>
      <c r="L16" s="1131"/>
      <c r="M16" s="1132"/>
      <c r="N16" s="1133"/>
    </row>
    <row r="17" spans="2:14" ht="21" customHeight="1">
      <c r="B17" s="1116" t="s">
        <v>600</v>
      </c>
      <c r="C17" s="1117"/>
      <c r="D17" s="1118"/>
      <c r="E17" s="1122" t="s">
        <v>601</v>
      </c>
      <c r="F17" s="867"/>
      <c r="G17" s="867"/>
      <c r="H17" s="868"/>
      <c r="I17" s="1123"/>
      <c r="J17" s="1124"/>
      <c r="K17" s="1125"/>
      <c r="L17" s="1131"/>
      <c r="M17" s="1132"/>
      <c r="N17" s="1133"/>
    </row>
    <row r="18" spans="2:14" ht="21" customHeight="1">
      <c r="B18" s="1148"/>
      <c r="C18" s="1149"/>
      <c r="D18" s="1150"/>
      <c r="E18" s="1122" t="s">
        <v>598</v>
      </c>
      <c r="F18" s="867"/>
      <c r="G18" s="867"/>
      <c r="H18" s="868"/>
      <c r="I18" s="1123"/>
      <c r="J18" s="1124"/>
      <c r="K18" s="1125"/>
      <c r="L18" s="1131"/>
      <c r="M18" s="1132"/>
      <c r="N18" s="1133"/>
    </row>
    <row r="19" spans="2:14" ht="21" customHeight="1">
      <c r="B19" s="1148"/>
      <c r="C19" s="1149"/>
      <c r="D19" s="1150"/>
      <c r="E19" s="1122" t="s">
        <v>602</v>
      </c>
      <c r="F19" s="867"/>
      <c r="G19" s="867"/>
      <c r="H19" s="868"/>
      <c r="I19" s="1123"/>
      <c r="J19" s="1124"/>
      <c r="K19" s="1125"/>
      <c r="L19" s="1131"/>
      <c r="M19" s="1132"/>
      <c r="N19" s="1133"/>
    </row>
    <row r="20" spans="2:14" ht="21" customHeight="1">
      <c r="B20" s="1119"/>
      <c r="C20" s="1120"/>
      <c r="D20" s="1121"/>
      <c r="E20" s="1122" t="s">
        <v>603</v>
      </c>
      <c r="F20" s="867"/>
      <c r="G20" s="867"/>
      <c r="H20" s="868"/>
      <c r="I20" s="1123"/>
      <c r="J20" s="1124"/>
      <c r="K20" s="1125"/>
      <c r="L20" s="1131"/>
      <c r="M20" s="1132"/>
      <c r="N20" s="1133"/>
    </row>
    <row r="21" spans="2:14" ht="21" customHeight="1">
      <c r="B21" s="1116" t="s">
        <v>604</v>
      </c>
      <c r="C21" s="1117"/>
      <c r="D21" s="1118"/>
      <c r="E21" s="1122" t="s">
        <v>605</v>
      </c>
      <c r="F21" s="867"/>
      <c r="G21" s="867"/>
      <c r="H21" s="868"/>
      <c r="I21" s="1123"/>
      <c r="J21" s="1124"/>
      <c r="K21" s="1125"/>
      <c r="L21" s="1131"/>
      <c r="M21" s="1132"/>
      <c r="N21" s="1133"/>
    </row>
    <row r="22" spans="2:14" ht="21" customHeight="1">
      <c r="B22" s="1148"/>
      <c r="C22" s="1149"/>
      <c r="D22" s="1150"/>
      <c r="E22" s="1122" t="s">
        <v>606</v>
      </c>
      <c r="F22" s="867"/>
      <c r="G22" s="867"/>
      <c r="H22" s="868"/>
      <c r="I22" s="1123"/>
      <c r="J22" s="1124"/>
      <c r="K22" s="1125"/>
      <c r="L22" s="1131"/>
      <c r="M22" s="1132"/>
      <c r="N22" s="1133"/>
    </row>
    <row r="23" spans="2:14" ht="21" customHeight="1">
      <c r="B23" s="1119"/>
      <c r="C23" s="1120"/>
      <c r="D23" s="1121"/>
      <c r="E23" s="1122" t="s">
        <v>607</v>
      </c>
      <c r="F23" s="867"/>
      <c r="G23" s="867"/>
      <c r="H23" s="868"/>
      <c r="I23" s="1123"/>
      <c r="J23" s="1124"/>
      <c r="K23" s="1125"/>
      <c r="L23" s="1131"/>
      <c r="M23" s="1132"/>
      <c r="N23" s="1133"/>
    </row>
    <row r="24" spans="2:14" ht="42" customHeight="1">
      <c r="B24" s="1116" t="s">
        <v>608</v>
      </c>
      <c r="C24" s="1117"/>
      <c r="D24" s="1118"/>
      <c r="E24" s="1151" t="s">
        <v>609</v>
      </c>
      <c r="F24" s="1152"/>
      <c r="G24" s="1152"/>
      <c r="H24" s="1153"/>
      <c r="I24" s="1123"/>
      <c r="J24" s="1124"/>
      <c r="K24" s="1125"/>
      <c r="L24" s="1131"/>
      <c r="M24" s="1132"/>
      <c r="N24" s="1133"/>
    </row>
    <row r="25" spans="2:14" ht="21" customHeight="1">
      <c r="B25" s="1148"/>
      <c r="C25" s="1149"/>
      <c r="D25" s="1150"/>
      <c r="E25" s="1122" t="s">
        <v>610</v>
      </c>
      <c r="F25" s="867"/>
      <c r="G25" s="867"/>
      <c r="H25" s="868"/>
      <c r="I25" s="1123"/>
      <c r="J25" s="1124"/>
      <c r="K25" s="1125"/>
      <c r="L25" s="1131"/>
      <c r="M25" s="1132"/>
      <c r="N25" s="1133"/>
    </row>
    <row r="26" spans="2:14" ht="21" customHeight="1">
      <c r="B26" s="1148"/>
      <c r="C26" s="1149"/>
      <c r="D26" s="1150"/>
      <c r="E26" s="1122" t="s">
        <v>611</v>
      </c>
      <c r="F26" s="867"/>
      <c r="G26" s="867"/>
      <c r="H26" s="868"/>
      <c r="I26" s="1123"/>
      <c r="J26" s="1124"/>
      <c r="K26" s="1125"/>
      <c r="L26" s="1131"/>
      <c r="M26" s="1132"/>
      <c r="N26" s="1133"/>
    </row>
    <row r="27" spans="2:14" ht="21" customHeight="1">
      <c r="B27" s="1148"/>
      <c r="C27" s="1149"/>
      <c r="D27" s="1150"/>
      <c r="E27" s="1122" t="s">
        <v>612</v>
      </c>
      <c r="F27" s="867"/>
      <c r="G27" s="867"/>
      <c r="H27" s="868"/>
      <c r="I27" s="1123"/>
      <c r="J27" s="1124"/>
      <c r="K27" s="1125"/>
      <c r="L27" s="1131"/>
      <c r="M27" s="1132"/>
      <c r="N27" s="1133"/>
    </row>
    <row r="28" spans="2:14" ht="21" customHeight="1">
      <c r="B28" s="1148"/>
      <c r="C28" s="1149"/>
      <c r="D28" s="1150"/>
      <c r="E28" s="1134"/>
      <c r="F28" s="1135"/>
      <c r="G28" s="1135"/>
      <c r="H28" s="1136"/>
      <c r="I28" s="1140"/>
      <c r="J28" s="1141"/>
      <c r="K28" s="1142"/>
      <c r="L28" s="1140"/>
      <c r="M28" s="1141"/>
      <c r="N28" s="1146"/>
    </row>
    <row r="29" spans="2:14" ht="29.25" customHeight="1">
      <c r="B29" s="1119"/>
      <c r="C29" s="1120"/>
      <c r="D29" s="1121"/>
      <c r="E29" s="1137"/>
      <c r="F29" s="1138"/>
      <c r="G29" s="1138"/>
      <c r="H29" s="1139"/>
      <c r="I29" s="1143"/>
      <c r="J29" s="1144"/>
      <c r="K29" s="1145"/>
      <c r="L29" s="1143"/>
      <c r="M29" s="1144"/>
      <c r="N29" s="1147"/>
    </row>
    <row r="30" spans="2:14" ht="21" customHeight="1">
      <c r="B30" s="1116" t="s">
        <v>613</v>
      </c>
      <c r="C30" s="1117"/>
      <c r="D30" s="1118"/>
      <c r="E30" s="1122" t="s">
        <v>614</v>
      </c>
      <c r="F30" s="867"/>
      <c r="G30" s="867"/>
      <c r="H30" s="868"/>
      <c r="I30" s="1123"/>
      <c r="J30" s="1124"/>
      <c r="K30" s="1125"/>
      <c r="L30" s="1126"/>
      <c r="M30" s="1127"/>
      <c r="N30" s="1128"/>
    </row>
    <row r="31" spans="2:14" ht="21" customHeight="1">
      <c r="B31" s="1119"/>
      <c r="C31" s="1120"/>
      <c r="D31" s="1121"/>
      <c r="E31" s="1129" t="s">
        <v>615</v>
      </c>
      <c r="F31" s="1130"/>
      <c r="G31" s="1130"/>
      <c r="H31" s="958"/>
      <c r="I31" s="1123"/>
      <c r="J31" s="1124"/>
      <c r="K31" s="1125"/>
      <c r="L31" s="1126"/>
      <c r="M31" s="1127"/>
      <c r="N31" s="1128"/>
    </row>
    <row r="32" spans="2:14" ht="15.95" customHeight="1">
      <c r="B32" s="1091" t="s">
        <v>616</v>
      </c>
      <c r="C32" s="1092"/>
      <c r="D32" s="1093"/>
      <c r="E32" s="1097"/>
      <c r="F32" s="1098"/>
      <c r="G32" s="1098"/>
      <c r="H32" s="1098"/>
      <c r="I32" s="1098"/>
      <c r="J32" s="1098"/>
      <c r="K32" s="1098"/>
      <c r="L32" s="1098"/>
      <c r="M32" s="1098"/>
      <c r="N32" s="1099"/>
    </row>
    <row r="33" spans="2:18" ht="61.5" customHeight="1" thickBot="1">
      <c r="B33" s="1094"/>
      <c r="C33" s="1095"/>
      <c r="D33" s="1096"/>
      <c r="E33" s="1100"/>
      <c r="F33" s="1101"/>
      <c r="G33" s="1101"/>
      <c r="H33" s="1101"/>
      <c r="I33" s="1101"/>
      <c r="J33" s="1101"/>
      <c r="K33" s="1101"/>
      <c r="L33" s="1101"/>
      <c r="M33" s="1101"/>
      <c r="N33" s="1102"/>
    </row>
    <row r="34" spans="2:18" ht="12" customHeight="1" thickBot="1">
      <c r="B34" s="229"/>
      <c r="C34" s="229"/>
      <c r="D34" s="229"/>
      <c r="E34" s="230"/>
      <c r="F34" s="230"/>
      <c r="G34" s="230"/>
      <c r="H34" s="230"/>
      <c r="I34" s="230"/>
      <c r="J34" s="230"/>
      <c r="K34" s="230"/>
      <c r="L34" s="230"/>
      <c r="M34" s="230"/>
      <c r="N34" s="230"/>
    </row>
    <row r="35" spans="2:18" ht="15" customHeight="1" thickBot="1">
      <c r="B35" s="929" t="s">
        <v>617</v>
      </c>
      <c r="C35" s="930"/>
      <c r="D35" s="930"/>
      <c r="E35" s="930"/>
      <c r="F35" s="930"/>
      <c r="G35" s="930"/>
      <c r="H35" s="930"/>
      <c r="I35" s="930"/>
      <c r="J35" s="930"/>
      <c r="K35" s="930"/>
      <c r="L35" s="930"/>
      <c r="M35" s="930"/>
      <c r="N35" s="931"/>
    </row>
    <row r="36" spans="2:18" ht="15" customHeight="1">
      <c r="B36" s="1056" t="s">
        <v>618</v>
      </c>
      <c r="C36" s="1057"/>
      <c r="D36" s="1057"/>
      <c r="E36" s="1057"/>
      <c r="F36" s="1057"/>
      <c r="G36" s="1057"/>
      <c r="H36" s="1057"/>
      <c r="I36" s="1057"/>
      <c r="J36" s="1057"/>
      <c r="K36" s="1057"/>
      <c r="L36" s="1057"/>
      <c r="M36" s="1057"/>
      <c r="N36" s="1058"/>
    </row>
    <row r="37" spans="2:18" ht="43.5" customHeight="1">
      <c r="B37" s="1103" t="s">
        <v>14</v>
      </c>
      <c r="C37" s="1055"/>
      <c r="D37" s="434" t="s">
        <v>225</v>
      </c>
      <c r="E37" s="453" t="s">
        <v>350</v>
      </c>
      <c r="F37" s="232" t="s">
        <v>791</v>
      </c>
      <c r="G37" s="453" t="s">
        <v>351</v>
      </c>
      <c r="H37" s="453" t="s">
        <v>778</v>
      </c>
      <c r="I37" s="233" t="s">
        <v>353</v>
      </c>
      <c r="J37" s="233" t="s">
        <v>354</v>
      </c>
      <c r="K37" s="233" t="s">
        <v>731</v>
      </c>
      <c r="L37" s="424" t="s">
        <v>780</v>
      </c>
      <c r="M37" s="233" t="s">
        <v>355</v>
      </c>
      <c r="N37" s="1114" t="s">
        <v>734</v>
      </c>
    </row>
    <row r="38" spans="2:18" s="432" customFormat="1" ht="16.5">
      <c r="B38" s="1034">
        <v>1</v>
      </c>
      <c r="C38" s="1035"/>
      <c r="D38" s="448" t="s">
        <v>771</v>
      </c>
      <c r="E38" s="1306"/>
      <c r="F38" s="1307"/>
      <c r="G38" s="1308">
        <v>0.33809</v>
      </c>
      <c r="H38" s="1302">
        <v>0.7</v>
      </c>
      <c r="I38" s="1303"/>
      <c r="J38" s="1304">
        <f>H38/G38</f>
        <v>2.0704546126770977</v>
      </c>
      <c r="K38" s="1309">
        <v>0.5</v>
      </c>
      <c r="L38" s="1309"/>
      <c r="M38" s="1305">
        <f>IF(J38="","",6-J38-K38-L38)</f>
        <v>3.4295453873229023</v>
      </c>
      <c r="N38" s="1115"/>
      <c r="P38" s="444"/>
      <c r="Q38" s="443"/>
      <c r="R38" s="443"/>
    </row>
    <row r="39" spans="2:18" s="432" customFormat="1" ht="16.5">
      <c r="B39" s="1034">
        <v>2</v>
      </c>
      <c r="C39" s="1035"/>
      <c r="D39" s="448" t="s">
        <v>758</v>
      </c>
      <c r="E39" s="1306"/>
      <c r="F39" s="1307"/>
      <c r="G39" s="1308">
        <v>0.45025999999999999</v>
      </c>
      <c r="H39" s="1302">
        <v>0.7</v>
      </c>
      <c r="I39" s="1303"/>
      <c r="J39" s="1304">
        <f>H39/G39</f>
        <v>1.5546573091102918</v>
      </c>
      <c r="K39" s="1309">
        <v>0.5</v>
      </c>
      <c r="L39" s="1309"/>
      <c r="M39" s="1305">
        <f>IF(J39="","",6-J39-K39-L39)</f>
        <v>3.9453426908897082</v>
      </c>
      <c r="N39" s="1115"/>
      <c r="P39" s="445"/>
      <c r="Q39" s="443"/>
      <c r="R39" s="443"/>
    </row>
    <row r="40" spans="2:18" s="432" customFormat="1" ht="16.5">
      <c r="B40" s="1034">
        <v>3</v>
      </c>
      <c r="C40" s="1035"/>
      <c r="D40" s="448" t="s">
        <v>759</v>
      </c>
      <c r="E40" s="1306"/>
      <c r="F40" s="1307"/>
      <c r="G40" s="1308">
        <v>0.39694000000000002</v>
      </c>
      <c r="H40" s="1302">
        <v>0.7</v>
      </c>
      <c r="I40" s="1303"/>
      <c r="J40" s="1304">
        <f t="shared" ref="J40:J52" si="0">H40/G40</f>
        <v>1.7634907038847178</v>
      </c>
      <c r="K40" s="1309">
        <v>0.5</v>
      </c>
      <c r="L40" s="1309"/>
      <c r="M40" s="1305">
        <f t="shared" ref="M40:M52" si="1">IF(J40="","",6-J40-K40-L40)</f>
        <v>3.7365092961152824</v>
      </c>
      <c r="N40" s="1115"/>
      <c r="P40" s="446"/>
      <c r="Q40" s="443"/>
      <c r="R40" s="443"/>
    </row>
    <row r="41" spans="2:18" s="432" customFormat="1" ht="16.5">
      <c r="B41" s="1034">
        <v>4</v>
      </c>
      <c r="C41" s="1035"/>
      <c r="D41" s="448" t="s">
        <v>760</v>
      </c>
      <c r="E41" s="1306"/>
      <c r="F41" s="1307"/>
      <c r="G41" s="1308">
        <v>0.50936000000000003</v>
      </c>
      <c r="H41" s="1302">
        <v>0.7</v>
      </c>
      <c r="I41" s="1303"/>
      <c r="J41" s="1304">
        <f t="shared" si="0"/>
        <v>1.3742735982409295</v>
      </c>
      <c r="K41" s="1309">
        <v>0.5</v>
      </c>
      <c r="L41" s="1309"/>
      <c r="M41" s="1305">
        <f t="shared" si="1"/>
        <v>4.1257264017590707</v>
      </c>
      <c r="N41" s="1115"/>
      <c r="P41" s="446"/>
      <c r="Q41" s="443"/>
      <c r="R41" s="443"/>
    </row>
    <row r="42" spans="2:18" s="432" customFormat="1" ht="16.5">
      <c r="B42" s="1034">
        <v>5</v>
      </c>
      <c r="C42" s="1035"/>
      <c r="D42" s="448" t="s">
        <v>761</v>
      </c>
      <c r="E42" s="1306"/>
      <c r="F42" s="1307"/>
      <c r="G42" s="1308">
        <v>0.32051999999999997</v>
      </c>
      <c r="H42" s="1302">
        <v>0.7</v>
      </c>
      <c r="I42" s="1303"/>
      <c r="J42" s="1304">
        <f t="shared" si="0"/>
        <v>2.1839510794958192</v>
      </c>
      <c r="K42" s="1309">
        <v>0.5</v>
      </c>
      <c r="L42" s="1309"/>
      <c r="M42" s="1305">
        <f t="shared" si="1"/>
        <v>3.3160489205041808</v>
      </c>
      <c r="N42" s="1115"/>
      <c r="P42" s="446"/>
      <c r="Q42" s="443"/>
      <c r="R42" s="443"/>
    </row>
    <row r="43" spans="2:18" s="432" customFormat="1" ht="16.5">
      <c r="B43" s="1034">
        <v>6</v>
      </c>
      <c r="C43" s="1035"/>
      <c r="D43" s="448" t="s">
        <v>762</v>
      </c>
      <c r="E43" s="1306"/>
      <c r="F43" s="1307"/>
      <c r="G43" s="1308">
        <v>0.30907000000000001</v>
      </c>
      <c r="H43" s="1302">
        <v>0.7</v>
      </c>
      <c r="I43" s="1303"/>
      <c r="J43" s="1304">
        <f t="shared" si="0"/>
        <v>2.2648590934092598</v>
      </c>
      <c r="K43" s="1309">
        <v>0.5</v>
      </c>
      <c r="L43" s="1309"/>
      <c r="M43" s="1305">
        <f t="shared" si="1"/>
        <v>3.2351409065907402</v>
      </c>
      <c r="N43" s="1115"/>
      <c r="P43" s="446"/>
      <c r="Q43" s="443"/>
      <c r="R43" s="443"/>
    </row>
    <row r="44" spans="2:18" s="432" customFormat="1" ht="16.5">
      <c r="B44" s="1034">
        <v>7</v>
      </c>
      <c r="C44" s="1035"/>
      <c r="D44" s="448" t="s">
        <v>763</v>
      </c>
      <c r="E44" s="1306"/>
      <c r="F44" s="1307"/>
      <c r="G44" s="1308">
        <v>0.37924999999999998</v>
      </c>
      <c r="H44" s="1302">
        <v>0.7</v>
      </c>
      <c r="I44" s="1303"/>
      <c r="J44" s="1304">
        <f t="shared" si="0"/>
        <v>1.8457481872116019</v>
      </c>
      <c r="K44" s="1309">
        <v>0.5</v>
      </c>
      <c r="L44" s="1309"/>
      <c r="M44" s="1305">
        <f t="shared" si="1"/>
        <v>3.6542518127883978</v>
      </c>
      <c r="N44" s="1115"/>
      <c r="P44" s="446"/>
      <c r="Q44" s="443"/>
      <c r="R44" s="443"/>
    </row>
    <row r="45" spans="2:18" s="432" customFormat="1" ht="16.5">
      <c r="B45" s="1034">
        <v>8</v>
      </c>
      <c r="C45" s="1035"/>
      <c r="D45" s="448" t="s">
        <v>764</v>
      </c>
      <c r="E45" s="1306"/>
      <c r="F45" s="1307"/>
      <c r="G45" s="1308">
        <v>0.33344999999999997</v>
      </c>
      <c r="H45" s="1302">
        <v>0.7</v>
      </c>
      <c r="I45" s="1303"/>
      <c r="J45" s="1304">
        <f t="shared" si="0"/>
        <v>2.0992652571599941</v>
      </c>
      <c r="K45" s="1309">
        <v>0.5</v>
      </c>
      <c r="L45" s="1309"/>
      <c r="M45" s="1305">
        <f t="shared" si="1"/>
        <v>3.4007347428400059</v>
      </c>
      <c r="N45" s="1115"/>
      <c r="P45" s="445"/>
      <c r="Q45" s="443"/>
      <c r="R45" s="443"/>
    </row>
    <row r="46" spans="2:18" s="432" customFormat="1" ht="16.5">
      <c r="B46" s="1034">
        <v>9</v>
      </c>
      <c r="C46" s="1035"/>
      <c r="D46" s="448" t="s">
        <v>765</v>
      </c>
      <c r="E46" s="1306"/>
      <c r="F46" s="1307"/>
      <c r="G46" s="1308">
        <v>0.39206999999999997</v>
      </c>
      <c r="H46" s="1302">
        <v>0.7</v>
      </c>
      <c r="I46" s="1303"/>
      <c r="J46" s="1304">
        <f t="shared" si="0"/>
        <v>1.7853954650955186</v>
      </c>
      <c r="K46" s="1309">
        <v>0.5</v>
      </c>
      <c r="L46" s="1309"/>
      <c r="M46" s="1305">
        <f t="shared" si="1"/>
        <v>3.7146045349044812</v>
      </c>
      <c r="N46" s="1115"/>
      <c r="P46" s="442"/>
      <c r="Q46" s="443"/>
    </row>
    <row r="47" spans="2:18" ht="16.5">
      <c r="B47" s="1034">
        <v>10</v>
      </c>
      <c r="C47" s="1035"/>
      <c r="D47" s="448" t="s">
        <v>766</v>
      </c>
      <c r="E47" s="1306"/>
      <c r="F47" s="1307"/>
      <c r="G47" s="1308">
        <v>0.39307999999999998</v>
      </c>
      <c r="H47" s="1302">
        <v>0.7</v>
      </c>
      <c r="I47" s="1303"/>
      <c r="J47" s="1304">
        <f t="shared" si="0"/>
        <v>1.7808079780197414</v>
      </c>
      <c r="K47" s="1309">
        <v>0.5</v>
      </c>
      <c r="L47" s="1309"/>
      <c r="M47" s="1305">
        <f t="shared" si="1"/>
        <v>3.719192021980259</v>
      </c>
      <c r="N47" s="1115"/>
      <c r="Q47" s="443"/>
    </row>
    <row r="48" spans="2:18" ht="16.5">
      <c r="B48" s="1034">
        <v>11</v>
      </c>
      <c r="C48" s="1035"/>
      <c r="D48" s="448" t="s">
        <v>767</v>
      </c>
      <c r="E48" s="1306"/>
      <c r="F48" s="1307"/>
      <c r="G48" s="1308">
        <v>0.48757999999999996</v>
      </c>
      <c r="H48" s="1302">
        <v>0.7</v>
      </c>
      <c r="I48" s="1303"/>
      <c r="J48" s="1304">
        <f t="shared" si="0"/>
        <v>1.4356618401082899</v>
      </c>
      <c r="K48" s="1309">
        <v>0.5</v>
      </c>
      <c r="L48" s="1309"/>
      <c r="M48" s="1305">
        <f t="shared" si="1"/>
        <v>4.0643381598917099</v>
      </c>
      <c r="N48" s="1115"/>
      <c r="Q48" s="443"/>
    </row>
    <row r="49" spans="1:17" ht="16.5">
      <c r="B49" s="1034">
        <v>12</v>
      </c>
      <c r="C49" s="1035"/>
      <c r="D49" s="448" t="s">
        <v>768</v>
      </c>
      <c r="E49" s="1306"/>
      <c r="F49" s="1307"/>
      <c r="G49" s="1308">
        <v>0.31844</v>
      </c>
      <c r="H49" s="1302">
        <v>0.7</v>
      </c>
      <c r="I49" s="1303"/>
      <c r="J49" s="1304">
        <f t="shared" si="0"/>
        <v>2.1982163044843612</v>
      </c>
      <c r="K49" s="1309">
        <v>0.5</v>
      </c>
      <c r="L49" s="1309"/>
      <c r="M49" s="1305">
        <f t="shared" si="1"/>
        <v>3.3017836955156388</v>
      </c>
      <c r="N49" s="1115"/>
      <c r="Q49" s="443"/>
    </row>
    <row r="50" spans="1:17" ht="16.5">
      <c r="A50" s="239"/>
      <c r="B50" s="1034">
        <v>13</v>
      </c>
      <c r="C50" s="1035"/>
      <c r="D50" s="448" t="s">
        <v>769</v>
      </c>
      <c r="E50" s="1306"/>
      <c r="F50" s="1307"/>
      <c r="G50" s="1308">
        <v>0.61497000000000002</v>
      </c>
      <c r="H50" s="1302">
        <v>0.7</v>
      </c>
      <c r="I50" s="1303"/>
      <c r="J50" s="1304">
        <f t="shared" si="0"/>
        <v>1.1382669073288127</v>
      </c>
      <c r="K50" s="1309">
        <v>0.5</v>
      </c>
      <c r="L50" s="1309"/>
      <c r="M50" s="1305">
        <f t="shared" si="1"/>
        <v>4.3617330926711873</v>
      </c>
      <c r="N50" s="1115"/>
      <c r="Q50" s="443"/>
    </row>
    <row r="51" spans="1:17" ht="16.5">
      <c r="B51" s="1034">
        <v>14</v>
      </c>
      <c r="C51" s="1035"/>
      <c r="D51" s="448" t="s">
        <v>772</v>
      </c>
      <c r="E51" s="1306"/>
      <c r="F51" s="1307"/>
      <c r="G51" s="1308">
        <v>0.21689</v>
      </c>
      <c r="H51" s="1302">
        <v>0.7</v>
      </c>
      <c r="I51" s="1303"/>
      <c r="J51" s="1304">
        <f t="shared" si="0"/>
        <v>3.227442482364332</v>
      </c>
      <c r="K51" s="1309">
        <v>0.5</v>
      </c>
      <c r="L51" s="1309"/>
      <c r="M51" s="1305">
        <f t="shared" si="1"/>
        <v>2.272557517635668</v>
      </c>
      <c r="N51" s="1115"/>
      <c r="Q51" s="443"/>
    </row>
    <row r="52" spans="1:17" ht="16.5">
      <c r="B52" s="1034">
        <v>15</v>
      </c>
      <c r="C52" s="1035"/>
      <c r="D52" s="448" t="s">
        <v>770</v>
      </c>
      <c r="E52" s="1306"/>
      <c r="F52" s="1307"/>
      <c r="G52" s="1308">
        <v>0.36773</v>
      </c>
      <c r="H52" s="1302">
        <v>0.7</v>
      </c>
      <c r="I52" s="1303"/>
      <c r="J52" s="1304">
        <f t="shared" si="0"/>
        <v>1.9035705544829085</v>
      </c>
      <c r="K52" s="1309">
        <v>0.5</v>
      </c>
      <c r="L52" s="1309"/>
      <c r="M52" s="1305">
        <f t="shared" si="1"/>
        <v>3.5964294455170913</v>
      </c>
      <c r="N52" s="1115"/>
      <c r="Q52" s="443"/>
    </row>
    <row r="53" spans="1:17" ht="14.1" customHeight="1">
      <c r="B53" s="1059" t="s">
        <v>619</v>
      </c>
      <c r="C53" s="1060"/>
      <c r="D53" s="1104"/>
      <c r="E53" s="1060"/>
      <c r="F53" s="1060"/>
      <c r="G53" s="1060"/>
      <c r="H53" s="1060"/>
      <c r="I53" s="1060"/>
      <c r="J53" s="1060"/>
      <c r="K53" s="1060"/>
      <c r="L53" s="1060"/>
      <c r="M53" s="1060"/>
      <c r="N53" s="1061"/>
    </row>
    <row r="54" spans="1:17" s="243" customFormat="1" ht="14.1" customHeight="1">
      <c r="B54" s="1062"/>
      <c r="C54" s="1063"/>
      <c r="D54" s="231" t="s">
        <v>356</v>
      </c>
      <c r="E54" s="1064" t="s">
        <v>783</v>
      </c>
      <c r="F54" s="1065"/>
      <c r="G54" s="1066"/>
      <c r="H54" s="1301" t="s">
        <v>782</v>
      </c>
      <c r="I54" s="233" t="s">
        <v>357</v>
      </c>
      <c r="J54" s="1064" t="s">
        <v>784</v>
      </c>
      <c r="K54" s="1066"/>
      <c r="L54" s="1105" t="s">
        <v>735</v>
      </c>
      <c r="M54" s="1106"/>
      <c r="N54" s="1107"/>
      <c r="O54" s="155"/>
    </row>
    <row r="55" spans="1:17" ht="14.1" customHeight="1">
      <c r="B55" s="236">
        <v>1</v>
      </c>
      <c r="C55" s="237" t="s">
        <v>620</v>
      </c>
      <c r="D55" s="238">
        <v>4</v>
      </c>
      <c r="E55" s="1054">
        <v>1</v>
      </c>
      <c r="F55" s="1073"/>
      <c r="G55" s="1055"/>
      <c r="H55" s="238">
        <v>0.5</v>
      </c>
      <c r="I55" s="238">
        <v>2</v>
      </c>
      <c r="J55" s="1064">
        <v>0.5</v>
      </c>
      <c r="K55" s="1066"/>
      <c r="L55" s="1108"/>
      <c r="M55" s="1109"/>
      <c r="N55" s="1110"/>
    </row>
    <row r="56" spans="1:17" ht="22.5" customHeight="1" thickBot="1">
      <c r="B56" s="447">
        <f>E7+1</f>
        <v>16</v>
      </c>
      <c r="C56" s="240" t="s">
        <v>620</v>
      </c>
      <c r="D56" s="242">
        <f>SUM(E56:J56)</f>
        <v>64</v>
      </c>
      <c r="E56" s="1089">
        <f>E$55*$B$56</f>
        <v>16</v>
      </c>
      <c r="F56" s="1090"/>
      <c r="G56" s="1063"/>
      <c r="H56" s="241">
        <f>H$55*$B$56</f>
        <v>8</v>
      </c>
      <c r="I56" s="241">
        <f>I$55*$B$56</f>
        <v>32</v>
      </c>
      <c r="J56" s="1051">
        <f>J$55*$B$56</f>
        <v>8</v>
      </c>
      <c r="K56" s="1053"/>
      <c r="L56" s="1111"/>
      <c r="M56" s="1112"/>
      <c r="N56" s="1113"/>
    </row>
    <row r="57" spans="1:17" ht="16.5" customHeight="1">
      <c r="B57" s="1056" t="s">
        <v>621</v>
      </c>
      <c r="C57" s="1057"/>
      <c r="D57" s="1057"/>
      <c r="E57" s="1057"/>
      <c r="F57" s="1057"/>
      <c r="G57" s="1057"/>
      <c r="H57" s="1057"/>
      <c r="I57" s="1057"/>
      <c r="J57" s="1057"/>
      <c r="K57" s="1057"/>
      <c r="L57" s="1057"/>
      <c r="M57" s="1057"/>
      <c r="N57" s="1058"/>
    </row>
    <row r="58" spans="1:17" ht="14.1" customHeight="1">
      <c r="B58" s="1059" t="s">
        <v>619</v>
      </c>
      <c r="C58" s="1060"/>
      <c r="D58" s="1060"/>
      <c r="E58" s="1060"/>
      <c r="F58" s="1060"/>
      <c r="G58" s="1060"/>
      <c r="H58" s="1060"/>
      <c r="I58" s="1060"/>
      <c r="J58" s="1060"/>
      <c r="K58" s="1060"/>
      <c r="L58" s="1060"/>
      <c r="M58" s="1060"/>
      <c r="N58" s="1061"/>
    </row>
    <row r="59" spans="1:17" ht="15" customHeight="1">
      <c r="B59" s="1062"/>
      <c r="C59" s="1063"/>
      <c r="D59" s="231" t="s">
        <v>356</v>
      </c>
      <c r="E59" s="1064" t="s">
        <v>358</v>
      </c>
      <c r="F59" s="1065"/>
      <c r="G59" s="1066"/>
      <c r="H59" s="233" t="s">
        <v>359</v>
      </c>
      <c r="I59" s="233" t="s">
        <v>357</v>
      </c>
      <c r="J59" s="1064" t="s">
        <v>360</v>
      </c>
      <c r="K59" s="1066"/>
      <c r="L59" s="1301" t="s">
        <v>785</v>
      </c>
      <c r="M59" s="1067" t="s">
        <v>736</v>
      </c>
      <c r="N59" s="1068"/>
    </row>
    <row r="60" spans="1:17" ht="14.1" customHeight="1">
      <c r="B60" s="236">
        <v>1</v>
      </c>
      <c r="C60" s="237" t="s">
        <v>620</v>
      </c>
      <c r="D60" s="238">
        <v>40</v>
      </c>
      <c r="E60" s="1054">
        <v>5</v>
      </c>
      <c r="F60" s="1073"/>
      <c r="G60" s="1055"/>
      <c r="H60" s="238">
        <v>0.5</v>
      </c>
      <c r="I60" s="238">
        <v>2</v>
      </c>
      <c r="J60" s="1054">
        <v>1</v>
      </c>
      <c r="K60" s="1055"/>
      <c r="L60" s="231">
        <v>31.5</v>
      </c>
      <c r="M60" s="1069"/>
      <c r="N60" s="1070"/>
    </row>
    <row r="61" spans="1:17" ht="49.5" customHeight="1" thickBot="1">
      <c r="B61" s="447">
        <f>B56</f>
        <v>16</v>
      </c>
      <c r="C61" s="240" t="s">
        <v>620</v>
      </c>
      <c r="D61" s="51">
        <f>SUM(E61:L61)</f>
        <v>640</v>
      </c>
      <c r="E61" s="1080">
        <f>E$60*$B$61</f>
        <v>80</v>
      </c>
      <c r="F61" s="1081"/>
      <c r="G61" s="1082"/>
      <c r="H61" s="171">
        <f>H$60*$B$61</f>
        <v>8</v>
      </c>
      <c r="I61" s="171">
        <f>I$60*$B$61</f>
        <v>32</v>
      </c>
      <c r="J61" s="1083">
        <f>J$60*$B$61</f>
        <v>16</v>
      </c>
      <c r="K61" s="1084"/>
      <c r="L61" s="241">
        <f>B61*L60</f>
        <v>504</v>
      </c>
      <c r="M61" s="1071"/>
      <c r="N61" s="1072"/>
    </row>
    <row r="62" spans="1:17" ht="16.5">
      <c r="B62" s="1042" t="s">
        <v>786</v>
      </c>
      <c r="C62" s="1043"/>
      <c r="D62" s="1043"/>
      <c r="E62" s="1043"/>
      <c r="F62" s="1043"/>
      <c r="G62" s="1043"/>
      <c r="H62" s="1043"/>
      <c r="I62" s="1043"/>
      <c r="J62" s="1043"/>
      <c r="K62" s="1043"/>
      <c r="L62" s="1043"/>
      <c r="M62" s="1043"/>
      <c r="N62" s="1044"/>
    </row>
    <row r="63" spans="1:17" ht="15.75" customHeight="1">
      <c r="B63" s="1048" t="s">
        <v>622</v>
      </c>
      <c r="C63" s="1049"/>
      <c r="D63" s="1049"/>
      <c r="E63" s="1049"/>
      <c r="F63" s="1049"/>
      <c r="G63" s="1049"/>
      <c r="H63" s="1049"/>
      <c r="I63" s="1049"/>
      <c r="J63" s="1049"/>
      <c r="K63" s="1049"/>
      <c r="L63" s="1049"/>
      <c r="M63" s="1049"/>
      <c r="N63" s="1050"/>
    </row>
    <row r="64" spans="1:17" ht="15.75" customHeight="1">
      <c r="B64" s="1045" t="s">
        <v>737</v>
      </c>
      <c r="C64" s="1046"/>
      <c r="D64" s="1046"/>
      <c r="E64" s="1046"/>
      <c r="F64" s="1046"/>
      <c r="G64" s="1046"/>
      <c r="H64" s="1046"/>
      <c r="I64" s="1046"/>
      <c r="J64" s="1046"/>
      <c r="K64" s="1046"/>
      <c r="L64" s="1046"/>
      <c r="M64" s="1046"/>
      <c r="N64" s="1047"/>
    </row>
    <row r="65" spans="2:14" ht="14.1" customHeight="1">
      <c r="B65" s="1045" t="s">
        <v>787</v>
      </c>
      <c r="C65" s="1046"/>
      <c r="D65" s="1046"/>
      <c r="E65" s="1046"/>
      <c r="F65" s="1046"/>
      <c r="G65" s="1046"/>
      <c r="H65" s="1046"/>
      <c r="I65" s="1046"/>
      <c r="J65" s="1046"/>
      <c r="K65" s="1046"/>
      <c r="L65" s="1046"/>
      <c r="M65" s="1046"/>
      <c r="N65" s="1047"/>
    </row>
    <row r="66" spans="2:14" ht="18.75" customHeight="1">
      <c r="B66" s="1048" t="s">
        <v>623</v>
      </c>
      <c r="C66" s="1049"/>
      <c r="D66" s="1049"/>
      <c r="E66" s="1049"/>
      <c r="F66" s="1049"/>
      <c r="G66" s="1049"/>
      <c r="H66" s="1049"/>
      <c r="I66" s="1049"/>
      <c r="J66" s="1049"/>
      <c r="K66" s="1049"/>
      <c r="L66" s="1049"/>
      <c r="M66" s="1049"/>
      <c r="N66" s="1050"/>
    </row>
    <row r="67" spans="2:14" ht="14.1" customHeight="1">
      <c r="B67" s="371" t="s">
        <v>624</v>
      </c>
      <c r="C67" s="372"/>
      <c r="D67" s="372"/>
      <c r="E67" s="372"/>
      <c r="F67" s="372"/>
      <c r="G67" s="372"/>
      <c r="H67" s="372"/>
      <c r="I67" s="372"/>
      <c r="J67" s="372"/>
      <c r="K67" s="372"/>
      <c r="L67" s="372"/>
      <c r="M67" s="372"/>
      <c r="N67" s="373"/>
    </row>
    <row r="68" spans="2:14" ht="13.5" customHeight="1">
      <c r="B68" s="1048" t="s">
        <v>738</v>
      </c>
      <c r="C68" s="1049"/>
      <c r="D68" s="1049"/>
      <c r="E68" s="1049"/>
      <c r="F68" s="1049"/>
      <c r="G68" s="1049"/>
      <c r="H68" s="1049"/>
      <c r="I68" s="1049"/>
      <c r="J68" s="1049"/>
      <c r="K68" s="1049"/>
      <c r="L68" s="1049"/>
      <c r="M68" s="1049"/>
      <c r="N68" s="1050"/>
    </row>
    <row r="69" spans="2:14" ht="14.1" customHeight="1" thickBot="1">
      <c r="B69" s="1036" t="s">
        <v>739</v>
      </c>
      <c r="C69" s="1037"/>
      <c r="D69" s="1037"/>
      <c r="E69" s="1037"/>
      <c r="F69" s="1037"/>
      <c r="G69" s="1037"/>
      <c r="H69" s="1037"/>
      <c r="I69" s="1037"/>
      <c r="J69" s="1037"/>
      <c r="K69" s="1037"/>
      <c r="L69" s="1037"/>
      <c r="M69" s="1037"/>
      <c r="N69" s="1038"/>
    </row>
    <row r="70" spans="2:14" ht="14.1" customHeight="1">
      <c r="B70" s="1056" t="s">
        <v>732</v>
      </c>
      <c r="C70" s="1057"/>
      <c r="D70" s="1057"/>
      <c r="E70" s="1057"/>
      <c r="F70" s="1057"/>
      <c r="G70" s="1057"/>
      <c r="H70" s="1057"/>
      <c r="I70" s="1057"/>
      <c r="J70" s="1057"/>
      <c r="K70" s="1057"/>
      <c r="L70" s="1057"/>
      <c r="M70" s="1057"/>
      <c r="N70" s="1058"/>
    </row>
    <row r="71" spans="2:14" ht="14.1" customHeight="1">
      <c r="B71" s="1059" t="s">
        <v>619</v>
      </c>
      <c r="C71" s="1060"/>
      <c r="D71" s="1060"/>
      <c r="E71" s="1060"/>
      <c r="F71" s="1060"/>
      <c r="G71" s="1060"/>
      <c r="H71" s="1060"/>
      <c r="I71" s="1060"/>
      <c r="J71" s="1060"/>
      <c r="K71" s="1060"/>
      <c r="L71" s="1060"/>
      <c r="M71" s="1060"/>
      <c r="N71" s="1061"/>
    </row>
    <row r="72" spans="2:14" ht="14.1" customHeight="1">
      <c r="B72" s="234"/>
      <c r="C72" s="235"/>
      <c r="D72" s="235"/>
      <c r="E72" s="244"/>
      <c r="F72" s="244"/>
      <c r="G72" s="235"/>
      <c r="H72" s="235"/>
      <c r="I72" s="235"/>
      <c r="J72" s="235"/>
      <c r="K72" s="235"/>
      <c r="L72" s="235"/>
      <c r="M72" s="235"/>
      <c r="N72" s="245"/>
    </row>
    <row r="73" spans="2:14" ht="14.1" customHeight="1">
      <c r="B73" s="246" t="s">
        <v>625</v>
      </c>
      <c r="C73" s="247"/>
      <c r="D73" s="374" t="s">
        <v>361</v>
      </c>
      <c r="E73" s="1064" t="s">
        <v>362</v>
      </c>
      <c r="F73" s="1065"/>
      <c r="G73" s="1066"/>
      <c r="H73" s="1064" t="s">
        <v>626</v>
      </c>
      <c r="I73" s="1066"/>
      <c r="J73" s="231" t="s">
        <v>610</v>
      </c>
      <c r="K73" s="1085" t="s">
        <v>363</v>
      </c>
      <c r="L73" s="1085"/>
      <c r="M73" s="429" t="s">
        <v>627</v>
      </c>
      <c r="N73" s="1039" t="s">
        <v>740</v>
      </c>
    </row>
    <row r="74" spans="2:14" ht="14.25" customHeight="1">
      <c r="B74" s="248">
        <v>1</v>
      </c>
      <c r="C74" s="249" t="s">
        <v>628</v>
      </c>
      <c r="D74" s="440">
        <v>13</v>
      </c>
      <c r="E74" s="1064">
        <v>2</v>
      </c>
      <c r="F74" s="1065"/>
      <c r="G74" s="1066"/>
      <c r="H74" s="1054">
        <v>6</v>
      </c>
      <c r="I74" s="1055"/>
      <c r="J74" s="250">
        <v>1.5</v>
      </c>
      <c r="K74" s="1086">
        <v>2</v>
      </c>
      <c r="L74" s="1087"/>
      <c r="M74" s="430">
        <v>1.5</v>
      </c>
      <c r="N74" s="1040"/>
    </row>
    <row r="75" spans="2:14" ht="14.1" customHeight="1">
      <c r="B75" s="447">
        <f>B56</f>
        <v>16</v>
      </c>
      <c r="C75" s="251" t="s">
        <v>628</v>
      </c>
      <c r="D75" s="374">
        <f>SUM(E75:M75)</f>
        <v>208</v>
      </c>
      <c r="E75" s="1051">
        <f>$B$75*$E74</f>
        <v>32</v>
      </c>
      <c r="F75" s="1052"/>
      <c r="G75" s="1053"/>
      <c r="H75" s="1054">
        <f>H74*B75</f>
        <v>96</v>
      </c>
      <c r="I75" s="1055"/>
      <c r="J75" s="242">
        <f>J$74*$B$75</f>
        <v>24</v>
      </c>
      <c r="K75" s="1088">
        <f>K$74*$B$75</f>
        <v>32</v>
      </c>
      <c r="L75" s="1088"/>
      <c r="M75" s="431">
        <f>M$74*$B$75</f>
        <v>24</v>
      </c>
      <c r="N75" s="1041"/>
    </row>
    <row r="76" spans="2:14" ht="14.1" customHeight="1" thickBot="1">
      <c r="B76" s="1074" t="s">
        <v>629</v>
      </c>
      <c r="C76" s="1075"/>
      <c r="D76" s="1075"/>
      <c r="E76" s="1075"/>
      <c r="F76" s="1075"/>
      <c r="G76" s="1075"/>
      <c r="H76" s="1075"/>
      <c r="I76" s="1075"/>
      <c r="J76" s="1075"/>
      <c r="K76" s="1075"/>
      <c r="L76" s="1075"/>
      <c r="M76" s="1075"/>
      <c r="N76" s="1076"/>
    </row>
    <row r="77" spans="2:14" ht="16.5">
      <c r="B77" s="1042" t="s">
        <v>788</v>
      </c>
      <c r="C77" s="1043"/>
      <c r="D77" s="1043"/>
      <c r="E77" s="1043"/>
      <c r="F77" s="1043"/>
      <c r="G77" s="1043"/>
      <c r="H77" s="1043"/>
      <c r="I77" s="1043"/>
      <c r="J77" s="1043"/>
      <c r="K77" s="1043"/>
      <c r="L77" s="1043"/>
      <c r="M77" s="1043"/>
      <c r="N77" s="1044"/>
    </row>
    <row r="78" spans="2:14">
      <c r="B78" s="1045" t="s">
        <v>630</v>
      </c>
      <c r="C78" s="1046"/>
      <c r="D78" s="1046"/>
      <c r="E78" s="1046"/>
      <c r="F78" s="1046"/>
      <c r="G78" s="1046"/>
      <c r="H78" s="1046"/>
      <c r="I78" s="1046"/>
      <c r="J78" s="1046"/>
      <c r="K78" s="1046"/>
      <c r="L78" s="1046"/>
      <c r="M78" s="1046"/>
      <c r="N78" s="1047"/>
    </row>
    <row r="79" spans="2:14">
      <c r="B79" s="1045" t="s">
        <v>741</v>
      </c>
      <c r="C79" s="1046"/>
      <c r="D79" s="1046"/>
      <c r="E79" s="1046"/>
      <c r="F79" s="1046"/>
      <c r="G79" s="1046"/>
      <c r="H79" s="1046"/>
      <c r="I79" s="1046"/>
      <c r="J79" s="1046"/>
      <c r="K79" s="1046"/>
      <c r="L79" s="1046"/>
      <c r="M79" s="1046"/>
      <c r="N79" s="1047"/>
    </row>
    <row r="80" spans="2:14">
      <c r="B80" s="1048" t="s">
        <v>742</v>
      </c>
      <c r="C80" s="1049"/>
      <c r="D80" s="1049"/>
      <c r="E80" s="1049"/>
      <c r="F80" s="1049"/>
      <c r="G80" s="1049"/>
      <c r="H80" s="1049"/>
      <c r="I80" s="1049"/>
      <c r="J80" s="1049"/>
      <c r="K80" s="1049"/>
      <c r="L80" s="1049"/>
      <c r="M80" s="1049"/>
      <c r="N80" s="1050"/>
    </row>
    <row r="81" spans="1:14">
      <c r="B81" s="1048" t="s">
        <v>730</v>
      </c>
      <c r="C81" s="1049"/>
      <c r="D81" s="1049"/>
      <c r="E81" s="1049"/>
      <c r="F81" s="1049"/>
      <c r="G81" s="1049"/>
      <c r="H81" s="1049"/>
      <c r="I81" s="1049"/>
      <c r="J81" s="1049"/>
      <c r="K81" s="1049"/>
      <c r="L81" s="1049"/>
      <c r="M81" s="1049"/>
      <c r="N81" s="1050"/>
    </row>
    <row r="82" spans="1:14">
      <c r="B82" s="1048" t="s">
        <v>743</v>
      </c>
      <c r="C82" s="1049"/>
      <c r="D82" s="1049"/>
      <c r="E82" s="1049"/>
      <c r="F82" s="1049"/>
      <c r="G82" s="1049"/>
      <c r="H82" s="1049"/>
      <c r="I82" s="1049"/>
      <c r="J82" s="1049"/>
      <c r="K82" s="1049"/>
      <c r="L82" s="1049"/>
      <c r="M82" s="1049"/>
      <c r="N82" s="1050"/>
    </row>
    <row r="83" spans="1:14">
      <c r="B83" s="252" t="s">
        <v>738</v>
      </c>
      <c r="C83" s="253"/>
      <c r="D83" s="253"/>
      <c r="E83" s="253"/>
      <c r="F83" s="253"/>
      <c r="G83" s="253"/>
      <c r="H83" s="253"/>
      <c r="I83" s="253"/>
      <c r="J83" s="253"/>
      <c r="K83" s="253"/>
      <c r="L83" s="253"/>
      <c r="M83" s="253"/>
      <c r="N83" s="254"/>
    </row>
    <row r="84" spans="1:14" ht="16.5" thickBot="1">
      <c r="B84" s="1077" t="s">
        <v>789</v>
      </c>
      <c r="C84" s="1078"/>
      <c r="D84" s="1078"/>
      <c r="E84" s="1078"/>
      <c r="F84" s="1078"/>
      <c r="G84" s="1078"/>
      <c r="H84" s="1078"/>
      <c r="I84" s="1078"/>
      <c r="J84" s="1078"/>
      <c r="K84" s="1078"/>
      <c r="L84" s="1078"/>
      <c r="M84" s="1078"/>
      <c r="N84" s="1079"/>
    </row>
    <row r="85" spans="1:14">
      <c r="B85" s="1056" t="s">
        <v>631</v>
      </c>
      <c r="C85" s="1057"/>
      <c r="D85" s="1057"/>
      <c r="E85" s="1057"/>
      <c r="F85" s="1057"/>
      <c r="G85" s="1057"/>
      <c r="H85" s="1057"/>
      <c r="I85" s="1057"/>
      <c r="J85" s="1057"/>
      <c r="K85" s="1057"/>
      <c r="L85" s="1057"/>
      <c r="M85" s="1057"/>
      <c r="N85" s="1058"/>
    </row>
    <row r="86" spans="1:14">
      <c r="B86" s="1059" t="s">
        <v>632</v>
      </c>
      <c r="C86" s="1060"/>
      <c r="D86" s="1060"/>
      <c r="E86" s="1060"/>
      <c r="F86" s="1060"/>
      <c r="G86" s="1060"/>
      <c r="H86" s="1060"/>
      <c r="I86" s="1060"/>
      <c r="J86" s="1060"/>
      <c r="K86" s="1060"/>
      <c r="L86" s="1060"/>
      <c r="M86" s="1060"/>
      <c r="N86" s="1061"/>
    </row>
    <row r="87" spans="1:14" ht="16.5" thickBot="1">
      <c r="B87" s="1074" t="s">
        <v>633</v>
      </c>
      <c r="C87" s="1075"/>
      <c r="D87" s="1075"/>
      <c r="E87" s="1075"/>
      <c r="F87" s="1075"/>
      <c r="G87" s="1075"/>
      <c r="H87" s="1075"/>
      <c r="I87" s="1075"/>
      <c r="J87" s="1075"/>
      <c r="K87" s="1075"/>
      <c r="L87" s="1075"/>
      <c r="M87" s="1075"/>
      <c r="N87" s="1076"/>
    </row>
    <row r="89" spans="1:14" ht="16.5">
      <c r="A89" s="155" t="s">
        <v>777</v>
      </c>
      <c r="B89" s="1300" t="s">
        <v>779</v>
      </c>
      <c r="C89" s="1300"/>
      <c r="D89" s="1300"/>
      <c r="E89" s="1300"/>
      <c r="F89" s="1300"/>
      <c r="G89" s="1300"/>
      <c r="H89" s="1300"/>
      <c r="I89" s="1300"/>
      <c r="J89" s="1300"/>
      <c r="K89" s="1300"/>
      <c r="L89" s="1300"/>
      <c r="M89" s="1300"/>
      <c r="N89" s="1300"/>
    </row>
    <row r="90" spans="1:14" ht="16.5">
      <c r="B90" s="1300" t="s">
        <v>781</v>
      </c>
      <c r="C90" s="1300"/>
      <c r="D90" s="1300"/>
      <c r="E90" s="1300"/>
      <c r="F90" s="1300"/>
      <c r="G90" s="1300"/>
      <c r="H90" s="1300"/>
      <c r="I90" s="1300"/>
      <c r="J90" s="1300"/>
      <c r="K90" s="1300"/>
      <c r="L90" s="1300"/>
      <c r="M90" s="1300"/>
      <c r="N90" s="1300"/>
    </row>
  </sheetData>
  <mergeCells count="158">
    <mergeCell ref="B89:N89"/>
    <mergeCell ref="B90:N90"/>
    <mergeCell ref="B10:H10"/>
    <mergeCell ref="E16:H16"/>
    <mergeCell ref="I16:K16"/>
    <mergeCell ref="L16:N16"/>
    <mergeCell ref="B11:D11"/>
    <mergeCell ref="E11:H11"/>
    <mergeCell ref="I11:K11"/>
    <mergeCell ref="I10:N10"/>
    <mergeCell ref="E8:I8"/>
    <mergeCell ref="B12:D16"/>
    <mergeCell ref="E12:H12"/>
    <mergeCell ref="I12:K12"/>
    <mergeCell ref="L12:N12"/>
    <mergeCell ref="E14:H14"/>
    <mergeCell ref="I14:K14"/>
    <mergeCell ref="L14:N14"/>
    <mergeCell ref="E15:H15"/>
    <mergeCell ref="I15:K15"/>
    <mergeCell ref="L15:N15"/>
    <mergeCell ref="L11:N11"/>
    <mergeCell ref="B9:N9"/>
    <mergeCell ref="E13:H13"/>
    <mergeCell ref="I13:K13"/>
    <mergeCell ref="L13:N13"/>
    <mergeCell ref="C2:N2"/>
    <mergeCell ref="B4:D4"/>
    <mergeCell ref="E4:G4"/>
    <mergeCell ref="H4:J4"/>
    <mergeCell ref="K4:L4"/>
    <mergeCell ref="M4:N4"/>
    <mergeCell ref="B8:D8"/>
    <mergeCell ref="B5:N5"/>
    <mergeCell ref="B6:D6"/>
    <mergeCell ref="E6:I6"/>
    <mergeCell ref="J6:K6"/>
    <mergeCell ref="L6:N6"/>
    <mergeCell ref="B7:D7"/>
    <mergeCell ref="E7:N7"/>
    <mergeCell ref="J8:K8"/>
    <mergeCell ref="L8:N8"/>
    <mergeCell ref="B17:D20"/>
    <mergeCell ref="E17:H17"/>
    <mergeCell ref="I17:K17"/>
    <mergeCell ref="L17:N17"/>
    <mergeCell ref="E18:H18"/>
    <mergeCell ref="I18:K18"/>
    <mergeCell ref="L18:N18"/>
    <mergeCell ref="E19:H19"/>
    <mergeCell ref="I19:K19"/>
    <mergeCell ref="L19:N19"/>
    <mergeCell ref="E20:H20"/>
    <mergeCell ref="I20:K20"/>
    <mergeCell ref="L20:N20"/>
    <mergeCell ref="B21:D23"/>
    <mergeCell ref="E21:H21"/>
    <mergeCell ref="I21:K21"/>
    <mergeCell ref="L21:N21"/>
    <mergeCell ref="E22:H22"/>
    <mergeCell ref="I22:K22"/>
    <mergeCell ref="L22:N22"/>
    <mergeCell ref="E23:H23"/>
    <mergeCell ref="I23:K23"/>
    <mergeCell ref="L23:N23"/>
    <mergeCell ref="B30:D31"/>
    <mergeCell ref="E30:H30"/>
    <mergeCell ref="I30:K30"/>
    <mergeCell ref="L30:N30"/>
    <mergeCell ref="E31:H31"/>
    <mergeCell ref="I31:K31"/>
    <mergeCell ref="L31:N31"/>
    <mergeCell ref="L26:N26"/>
    <mergeCell ref="I27:K27"/>
    <mergeCell ref="L27:N27"/>
    <mergeCell ref="E28:H29"/>
    <mergeCell ref="I28:K29"/>
    <mergeCell ref="L28:N29"/>
    <mergeCell ref="B24:D29"/>
    <mergeCell ref="E24:H24"/>
    <mergeCell ref="E27:H27"/>
    <mergeCell ref="I24:K24"/>
    <mergeCell ref="L24:N24"/>
    <mergeCell ref="E25:H25"/>
    <mergeCell ref="I25:K25"/>
    <mergeCell ref="L25:N25"/>
    <mergeCell ref="E26:H26"/>
    <mergeCell ref="I26:K26"/>
    <mergeCell ref="B32:D33"/>
    <mergeCell ref="E32:N33"/>
    <mergeCell ref="B35:N35"/>
    <mergeCell ref="B36:N36"/>
    <mergeCell ref="B37:C37"/>
    <mergeCell ref="B38:C38"/>
    <mergeCell ref="B53:N53"/>
    <mergeCell ref="B54:C54"/>
    <mergeCell ref="E54:G54"/>
    <mergeCell ref="J54:K54"/>
    <mergeCell ref="L54:N56"/>
    <mergeCell ref="E55:G55"/>
    <mergeCell ref="J55:K55"/>
    <mergeCell ref="B52:C52"/>
    <mergeCell ref="B51:C51"/>
    <mergeCell ref="B50:C50"/>
    <mergeCell ref="B39:C39"/>
    <mergeCell ref="N37:N52"/>
    <mergeCell ref="B45:C45"/>
    <mergeCell ref="B46:C46"/>
    <mergeCell ref="B47:C47"/>
    <mergeCell ref="B48:C48"/>
    <mergeCell ref="B87:N87"/>
    <mergeCell ref="B81:N81"/>
    <mergeCell ref="B82:N82"/>
    <mergeCell ref="B84:N84"/>
    <mergeCell ref="B62:N62"/>
    <mergeCell ref="B63:N63"/>
    <mergeCell ref="J60:K60"/>
    <mergeCell ref="E61:G61"/>
    <mergeCell ref="J61:K61"/>
    <mergeCell ref="B65:N65"/>
    <mergeCell ref="K73:L73"/>
    <mergeCell ref="K74:L74"/>
    <mergeCell ref="K75:L75"/>
    <mergeCell ref="B66:N66"/>
    <mergeCell ref="B68:N68"/>
    <mergeCell ref="B76:N76"/>
    <mergeCell ref="B70:N70"/>
    <mergeCell ref="B71:N71"/>
    <mergeCell ref="E73:G73"/>
    <mergeCell ref="H73:I73"/>
    <mergeCell ref="B85:N85"/>
    <mergeCell ref="B86:N86"/>
    <mergeCell ref="E74:G74"/>
    <mergeCell ref="H74:I74"/>
    <mergeCell ref="B78:N78"/>
    <mergeCell ref="B79:N79"/>
    <mergeCell ref="B80:N80"/>
    <mergeCell ref="E75:G75"/>
    <mergeCell ref="H75:I75"/>
    <mergeCell ref="B57:N57"/>
    <mergeCell ref="B58:N58"/>
    <mergeCell ref="B59:C59"/>
    <mergeCell ref="E59:G59"/>
    <mergeCell ref="J59:K59"/>
    <mergeCell ref="M59:N61"/>
    <mergeCell ref="E60:G60"/>
    <mergeCell ref="B64:N64"/>
    <mergeCell ref="B49:C49"/>
    <mergeCell ref="B40:C40"/>
    <mergeCell ref="B41:C41"/>
    <mergeCell ref="B42:C42"/>
    <mergeCell ref="B43:C43"/>
    <mergeCell ref="B44:C44"/>
    <mergeCell ref="B69:N69"/>
    <mergeCell ref="N73:N75"/>
    <mergeCell ref="B77:N77"/>
    <mergeCell ref="E56:G56"/>
    <mergeCell ref="J56:K56"/>
  </mergeCells>
  <phoneticPr fontId="5" type="noConversion"/>
  <pageMargins left="0.39370078740157483" right="0.19685039370078741" top="0.39370078740157483" bottom="0.23622047244094491" header="0.35433070866141736" footer="0.23622047244094491"/>
  <pageSetup paperSize="9" scale="79" fitToHeight="2" orientation="portrait" r:id="rId1"/>
  <headerFooter alignWithMargins="0"/>
  <rowBreaks count="1" manualBreakCount="1">
    <brk id="34" max="16383" man="1"/>
  </rowBreaks>
  <legacyDrawing r:id="rId2"/>
</worksheet>
</file>

<file path=xl/worksheets/sheet12.xml><?xml version="1.0" encoding="utf-8"?>
<worksheet xmlns="http://schemas.openxmlformats.org/spreadsheetml/2006/main" xmlns:r="http://schemas.openxmlformats.org/officeDocument/2006/relationships">
  <sheetPr codeName="Sheet18">
    <pageSetUpPr fitToPage="1"/>
  </sheetPr>
  <dimension ref="B1:U45"/>
  <sheetViews>
    <sheetView topLeftCell="A29" zoomScaleNormal="100" workbookViewId="0">
      <selection activeCell="B43" sqref="B43:P43"/>
    </sheetView>
  </sheetViews>
  <sheetFormatPr defaultRowHeight="15.75"/>
  <cols>
    <col min="1" max="1" width="0.75" style="155" customWidth="1"/>
    <col min="2" max="2" width="3.5" style="155" customWidth="1"/>
    <col min="3" max="3" width="1.5" style="155" customWidth="1"/>
    <col min="4" max="4" width="19.5" style="155" customWidth="1"/>
    <col min="5" max="5" width="4.375" style="155" customWidth="1"/>
    <col min="6" max="6" width="8" style="155" customWidth="1"/>
    <col min="7" max="7" width="10.25" style="155" customWidth="1"/>
    <col min="8" max="8" width="7.75" style="155" customWidth="1"/>
    <col min="9" max="9" width="9.75" style="155" customWidth="1"/>
    <col min="10" max="11" width="7.875" style="155" customWidth="1"/>
    <col min="12" max="12" width="6.75" style="155" customWidth="1"/>
    <col min="13" max="13" width="6.125" style="155" customWidth="1"/>
    <col min="14" max="14" width="6.375" style="155" customWidth="1"/>
    <col min="15" max="16" width="6.875" style="155" customWidth="1"/>
    <col min="17" max="17" width="3.625" style="155" customWidth="1"/>
    <col min="18" max="18" width="8.375" style="155" customWidth="1"/>
    <col min="19" max="19" width="14.25" style="155" customWidth="1"/>
    <col min="20" max="16384" width="9" style="155"/>
  </cols>
  <sheetData>
    <row r="1" spans="2:18" ht="25.5">
      <c r="M1" s="1184" t="str">
        <f>[1]服务需求!F27&amp;":  "</f>
        <v xml:space="preserve">replicate:  </v>
      </c>
      <c r="N1" s="1184"/>
      <c r="O1" s="1196">
        <v>2</v>
      </c>
      <c r="P1" s="1196"/>
    </row>
    <row r="2" spans="2:18" ht="16.5" customHeight="1">
      <c r="C2" s="852" t="s">
        <v>365</v>
      </c>
      <c r="D2" s="852"/>
      <c r="E2" s="852"/>
      <c r="F2" s="852"/>
      <c r="G2" s="852"/>
      <c r="H2" s="852"/>
      <c r="I2" s="852"/>
      <c r="J2" s="852"/>
      <c r="K2" s="852"/>
      <c r="L2" s="852"/>
      <c r="M2" s="852"/>
      <c r="N2" s="852"/>
      <c r="O2" s="852"/>
      <c r="P2" s="852"/>
    </row>
    <row r="3" spans="2:18" ht="16.5" customHeight="1" thickBot="1">
      <c r="C3" s="154"/>
      <c r="D3" s="154"/>
      <c r="E3" s="154"/>
      <c r="F3" s="154"/>
      <c r="G3" s="154"/>
      <c r="H3" s="154"/>
      <c r="I3" s="154"/>
      <c r="J3" s="154"/>
      <c r="K3" s="154"/>
      <c r="L3" s="154"/>
      <c r="M3" s="154"/>
      <c r="N3" s="154"/>
      <c r="O3" s="154"/>
      <c r="P3" s="154"/>
    </row>
    <row r="4" spans="2:18" ht="20.25" customHeight="1" thickBot="1">
      <c r="B4" s="1227" t="s">
        <v>340</v>
      </c>
      <c r="C4" s="1228"/>
      <c r="D4" s="1228"/>
      <c r="E4" s="856" t="e">
        <f>服務表!E5</f>
        <v>#REF!</v>
      </c>
      <c r="F4" s="857"/>
      <c r="G4" s="857"/>
      <c r="H4" s="858"/>
      <c r="I4" s="1229" t="s">
        <v>215</v>
      </c>
      <c r="J4" s="1161"/>
      <c r="K4" s="856" t="e">
        <f>#REF!</f>
        <v>#REF!</v>
      </c>
      <c r="L4" s="857"/>
      <c r="M4" s="857"/>
      <c r="N4" s="857"/>
      <c r="O4" s="857"/>
      <c r="P4" s="1162"/>
    </row>
    <row r="5" spans="2:18" ht="16.5" customHeight="1">
      <c r="B5" s="1203" t="s">
        <v>341</v>
      </c>
      <c r="C5" s="1204"/>
      <c r="D5" s="1204"/>
      <c r="E5" s="1204"/>
      <c r="F5" s="1204"/>
      <c r="G5" s="1204"/>
      <c r="H5" s="1204"/>
      <c r="I5" s="1204"/>
      <c r="J5" s="1204"/>
      <c r="K5" s="1204"/>
      <c r="L5" s="1204"/>
      <c r="M5" s="1204"/>
      <c r="N5" s="1204"/>
      <c r="O5" s="1205"/>
      <c r="P5" s="1206"/>
    </row>
    <row r="6" spans="2:18" ht="21" customHeight="1">
      <c r="B6" s="1198" t="s">
        <v>342</v>
      </c>
      <c r="C6" s="1199"/>
      <c r="D6" s="1199"/>
      <c r="E6" s="1207"/>
      <c r="F6" s="1208"/>
      <c r="G6" s="1208"/>
      <c r="H6" s="1208"/>
      <c r="I6" s="1208"/>
      <c r="J6" s="1209"/>
      <c r="K6" s="1199" t="s">
        <v>221</v>
      </c>
      <c r="L6" s="1199"/>
      <c r="M6" s="1169">
        <v>42957</v>
      </c>
      <c r="N6" s="1167"/>
      <c r="O6" s="1167"/>
      <c r="P6" s="1202"/>
    </row>
    <row r="7" spans="2:18" ht="21" customHeight="1">
      <c r="B7" s="1200" t="s">
        <v>366</v>
      </c>
      <c r="C7" s="1201"/>
      <c r="D7" s="1201"/>
      <c r="E7" s="876">
        <v>15</v>
      </c>
      <c r="F7" s="877"/>
      <c r="G7" s="877"/>
      <c r="H7" s="877"/>
      <c r="I7" s="877"/>
      <c r="J7" s="1197"/>
      <c r="K7" s="1129" t="s">
        <v>367</v>
      </c>
      <c r="L7" s="958"/>
      <c r="M7" s="877">
        <v>15</v>
      </c>
      <c r="N7" s="877"/>
      <c r="O7" s="877"/>
      <c r="P7" s="878"/>
    </row>
    <row r="8" spans="2:18" ht="16.5" customHeight="1">
      <c r="B8" s="1185" t="s">
        <v>368</v>
      </c>
      <c r="C8" s="1186"/>
      <c r="D8" s="1186"/>
      <c r="E8" s="1186"/>
      <c r="F8" s="1186"/>
      <c r="G8" s="1186"/>
      <c r="H8" s="1186"/>
      <c r="I8" s="1186"/>
      <c r="J8" s="1186"/>
      <c r="K8" s="1186"/>
      <c r="L8" s="1186"/>
      <c r="M8" s="1186"/>
      <c r="N8" s="1186"/>
      <c r="O8" s="1187"/>
      <c r="P8" s="1188"/>
    </row>
    <row r="9" spans="2:18" ht="18" customHeight="1">
      <c r="B9" s="1200" t="s">
        <v>348</v>
      </c>
      <c r="C9" s="1201"/>
      <c r="D9" s="1201"/>
      <c r="E9" s="1129" t="s">
        <v>345</v>
      </c>
      <c r="F9" s="1130"/>
      <c r="G9" s="1130"/>
      <c r="H9" s="1130"/>
      <c r="I9" s="1130"/>
      <c r="J9" s="1130"/>
      <c r="K9" s="1130"/>
      <c r="L9" s="958"/>
      <c r="M9" s="1201" t="s">
        <v>349</v>
      </c>
      <c r="N9" s="1201"/>
      <c r="O9" s="1122"/>
      <c r="P9" s="1230"/>
    </row>
    <row r="10" spans="2:18" ht="18" customHeight="1">
      <c r="B10" s="1189" t="s">
        <v>369</v>
      </c>
      <c r="C10" s="1190"/>
      <c r="D10" s="1190"/>
      <c r="E10" s="1191"/>
      <c r="F10" s="1192"/>
      <c r="G10" s="1192"/>
      <c r="H10" s="1192"/>
      <c r="I10" s="1192"/>
      <c r="J10" s="1192"/>
      <c r="K10" s="1192"/>
      <c r="L10" s="1193"/>
      <c r="M10" s="1194"/>
      <c r="N10" s="1194"/>
      <c r="O10" s="1123"/>
      <c r="P10" s="1195"/>
      <c r="Q10" s="167"/>
      <c r="R10" s="167"/>
    </row>
    <row r="11" spans="2:18" ht="18" customHeight="1">
      <c r="B11" s="1189" t="s">
        <v>370</v>
      </c>
      <c r="C11" s="1190"/>
      <c r="D11" s="1190"/>
      <c r="E11" s="1191"/>
      <c r="F11" s="1192"/>
      <c r="G11" s="1192"/>
      <c r="H11" s="1192"/>
      <c r="I11" s="1192"/>
      <c r="J11" s="1192"/>
      <c r="K11" s="1192"/>
      <c r="L11" s="1193"/>
      <c r="M11" s="1194"/>
      <c r="N11" s="1194"/>
      <c r="O11" s="1123"/>
      <c r="P11" s="1195"/>
      <c r="Q11" s="167"/>
      <c r="R11" s="167"/>
    </row>
    <row r="12" spans="2:18" ht="18" customHeight="1">
      <c r="B12" s="1189" t="s">
        <v>371</v>
      </c>
      <c r="C12" s="1190"/>
      <c r="D12" s="1190"/>
      <c r="E12" s="1191"/>
      <c r="F12" s="1192"/>
      <c r="G12" s="1192"/>
      <c r="H12" s="1192"/>
      <c r="I12" s="1192"/>
      <c r="J12" s="1192"/>
      <c r="K12" s="1192"/>
      <c r="L12" s="1193"/>
      <c r="M12" s="1194"/>
      <c r="N12" s="1194"/>
      <c r="O12" s="1123"/>
      <c r="P12" s="1195"/>
      <c r="Q12" s="167"/>
      <c r="R12" s="167"/>
    </row>
    <row r="13" spans="2:18" ht="18" customHeight="1">
      <c r="B13" s="1198"/>
      <c r="C13" s="1201"/>
      <c r="D13" s="1201"/>
      <c r="E13" s="1191"/>
      <c r="F13" s="1192"/>
      <c r="G13" s="1192"/>
      <c r="H13" s="1192"/>
      <c r="I13" s="1192"/>
      <c r="J13" s="1192"/>
      <c r="K13" s="1192"/>
      <c r="L13" s="1193"/>
      <c r="M13" s="1194"/>
      <c r="N13" s="1194"/>
      <c r="O13" s="1123"/>
      <c r="P13" s="1195"/>
    </row>
    <row r="14" spans="2:18" ht="18" customHeight="1" thickBot="1">
      <c r="B14" s="1231"/>
      <c r="C14" s="1232"/>
      <c r="D14" s="1232"/>
      <c r="E14" s="1221"/>
      <c r="F14" s="1222"/>
      <c r="G14" s="1222"/>
      <c r="H14" s="1222"/>
      <c r="I14" s="1222"/>
      <c r="J14" s="1222"/>
      <c r="K14" s="1222"/>
      <c r="L14" s="1223"/>
      <c r="M14" s="1224"/>
      <c r="N14" s="1224"/>
      <c r="O14" s="1225"/>
      <c r="P14" s="1226"/>
    </row>
    <row r="15" spans="2:18" ht="16.5" customHeight="1" thickBot="1">
      <c r="B15" s="1233" t="s">
        <v>372</v>
      </c>
      <c r="C15" s="1234"/>
      <c r="D15" s="1234"/>
      <c r="E15" s="1234"/>
      <c r="F15" s="1234"/>
      <c r="G15" s="1234"/>
      <c r="H15" s="1234"/>
      <c r="I15" s="1234"/>
      <c r="J15" s="1234"/>
      <c r="K15" s="1234"/>
      <c r="L15" s="1234"/>
      <c r="M15" s="1234"/>
      <c r="N15" s="1234"/>
      <c r="O15" s="1235"/>
      <c r="P15" s="1236"/>
    </row>
    <row r="16" spans="2:18" ht="16.5" customHeight="1">
      <c r="B16" s="1237" t="s">
        <v>373</v>
      </c>
      <c r="C16" s="1238"/>
      <c r="D16" s="1238"/>
      <c r="E16" s="1238"/>
      <c r="F16" s="1238"/>
      <c r="G16" s="1238"/>
      <c r="H16" s="1238"/>
      <c r="I16" s="1057" t="s">
        <v>374</v>
      </c>
      <c r="J16" s="1057"/>
      <c r="K16" s="1057"/>
      <c r="L16" s="1057"/>
      <c r="M16" s="1057"/>
      <c r="N16" s="1057"/>
      <c r="O16" s="1057"/>
      <c r="P16" s="1058"/>
    </row>
    <row r="17" spans="2:21" ht="16.5" customHeight="1">
      <c r="B17" s="1214" t="s">
        <v>792</v>
      </c>
      <c r="C17" s="1215"/>
      <c r="D17" s="1215"/>
      <c r="E17" s="1215"/>
      <c r="F17" s="1215"/>
      <c r="G17" s="1215"/>
      <c r="H17" s="1215"/>
      <c r="I17" s="1215"/>
      <c r="J17" s="1215"/>
      <c r="K17" s="1215"/>
      <c r="L17" s="1215"/>
      <c r="M17" s="1215"/>
      <c r="N17" s="1215"/>
      <c r="O17" s="1220"/>
      <c r="P17" s="1216"/>
    </row>
    <row r="18" spans="2:21" ht="16.5" customHeight="1" thickBot="1">
      <c r="B18" s="1210" t="s">
        <v>375</v>
      </c>
      <c r="C18" s="1211"/>
      <c r="D18" s="1211"/>
      <c r="E18" s="1211"/>
      <c r="F18" s="1211"/>
      <c r="G18" s="1211"/>
      <c r="H18" s="1211"/>
      <c r="I18" s="1211"/>
      <c r="J18" s="1211"/>
      <c r="K18" s="1211"/>
      <c r="L18" s="1211"/>
      <c r="M18" s="1211"/>
      <c r="N18" s="1211"/>
      <c r="O18" s="1212"/>
      <c r="P18" s="1213"/>
    </row>
    <row r="19" spans="2:21" ht="16.5" customHeight="1">
      <c r="B19" s="1056" t="s">
        <v>376</v>
      </c>
      <c r="C19" s="1057"/>
      <c r="D19" s="1057"/>
      <c r="E19" s="1057"/>
      <c r="F19" s="1057"/>
      <c r="G19" s="1057"/>
      <c r="H19" s="1057"/>
      <c r="I19" s="1057"/>
      <c r="J19" s="1057"/>
      <c r="K19" s="1057"/>
      <c r="L19" s="1057"/>
      <c r="M19" s="1057"/>
      <c r="N19" s="1057"/>
      <c r="O19" s="1057"/>
      <c r="P19" s="1058"/>
    </row>
    <row r="20" spans="2:21" ht="52.5" customHeight="1">
      <c r="B20" s="1241" t="s">
        <v>14</v>
      </c>
      <c r="C20" s="1242"/>
      <c r="D20" s="434" t="s">
        <v>225</v>
      </c>
      <c r="E20" s="435" t="s">
        <v>377</v>
      </c>
      <c r="F20" s="436" t="s">
        <v>350</v>
      </c>
      <c r="G20" s="433" t="s">
        <v>351</v>
      </c>
      <c r="H20" s="433" t="s">
        <v>378</v>
      </c>
      <c r="I20" s="433" t="s">
        <v>353</v>
      </c>
      <c r="J20" s="433" t="s">
        <v>379</v>
      </c>
      <c r="K20" s="433" t="s">
        <v>380</v>
      </c>
      <c r="L20" s="433" t="s">
        <v>381</v>
      </c>
      <c r="M20" s="433" t="s">
        <v>382</v>
      </c>
      <c r="N20" s="433" t="s">
        <v>383</v>
      </c>
      <c r="O20" s="433" t="s">
        <v>384</v>
      </c>
      <c r="P20" s="441" t="s">
        <v>744</v>
      </c>
      <c r="Q20" s="258"/>
      <c r="R20" s="258"/>
    </row>
    <row r="21" spans="2:21" ht="15.95" customHeight="1">
      <c r="B21" s="1239">
        <v>1</v>
      </c>
      <c r="C21" s="1240"/>
      <c r="D21" s="452" t="s">
        <v>771</v>
      </c>
      <c r="E21" s="450" t="s">
        <v>13</v>
      </c>
      <c r="F21" s="1311"/>
      <c r="G21" s="1310">
        <v>0.19585</v>
      </c>
      <c r="H21" s="1312">
        <f>J21*G21</f>
        <v>6.1692749999999998</v>
      </c>
      <c r="I21" s="451"/>
      <c r="J21" s="451">
        <v>31.5</v>
      </c>
      <c r="K21" s="1313">
        <f t="shared" ref="K21:K35" si="0">O21/10</f>
        <v>4.5</v>
      </c>
      <c r="L21" s="1313">
        <f t="shared" ref="L21:L35" si="1">K21*2</f>
        <v>9</v>
      </c>
      <c r="M21" s="1314" t="s">
        <v>385</v>
      </c>
      <c r="N21" s="451">
        <f t="shared" ref="N21:N28" si="2">IF(J21="","",O21-L21-K21-J21)</f>
        <v>0</v>
      </c>
      <c r="O21" s="1313">
        <v>45</v>
      </c>
      <c r="P21" s="1315">
        <v>1</v>
      </c>
      <c r="R21" s="449"/>
    </row>
    <row r="22" spans="2:21" ht="15.95" customHeight="1">
      <c r="B22" s="1243">
        <v>2</v>
      </c>
      <c r="C22" s="1244"/>
      <c r="D22" s="448" t="s">
        <v>758</v>
      </c>
      <c r="E22" s="259" t="s">
        <v>13</v>
      </c>
      <c r="F22" s="1316"/>
      <c r="G22" s="1308">
        <v>0.23131000000000002</v>
      </c>
      <c r="H22" s="1312">
        <f t="shared" ref="H22:H35" si="3">J22*G22</f>
        <v>7.2862650000000002</v>
      </c>
      <c r="I22" s="260"/>
      <c r="J22" s="451">
        <v>31.5</v>
      </c>
      <c r="K22" s="1317">
        <f t="shared" si="0"/>
        <v>4.5</v>
      </c>
      <c r="L22" s="1317">
        <f t="shared" si="1"/>
        <v>9</v>
      </c>
      <c r="M22" s="1318" t="s">
        <v>385</v>
      </c>
      <c r="N22" s="260">
        <f t="shared" si="2"/>
        <v>0</v>
      </c>
      <c r="O22" s="1317">
        <v>45</v>
      </c>
      <c r="P22" s="1319">
        <v>1</v>
      </c>
      <c r="R22" s="449"/>
    </row>
    <row r="23" spans="2:21" ht="15.95" customHeight="1">
      <c r="B23" s="1243">
        <v>3</v>
      </c>
      <c r="C23" s="1244"/>
      <c r="D23" s="448" t="s">
        <v>759</v>
      </c>
      <c r="E23" s="259" t="s">
        <v>13</v>
      </c>
      <c r="F23" s="1316"/>
      <c r="G23" s="1308">
        <v>0.25942000000000004</v>
      </c>
      <c r="H23" s="1312">
        <f t="shared" si="3"/>
        <v>8.1717300000000019</v>
      </c>
      <c r="I23" s="260"/>
      <c r="J23" s="451">
        <v>31.5</v>
      </c>
      <c r="K23" s="1317">
        <f t="shared" si="0"/>
        <v>4.5</v>
      </c>
      <c r="L23" s="1317">
        <f t="shared" si="1"/>
        <v>9</v>
      </c>
      <c r="M23" s="1318" t="s">
        <v>385</v>
      </c>
      <c r="N23" s="260">
        <f t="shared" si="2"/>
        <v>0</v>
      </c>
      <c r="O23" s="1317">
        <v>45</v>
      </c>
      <c r="P23" s="1319">
        <v>1</v>
      </c>
      <c r="R23" s="449"/>
    </row>
    <row r="24" spans="2:21" ht="15.75" customHeight="1">
      <c r="B24" s="1243">
        <v>4</v>
      </c>
      <c r="C24" s="1244"/>
      <c r="D24" s="448" t="s">
        <v>760</v>
      </c>
      <c r="E24" s="259" t="s">
        <v>13</v>
      </c>
      <c r="F24" s="1316"/>
      <c r="G24" s="1308">
        <v>0.28335000000000005</v>
      </c>
      <c r="H24" s="1312">
        <f t="shared" si="3"/>
        <v>8.9255250000000022</v>
      </c>
      <c r="I24" s="260"/>
      <c r="J24" s="451">
        <v>31.5</v>
      </c>
      <c r="K24" s="1317">
        <f t="shared" si="0"/>
        <v>4.5</v>
      </c>
      <c r="L24" s="1317">
        <f t="shared" si="1"/>
        <v>9</v>
      </c>
      <c r="M24" s="1318" t="s">
        <v>385</v>
      </c>
      <c r="N24" s="260">
        <f t="shared" si="2"/>
        <v>0</v>
      </c>
      <c r="O24" s="1317">
        <v>45</v>
      </c>
      <c r="P24" s="1319">
        <v>1</v>
      </c>
      <c r="R24" s="449"/>
      <c r="U24" s="437"/>
    </row>
    <row r="25" spans="2:21" ht="14.25" customHeight="1">
      <c r="B25" s="1243">
        <v>5</v>
      </c>
      <c r="C25" s="1244"/>
      <c r="D25" s="448" t="s">
        <v>761</v>
      </c>
      <c r="E25" s="259" t="s">
        <v>13</v>
      </c>
      <c r="F25" s="1316"/>
      <c r="G25" s="1308">
        <v>0.36981000000000003</v>
      </c>
      <c r="H25" s="1312">
        <f t="shared" si="3"/>
        <v>11.649015</v>
      </c>
      <c r="I25" s="260"/>
      <c r="J25" s="451">
        <v>31.5</v>
      </c>
      <c r="K25" s="1317">
        <f t="shared" si="0"/>
        <v>4.5</v>
      </c>
      <c r="L25" s="1317">
        <f t="shared" si="1"/>
        <v>9</v>
      </c>
      <c r="M25" s="1318" t="s">
        <v>385</v>
      </c>
      <c r="N25" s="260">
        <f t="shared" si="2"/>
        <v>0</v>
      </c>
      <c r="O25" s="1317">
        <v>45</v>
      </c>
      <c r="P25" s="1319">
        <v>1</v>
      </c>
      <c r="R25" s="449"/>
      <c r="U25" s="437"/>
    </row>
    <row r="26" spans="2:21" ht="14.1" customHeight="1">
      <c r="B26" s="1243">
        <v>6</v>
      </c>
      <c r="C26" s="1244"/>
      <c r="D26" s="448" t="s">
        <v>762</v>
      </c>
      <c r="E26" s="259" t="s">
        <v>13</v>
      </c>
      <c r="F26" s="1316"/>
      <c r="G26" s="1308">
        <v>0.23804</v>
      </c>
      <c r="H26" s="1312">
        <f t="shared" si="3"/>
        <v>7.4982600000000001</v>
      </c>
      <c r="I26" s="260"/>
      <c r="J26" s="451">
        <v>31.5</v>
      </c>
      <c r="K26" s="1317">
        <f t="shared" si="0"/>
        <v>4.5</v>
      </c>
      <c r="L26" s="1317">
        <f t="shared" si="1"/>
        <v>9</v>
      </c>
      <c r="M26" s="1318" t="s">
        <v>385</v>
      </c>
      <c r="N26" s="260">
        <f t="shared" si="2"/>
        <v>0</v>
      </c>
      <c r="O26" s="1317">
        <v>45</v>
      </c>
      <c r="P26" s="1319">
        <v>1</v>
      </c>
      <c r="R26" s="449"/>
      <c r="U26" s="437"/>
    </row>
    <row r="27" spans="2:21" ht="14.1" customHeight="1">
      <c r="B27" s="1243">
        <v>7</v>
      </c>
      <c r="C27" s="1244"/>
      <c r="D27" s="448" t="s">
        <v>763</v>
      </c>
      <c r="E27" s="259" t="s">
        <v>13</v>
      </c>
      <c r="F27" s="1316"/>
      <c r="G27" s="1308">
        <v>0.22306000000000001</v>
      </c>
      <c r="H27" s="1312">
        <f t="shared" si="3"/>
        <v>7.0263900000000001</v>
      </c>
      <c r="I27" s="260"/>
      <c r="J27" s="451">
        <v>31.5</v>
      </c>
      <c r="K27" s="1317">
        <f t="shared" si="0"/>
        <v>4.5</v>
      </c>
      <c r="L27" s="1317">
        <f t="shared" si="1"/>
        <v>9</v>
      </c>
      <c r="M27" s="1318" t="s">
        <v>385</v>
      </c>
      <c r="N27" s="260">
        <f t="shared" si="2"/>
        <v>0</v>
      </c>
      <c r="O27" s="1317">
        <v>45</v>
      </c>
      <c r="P27" s="1319">
        <v>1</v>
      </c>
      <c r="R27" s="449"/>
      <c r="U27" s="437"/>
    </row>
    <row r="28" spans="2:21" ht="14.1" customHeight="1">
      <c r="B28" s="1243">
        <v>8</v>
      </c>
      <c r="C28" s="1244"/>
      <c r="D28" s="448" t="s">
        <v>764</v>
      </c>
      <c r="E28" s="259" t="s">
        <v>13</v>
      </c>
      <c r="F28" s="1316"/>
      <c r="G28" s="1308">
        <v>0.26413999999999999</v>
      </c>
      <c r="H28" s="1312">
        <f t="shared" si="3"/>
        <v>8.320409999999999</v>
      </c>
      <c r="I28" s="260"/>
      <c r="J28" s="451">
        <v>31.5</v>
      </c>
      <c r="K28" s="1317">
        <f t="shared" si="0"/>
        <v>4.5</v>
      </c>
      <c r="L28" s="1317">
        <f t="shared" si="1"/>
        <v>9</v>
      </c>
      <c r="M28" s="1318" t="s">
        <v>385</v>
      </c>
      <c r="N28" s="260">
        <f t="shared" si="2"/>
        <v>0</v>
      </c>
      <c r="O28" s="1317">
        <v>45</v>
      </c>
      <c r="P28" s="1319">
        <v>1</v>
      </c>
      <c r="R28" s="449"/>
      <c r="U28" s="437"/>
    </row>
    <row r="29" spans="2:21" ht="14.1" customHeight="1">
      <c r="B29" s="1239">
        <v>9</v>
      </c>
      <c r="C29" s="1240"/>
      <c r="D29" s="452" t="s">
        <v>765</v>
      </c>
      <c r="E29" s="450" t="s">
        <v>13</v>
      </c>
      <c r="F29" s="1311"/>
      <c r="G29" s="1310">
        <v>0.15246999999999999</v>
      </c>
      <c r="H29" s="1312">
        <f t="shared" si="3"/>
        <v>4.8028050000000002</v>
      </c>
      <c r="I29" s="451"/>
      <c r="J29" s="451">
        <v>31.5</v>
      </c>
      <c r="K29" s="1313">
        <f t="shared" si="0"/>
        <v>4.5</v>
      </c>
      <c r="L29" s="1313">
        <f t="shared" si="1"/>
        <v>9</v>
      </c>
      <c r="M29" s="1314" t="s">
        <v>385</v>
      </c>
      <c r="N29" s="451">
        <f t="shared" ref="N29:N35" si="4">IF(J29="","",O29-L29-K29-J29)</f>
        <v>0</v>
      </c>
      <c r="O29" s="1313">
        <v>45</v>
      </c>
      <c r="P29" s="1315">
        <v>1</v>
      </c>
      <c r="R29" s="449"/>
      <c r="U29" s="437"/>
    </row>
    <row r="30" spans="2:21" ht="14.1" customHeight="1">
      <c r="B30" s="1243">
        <v>10</v>
      </c>
      <c r="C30" s="1244"/>
      <c r="D30" s="448" t="s">
        <v>766</v>
      </c>
      <c r="E30" s="259" t="s">
        <v>13</v>
      </c>
      <c r="F30" s="1316"/>
      <c r="G30" s="1308">
        <v>0.27731</v>
      </c>
      <c r="H30" s="1312">
        <f t="shared" si="3"/>
        <v>8.7352650000000001</v>
      </c>
      <c r="I30" s="260"/>
      <c r="J30" s="451">
        <v>31.5</v>
      </c>
      <c r="K30" s="1317">
        <f t="shared" si="0"/>
        <v>4.5</v>
      </c>
      <c r="L30" s="1317">
        <f t="shared" si="1"/>
        <v>9</v>
      </c>
      <c r="M30" s="1318" t="s">
        <v>385</v>
      </c>
      <c r="N30" s="260">
        <f t="shared" si="4"/>
        <v>0</v>
      </c>
      <c r="O30" s="1317">
        <v>45</v>
      </c>
      <c r="P30" s="1319">
        <v>1</v>
      </c>
      <c r="R30" s="449"/>
    </row>
    <row r="31" spans="2:21" ht="14.1" customHeight="1">
      <c r="B31" s="1243">
        <v>11</v>
      </c>
      <c r="C31" s="1244"/>
      <c r="D31" s="448" t="s">
        <v>767</v>
      </c>
      <c r="E31" s="259" t="s">
        <v>13</v>
      </c>
      <c r="F31" s="1316"/>
      <c r="G31" s="1308">
        <v>0.26782</v>
      </c>
      <c r="H31" s="1312">
        <f t="shared" si="3"/>
        <v>8.4363299999999999</v>
      </c>
      <c r="I31" s="260"/>
      <c r="J31" s="451">
        <v>31.5</v>
      </c>
      <c r="K31" s="1317">
        <f t="shared" si="0"/>
        <v>4.5</v>
      </c>
      <c r="L31" s="1317">
        <f t="shared" si="1"/>
        <v>9</v>
      </c>
      <c r="M31" s="1318" t="s">
        <v>385</v>
      </c>
      <c r="N31" s="260">
        <f t="shared" si="4"/>
        <v>0</v>
      </c>
      <c r="O31" s="1317">
        <v>45</v>
      </c>
      <c r="P31" s="1319">
        <v>1</v>
      </c>
      <c r="R31" s="449"/>
    </row>
    <row r="32" spans="2:21">
      <c r="B32" s="1243">
        <v>12</v>
      </c>
      <c r="C32" s="1244"/>
      <c r="D32" s="448" t="s">
        <v>768</v>
      </c>
      <c r="E32" s="259" t="s">
        <v>13</v>
      </c>
      <c r="F32" s="1316"/>
      <c r="G32" s="1308">
        <v>0.26782</v>
      </c>
      <c r="H32" s="1312">
        <f t="shared" si="3"/>
        <v>8.4363299999999999</v>
      </c>
      <c r="I32" s="260"/>
      <c r="J32" s="451">
        <v>31.5</v>
      </c>
      <c r="K32" s="1317">
        <f t="shared" si="0"/>
        <v>4.5</v>
      </c>
      <c r="L32" s="1317">
        <f t="shared" si="1"/>
        <v>9</v>
      </c>
      <c r="M32" s="1318" t="s">
        <v>385</v>
      </c>
      <c r="N32" s="260">
        <f t="shared" si="4"/>
        <v>0</v>
      </c>
      <c r="O32" s="1317">
        <v>45</v>
      </c>
      <c r="P32" s="1319">
        <v>1</v>
      </c>
      <c r="R32" s="449"/>
    </row>
    <row r="33" spans="2:18">
      <c r="B33" s="1239">
        <v>13</v>
      </c>
      <c r="C33" s="1240"/>
      <c r="D33" s="452" t="s">
        <v>769</v>
      </c>
      <c r="E33" s="450" t="s">
        <v>13</v>
      </c>
      <c r="F33" s="1311"/>
      <c r="G33" s="1310">
        <v>0.10682999999999999</v>
      </c>
      <c r="H33" s="1312">
        <f t="shared" si="3"/>
        <v>3.3651449999999996</v>
      </c>
      <c r="I33" s="451"/>
      <c r="J33" s="451">
        <v>31.5</v>
      </c>
      <c r="K33" s="1313">
        <f t="shared" si="0"/>
        <v>4.5</v>
      </c>
      <c r="L33" s="1313">
        <f t="shared" si="1"/>
        <v>9</v>
      </c>
      <c r="M33" s="1314" t="s">
        <v>385</v>
      </c>
      <c r="N33" s="451">
        <f t="shared" si="4"/>
        <v>0</v>
      </c>
      <c r="O33" s="1313">
        <v>45</v>
      </c>
      <c r="P33" s="1315">
        <v>1</v>
      </c>
      <c r="R33" s="449"/>
    </row>
    <row r="34" spans="2:18">
      <c r="B34" s="1243">
        <v>14</v>
      </c>
      <c r="C34" s="1244"/>
      <c r="D34" s="448" t="s">
        <v>772</v>
      </c>
      <c r="E34" s="259" t="s">
        <v>13</v>
      </c>
      <c r="F34" s="1316"/>
      <c r="G34" s="1308">
        <v>0.25574999999999998</v>
      </c>
      <c r="H34" s="1312">
        <f t="shared" si="3"/>
        <v>8.0561249999999998</v>
      </c>
      <c r="I34" s="260"/>
      <c r="J34" s="451">
        <v>31.5</v>
      </c>
      <c r="K34" s="1317">
        <f t="shared" si="0"/>
        <v>4.5</v>
      </c>
      <c r="L34" s="1317">
        <f t="shared" si="1"/>
        <v>9</v>
      </c>
      <c r="M34" s="1318" t="s">
        <v>385</v>
      </c>
      <c r="N34" s="260">
        <f t="shared" si="4"/>
        <v>0</v>
      </c>
      <c r="O34" s="1317">
        <v>45</v>
      </c>
      <c r="P34" s="1319">
        <v>1</v>
      </c>
      <c r="R34" s="449"/>
    </row>
    <row r="35" spans="2:18">
      <c r="B35" s="1239">
        <v>15</v>
      </c>
      <c r="C35" s="1240"/>
      <c r="D35" s="452" t="s">
        <v>770</v>
      </c>
      <c r="E35" s="450" t="s">
        <v>13</v>
      </c>
      <c r="F35" s="1311"/>
      <c r="G35" s="1310">
        <v>0.15886</v>
      </c>
      <c r="H35" s="1312">
        <f t="shared" si="3"/>
        <v>5.0040899999999997</v>
      </c>
      <c r="I35" s="451"/>
      <c r="J35" s="451">
        <v>31.5</v>
      </c>
      <c r="K35" s="1313">
        <f t="shared" si="0"/>
        <v>4.5</v>
      </c>
      <c r="L35" s="1313">
        <f t="shared" si="1"/>
        <v>9</v>
      </c>
      <c r="M35" s="1314" t="s">
        <v>385</v>
      </c>
      <c r="N35" s="451">
        <f t="shared" si="4"/>
        <v>0</v>
      </c>
      <c r="O35" s="1313">
        <v>45</v>
      </c>
      <c r="P35" s="1315">
        <v>1</v>
      </c>
      <c r="R35" s="449"/>
    </row>
    <row r="36" spans="2:18">
      <c r="B36" s="1214" t="s">
        <v>386</v>
      </c>
      <c r="C36" s="1215"/>
      <c r="D36" s="1215"/>
      <c r="E36" s="1215"/>
      <c r="F36" s="1215"/>
      <c r="G36" s="1215"/>
      <c r="H36" s="1215"/>
      <c r="I36" s="1215"/>
      <c r="J36" s="1215"/>
      <c r="K36" s="1215"/>
      <c r="L36" s="1215"/>
      <c r="M36" s="1215"/>
      <c r="N36" s="1215"/>
      <c r="O36" s="1215"/>
      <c r="P36" s="1216"/>
    </row>
    <row r="37" spans="2:18">
      <c r="B37" s="1217" t="s">
        <v>387</v>
      </c>
      <c r="C37" s="1218"/>
      <c r="D37" s="1218"/>
      <c r="E37" s="1218"/>
      <c r="F37" s="1218"/>
      <c r="G37" s="1218"/>
      <c r="H37" s="1218"/>
      <c r="I37" s="1218"/>
      <c r="J37" s="1218"/>
      <c r="K37" s="1218"/>
      <c r="L37" s="1218"/>
      <c r="M37" s="1218"/>
      <c r="N37" s="1218"/>
      <c r="O37" s="1218"/>
      <c r="P37" s="1219"/>
    </row>
    <row r="38" spans="2:18">
      <c r="B38" s="1214" t="s">
        <v>364</v>
      </c>
      <c r="C38" s="1215"/>
      <c r="D38" s="1215"/>
      <c r="E38" s="1215"/>
      <c r="F38" s="1215"/>
      <c r="G38" s="1215"/>
      <c r="H38" s="1215"/>
      <c r="I38" s="1215"/>
      <c r="J38" s="1215"/>
      <c r="K38" s="1215"/>
      <c r="L38" s="1215"/>
      <c r="M38" s="1215"/>
      <c r="N38" s="1215"/>
      <c r="O38" s="1215"/>
      <c r="P38" s="1216"/>
    </row>
    <row r="39" spans="2:18">
      <c r="B39" s="1214" t="s">
        <v>773</v>
      </c>
      <c r="C39" s="1215"/>
      <c r="D39" s="1215"/>
      <c r="E39" s="1215"/>
      <c r="F39" s="1215"/>
      <c r="G39" s="1215"/>
      <c r="H39" s="1215"/>
      <c r="I39" s="1215"/>
      <c r="J39" s="1215"/>
      <c r="K39" s="1215"/>
      <c r="L39" s="1215"/>
      <c r="M39" s="1215"/>
      <c r="N39" s="1215"/>
      <c r="O39" s="1215"/>
      <c r="P39" s="1216"/>
    </row>
    <row r="40" spans="2:18">
      <c r="B40" s="1214" t="s">
        <v>774</v>
      </c>
      <c r="C40" s="1215"/>
      <c r="D40" s="1215"/>
      <c r="E40" s="1215"/>
      <c r="F40" s="1215"/>
      <c r="G40" s="1215"/>
      <c r="H40" s="1215"/>
      <c r="I40" s="1215"/>
      <c r="J40" s="1215"/>
      <c r="K40" s="1215"/>
      <c r="L40" s="1215"/>
      <c r="M40" s="1215"/>
      <c r="N40" s="1215"/>
      <c r="O40" s="1215"/>
      <c r="P40" s="1216"/>
    </row>
    <row r="41" spans="2:18">
      <c r="B41" s="1214" t="s">
        <v>388</v>
      </c>
      <c r="C41" s="1215"/>
      <c r="D41" s="1215"/>
      <c r="E41" s="1215"/>
      <c r="F41" s="1215"/>
      <c r="G41" s="1215"/>
      <c r="H41" s="1215"/>
      <c r="I41" s="1215"/>
      <c r="J41" s="1215"/>
      <c r="K41" s="1215"/>
      <c r="L41" s="1215"/>
      <c r="M41" s="1215"/>
      <c r="N41" s="1215"/>
      <c r="O41" s="1215"/>
      <c r="P41" s="1216"/>
    </row>
    <row r="42" spans="2:18">
      <c r="B42" s="1214" t="s">
        <v>389</v>
      </c>
      <c r="C42" s="1215"/>
      <c r="D42" s="1215"/>
      <c r="E42" s="1215"/>
      <c r="F42" s="1215"/>
      <c r="G42" s="1215"/>
      <c r="H42" s="1215"/>
      <c r="I42" s="1215"/>
      <c r="J42" s="1215"/>
      <c r="K42" s="1215"/>
      <c r="L42" s="1215"/>
      <c r="M42" s="1215"/>
      <c r="N42" s="1215"/>
      <c r="O42" s="1215"/>
      <c r="P42" s="1216"/>
    </row>
    <row r="43" spans="2:18" ht="16.5" thickBot="1">
      <c r="B43" s="1210" t="s">
        <v>793</v>
      </c>
      <c r="C43" s="1211"/>
      <c r="D43" s="1211"/>
      <c r="E43" s="1211"/>
      <c r="F43" s="1211"/>
      <c r="G43" s="1211"/>
      <c r="H43" s="1211"/>
      <c r="I43" s="1211"/>
      <c r="J43" s="1211"/>
      <c r="K43" s="1211"/>
      <c r="L43" s="1211"/>
      <c r="M43" s="1211"/>
      <c r="N43" s="1211"/>
      <c r="O43" s="1211"/>
      <c r="P43" s="1213"/>
    </row>
    <row r="44" spans="2:18">
      <c r="B44" s="1056" t="s">
        <v>390</v>
      </c>
      <c r="C44" s="1057"/>
      <c r="D44" s="1057"/>
      <c r="E44" s="1057"/>
      <c r="F44" s="1057"/>
      <c r="G44" s="1057"/>
      <c r="H44" s="1057"/>
      <c r="I44" s="1057"/>
      <c r="J44" s="1057"/>
      <c r="K44" s="1057"/>
      <c r="L44" s="1057"/>
      <c r="M44" s="1057"/>
      <c r="N44" s="1057"/>
      <c r="O44" s="1057"/>
      <c r="P44" s="1058"/>
    </row>
    <row r="45" spans="2:18" ht="16.5" thickBot="1">
      <c r="B45" s="1210" t="s">
        <v>391</v>
      </c>
      <c r="C45" s="1211"/>
      <c r="D45" s="1211"/>
      <c r="E45" s="1211"/>
      <c r="F45" s="1211"/>
      <c r="G45" s="1211"/>
      <c r="H45" s="1211"/>
      <c r="I45" s="1211"/>
      <c r="J45" s="1211"/>
      <c r="K45" s="1211"/>
      <c r="L45" s="1211"/>
      <c r="M45" s="1211"/>
      <c r="N45" s="1211"/>
      <c r="O45" s="1212"/>
      <c r="P45" s="1213"/>
    </row>
  </sheetData>
  <mergeCells count="67">
    <mergeCell ref="B33:C33"/>
    <mergeCell ref="B34:C34"/>
    <mergeCell ref="B35:C35"/>
    <mergeCell ref="B28:C28"/>
    <mergeCell ref="B29:C29"/>
    <mergeCell ref="B30:C30"/>
    <mergeCell ref="B31:C31"/>
    <mergeCell ref="B32:C32"/>
    <mergeCell ref="B23:C23"/>
    <mergeCell ref="B24:C24"/>
    <mergeCell ref="B25:C25"/>
    <mergeCell ref="B26:C26"/>
    <mergeCell ref="B27:C27"/>
    <mergeCell ref="B21:C21"/>
    <mergeCell ref="B19:P19"/>
    <mergeCell ref="B20:C20"/>
    <mergeCell ref="B18:P18"/>
    <mergeCell ref="B22:C22"/>
    <mergeCell ref="M9:P9"/>
    <mergeCell ref="M13:P13"/>
    <mergeCell ref="B14:D14"/>
    <mergeCell ref="I16:P16"/>
    <mergeCell ref="B15:P15"/>
    <mergeCell ref="B16:H16"/>
    <mergeCell ref="E13:L13"/>
    <mergeCell ref="B17:P17"/>
    <mergeCell ref="B13:D13"/>
    <mergeCell ref="E14:L14"/>
    <mergeCell ref="M14:P14"/>
    <mergeCell ref="C2:P2"/>
    <mergeCell ref="B4:D4"/>
    <mergeCell ref="E4:H4"/>
    <mergeCell ref="I4:J4"/>
    <mergeCell ref="K4:P4"/>
    <mergeCell ref="K7:L7"/>
    <mergeCell ref="E12:L12"/>
    <mergeCell ref="M11:P11"/>
    <mergeCell ref="B11:D11"/>
    <mergeCell ref="E11:L11"/>
    <mergeCell ref="M12:P12"/>
    <mergeCell ref="B12:D12"/>
    <mergeCell ref="B45:P45"/>
    <mergeCell ref="B36:P36"/>
    <mergeCell ref="B37:P37"/>
    <mergeCell ref="B38:P38"/>
    <mergeCell ref="B39:P39"/>
    <mergeCell ref="B40:P40"/>
    <mergeCell ref="B44:P44"/>
    <mergeCell ref="B42:P42"/>
    <mergeCell ref="B43:P43"/>
    <mergeCell ref="B41:P41"/>
    <mergeCell ref="M1:N1"/>
    <mergeCell ref="B8:P8"/>
    <mergeCell ref="B10:D10"/>
    <mergeCell ref="E10:L10"/>
    <mergeCell ref="M10:P10"/>
    <mergeCell ref="O1:P1"/>
    <mergeCell ref="E7:J7"/>
    <mergeCell ref="B6:D6"/>
    <mergeCell ref="M7:P7"/>
    <mergeCell ref="B7:D7"/>
    <mergeCell ref="B9:D9"/>
    <mergeCell ref="E9:L9"/>
    <mergeCell ref="K6:L6"/>
    <mergeCell ref="M6:P6"/>
    <mergeCell ref="B5:P5"/>
    <mergeCell ref="E6:J6"/>
  </mergeCells>
  <phoneticPr fontId="5" type="noConversion"/>
  <pageMargins left="0.35" right="0.36" top="0.33" bottom="0.3" header="0.31" footer="0.23"/>
  <pageSetup paperSize="9" scale="84" orientation="portrait" r:id="rId1"/>
  <headerFooter alignWithMargins="0"/>
  <colBreaks count="1" manualBreakCount="1">
    <brk id="16" max="1048575" man="1"/>
  </colBreaks>
  <legacyDrawing r:id="rId2"/>
</worksheet>
</file>

<file path=xl/worksheets/sheet13.xml><?xml version="1.0" encoding="utf-8"?>
<worksheet xmlns="http://schemas.openxmlformats.org/spreadsheetml/2006/main" xmlns:r="http://schemas.openxmlformats.org/officeDocument/2006/relationships">
  <sheetPr codeName="Sheet211">
    <pageSetUpPr fitToPage="1"/>
  </sheetPr>
  <dimension ref="B1:V60"/>
  <sheetViews>
    <sheetView tabSelected="1" zoomScale="85" zoomScaleNormal="85" zoomScaleSheetLayoutView="100" workbookViewId="0">
      <selection activeCell="B61" sqref="B61"/>
    </sheetView>
  </sheetViews>
  <sheetFormatPr defaultRowHeight="15.75"/>
  <cols>
    <col min="1" max="1" width="0.75" style="155" customWidth="1"/>
    <col min="2" max="2" width="3.875" style="155" customWidth="1"/>
    <col min="3" max="3" width="23.375" style="155" customWidth="1"/>
    <col min="4" max="4" width="15.375" style="155" customWidth="1"/>
    <col min="5" max="5" width="15.75" style="155" customWidth="1"/>
    <col min="6" max="6" width="15" style="155" customWidth="1"/>
    <col min="7" max="7" width="7.125" style="155" customWidth="1"/>
    <col min="8" max="8" width="11.25" style="155" customWidth="1"/>
    <col min="9" max="9" width="7.25" style="155" customWidth="1"/>
    <col min="10" max="10" width="8.875" style="155" customWidth="1"/>
    <col min="11" max="11" width="8.75" style="155" customWidth="1"/>
    <col min="12" max="12" width="5.25" style="155" customWidth="1"/>
    <col min="13" max="13" width="5.625" style="155" customWidth="1"/>
    <col min="14" max="14" width="5.25" style="292" customWidth="1"/>
    <col min="15" max="15" width="4.375" style="292" customWidth="1"/>
    <col min="16" max="16" width="6.25" style="155" customWidth="1"/>
    <col min="17" max="17" width="6.375" style="155" customWidth="1"/>
    <col min="18" max="18" width="5.875" style="155" customWidth="1"/>
    <col min="19" max="19" width="5.5" style="155" customWidth="1"/>
    <col min="20" max="20" width="7.5" style="155" customWidth="1"/>
    <col min="21" max="21" width="13.5" style="155" customWidth="1"/>
    <col min="22" max="16384" width="9" style="155"/>
  </cols>
  <sheetData>
    <row r="1" spans="2:21" ht="9" customHeight="1"/>
    <row r="2" spans="2:21" ht="16.5" customHeight="1">
      <c r="B2" s="852" t="s">
        <v>655</v>
      </c>
      <c r="C2" s="852"/>
      <c r="D2" s="852"/>
      <c r="E2" s="852"/>
      <c r="F2" s="852"/>
      <c r="G2" s="852"/>
      <c r="H2" s="852"/>
      <c r="I2" s="852"/>
      <c r="J2" s="852"/>
      <c r="K2" s="852"/>
      <c r="L2" s="852"/>
      <c r="M2" s="852"/>
      <c r="N2" s="852"/>
      <c r="O2" s="852"/>
      <c r="P2" s="852"/>
      <c r="Q2" s="852"/>
      <c r="R2" s="852"/>
      <c r="S2" s="852"/>
      <c r="T2" s="852"/>
      <c r="U2" s="852"/>
    </row>
    <row r="3" spans="2:21" ht="9" customHeight="1" thickBot="1">
      <c r="C3" s="154"/>
      <c r="D3" s="154"/>
      <c r="E3" s="154"/>
      <c r="F3" s="154"/>
      <c r="G3" s="154"/>
      <c r="H3" s="154"/>
      <c r="I3" s="154"/>
      <c r="J3" s="154"/>
      <c r="K3" s="154"/>
      <c r="L3" s="154"/>
      <c r="M3" s="154"/>
      <c r="N3" s="154"/>
      <c r="O3" s="154"/>
      <c r="P3" s="154"/>
      <c r="Q3" s="154"/>
    </row>
    <row r="4" spans="2:21" ht="18" customHeight="1" thickBot="1">
      <c r="B4" s="1284" t="s">
        <v>340</v>
      </c>
      <c r="C4" s="1229"/>
      <c r="D4" s="1229"/>
      <c r="E4" s="263" t="e">
        <f>服務表!$E$5</f>
        <v>#REF!</v>
      </c>
      <c r="F4" s="264"/>
      <c r="G4" s="264"/>
      <c r="H4" s="220"/>
      <c r="I4" s="265" t="s">
        <v>215</v>
      </c>
      <c r="J4" s="265"/>
      <c r="K4" s="221"/>
      <c r="L4" s="263" t="e">
        <f>#REF!</f>
        <v>#REF!</v>
      </c>
      <c r="M4" s="264"/>
      <c r="N4" s="426"/>
      <c r="O4" s="426"/>
      <c r="P4" s="264"/>
      <c r="Q4" s="264"/>
      <c r="R4" s="156"/>
      <c r="S4" s="156"/>
      <c r="T4" s="156"/>
      <c r="U4" s="266"/>
    </row>
    <row r="5" spans="2:21" ht="15.75" customHeight="1">
      <c r="B5" s="1285" t="s">
        <v>341</v>
      </c>
      <c r="C5" s="1286"/>
      <c r="D5" s="1286"/>
      <c r="E5" s="1286"/>
      <c r="F5" s="1286"/>
      <c r="G5" s="1286"/>
      <c r="H5" s="1286"/>
      <c r="I5" s="1286"/>
      <c r="J5" s="1286"/>
      <c r="K5" s="1286"/>
      <c r="L5" s="1286"/>
      <c r="M5" s="1286"/>
      <c r="N5" s="1286"/>
      <c r="O5" s="1287"/>
      <c r="P5" s="1287"/>
      <c r="Q5" s="1287"/>
      <c r="R5" s="267"/>
      <c r="S5" s="267"/>
      <c r="T5" s="267"/>
      <c r="U5" s="268"/>
    </row>
    <row r="6" spans="2:21" ht="24.95" customHeight="1">
      <c r="B6" s="957" t="s">
        <v>393</v>
      </c>
      <c r="C6" s="1288"/>
      <c r="D6" s="1288"/>
      <c r="E6" s="269"/>
      <c r="F6" s="270"/>
      <c r="G6" s="270"/>
      <c r="H6" s="270"/>
      <c r="I6" s="271" t="s">
        <v>221</v>
      </c>
      <c r="J6" s="271"/>
      <c r="K6" s="223"/>
      <c r="L6" s="1289">
        <v>42956</v>
      </c>
      <c r="M6" s="1290"/>
      <c r="N6" s="1290"/>
      <c r="O6" s="1291"/>
      <c r="P6" s="1291"/>
      <c r="Q6" s="1291"/>
      <c r="R6" s="261"/>
      <c r="S6" s="261"/>
      <c r="T6" s="261"/>
      <c r="U6" s="262"/>
    </row>
    <row r="7" spans="2:21" ht="24.95" customHeight="1" thickBot="1">
      <c r="B7" s="1292" t="s">
        <v>394</v>
      </c>
      <c r="C7" s="1293"/>
      <c r="D7" s="1293"/>
      <c r="E7" s="272">
        <v>15</v>
      </c>
      <c r="F7" s="273"/>
      <c r="G7" s="273"/>
      <c r="H7" s="273"/>
      <c r="I7" s="273"/>
      <c r="J7" s="273"/>
      <c r="K7" s="273"/>
      <c r="L7" s="273"/>
      <c r="M7" s="273"/>
      <c r="N7" s="427"/>
      <c r="O7" s="427"/>
      <c r="P7" s="273"/>
      <c r="Q7" s="273"/>
      <c r="R7" s="274"/>
      <c r="S7" s="274"/>
      <c r="T7" s="274"/>
      <c r="U7" s="275"/>
    </row>
    <row r="8" spans="2:21" ht="20.100000000000001" customHeight="1">
      <c r="B8" s="1285">
        <v>4</v>
      </c>
      <c r="C8" s="1286"/>
      <c r="D8" s="1286"/>
      <c r="E8" s="1286"/>
      <c r="F8" s="1286"/>
      <c r="G8" s="1286"/>
      <c r="H8" s="1286"/>
      <c r="I8" s="1286"/>
      <c r="J8" s="1286"/>
      <c r="K8" s="1286"/>
      <c r="L8" s="1286"/>
      <c r="M8" s="1286"/>
      <c r="N8" s="1286"/>
      <c r="O8" s="1287"/>
      <c r="P8" s="1287"/>
      <c r="Q8" s="1287"/>
      <c r="R8" s="267"/>
      <c r="S8" s="267"/>
      <c r="T8" s="267"/>
      <c r="U8" s="268"/>
    </row>
    <row r="9" spans="2:21" ht="20.100000000000001" customHeight="1">
      <c r="B9" s="1254" t="s">
        <v>348</v>
      </c>
      <c r="C9" s="1130"/>
      <c r="D9" s="1130"/>
      <c r="E9" s="225" t="s">
        <v>395</v>
      </c>
      <c r="F9" s="224"/>
      <c r="G9" s="224"/>
      <c r="H9" s="224"/>
      <c r="I9" s="225" t="s">
        <v>396</v>
      </c>
      <c r="J9" s="224"/>
      <c r="K9" s="159"/>
      <c r="L9" s="225" t="s">
        <v>12</v>
      </c>
      <c r="M9" s="224"/>
      <c r="N9" s="425"/>
      <c r="O9" s="425"/>
      <c r="P9" s="224"/>
      <c r="Q9" s="224"/>
      <c r="R9" s="276"/>
      <c r="S9" s="276"/>
      <c r="T9" s="276"/>
      <c r="U9" s="277"/>
    </row>
    <row r="10" spans="2:21" ht="24.95" customHeight="1">
      <c r="B10" s="1254" t="s">
        <v>392</v>
      </c>
      <c r="C10" s="1130"/>
      <c r="D10" s="1130"/>
      <c r="E10" s="278"/>
      <c r="F10" s="279"/>
      <c r="G10" s="279"/>
      <c r="H10" s="279"/>
      <c r="I10" s="1294"/>
      <c r="J10" s="1295"/>
      <c r="K10" s="1296"/>
      <c r="L10" s="225"/>
      <c r="M10" s="224"/>
      <c r="N10" s="425"/>
      <c r="O10" s="425"/>
      <c r="P10" s="224"/>
      <c r="Q10" s="224"/>
      <c r="R10" s="280"/>
      <c r="S10" s="280"/>
      <c r="T10" s="280"/>
      <c r="U10" s="262"/>
    </row>
    <row r="11" spans="2:21" ht="24.95" customHeight="1">
      <c r="B11" s="1254" t="s">
        <v>397</v>
      </c>
      <c r="C11" s="1130"/>
      <c r="D11" s="1130"/>
      <c r="E11" s="226"/>
      <c r="F11" s="227"/>
      <c r="G11" s="227"/>
      <c r="H11" s="227"/>
      <c r="I11" s="226"/>
      <c r="J11" s="227"/>
      <c r="K11" s="228"/>
      <c r="L11" s="225"/>
      <c r="M11" s="224"/>
      <c r="N11" s="425"/>
      <c r="O11" s="425"/>
      <c r="P11" s="224"/>
      <c r="Q11" s="224"/>
      <c r="R11" s="280"/>
      <c r="S11" s="280"/>
      <c r="T11" s="280"/>
      <c r="U11" s="262"/>
    </row>
    <row r="12" spans="2:21" ht="24.95" customHeight="1">
      <c r="B12" s="1254" t="s">
        <v>398</v>
      </c>
      <c r="C12" s="1130"/>
      <c r="D12" s="1130"/>
      <c r="E12" s="226"/>
      <c r="F12" s="227"/>
      <c r="G12" s="227"/>
      <c r="H12" s="227"/>
      <c r="I12" s="226"/>
      <c r="J12" s="227"/>
      <c r="K12" s="228"/>
      <c r="L12" s="225"/>
      <c r="M12" s="224"/>
      <c r="N12" s="425"/>
      <c r="O12" s="425"/>
      <c r="P12" s="224"/>
      <c r="Q12" s="224"/>
      <c r="R12" s="56"/>
      <c r="S12" s="56"/>
      <c r="T12" s="56"/>
      <c r="U12" s="281"/>
    </row>
    <row r="13" spans="2:21" ht="24.95" customHeight="1" thickBot="1">
      <c r="B13" s="1280" t="s">
        <v>399</v>
      </c>
      <c r="C13" s="1281"/>
      <c r="D13" s="1281"/>
      <c r="E13" s="282" t="s">
        <v>400</v>
      </c>
      <c r="F13" s="283"/>
      <c r="G13" s="283"/>
      <c r="H13" s="283"/>
      <c r="I13" s="282" t="s">
        <v>401</v>
      </c>
      <c r="J13" s="283"/>
      <c r="K13" s="284"/>
      <c r="L13" s="1282"/>
      <c r="M13" s="1282"/>
      <c r="N13" s="1282"/>
      <c r="O13" s="1282"/>
      <c r="P13" s="1282"/>
      <c r="Q13" s="1283"/>
      <c r="R13" s="274"/>
      <c r="S13" s="274"/>
      <c r="T13" s="274"/>
      <c r="U13" s="275"/>
    </row>
    <row r="14" spans="2:21" ht="20.100000000000001" customHeight="1" thickBot="1">
      <c r="B14" s="1297" t="s">
        <v>372</v>
      </c>
      <c r="C14" s="1298"/>
      <c r="D14" s="1298"/>
      <c r="E14" s="1298"/>
      <c r="F14" s="1298"/>
      <c r="G14" s="1298"/>
      <c r="H14" s="1298"/>
      <c r="I14" s="1298"/>
      <c r="J14" s="1298"/>
      <c r="K14" s="1298"/>
      <c r="L14" s="1298"/>
      <c r="M14" s="1298"/>
      <c r="N14" s="1298"/>
      <c r="O14" s="1299"/>
      <c r="P14" s="1299"/>
      <c r="Q14" s="1299"/>
      <c r="R14" s="285"/>
      <c r="S14" s="285"/>
      <c r="T14" s="285"/>
      <c r="U14" s="286"/>
    </row>
    <row r="15" spans="2:21" ht="20.100000000000001" customHeight="1">
      <c r="B15" s="1261" t="s">
        <v>402</v>
      </c>
      <c r="C15" s="1262"/>
      <c r="D15" s="1272"/>
      <c r="E15" s="287"/>
      <c r="F15" s="287"/>
      <c r="G15" s="287">
        <f>E7</f>
        <v>15</v>
      </c>
      <c r="H15" s="288" t="s">
        <v>403</v>
      </c>
      <c r="I15" s="288"/>
      <c r="J15" s="288"/>
      <c r="K15" s="288"/>
      <c r="L15" s="288" t="s">
        <v>404</v>
      </c>
      <c r="M15" s="288"/>
      <c r="N15" s="428"/>
      <c r="O15" s="428"/>
      <c r="P15" s="288"/>
      <c r="Q15" s="288"/>
      <c r="R15" s="289"/>
      <c r="S15" s="289"/>
      <c r="T15" s="289"/>
      <c r="U15" s="290"/>
    </row>
    <row r="16" spans="2:21" ht="20.100000000000001" customHeight="1">
      <c r="B16" s="1254" t="s">
        <v>405</v>
      </c>
      <c r="C16" s="1130"/>
      <c r="D16" s="1130"/>
      <c r="E16" s="1130"/>
      <c r="F16" s="1130"/>
      <c r="G16" s="1130"/>
      <c r="H16" s="1130"/>
      <c r="I16" s="1130"/>
      <c r="J16" s="1130"/>
      <c r="K16" s="1130"/>
      <c r="L16" s="1130"/>
      <c r="M16" s="1130"/>
      <c r="N16" s="1130"/>
      <c r="O16" s="1130"/>
      <c r="P16" s="1130"/>
      <c r="Q16" s="1130"/>
      <c r="R16" s="1130"/>
      <c r="S16" s="1130"/>
      <c r="T16" s="1130"/>
      <c r="U16" s="1268"/>
    </row>
    <row r="17" spans="2:21" ht="20.100000000000001" customHeight="1">
      <c r="B17" s="1255" t="s">
        <v>406</v>
      </c>
      <c r="C17" s="1256"/>
      <c r="D17" s="1256"/>
      <c r="E17" s="1256"/>
      <c r="F17" s="1256"/>
      <c r="G17" s="1256"/>
      <c r="H17" s="1256"/>
      <c r="I17" s="1256"/>
      <c r="J17" s="1256"/>
      <c r="K17" s="1256"/>
      <c r="L17" s="1256"/>
      <c r="M17" s="1256"/>
      <c r="N17" s="1256"/>
      <c r="O17" s="1256"/>
      <c r="P17" s="1256"/>
      <c r="Q17" s="1256"/>
      <c r="R17" s="1256"/>
      <c r="S17" s="1256"/>
      <c r="T17" s="1256"/>
      <c r="U17" s="1257"/>
    </row>
    <row r="18" spans="2:21" ht="20.100000000000001" customHeight="1">
      <c r="B18" s="1255" t="s">
        <v>407</v>
      </c>
      <c r="C18" s="1256"/>
      <c r="D18" s="1256"/>
      <c r="E18" s="1256"/>
      <c r="F18" s="1256"/>
      <c r="G18" s="1256"/>
      <c r="H18" s="1256"/>
      <c r="I18" s="1256"/>
      <c r="J18" s="1256"/>
      <c r="K18" s="1256"/>
      <c r="L18" s="1256"/>
      <c r="M18" s="1256"/>
      <c r="N18" s="1256"/>
      <c r="O18" s="1256"/>
      <c r="P18" s="1256"/>
      <c r="Q18" s="1256"/>
      <c r="R18" s="1256"/>
      <c r="S18" s="1256"/>
      <c r="T18" s="1256"/>
      <c r="U18" s="1257"/>
    </row>
    <row r="19" spans="2:21" ht="20.100000000000001" customHeight="1" thickBot="1">
      <c r="B19" s="1273" t="s">
        <v>408</v>
      </c>
      <c r="C19" s="1274"/>
      <c r="D19" s="1274"/>
      <c r="E19" s="1274"/>
      <c r="F19" s="1274"/>
      <c r="G19" s="1274"/>
      <c r="H19" s="1274"/>
      <c r="I19" s="1274"/>
      <c r="J19" s="1274"/>
      <c r="K19" s="1274"/>
      <c r="L19" s="1274"/>
      <c r="M19" s="1274"/>
      <c r="N19" s="1274"/>
      <c r="O19" s="1274"/>
      <c r="P19" s="1274"/>
      <c r="Q19" s="1274"/>
      <c r="R19" s="1274"/>
      <c r="S19" s="1274"/>
      <c r="T19" s="1274"/>
      <c r="U19" s="1275"/>
    </row>
    <row r="20" spans="2:21" ht="15.95" customHeight="1">
      <c r="B20" s="1056" t="s">
        <v>409</v>
      </c>
      <c r="C20" s="1057"/>
      <c r="D20" s="1057"/>
      <c r="E20" s="1057"/>
      <c r="F20" s="1057"/>
      <c r="G20" s="1057"/>
      <c r="H20" s="1057"/>
      <c r="I20" s="1057"/>
      <c r="J20" s="1057"/>
      <c r="K20" s="1057"/>
      <c r="L20" s="1057"/>
      <c r="M20" s="1057"/>
      <c r="N20" s="1057"/>
      <c r="O20" s="1057"/>
      <c r="P20" s="1057"/>
      <c r="Q20" s="1057"/>
      <c r="R20" s="1057"/>
      <c r="S20" s="1057"/>
      <c r="T20" s="1057"/>
      <c r="U20" s="1058"/>
    </row>
    <row r="21" spans="2:21" ht="93.75" customHeight="1" thickBot="1">
      <c r="B21" s="1258" t="s">
        <v>410</v>
      </c>
      <c r="C21" s="1259"/>
      <c r="D21" s="1259"/>
      <c r="E21" s="1259"/>
      <c r="F21" s="1259"/>
      <c r="G21" s="1259"/>
      <c r="H21" s="1259"/>
      <c r="I21" s="1259"/>
      <c r="J21" s="1259"/>
      <c r="K21" s="1259"/>
      <c r="L21" s="1259"/>
      <c r="M21" s="1259"/>
      <c r="N21" s="1259"/>
      <c r="O21" s="1259"/>
      <c r="P21" s="1259"/>
      <c r="Q21" s="1259"/>
      <c r="R21" s="1259"/>
      <c r="S21" s="1259"/>
      <c r="T21" s="1259"/>
      <c r="U21" s="1260"/>
    </row>
    <row r="22" spans="2:21" ht="15.95" customHeight="1">
      <c r="B22" s="1261" t="s">
        <v>411</v>
      </c>
      <c r="C22" s="1262"/>
      <c r="D22" s="1262"/>
      <c r="E22" s="1262"/>
      <c r="F22" s="1262"/>
      <c r="G22" s="1262"/>
      <c r="H22" s="1262"/>
      <c r="I22" s="1262"/>
      <c r="J22" s="1262"/>
      <c r="K22" s="1262"/>
      <c r="L22" s="1262"/>
      <c r="M22" s="1262"/>
      <c r="N22" s="1262"/>
      <c r="O22" s="1262"/>
      <c r="P22" s="1262"/>
      <c r="Q22" s="1262"/>
      <c r="R22" s="1262"/>
      <c r="S22" s="1262"/>
      <c r="T22" s="1262"/>
      <c r="U22" s="1263"/>
    </row>
    <row r="23" spans="2:21" ht="15" customHeight="1">
      <c r="B23" s="1276" t="s">
        <v>412</v>
      </c>
      <c r="C23" s="1277"/>
      <c r="D23" s="1277"/>
      <c r="E23" s="1277"/>
      <c r="F23" s="1277"/>
      <c r="G23" s="1277"/>
      <c r="H23" s="1277"/>
      <c r="I23" s="1277"/>
      <c r="J23" s="1277"/>
      <c r="K23" s="1277"/>
      <c r="L23" s="1277"/>
      <c r="M23" s="1277"/>
      <c r="N23" s="1277"/>
      <c r="O23" s="1277"/>
      <c r="P23" s="1277"/>
      <c r="Q23" s="1277"/>
      <c r="R23" s="1277"/>
      <c r="S23" s="1277"/>
      <c r="T23" s="1278"/>
      <c r="U23" s="1279"/>
    </row>
    <row r="24" spans="2:21" ht="60" customHeight="1">
      <c r="B24" s="438" t="s">
        <v>14</v>
      </c>
      <c r="C24" s="1320" t="s">
        <v>794</v>
      </c>
      <c r="D24" s="1320" t="s">
        <v>795</v>
      </c>
      <c r="E24" s="1321" t="s">
        <v>796</v>
      </c>
      <c r="F24" s="1322" t="s">
        <v>351</v>
      </c>
      <c r="G24" s="1322" t="s">
        <v>352</v>
      </c>
      <c r="H24" s="1322" t="s">
        <v>797</v>
      </c>
      <c r="I24" s="1322" t="s">
        <v>413</v>
      </c>
      <c r="J24" s="1322" t="s">
        <v>414</v>
      </c>
      <c r="K24" s="1322" t="s">
        <v>798</v>
      </c>
      <c r="L24" s="1322" t="s">
        <v>415</v>
      </c>
      <c r="M24" s="1331" t="s">
        <v>799</v>
      </c>
      <c r="N24" s="1321" t="s">
        <v>416</v>
      </c>
      <c r="O24" s="1321" t="s">
        <v>417</v>
      </c>
      <c r="P24" s="1322" t="s">
        <v>800</v>
      </c>
      <c r="Q24" s="1322" t="s">
        <v>418</v>
      </c>
      <c r="R24" s="1322" t="s">
        <v>355</v>
      </c>
      <c r="S24" s="1322" t="s">
        <v>419</v>
      </c>
      <c r="T24" s="1322" t="s">
        <v>801</v>
      </c>
      <c r="U24" s="1323" t="s">
        <v>420</v>
      </c>
    </row>
    <row r="25" spans="2:21" ht="27" customHeight="1">
      <c r="B25" s="439" t="s">
        <v>421</v>
      </c>
      <c r="C25" s="1330">
        <v>3140906773</v>
      </c>
      <c r="D25" s="1330"/>
      <c r="E25" s="1324" t="s">
        <v>771</v>
      </c>
      <c r="F25" s="1325">
        <v>0.1027</v>
      </c>
      <c r="G25" s="1321">
        <v>4</v>
      </c>
      <c r="H25" s="1326">
        <f>IF(G25/F25&gt;L25-J25,G25/F25,"")</f>
        <v>38.948393378773126</v>
      </c>
      <c r="I25" s="1327">
        <v>27</v>
      </c>
      <c r="J25" s="1321">
        <v>3</v>
      </c>
      <c r="K25" s="260"/>
      <c r="L25" s="1321">
        <f>J25*10</f>
        <v>30</v>
      </c>
      <c r="M25" s="1331"/>
      <c r="N25" s="1321">
        <f>J25</f>
        <v>3</v>
      </c>
      <c r="O25" s="1321">
        <f>L25+N25</f>
        <v>33</v>
      </c>
      <c r="P25" s="1321">
        <v>0</v>
      </c>
      <c r="Q25" s="1321">
        <f>S25/1.5</f>
        <v>140</v>
      </c>
      <c r="R25" s="1328">
        <f>S25-Q25-O25-P25</f>
        <v>37</v>
      </c>
      <c r="S25" s="1323">
        <v>210</v>
      </c>
      <c r="T25" s="1322"/>
      <c r="U25" s="1319"/>
    </row>
    <row r="26" spans="2:21" ht="27" customHeight="1">
      <c r="B26" s="439" t="s">
        <v>733</v>
      </c>
      <c r="C26" s="1330">
        <v>3140906776</v>
      </c>
      <c r="D26" s="1330"/>
      <c r="E26" s="1329" t="s">
        <v>758</v>
      </c>
      <c r="F26" s="1325">
        <v>0.12847</v>
      </c>
      <c r="G26" s="1321">
        <v>4</v>
      </c>
      <c r="H26" s="1326">
        <f>IF(G26/F26&gt;L26-J26,G26/F26,"")</f>
        <v>31.135673698139644</v>
      </c>
      <c r="I26" s="1327">
        <v>27</v>
      </c>
      <c r="J26" s="1321">
        <v>3</v>
      </c>
      <c r="K26" s="260"/>
      <c r="L26" s="1321">
        <f>J26*10</f>
        <v>30</v>
      </c>
      <c r="M26" s="1331"/>
      <c r="N26" s="1321">
        <f>J26</f>
        <v>3</v>
      </c>
      <c r="O26" s="1321">
        <f>L26+N26</f>
        <v>33</v>
      </c>
      <c r="P26" s="1321">
        <v>0</v>
      </c>
      <c r="Q26" s="1321">
        <f>S26/1.5</f>
        <v>140</v>
      </c>
      <c r="R26" s="1328">
        <f>S26-Q26-O26-P26</f>
        <v>37</v>
      </c>
      <c r="S26" s="1323">
        <v>210</v>
      </c>
      <c r="T26" s="1322"/>
      <c r="U26" s="1319"/>
    </row>
    <row r="27" spans="2:21" ht="27" customHeight="1">
      <c r="B27" s="439" t="s">
        <v>745</v>
      </c>
      <c r="C27" s="1330">
        <v>3140906777</v>
      </c>
      <c r="D27" s="1330"/>
      <c r="E27" s="1329" t="s">
        <v>759</v>
      </c>
      <c r="F27" s="1325">
        <v>0.17186999999999999</v>
      </c>
      <c r="G27" s="1321">
        <v>4</v>
      </c>
      <c r="H27" s="1326">
        <f>G27/F27</f>
        <v>23.273404317216503</v>
      </c>
      <c r="I27" s="1327">
        <v>27</v>
      </c>
      <c r="J27" s="1321">
        <v>3</v>
      </c>
      <c r="K27" s="260">
        <f>I27-H27</f>
        <v>3.726595682783497</v>
      </c>
      <c r="L27" s="1321">
        <f>J27*10</f>
        <v>30</v>
      </c>
      <c r="M27" s="1331"/>
      <c r="N27" s="1321">
        <f>J27</f>
        <v>3</v>
      </c>
      <c r="O27" s="1321">
        <f>L27+N27</f>
        <v>33</v>
      </c>
      <c r="P27" s="1321">
        <v>0</v>
      </c>
      <c r="Q27" s="1321">
        <f>S27/1.5</f>
        <v>140</v>
      </c>
      <c r="R27" s="1328">
        <f>S27-Q27-O27-P27</f>
        <v>37</v>
      </c>
      <c r="S27" s="1323">
        <v>210</v>
      </c>
      <c r="T27" s="1322"/>
      <c r="U27" s="1319"/>
    </row>
    <row r="28" spans="2:21" ht="27" customHeight="1">
      <c r="B28" s="439" t="s">
        <v>746</v>
      </c>
      <c r="C28" s="1330">
        <v>3140906779</v>
      </c>
      <c r="D28" s="1330"/>
      <c r="E28" s="1329" t="s">
        <v>760</v>
      </c>
      <c r="F28" s="1325">
        <v>0.21586</v>
      </c>
      <c r="G28" s="1321">
        <v>4</v>
      </c>
      <c r="H28" s="1326">
        <f t="shared" ref="H28:H32" si="0">G28/F28</f>
        <v>18.530529046604279</v>
      </c>
      <c r="I28" s="1327">
        <v>27</v>
      </c>
      <c r="J28" s="1321">
        <v>3</v>
      </c>
      <c r="K28" s="260">
        <f t="shared" ref="K28:K36" si="1">I28-H28</f>
        <v>8.4694709533957209</v>
      </c>
      <c r="L28" s="1321">
        <f t="shared" ref="L28:L39" si="2">J28*10</f>
        <v>30</v>
      </c>
      <c r="M28" s="1331"/>
      <c r="N28" s="1321">
        <f t="shared" ref="N28:N39" si="3">J28</f>
        <v>3</v>
      </c>
      <c r="O28" s="1321">
        <f t="shared" ref="O28:O39" si="4">L28+N28</f>
        <v>33</v>
      </c>
      <c r="P28" s="1321">
        <v>0</v>
      </c>
      <c r="Q28" s="1321">
        <f t="shared" ref="Q28:Q39" si="5">S28/1.5</f>
        <v>140</v>
      </c>
      <c r="R28" s="1328">
        <f t="shared" ref="R28:R39" si="6">S28-Q28-O28-P28</f>
        <v>37</v>
      </c>
      <c r="S28" s="1323">
        <v>210</v>
      </c>
      <c r="T28" s="1322"/>
      <c r="U28" s="1319"/>
    </row>
    <row r="29" spans="2:21" ht="27" customHeight="1">
      <c r="B29" s="439" t="s">
        <v>747</v>
      </c>
      <c r="C29" s="1330">
        <v>3140906780</v>
      </c>
      <c r="D29" s="1330"/>
      <c r="E29" s="1329" t="s">
        <v>761</v>
      </c>
      <c r="F29" s="1325">
        <v>0.33189999999999997</v>
      </c>
      <c r="G29" s="1321">
        <v>4</v>
      </c>
      <c r="H29" s="1326">
        <f t="shared" si="0"/>
        <v>12.051822838204279</v>
      </c>
      <c r="I29" s="1327">
        <v>27</v>
      </c>
      <c r="J29" s="1321">
        <v>3</v>
      </c>
      <c r="K29" s="260">
        <f t="shared" si="1"/>
        <v>14.948177161795721</v>
      </c>
      <c r="L29" s="1321">
        <f t="shared" si="2"/>
        <v>30</v>
      </c>
      <c r="M29" s="1331"/>
      <c r="N29" s="1321">
        <f t="shared" si="3"/>
        <v>3</v>
      </c>
      <c r="O29" s="1321">
        <f t="shared" si="4"/>
        <v>33</v>
      </c>
      <c r="P29" s="1321">
        <v>0</v>
      </c>
      <c r="Q29" s="1321">
        <f t="shared" si="5"/>
        <v>140</v>
      </c>
      <c r="R29" s="1328">
        <f t="shared" si="6"/>
        <v>37</v>
      </c>
      <c r="S29" s="1323">
        <v>210</v>
      </c>
      <c r="T29" s="1322"/>
      <c r="U29" s="1319"/>
    </row>
    <row r="30" spans="2:21" ht="27" customHeight="1">
      <c r="B30" s="439" t="s">
        <v>748</v>
      </c>
      <c r="C30" s="1330">
        <v>3140906781</v>
      </c>
      <c r="D30" s="1330"/>
      <c r="E30" s="1329" t="s">
        <v>762</v>
      </c>
      <c r="F30" s="1325">
        <v>0.18626999999999999</v>
      </c>
      <c r="G30" s="1321">
        <v>4</v>
      </c>
      <c r="H30" s="1326">
        <f t="shared" si="0"/>
        <v>21.474204112310087</v>
      </c>
      <c r="I30" s="1327">
        <v>27</v>
      </c>
      <c r="J30" s="1321">
        <v>3</v>
      </c>
      <c r="K30" s="260">
        <f t="shared" si="1"/>
        <v>5.5257958876899131</v>
      </c>
      <c r="L30" s="1321">
        <f t="shared" si="2"/>
        <v>30</v>
      </c>
      <c r="M30" s="1331"/>
      <c r="N30" s="1321">
        <f t="shared" si="3"/>
        <v>3</v>
      </c>
      <c r="O30" s="1321">
        <f t="shared" si="4"/>
        <v>33</v>
      </c>
      <c r="P30" s="1321">
        <v>0</v>
      </c>
      <c r="Q30" s="1321">
        <f t="shared" si="5"/>
        <v>140</v>
      </c>
      <c r="R30" s="1328">
        <f t="shared" si="6"/>
        <v>37</v>
      </c>
      <c r="S30" s="1323">
        <v>210</v>
      </c>
      <c r="T30" s="1322"/>
      <c r="U30" s="1319"/>
    </row>
    <row r="31" spans="2:21" ht="27" customHeight="1">
      <c r="B31" s="439" t="s">
        <v>749</v>
      </c>
      <c r="C31" s="1330">
        <v>3140906782</v>
      </c>
      <c r="D31" s="1330"/>
      <c r="E31" s="1329" t="s">
        <v>763</v>
      </c>
      <c r="F31" s="1325">
        <v>0.15967999999999999</v>
      </c>
      <c r="G31" s="1321">
        <v>4</v>
      </c>
      <c r="H31" s="1326">
        <f t="shared" si="0"/>
        <v>25.050100200400802</v>
      </c>
      <c r="I31" s="1327">
        <v>27</v>
      </c>
      <c r="J31" s="1321">
        <v>3</v>
      </c>
      <c r="K31" s="260">
        <f t="shared" si="1"/>
        <v>1.9498997995991978</v>
      </c>
      <c r="L31" s="1321">
        <f t="shared" si="2"/>
        <v>30</v>
      </c>
      <c r="M31" s="1331"/>
      <c r="N31" s="1321">
        <f t="shared" si="3"/>
        <v>3</v>
      </c>
      <c r="O31" s="1321">
        <f t="shared" si="4"/>
        <v>33</v>
      </c>
      <c r="P31" s="1321">
        <v>0</v>
      </c>
      <c r="Q31" s="1321">
        <f t="shared" si="5"/>
        <v>140</v>
      </c>
      <c r="R31" s="1328">
        <f t="shared" si="6"/>
        <v>37</v>
      </c>
      <c r="S31" s="1323">
        <v>210</v>
      </c>
      <c r="T31" s="1322"/>
      <c r="U31" s="1319"/>
    </row>
    <row r="32" spans="2:21" ht="27" customHeight="1">
      <c r="B32" s="439" t="s">
        <v>750</v>
      </c>
      <c r="C32" s="1330">
        <v>3140906783</v>
      </c>
      <c r="D32" s="1330"/>
      <c r="E32" s="1329" t="s">
        <v>764</v>
      </c>
      <c r="F32" s="1325">
        <v>0.18626999999999999</v>
      </c>
      <c r="G32" s="1321">
        <v>4</v>
      </c>
      <c r="H32" s="1326">
        <f t="shared" si="0"/>
        <v>21.474204112310087</v>
      </c>
      <c r="I32" s="1327">
        <v>27</v>
      </c>
      <c r="J32" s="1321">
        <v>3</v>
      </c>
      <c r="K32" s="260">
        <f t="shared" si="1"/>
        <v>5.5257958876899131</v>
      </c>
      <c r="L32" s="1321">
        <f t="shared" si="2"/>
        <v>30</v>
      </c>
      <c r="M32" s="1331"/>
      <c r="N32" s="1321">
        <f t="shared" si="3"/>
        <v>3</v>
      </c>
      <c r="O32" s="1321">
        <f t="shared" si="4"/>
        <v>33</v>
      </c>
      <c r="P32" s="1321">
        <v>0</v>
      </c>
      <c r="Q32" s="1321">
        <f t="shared" si="5"/>
        <v>140</v>
      </c>
      <c r="R32" s="1328">
        <f t="shared" si="6"/>
        <v>37</v>
      </c>
      <c r="S32" s="1323">
        <v>210</v>
      </c>
      <c r="T32" s="1322"/>
      <c r="U32" s="1319"/>
    </row>
    <row r="33" spans="2:22" ht="27" customHeight="1">
      <c r="B33" s="439" t="s">
        <v>751</v>
      </c>
      <c r="C33" s="1330">
        <v>3140906785</v>
      </c>
      <c r="D33" s="1330"/>
      <c r="E33" s="1324" t="s">
        <v>765</v>
      </c>
      <c r="F33" s="1325">
        <v>0.11688</v>
      </c>
      <c r="G33" s="1321">
        <v>4</v>
      </c>
      <c r="H33" s="1326">
        <f t="shared" ref="H33:H39" si="7">IF(G33/F33&gt;L33-J33,G33/F33,"")</f>
        <v>34.223134839151264</v>
      </c>
      <c r="I33" s="1327">
        <v>27</v>
      </c>
      <c r="J33" s="1321">
        <v>3</v>
      </c>
      <c r="K33" s="260"/>
      <c r="L33" s="1321">
        <f t="shared" si="2"/>
        <v>30</v>
      </c>
      <c r="M33" s="1331"/>
      <c r="N33" s="1321">
        <f t="shared" si="3"/>
        <v>3</v>
      </c>
      <c r="O33" s="1321">
        <f t="shared" si="4"/>
        <v>33</v>
      </c>
      <c r="P33" s="1321">
        <v>0</v>
      </c>
      <c r="Q33" s="1321">
        <f t="shared" si="5"/>
        <v>140</v>
      </c>
      <c r="R33" s="1328">
        <f t="shared" si="6"/>
        <v>37</v>
      </c>
      <c r="S33" s="1323">
        <v>210</v>
      </c>
      <c r="T33" s="1322"/>
      <c r="U33" s="1319"/>
    </row>
    <row r="34" spans="2:22" ht="27" customHeight="1">
      <c r="B34" s="439" t="s">
        <v>752</v>
      </c>
      <c r="C34" s="1330">
        <v>3140906786</v>
      </c>
      <c r="D34" s="1330"/>
      <c r="E34" s="1329" t="s">
        <v>766</v>
      </c>
      <c r="F34" s="1325">
        <v>0.23752000000000001</v>
      </c>
      <c r="G34" s="1321">
        <v>4</v>
      </c>
      <c r="H34" s="1326">
        <f>G34/F34</f>
        <v>16.84068710003368</v>
      </c>
      <c r="I34" s="1327">
        <v>27</v>
      </c>
      <c r="J34" s="1321">
        <v>3</v>
      </c>
      <c r="K34" s="260">
        <f t="shared" si="1"/>
        <v>10.15931289996632</v>
      </c>
      <c r="L34" s="1321">
        <f t="shared" si="2"/>
        <v>30</v>
      </c>
      <c r="M34" s="1331"/>
      <c r="N34" s="1321">
        <f t="shared" si="3"/>
        <v>3</v>
      </c>
      <c r="O34" s="1321">
        <f t="shared" si="4"/>
        <v>33</v>
      </c>
      <c r="P34" s="1321">
        <v>0</v>
      </c>
      <c r="Q34" s="1321">
        <f t="shared" si="5"/>
        <v>140</v>
      </c>
      <c r="R34" s="1328">
        <f t="shared" si="6"/>
        <v>37</v>
      </c>
      <c r="S34" s="1323">
        <v>210</v>
      </c>
      <c r="T34" s="1322"/>
      <c r="U34" s="1319"/>
    </row>
    <row r="35" spans="2:22" ht="27" customHeight="1">
      <c r="B35" s="439" t="s">
        <v>753</v>
      </c>
      <c r="C35" s="1330">
        <v>3140906787</v>
      </c>
      <c r="D35" s="1330"/>
      <c r="E35" s="1329" t="s">
        <v>767</v>
      </c>
      <c r="F35" s="1325">
        <v>0.11824</v>
      </c>
      <c r="G35" s="1321">
        <v>4</v>
      </c>
      <c r="H35" s="1326">
        <f t="shared" si="7"/>
        <v>33.829499323410012</v>
      </c>
      <c r="I35" s="1327">
        <v>27</v>
      </c>
      <c r="J35" s="1321">
        <v>3</v>
      </c>
      <c r="K35" s="260"/>
      <c r="L35" s="1321">
        <f t="shared" si="2"/>
        <v>30</v>
      </c>
      <c r="M35" s="1331"/>
      <c r="N35" s="1321">
        <f t="shared" si="3"/>
        <v>3</v>
      </c>
      <c r="O35" s="1321">
        <f t="shared" si="4"/>
        <v>33</v>
      </c>
      <c r="P35" s="1321">
        <v>0</v>
      </c>
      <c r="Q35" s="1321">
        <f t="shared" si="5"/>
        <v>140</v>
      </c>
      <c r="R35" s="1328">
        <f t="shared" si="6"/>
        <v>37</v>
      </c>
      <c r="S35" s="1323">
        <v>210</v>
      </c>
      <c r="T35" s="1322"/>
      <c r="U35" s="1319"/>
    </row>
    <row r="36" spans="2:22" ht="27" customHeight="1">
      <c r="B36" s="439" t="s">
        <v>754</v>
      </c>
      <c r="C36" s="1330">
        <v>3140906788</v>
      </c>
      <c r="D36" s="1330"/>
      <c r="E36" s="1329" t="s">
        <v>768</v>
      </c>
      <c r="F36" s="1325">
        <v>0.18776999999999999</v>
      </c>
      <c r="G36" s="1321">
        <v>4</v>
      </c>
      <c r="H36" s="1326">
        <f>G36/F36</f>
        <v>21.302657506523939</v>
      </c>
      <c r="I36" s="1327">
        <v>27</v>
      </c>
      <c r="J36" s="1321">
        <v>3</v>
      </c>
      <c r="K36" s="260">
        <f t="shared" si="1"/>
        <v>5.6973424934760608</v>
      </c>
      <c r="L36" s="1321">
        <f t="shared" si="2"/>
        <v>30</v>
      </c>
      <c r="M36" s="1331"/>
      <c r="N36" s="1321">
        <f t="shared" si="3"/>
        <v>3</v>
      </c>
      <c r="O36" s="1321">
        <f t="shared" si="4"/>
        <v>33</v>
      </c>
      <c r="P36" s="1321">
        <v>0</v>
      </c>
      <c r="Q36" s="1321">
        <f t="shared" si="5"/>
        <v>140</v>
      </c>
      <c r="R36" s="1328">
        <f t="shared" si="6"/>
        <v>37</v>
      </c>
      <c r="S36" s="1323">
        <v>210</v>
      </c>
      <c r="T36" s="1322"/>
      <c r="U36" s="1319"/>
    </row>
    <row r="37" spans="2:22" ht="27" customHeight="1">
      <c r="B37" s="439" t="s">
        <v>755</v>
      </c>
      <c r="C37" s="1330">
        <v>3140906789</v>
      </c>
      <c r="D37" s="1330"/>
      <c r="E37" s="1324" t="s">
        <v>769</v>
      </c>
      <c r="F37" s="1325">
        <v>0.115675</v>
      </c>
      <c r="G37" s="1321">
        <v>4</v>
      </c>
      <c r="H37" s="1326">
        <f t="shared" si="7"/>
        <v>34.579641236222173</v>
      </c>
      <c r="I37" s="1327">
        <v>27</v>
      </c>
      <c r="J37" s="1321">
        <v>3</v>
      </c>
      <c r="K37" s="260"/>
      <c r="L37" s="1321">
        <f t="shared" si="2"/>
        <v>30</v>
      </c>
      <c r="M37" s="1331"/>
      <c r="N37" s="1321">
        <f t="shared" si="3"/>
        <v>3</v>
      </c>
      <c r="O37" s="1321">
        <f t="shared" si="4"/>
        <v>33</v>
      </c>
      <c r="P37" s="1321">
        <v>0</v>
      </c>
      <c r="Q37" s="1321">
        <f t="shared" si="5"/>
        <v>140</v>
      </c>
      <c r="R37" s="1328">
        <f t="shared" si="6"/>
        <v>37</v>
      </c>
      <c r="S37" s="1323">
        <v>210</v>
      </c>
      <c r="T37" s="1322"/>
      <c r="U37" s="1319"/>
      <c r="V37" s="155" t="s">
        <v>775</v>
      </c>
    </row>
    <row r="38" spans="2:22" ht="27" customHeight="1">
      <c r="B38" s="439" t="s">
        <v>756</v>
      </c>
      <c r="C38" s="1330">
        <v>3140906790</v>
      </c>
      <c r="D38" s="1330"/>
      <c r="E38" s="1329" t="s">
        <v>772</v>
      </c>
      <c r="F38" s="1325">
        <v>0.115675</v>
      </c>
      <c r="G38" s="1321">
        <v>4</v>
      </c>
      <c r="H38" s="1326">
        <f t="shared" si="7"/>
        <v>34.579641236222173</v>
      </c>
      <c r="I38" s="1327">
        <v>27</v>
      </c>
      <c r="J38" s="1321">
        <v>3</v>
      </c>
      <c r="K38" s="260"/>
      <c r="L38" s="1321">
        <f t="shared" si="2"/>
        <v>30</v>
      </c>
      <c r="M38" s="1331"/>
      <c r="N38" s="1321">
        <f t="shared" si="3"/>
        <v>3</v>
      </c>
      <c r="O38" s="1321">
        <f t="shared" si="4"/>
        <v>33</v>
      </c>
      <c r="P38" s="1321">
        <v>0</v>
      </c>
      <c r="Q38" s="1321">
        <f t="shared" si="5"/>
        <v>140</v>
      </c>
      <c r="R38" s="1328">
        <f t="shared" si="6"/>
        <v>37</v>
      </c>
      <c r="S38" s="1323">
        <v>210</v>
      </c>
      <c r="T38" s="1322"/>
      <c r="U38" s="1319"/>
      <c r="V38" s="155" t="s">
        <v>775</v>
      </c>
    </row>
    <row r="39" spans="2:22" ht="27" customHeight="1">
      <c r="B39" s="439" t="s">
        <v>757</v>
      </c>
      <c r="C39" s="1330">
        <v>3140906791</v>
      </c>
      <c r="D39" s="1330"/>
      <c r="E39" s="1324" t="s">
        <v>770</v>
      </c>
      <c r="F39" s="1325">
        <v>1.8259999999999998E-2</v>
      </c>
      <c r="G39" s="1321">
        <v>4</v>
      </c>
      <c r="H39" s="1326">
        <f t="shared" si="7"/>
        <v>219.0580503833516</v>
      </c>
      <c r="I39" s="1327">
        <v>27</v>
      </c>
      <c r="J39" s="1321">
        <v>3</v>
      </c>
      <c r="K39" s="260"/>
      <c r="L39" s="1321">
        <f t="shared" si="2"/>
        <v>30</v>
      </c>
      <c r="M39" s="1331"/>
      <c r="N39" s="1321">
        <f t="shared" si="3"/>
        <v>3</v>
      </c>
      <c r="O39" s="1321">
        <f t="shared" si="4"/>
        <v>33</v>
      </c>
      <c r="P39" s="1321">
        <v>0</v>
      </c>
      <c r="Q39" s="1321">
        <f t="shared" si="5"/>
        <v>140</v>
      </c>
      <c r="R39" s="1328">
        <f t="shared" si="6"/>
        <v>37</v>
      </c>
      <c r="S39" s="1323">
        <v>210</v>
      </c>
      <c r="T39" s="1322"/>
      <c r="U39" s="1319"/>
      <c r="V39" s="454" t="s">
        <v>776</v>
      </c>
    </row>
    <row r="40" spans="2:22" ht="27" customHeight="1" thickBot="1">
      <c r="B40" s="1265" t="s">
        <v>422</v>
      </c>
      <c r="C40" s="1266"/>
      <c r="D40" s="1266"/>
      <c r="E40" s="1266"/>
      <c r="F40" s="1266"/>
      <c r="G40" s="1266"/>
      <c r="H40" s="1266"/>
      <c r="I40" s="1266"/>
      <c r="J40" s="1266"/>
      <c r="K40" s="1266"/>
      <c r="L40" s="1266"/>
      <c r="M40" s="1266"/>
      <c r="N40" s="1266"/>
      <c r="O40" s="1266"/>
      <c r="P40" s="1266"/>
      <c r="Q40" s="1266"/>
      <c r="R40" s="1266"/>
      <c r="S40" s="1266"/>
      <c r="T40" s="1266"/>
      <c r="U40" s="1267"/>
    </row>
    <row r="41" spans="2:22" ht="15.95" customHeight="1">
      <c r="B41" s="1261" t="s">
        <v>423</v>
      </c>
      <c r="C41" s="1262"/>
      <c r="D41" s="1262"/>
      <c r="E41" s="1262"/>
      <c r="F41" s="1262"/>
      <c r="G41" s="1262"/>
      <c r="H41" s="1262"/>
      <c r="I41" s="1262"/>
      <c r="J41" s="1262"/>
      <c r="K41" s="1262"/>
      <c r="L41" s="1262"/>
      <c r="M41" s="1262"/>
      <c r="N41" s="1262"/>
      <c r="O41" s="1262"/>
      <c r="P41" s="1262"/>
      <c r="Q41" s="1262"/>
      <c r="R41" s="1262"/>
      <c r="S41" s="1262"/>
      <c r="T41" s="1262"/>
      <c r="U41" s="1263"/>
    </row>
    <row r="42" spans="2:22" ht="24.95" customHeight="1">
      <c r="B42" s="1254" t="s">
        <v>424</v>
      </c>
      <c r="C42" s="1130"/>
      <c r="D42" s="1130"/>
      <c r="E42" s="1130"/>
      <c r="F42" s="1130"/>
      <c r="G42" s="1130"/>
      <c r="H42" s="1130"/>
      <c r="I42" s="1130"/>
      <c r="J42" s="1130"/>
      <c r="K42" s="1130"/>
      <c r="L42" s="1130"/>
      <c r="M42" s="1130"/>
      <c r="N42" s="1130"/>
      <c r="O42" s="1130"/>
      <c r="P42" s="1130"/>
      <c r="Q42" s="1130"/>
      <c r="R42" s="1130"/>
      <c r="S42" s="1130"/>
      <c r="T42" s="1130"/>
      <c r="U42" s="1268"/>
    </row>
    <row r="43" spans="2:22" ht="102" customHeight="1">
      <c r="B43" s="1248" t="s">
        <v>425</v>
      </c>
      <c r="C43" s="1249"/>
      <c r="D43" s="1249"/>
      <c r="E43" s="1249"/>
      <c r="F43" s="1249"/>
      <c r="G43" s="1249"/>
      <c r="H43" s="1249"/>
      <c r="I43" s="1249"/>
      <c r="J43" s="1249"/>
      <c r="K43" s="1249"/>
      <c r="L43" s="1249"/>
      <c r="M43" s="1249"/>
      <c r="N43" s="1249"/>
      <c r="O43" s="1249"/>
      <c r="P43" s="1249"/>
      <c r="Q43" s="1249"/>
      <c r="R43" s="1249"/>
      <c r="S43" s="1249"/>
      <c r="T43" s="1249"/>
      <c r="U43" s="1251"/>
    </row>
    <row r="44" spans="2:22" ht="18" customHeight="1" thickBot="1">
      <c r="B44" s="1269" t="s">
        <v>426</v>
      </c>
      <c r="C44" s="1270"/>
      <c r="D44" s="1270"/>
      <c r="E44" s="1270"/>
      <c r="F44" s="1270"/>
      <c r="G44" s="1270"/>
      <c r="H44" s="1270"/>
      <c r="I44" s="1270"/>
      <c r="J44" s="1270"/>
      <c r="K44" s="1270"/>
      <c r="L44" s="1270"/>
      <c r="M44" s="1270"/>
      <c r="N44" s="1270"/>
      <c r="O44" s="1270"/>
      <c r="P44" s="1270"/>
      <c r="Q44" s="1270"/>
      <c r="R44" s="1270"/>
      <c r="S44" s="1270"/>
      <c r="T44" s="1270"/>
      <c r="U44" s="1271"/>
    </row>
    <row r="45" spans="2:22" ht="18" customHeight="1">
      <c r="B45" s="1056" t="s">
        <v>427</v>
      </c>
      <c r="C45" s="1057"/>
      <c r="D45" s="1057"/>
      <c r="E45" s="1057"/>
      <c r="F45" s="1057"/>
      <c r="G45" s="1057"/>
      <c r="H45" s="1057"/>
      <c r="I45" s="1057"/>
      <c r="J45" s="1057"/>
      <c r="K45" s="1057"/>
      <c r="L45" s="1057"/>
      <c r="M45" s="1057"/>
      <c r="N45" s="1057"/>
      <c r="O45" s="1057"/>
      <c r="P45" s="1057"/>
      <c r="Q45" s="1057"/>
      <c r="R45" s="289"/>
      <c r="S45" s="289"/>
      <c r="T45" s="289"/>
      <c r="U45" s="290"/>
    </row>
    <row r="46" spans="2:22" ht="18" customHeight="1">
      <c r="B46" s="962" t="s">
        <v>428</v>
      </c>
      <c r="C46" s="963"/>
      <c r="D46" s="963"/>
      <c r="E46" s="963"/>
      <c r="F46" s="963"/>
      <c r="G46" s="963"/>
      <c r="H46" s="963"/>
      <c r="I46" s="963"/>
      <c r="J46" s="963"/>
      <c r="K46" s="963"/>
      <c r="L46" s="963"/>
      <c r="M46" s="963"/>
      <c r="N46" s="963"/>
      <c r="O46" s="963"/>
      <c r="P46" s="963"/>
      <c r="Q46" s="1129"/>
      <c r="R46" s="276"/>
      <c r="S46" s="276"/>
      <c r="T46" s="276"/>
      <c r="U46" s="277"/>
    </row>
    <row r="47" spans="2:22" ht="18" customHeight="1">
      <c r="B47" s="962" t="s">
        <v>429</v>
      </c>
      <c r="C47" s="963"/>
      <c r="D47" s="963"/>
      <c r="E47" s="963"/>
      <c r="F47" s="963"/>
      <c r="G47" s="963"/>
      <c r="H47" s="963"/>
      <c r="I47" s="963"/>
      <c r="J47" s="963"/>
      <c r="K47" s="963"/>
      <c r="L47" s="963"/>
      <c r="M47" s="963"/>
      <c r="N47" s="963"/>
      <c r="O47" s="963"/>
      <c r="P47" s="963"/>
      <c r="Q47" s="1129"/>
      <c r="R47" s="261"/>
      <c r="S47" s="261"/>
      <c r="T47" s="261"/>
      <c r="U47" s="262"/>
    </row>
    <row r="48" spans="2:22" ht="18" customHeight="1">
      <c r="B48" s="962" t="s">
        <v>430</v>
      </c>
      <c r="C48" s="963"/>
      <c r="D48" s="963"/>
      <c r="E48" s="963"/>
      <c r="F48" s="963"/>
      <c r="G48" s="963"/>
      <c r="H48" s="963"/>
      <c r="I48" s="963"/>
      <c r="J48" s="963"/>
      <c r="K48" s="963"/>
      <c r="L48" s="963"/>
      <c r="M48" s="963"/>
      <c r="N48" s="963"/>
      <c r="O48" s="963"/>
      <c r="P48" s="963"/>
      <c r="Q48" s="1129"/>
      <c r="R48" s="56"/>
      <c r="S48" s="56"/>
      <c r="T48" s="56"/>
      <c r="U48" s="281"/>
    </row>
    <row r="49" spans="2:21" ht="24" customHeight="1" thickBot="1">
      <c r="B49" s="1245" t="s">
        <v>431</v>
      </c>
      <c r="C49" s="1246"/>
      <c r="D49" s="1246"/>
      <c r="E49" s="1246"/>
      <c r="F49" s="1246"/>
      <c r="G49" s="1246"/>
      <c r="H49" s="1246"/>
      <c r="I49" s="1246"/>
      <c r="J49" s="1246"/>
      <c r="K49" s="1246"/>
      <c r="L49" s="1246"/>
      <c r="M49" s="1246"/>
      <c r="N49" s="1246"/>
      <c r="O49" s="1246"/>
      <c r="P49" s="1246"/>
      <c r="Q49" s="1247"/>
      <c r="R49" s="274"/>
      <c r="S49" s="274"/>
      <c r="T49" s="274"/>
      <c r="U49" s="275"/>
    </row>
    <row r="50" spans="2:21" ht="18" customHeight="1">
      <c r="B50" s="1237" t="s">
        <v>432</v>
      </c>
      <c r="C50" s="1238"/>
      <c r="D50" s="1238"/>
      <c r="E50" s="1238"/>
      <c r="F50" s="1238"/>
      <c r="G50" s="1238"/>
      <c r="H50" s="1238"/>
      <c r="I50" s="1238"/>
      <c r="J50" s="1238"/>
      <c r="K50" s="1238"/>
      <c r="L50" s="1238"/>
      <c r="M50" s="1238"/>
      <c r="N50" s="1238"/>
      <c r="O50" s="1238"/>
      <c r="P50" s="1238"/>
      <c r="Q50" s="1264"/>
      <c r="R50" s="289"/>
      <c r="S50" s="289"/>
      <c r="T50" s="289"/>
      <c r="U50" s="290"/>
    </row>
    <row r="51" spans="2:21" ht="18" customHeight="1">
      <c r="B51" s="962" t="s">
        <v>433</v>
      </c>
      <c r="C51" s="963"/>
      <c r="D51" s="963"/>
      <c r="E51" s="963"/>
      <c r="F51" s="963"/>
      <c r="G51" s="963"/>
      <c r="H51" s="963"/>
      <c r="I51" s="963"/>
      <c r="J51" s="963"/>
      <c r="K51" s="963"/>
      <c r="L51" s="963"/>
      <c r="M51" s="963"/>
      <c r="N51" s="963"/>
      <c r="O51" s="963"/>
      <c r="P51" s="963"/>
      <c r="Q51" s="1129"/>
      <c r="R51" s="276"/>
      <c r="S51" s="276"/>
      <c r="T51" s="276"/>
      <c r="U51" s="277"/>
    </row>
    <row r="52" spans="2:21" ht="69" customHeight="1">
      <c r="B52" s="1248" t="s">
        <v>434</v>
      </c>
      <c r="C52" s="1249"/>
      <c r="D52" s="1249"/>
      <c r="E52" s="1249"/>
      <c r="F52" s="1249"/>
      <c r="G52" s="1249"/>
      <c r="H52" s="1249"/>
      <c r="I52" s="1249"/>
      <c r="J52" s="1250" t="s">
        <v>435</v>
      </c>
      <c r="K52" s="1249"/>
      <c r="L52" s="1249"/>
      <c r="M52" s="1249"/>
      <c r="N52" s="1249"/>
      <c r="O52" s="1249"/>
      <c r="P52" s="1249"/>
      <c r="Q52" s="1249"/>
      <c r="R52" s="1249"/>
      <c r="S52" s="1249"/>
      <c r="T52" s="1249"/>
      <c r="U52" s="1251"/>
    </row>
    <row r="53" spans="2:21" ht="24.95" customHeight="1">
      <c r="B53" s="1252" t="s">
        <v>436</v>
      </c>
      <c r="C53" s="1253"/>
      <c r="D53" s="278" t="e">
        <f>VLOOKUP(#REF!,#REF!,3,0)</f>
        <v>#REF!</v>
      </c>
      <c r="E53" s="279"/>
      <c r="F53" s="225" t="s">
        <v>437</v>
      </c>
      <c r="G53" s="224"/>
      <c r="H53" s="224"/>
      <c r="I53" s="224"/>
      <c r="J53" s="224"/>
      <c r="K53" s="224"/>
      <c r="L53" s="224"/>
      <c r="M53" s="224"/>
      <c r="N53" s="425"/>
      <c r="O53" s="425"/>
      <c r="P53" s="224"/>
      <c r="Q53" s="224"/>
      <c r="R53" s="179"/>
      <c r="S53" s="179"/>
      <c r="T53" s="179"/>
      <c r="U53" s="291"/>
    </row>
    <row r="54" spans="2:21" ht="18" customHeight="1">
      <c r="B54" s="1254" t="s">
        <v>438</v>
      </c>
      <c r="C54" s="1130"/>
      <c r="D54" s="1130"/>
      <c r="E54" s="1130"/>
      <c r="F54" s="1130"/>
      <c r="G54" s="1130"/>
      <c r="H54" s="1130"/>
      <c r="I54" s="1130"/>
      <c r="J54" s="1130"/>
      <c r="K54" s="1130"/>
      <c r="L54" s="1130"/>
      <c r="M54" s="1130"/>
      <c r="N54" s="1130"/>
      <c r="O54" s="1130"/>
      <c r="P54" s="1130"/>
      <c r="Q54" s="1130"/>
      <c r="R54" s="261"/>
      <c r="S54" s="261"/>
      <c r="T54" s="261"/>
      <c r="U54" s="262"/>
    </row>
    <row r="55" spans="2:21" ht="18" customHeight="1">
      <c r="B55" s="1255" t="s">
        <v>439</v>
      </c>
      <c r="C55" s="1256"/>
      <c r="D55" s="1256"/>
      <c r="E55" s="1256"/>
      <c r="F55" s="1256"/>
      <c r="G55" s="1256"/>
      <c r="H55" s="1256"/>
      <c r="I55" s="1256"/>
      <c r="J55" s="1256"/>
      <c r="K55" s="1256"/>
      <c r="L55" s="1256"/>
      <c r="M55" s="1256"/>
      <c r="N55" s="1256"/>
      <c r="O55" s="1256"/>
      <c r="P55" s="1256"/>
      <c r="Q55" s="1256"/>
      <c r="R55" s="1256"/>
      <c r="S55" s="1256"/>
      <c r="T55" s="1256"/>
      <c r="U55" s="1257"/>
    </row>
    <row r="56" spans="2:21" ht="31.5" customHeight="1">
      <c r="B56" s="962" t="s">
        <v>440</v>
      </c>
      <c r="C56" s="963"/>
      <c r="D56" s="963"/>
      <c r="E56" s="963"/>
      <c r="F56" s="963"/>
      <c r="G56" s="963"/>
      <c r="H56" s="963"/>
      <c r="I56" s="963"/>
      <c r="J56" s="963"/>
      <c r="K56" s="963"/>
      <c r="L56" s="963"/>
      <c r="M56" s="963"/>
      <c r="N56" s="963"/>
      <c r="O56" s="963"/>
      <c r="P56" s="963"/>
      <c r="Q56" s="1129"/>
      <c r="R56" s="56"/>
      <c r="S56" s="56"/>
      <c r="T56" s="56"/>
      <c r="U56" s="281"/>
    </row>
    <row r="57" spans="2:21" ht="20.25" customHeight="1">
      <c r="B57" s="962" t="s">
        <v>441</v>
      </c>
      <c r="C57" s="963"/>
      <c r="D57" s="963"/>
      <c r="E57" s="963"/>
      <c r="F57" s="963"/>
      <c r="G57" s="963"/>
      <c r="H57" s="963"/>
      <c r="I57" s="963"/>
      <c r="J57" s="963"/>
      <c r="K57" s="963"/>
      <c r="L57" s="963"/>
      <c r="M57" s="963"/>
      <c r="N57" s="963"/>
      <c r="O57" s="963"/>
      <c r="P57" s="963"/>
      <c r="Q57" s="1129"/>
      <c r="R57" s="56"/>
      <c r="S57" s="56"/>
      <c r="T57" s="56"/>
      <c r="U57" s="281"/>
    </row>
    <row r="58" spans="2:21" ht="41.25" customHeight="1" thickBot="1">
      <c r="B58" s="1245" t="s">
        <v>431</v>
      </c>
      <c r="C58" s="1246"/>
      <c r="D58" s="1246"/>
      <c r="E58" s="1246"/>
      <c r="F58" s="1246"/>
      <c r="G58" s="1246"/>
      <c r="H58" s="1246"/>
      <c r="I58" s="1246"/>
      <c r="J58" s="1246"/>
      <c r="K58" s="1246"/>
      <c r="L58" s="1246"/>
      <c r="M58" s="1246"/>
      <c r="N58" s="1246"/>
      <c r="O58" s="1246"/>
      <c r="P58" s="1246"/>
      <c r="Q58" s="1247"/>
      <c r="R58" s="274"/>
      <c r="S58" s="274"/>
      <c r="T58" s="274"/>
      <c r="U58" s="275"/>
    </row>
    <row r="60" spans="2:21" ht="16.5">
      <c r="B60" s="1300" t="s">
        <v>802</v>
      </c>
      <c r="C60" s="1300"/>
      <c r="D60" s="1300"/>
      <c r="E60" s="1300"/>
      <c r="F60" s="1300"/>
      <c r="G60" s="1300"/>
      <c r="H60" s="1300"/>
      <c r="I60" s="1300"/>
      <c r="J60" s="1300"/>
      <c r="K60" s="1300"/>
      <c r="L60" s="1300"/>
      <c r="M60" s="1300"/>
      <c r="N60" s="1332"/>
      <c r="O60" s="1332"/>
      <c r="P60" s="1300"/>
      <c r="Q60" s="1300"/>
      <c r="R60" s="1300"/>
      <c r="S60" s="1300"/>
      <c r="T60" s="1300"/>
      <c r="U60" s="1300"/>
    </row>
  </sheetData>
  <sortState ref="C25:C42">
    <sortCondition ref="C25"/>
  </sortState>
  <mergeCells count="46">
    <mergeCell ref="B14:Q14"/>
    <mergeCell ref="B60:U60"/>
    <mergeCell ref="B13:D13"/>
    <mergeCell ref="L13:Q13"/>
    <mergeCell ref="B2:U2"/>
    <mergeCell ref="B12:D12"/>
    <mergeCell ref="B4:D4"/>
    <mergeCell ref="B5:Q5"/>
    <mergeCell ref="B6:D6"/>
    <mergeCell ref="L6:Q6"/>
    <mergeCell ref="B7:D7"/>
    <mergeCell ref="B8:Q8"/>
    <mergeCell ref="B9:D9"/>
    <mergeCell ref="B10:D10"/>
    <mergeCell ref="I10:K10"/>
    <mergeCell ref="B11:D11"/>
    <mergeCell ref="B15:D15"/>
    <mergeCell ref="B16:U16"/>
    <mergeCell ref="B17:U17"/>
    <mergeCell ref="B18:U18"/>
    <mergeCell ref="B19:U19"/>
    <mergeCell ref="B20:U20"/>
    <mergeCell ref="B21:U21"/>
    <mergeCell ref="B22:U22"/>
    <mergeCell ref="B50:Q50"/>
    <mergeCell ref="B40:U40"/>
    <mergeCell ref="B41:U41"/>
    <mergeCell ref="B42:U42"/>
    <mergeCell ref="B43:U43"/>
    <mergeCell ref="B44:U44"/>
    <mergeCell ref="B45:Q45"/>
    <mergeCell ref="B46:Q46"/>
    <mergeCell ref="B47:Q47"/>
    <mergeCell ref="B48:Q48"/>
    <mergeCell ref="B49:Q49"/>
    <mergeCell ref="M24:M39"/>
    <mergeCell ref="B23:U23"/>
    <mergeCell ref="B56:Q56"/>
    <mergeCell ref="B57:Q57"/>
    <mergeCell ref="B58:Q58"/>
    <mergeCell ref="B51:Q51"/>
    <mergeCell ref="B52:I52"/>
    <mergeCell ref="J52:U52"/>
    <mergeCell ref="B53:C53"/>
    <mergeCell ref="B54:Q54"/>
    <mergeCell ref="B55:U55"/>
  </mergeCells>
  <phoneticPr fontId="5" type="noConversion"/>
  <pageMargins left="0.55118110236220474" right="0.62992125984251968" top="0.78740157480314965" bottom="0.82677165354330717" header="0.51181102362204722" footer="0.51181102362204722"/>
  <pageSetup paperSize="9" scale="4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sheetPr codeName="Sheet26">
    <tabColor rgb="FF00B050"/>
  </sheetPr>
  <dimension ref="A1:G39"/>
  <sheetViews>
    <sheetView zoomScale="61" zoomScaleNormal="61" workbookViewId="0">
      <selection activeCell="F11" sqref="F11"/>
    </sheetView>
  </sheetViews>
  <sheetFormatPr defaultRowHeight="15"/>
  <cols>
    <col min="1" max="1" width="71.75" style="352" bestFit="1" customWidth="1"/>
    <col min="2" max="2" width="66" style="352" bestFit="1" customWidth="1"/>
    <col min="3" max="4" width="9" style="352"/>
    <col min="5" max="5" width="24.75" style="352" bestFit="1" customWidth="1"/>
    <col min="6" max="6" width="9" style="352"/>
    <col min="7" max="7" width="73.125" style="352" bestFit="1" customWidth="1"/>
    <col min="8" max="16384" width="9" style="352"/>
  </cols>
  <sheetData>
    <row r="1" spans="1:7" ht="23.25">
      <c r="A1" s="349"/>
      <c r="B1" s="350"/>
      <c r="C1" s="351"/>
    </row>
    <row r="2" spans="1:7" ht="23.25">
      <c r="A2" s="353" t="s">
        <v>511</v>
      </c>
      <c r="B2" s="354" t="s">
        <v>512</v>
      </c>
      <c r="C2" s="351"/>
      <c r="G2" s="355" t="s">
        <v>513</v>
      </c>
    </row>
    <row r="3" spans="1:7" ht="23.25">
      <c r="A3" s="356" t="s">
        <v>514</v>
      </c>
      <c r="B3" s="357" t="s">
        <v>514</v>
      </c>
      <c r="C3" s="358"/>
      <c r="G3" s="359" t="s">
        <v>515</v>
      </c>
    </row>
    <row r="4" spans="1:7" ht="23.25">
      <c r="A4" s="356" t="s">
        <v>516</v>
      </c>
      <c r="B4" s="357" t="s">
        <v>517</v>
      </c>
      <c r="C4" s="348"/>
      <c r="G4" s="359" t="s">
        <v>518</v>
      </c>
    </row>
    <row r="5" spans="1:7" ht="23.25">
      <c r="A5" s="356" t="s">
        <v>519</v>
      </c>
      <c r="B5" s="357" t="s">
        <v>520</v>
      </c>
      <c r="C5" s="348"/>
      <c r="G5" s="359" t="s">
        <v>521</v>
      </c>
    </row>
    <row r="6" spans="1:7" ht="23.25">
      <c r="A6" s="360" t="s">
        <v>522</v>
      </c>
      <c r="B6" s="357" t="s">
        <v>523</v>
      </c>
      <c r="C6" s="348"/>
    </row>
    <row r="7" spans="1:7" ht="23.25">
      <c r="A7" s="356" t="s">
        <v>524</v>
      </c>
      <c r="B7" s="357" t="s">
        <v>525</v>
      </c>
      <c r="C7" s="348"/>
      <c r="G7" s="355" t="s">
        <v>526</v>
      </c>
    </row>
    <row r="8" spans="1:7" ht="23.25">
      <c r="A8" s="356" t="s">
        <v>527</v>
      </c>
      <c r="B8" s="357" t="s">
        <v>528</v>
      </c>
      <c r="C8" s="348"/>
      <c r="G8" s="359" t="s">
        <v>529</v>
      </c>
    </row>
    <row r="9" spans="1:7" ht="23.25">
      <c r="A9" s="356" t="s">
        <v>530</v>
      </c>
      <c r="B9" s="357" t="s">
        <v>531</v>
      </c>
      <c r="C9" s="348"/>
      <c r="G9" s="359" t="s">
        <v>532</v>
      </c>
    </row>
    <row r="10" spans="1:7" ht="23.25">
      <c r="A10" s="361"/>
      <c r="B10" s="357" t="s">
        <v>533</v>
      </c>
      <c r="C10" s="351"/>
      <c r="G10" s="359" t="s">
        <v>534</v>
      </c>
    </row>
    <row r="11" spans="1:7" ht="23.25">
      <c r="A11" s="350"/>
      <c r="B11" s="350"/>
      <c r="C11" s="351"/>
      <c r="E11" s="355" t="s">
        <v>535</v>
      </c>
    </row>
    <row r="12" spans="1:7" ht="23.25">
      <c r="A12" s="362" t="s">
        <v>536</v>
      </c>
      <c r="B12" s="354" t="s">
        <v>537</v>
      </c>
      <c r="C12" s="351"/>
      <c r="E12" s="357" t="s">
        <v>538</v>
      </c>
    </row>
    <row r="13" spans="1:7" ht="23.25">
      <c r="A13" s="363" t="s">
        <v>538</v>
      </c>
      <c r="B13" s="357" t="s">
        <v>538</v>
      </c>
      <c r="C13" s="351"/>
      <c r="E13" s="357" t="s">
        <v>539</v>
      </c>
    </row>
    <row r="14" spans="1:7" ht="25.5">
      <c r="A14" s="364" t="s">
        <v>540</v>
      </c>
      <c r="B14" s="350" t="s">
        <v>541</v>
      </c>
      <c r="C14" s="351"/>
      <c r="E14" s="357" t="s">
        <v>542</v>
      </c>
    </row>
    <row r="15" spans="1:7" ht="25.5">
      <c r="A15" s="364" t="s">
        <v>543</v>
      </c>
      <c r="B15" s="350" t="s">
        <v>544</v>
      </c>
      <c r="C15" s="351"/>
      <c r="E15" s="357" t="s">
        <v>545</v>
      </c>
    </row>
    <row r="16" spans="1:7" ht="25.5">
      <c r="A16" s="350"/>
      <c r="B16" s="350"/>
      <c r="C16" s="365"/>
      <c r="E16" s="357" t="s">
        <v>546</v>
      </c>
    </row>
    <row r="17" spans="1:7" ht="25.5">
      <c r="A17" s="354" t="s">
        <v>547</v>
      </c>
      <c r="B17" s="354" t="s">
        <v>548</v>
      </c>
      <c r="C17" s="365"/>
      <c r="E17" s="357" t="s">
        <v>549</v>
      </c>
    </row>
    <row r="18" spans="1:7" ht="25.5">
      <c r="A18" s="357" t="s">
        <v>538</v>
      </c>
      <c r="B18" s="350" t="s">
        <v>538</v>
      </c>
      <c r="C18" s="365"/>
      <c r="E18" s="366" t="s">
        <v>550</v>
      </c>
    </row>
    <row r="19" spans="1:7" ht="25.5">
      <c r="A19" s="350" t="s">
        <v>551</v>
      </c>
      <c r="B19" s="350" t="s">
        <v>552</v>
      </c>
      <c r="C19" s="367"/>
      <c r="E19" s="366" t="s">
        <v>553</v>
      </c>
    </row>
    <row r="20" spans="1:7" ht="25.5">
      <c r="A20" s="350" t="s">
        <v>554</v>
      </c>
      <c r="B20" s="350" t="s">
        <v>555</v>
      </c>
      <c r="C20" s="367"/>
      <c r="E20" s="366" t="s">
        <v>556</v>
      </c>
    </row>
    <row r="21" spans="1:7" ht="23.25">
      <c r="A21" s="350" t="s">
        <v>557</v>
      </c>
      <c r="B21" s="350" t="s">
        <v>558</v>
      </c>
      <c r="C21" s="365"/>
    </row>
    <row r="22" spans="1:7" ht="23.25">
      <c r="A22" s="350" t="s">
        <v>559</v>
      </c>
      <c r="B22" s="350" t="s">
        <v>533</v>
      </c>
      <c r="C22" s="365"/>
      <c r="G22" s="368" t="s">
        <v>560</v>
      </c>
    </row>
    <row r="23" spans="1:7" ht="23.25">
      <c r="A23" s="350" t="s">
        <v>561</v>
      </c>
      <c r="B23" s="350"/>
      <c r="C23" s="365"/>
      <c r="G23" s="369" t="s">
        <v>562</v>
      </c>
    </row>
    <row r="24" spans="1:7" ht="23.25">
      <c r="A24" s="350" t="s">
        <v>563</v>
      </c>
      <c r="B24" s="350" t="s">
        <v>564</v>
      </c>
      <c r="C24" s="365"/>
    </row>
    <row r="25" spans="1:7" ht="23.25">
      <c r="A25" s="350" t="s">
        <v>533</v>
      </c>
      <c r="B25" s="350" t="s">
        <v>538</v>
      </c>
      <c r="C25" s="365"/>
    </row>
    <row r="26" spans="1:7" ht="23.25">
      <c r="A26" s="350"/>
      <c r="B26" s="350" t="s">
        <v>565</v>
      </c>
      <c r="C26" s="365"/>
    </row>
    <row r="27" spans="1:7" ht="23.25">
      <c r="A27" s="354" t="s">
        <v>566</v>
      </c>
      <c r="B27" s="350" t="s">
        <v>567</v>
      </c>
      <c r="C27" s="365"/>
    </row>
    <row r="28" spans="1:7" ht="23.25">
      <c r="A28" s="350" t="s">
        <v>538</v>
      </c>
      <c r="B28" s="350" t="s">
        <v>568</v>
      </c>
      <c r="C28" s="365"/>
    </row>
    <row r="29" spans="1:7" ht="23.25">
      <c r="A29" s="350" t="s">
        <v>569</v>
      </c>
      <c r="B29" s="350" t="s">
        <v>570</v>
      </c>
      <c r="C29" s="365"/>
    </row>
    <row r="30" spans="1:7" ht="23.25">
      <c r="A30" s="350" t="s">
        <v>571</v>
      </c>
      <c r="B30" s="350" t="s">
        <v>533</v>
      </c>
      <c r="C30" s="365"/>
    </row>
    <row r="31" spans="1:7" ht="23.25">
      <c r="A31" s="350" t="s">
        <v>572</v>
      </c>
      <c r="B31" s="350"/>
      <c r="C31" s="365"/>
    </row>
    <row r="32" spans="1:7" ht="23.25">
      <c r="B32" s="350"/>
      <c r="C32" s="365"/>
    </row>
    <row r="33" spans="1:2" ht="23.25">
      <c r="B33" s="350"/>
    </row>
    <row r="35" spans="1:2" ht="23.25">
      <c r="A35" s="354" t="s">
        <v>573</v>
      </c>
      <c r="B35" s="354" t="s">
        <v>574</v>
      </c>
    </row>
    <row r="36" spans="1:2" ht="23.25">
      <c r="A36" s="357" t="s">
        <v>538</v>
      </c>
      <c r="B36" s="350" t="s">
        <v>538</v>
      </c>
    </row>
    <row r="37" spans="1:2" ht="23.25">
      <c r="A37" s="350" t="s">
        <v>569</v>
      </c>
      <c r="B37" s="350" t="s">
        <v>575</v>
      </c>
    </row>
    <row r="38" spans="1:2" ht="23.25">
      <c r="A38" s="350" t="s">
        <v>562</v>
      </c>
      <c r="B38" s="350" t="s">
        <v>576</v>
      </c>
    </row>
    <row r="39" spans="1:2" ht="23.25">
      <c r="A39" s="350"/>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6">
    <pageSetUpPr fitToPage="1"/>
  </sheetPr>
  <dimension ref="B1:N45"/>
  <sheetViews>
    <sheetView view="pageBreakPreview" topLeftCell="A10" zoomScaleNormal="100" workbookViewId="0">
      <selection activeCell="J15" sqref="J15"/>
    </sheetView>
  </sheetViews>
  <sheetFormatPr defaultRowHeight="12.75"/>
  <cols>
    <col min="1" max="1" width="2" style="36" customWidth="1"/>
    <col min="2" max="2" width="4.75" style="36" customWidth="1"/>
    <col min="3" max="3" width="4.25" style="36" customWidth="1"/>
    <col min="4" max="4" width="6.75" style="36" customWidth="1"/>
    <col min="5" max="5" width="6.5" style="36" customWidth="1"/>
    <col min="6" max="6" width="13.75" style="36" customWidth="1"/>
    <col min="7" max="7" width="7.875" style="36" customWidth="1"/>
    <col min="8" max="8" width="4.875" style="36" customWidth="1"/>
    <col min="9" max="9" width="9" style="335"/>
    <col min="10" max="10" width="12.5" style="36" customWidth="1"/>
    <col min="11" max="11" width="11.5" style="335" customWidth="1"/>
    <col min="12" max="12" width="12.375" style="36" customWidth="1"/>
    <col min="13" max="13" width="16.75" style="36" customWidth="1"/>
    <col min="14" max="14" width="2.75" style="36" customWidth="1"/>
    <col min="15" max="16384" width="9" style="36"/>
  </cols>
  <sheetData>
    <row r="1" spans="2:14" ht="6.75" customHeight="1"/>
    <row r="2" spans="2:14" ht="12.75" customHeight="1">
      <c r="B2" s="557" t="s">
        <v>27</v>
      </c>
      <c r="C2" s="557"/>
      <c r="D2" s="557"/>
      <c r="E2" s="557"/>
      <c r="F2" s="557"/>
      <c r="G2" s="557"/>
      <c r="H2" s="557"/>
      <c r="I2" s="557"/>
      <c r="J2" s="557"/>
      <c r="K2" s="557"/>
      <c r="L2" s="557"/>
      <c r="M2" s="557"/>
      <c r="N2" s="557"/>
    </row>
    <row r="3" spans="2:14" ht="11.25" customHeight="1">
      <c r="B3" s="557"/>
      <c r="C3" s="557"/>
      <c r="D3" s="557"/>
      <c r="E3" s="557"/>
      <c r="F3" s="557"/>
      <c r="G3" s="557"/>
      <c r="H3" s="557"/>
      <c r="I3" s="557"/>
      <c r="J3" s="557"/>
      <c r="K3" s="557"/>
      <c r="L3" s="557"/>
      <c r="M3" s="557"/>
      <c r="N3" s="557"/>
    </row>
    <row r="4" spans="2:14" ht="7.5" customHeight="1" thickBot="1"/>
    <row r="5" spans="2:14" ht="20.100000000000001" customHeight="1" thickBot="1">
      <c r="B5" s="558" t="s">
        <v>28</v>
      </c>
      <c r="C5" s="559"/>
      <c r="D5" s="560"/>
      <c r="E5" s="561" t="e">
        <f>IF(#REF!="Please Select","","1"&amp;IF(#REF!="Rice","A"&amp;RIGHT(LEFT(#REF!,3),1)&amp;RIGHT(#REF!,8),LEFT(#REF!,1)&amp;RIGHT(LEFT(#REF!,3),1)&amp;RIGHT(#REF!,8)))</f>
        <v>#REF!</v>
      </c>
      <c r="F5" s="561"/>
      <c r="G5" s="37" t="s">
        <v>29</v>
      </c>
      <c r="H5" s="570" t="e">
        <f>#REF!</f>
        <v>#REF!</v>
      </c>
      <c r="I5" s="571"/>
      <c r="J5" s="572"/>
      <c r="K5" s="568" t="s">
        <v>30</v>
      </c>
      <c r="L5" s="569"/>
      <c r="M5" s="38"/>
      <c r="N5" s="39"/>
    </row>
    <row r="6" spans="2:14" ht="24.75" customHeight="1" thickTop="1">
      <c r="B6" s="542" t="s">
        <v>31</v>
      </c>
      <c r="C6" s="543"/>
      <c r="D6" s="562"/>
      <c r="E6" s="563"/>
      <c r="F6" s="40" t="s">
        <v>32</v>
      </c>
      <c r="G6" s="551">
        <v>41836</v>
      </c>
      <c r="H6" s="552"/>
      <c r="I6" s="564"/>
      <c r="J6" s="40" t="s">
        <v>33</v>
      </c>
      <c r="K6" s="339"/>
      <c r="L6" s="565" t="e">
        <f>IF(RIGHT(LEFT(E5,3),1)="2",G6+30,G6+21)</f>
        <v>#REF!</v>
      </c>
      <c r="M6" s="566"/>
      <c r="N6" s="567"/>
    </row>
    <row r="7" spans="2:14" ht="27">
      <c r="B7" s="41" t="s">
        <v>34</v>
      </c>
      <c r="C7" s="42" t="s">
        <v>35</v>
      </c>
      <c r="D7" s="507" t="s">
        <v>36</v>
      </c>
      <c r="E7" s="520"/>
      <c r="F7" s="43" t="s">
        <v>37</v>
      </c>
      <c r="G7" s="43" t="s">
        <v>38</v>
      </c>
      <c r="H7" s="43" t="s">
        <v>39</v>
      </c>
      <c r="I7" s="336" t="s">
        <v>40</v>
      </c>
      <c r="J7" s="44" t="s">
        <v>41</v>
      </c>
      <c r="K7" s="336" t="s">
        <v>42</v>
      </c>
      <c r="L7" s="45" t="s">
        <v>43</v>
      </c>
      <c r="M7" s="46" t="s">
        <v>44</v>
      </c>
      <c r="N7" s="47"/>
    </row>
    <row r="8" spans="2:14" ht="18" customHeight="1">
      <c r="B8" s="48">
        <v>1</v>
      </c>
      <c r="C8" s="49"/>
      <c r="D8" s="519" t="s">
        <v>45</v>
      </c>
      <c r="E8" s="520"/>
      <c r="F8" s="51" t="s">
        <v>46</v>
      </c>
      <c r="G8" s="51" t="s">
        <v>47</v>
      </c>
      <c r="H8" s="52" t="e">
        <f>#REF!</f>
        <v>#REF!</v>
      </c>
      <c r="I8" s="337" t="e">
        <f>RQC途程單!L7</f>
        <v>#REF!</v>
      </c>
      <c r="J8" s="52" t="s">
        <v>664</v>
      </c>
      <c r="K8" s="337" t="e">
        <f>RQC途程單!N7</f>
        <v>#REF!</v>
      </c>
      <c r="L8" s="52" t="e">
        <f>#REF!</f>
        <v>#REF!</v>
      </c>
      <c r="M8" s="54" t="e">
        <f>RQC途程單!O3</f>
        <v>#REF!</v>
      </c>
      <c r="N8" s="55"/>
    </row>
    <row r="9" spans="2:14" ht="18" customHeight="1">
      <c r="B9" s="48">
        <v>2</v>
      </c>
      <c r="C9" s="49"/>
      <c r="D9" s="519"/>
      <c r="E9" s="520"/>
      <c r="F9" s="51"/>
      <c r="G9" s="51" t="s">
        <v>708</v>
      </c>
      <c r="H9" s="51">
        <v>4</v>
      </c>
      <c r="I9" s="338">
        <v>41845</v>
      </c>
      <c r="J9" s="51" t="s">
        <v>709</v>
      </c>
      <c r="K9" s="338">
        <v>41845</v>
      </c>
      <c r="L9" s="51" t="s">
        <v>701</v>
      </c>
      <c r="M9" s="54" t="s">
        <v>710</v>
      </c>
      <c r="N9" s="55"/>
    </row>
    <row r="10" spans="2:14" ht="18" customHeight="1">
      <c r="B10" s="48">
        <v>3</v>
      </c>
      <c r="C10" s="49"/>
      <c r="D10" s="519"/>
      <c r="E10" s="520"/>
      <c r="F10" s="51"/>
      <c r="G10" s="51"/>
      <c r="H10" s="51"/>
      <c r="I10" s="338"/>
      <c r="J10" s="51"/>
      <c r="K10" s="338"/>
      <c r="L10" s="51"/>
      <c r="M10" s="46"/>
      <c r="N10" s="55"/>
    </row>
    <row r="11" spans="2:14" ht="36" customHeight="1" thickBot="1">
      <c r="B11" s="553" t="s">
        <v>711</v>
      </c>
      <c r="C11" s="554"/>
      <c r="D11" s="555"/>
      <c r="E11" s="555"/>
      <c r="F11" s="555"/>
      <c r="G11" s="555"/>
      <c r="H11" s="555"/>
      <c r="I11" s="555"/>
      <c r="J11" s="555"/>
      <c r="K11" s="555"/>
      <c r="L11" s="555"/>
      <c r="M11" s="555"/>
      <c r="N11" s="556"/>
    </row>
    <row r="12" spans="2:14" ht="22.5" customHeight="1" thickTop="1">
      <c r="B12" s="529" t="s">
        <v>48</v>
      </c>
      <c r="C12" s="530"/>
      <c r="D12" s="550"/>
      <c r="E12" s="550"/>
      <c r="F12" s="57" t="s">
        <v>32</v>
      </c>
      <c r="G12" s="551"/>
      <c r="H12" s="552"/>
      <c r="I12" s="552"/>
      <c r="J12" s="58"/>
      <c r="K12" s="340"/>
      <c r="L12" s="58"/>
      <c r="M12" s="58"/>
      <c r="N12" s="59"/>
    </row>
    <row r="13" spans="2:14" ht="27">
      <c r="B13" s="41" t="s">
        <v>34</v>
      </c>
      <c r="C13" s="42" t="s">
        <v>35</v>
      </c>
      <c r="D13" s="507" t="s">
        <v>36</v>
      </c>
      <c r="E13" s="520"/>
      <c r="F13" s="43" t="s">
        <v>37</v>
      </c>
      <c r="G13" s="43" t="s">
        <v>38</v>
      </c>
      <c r="H13" s="43" t="s">
        <v>39</v>
      </c>
      <c r="I13" s="336" t="s">
        <v>40</v>
      </c>
      <c r="J13" s="44" t="s">
        <v>41</v>
      </c>
      <c r="K13" s="336" t="s">
        <v>42</v>
      </c>
      <c r="L13" s="45" t="s">
        <v>43</v>
      </c>
      <c r="M13" s="46" t="s">
        <v>44</v>
      </c>
      <c r="N13" s="47"/>
    </row>
    <row r="14" spans="2:14" ht="18" customHeight="1">
      <c r="B14" s="48">
        <v>1</v>
      </c>
      <c r="C14" s="49"/>
      <c r="D14" s="519" t="s">
        <v>49</v>
      </c>
      <c r="E14" s="520"/>
      <c r="F14" s="51" t="s">
        <v>50</v>
      </c>
      <c r="G14" s="51" t="s">
        <v>51</v>
      </c>
      <c r="H14" s="52" t="e">
        <f>H8</f>
        <v>#REF!</v>
      </c>
      <c r="I14" s="337" t="e">
        <f>'TAI-N途程單'!M7</f>
        <v>#REF!</v>
      </c>
      <c r="J14" s="52" t="s">
        <v>713</v>
      </c>
      <c r="K14" s="337" t="e">
        <f>'TAI-N途程單'!N7</f>
        <v>#REF!</v>
      </c>
      <c r="L14" s="52" t="e">
        <f>'TAI-N途程單'!O7</f>
        <v>#REF!</v>
      </c>
      <c r="M14" s="60" t="e">
        <f>'TAI-N途程單'!N3</f>
        <v>#REF!</v>
      </c>
      <c r="N14" s="55"/>
    </row>
    <row r="15" spans="2:14" ht="18" customHeight="1">
      <c r="B15" s="48">
        <v>2</v>
      </c>
      <c r="C15" s="49"/>
      <c r="D15" s="519"/>
      <c r="E15" s="520"/>
      <c r="F15" s="51"/>
      <c r="G15" s="51"/>
      <c r="H15" s="51"/>
      <c r="I15" s="338"/>
      <c r="J15" s="51"/>
      <c r="K15" s="338"/>
      <c r="L15" s="51"/>
      <c r="M15" s="50"/>
      <c r="N15" s="55"/>
    </row>
    <row r="16" spans="2:14" ht="36" customHeight="1" thickBot="1">
      <c r="B16" s="538" t="s">
        <v>52</v>
      </c>
      <c r="C16" s="539"/>
      <c r="D16" s="540"/>
      <c r="E16" s="540"/>
      <c r="F16" s="540"/>
      <c r="G16" s="540"/>
      <c r="H16" s="540"/>
      <c r="I16" s="540"/>
      <c r="J16" s="540"/>
      <c r="K16" s="540"/>
      <c r="L16" s="540"/>
      <c r="M16" s="540"/>
      <c r="N16" s="541"/>
    </row>
    <row r="17" spans="2:14" ht="22.5" customHeight="1" thickTop="1">
      <c r="B17" s="542" t="s">
        <v>53</v>
      </c>
      <c r="C17" s="543"/>
      <c r="D17" s="543"/>
      <c r="E17" s="544"/>
      <c r="F17" s="40" t="s">
        <v>32</v>
      </c>
      <c r="G17" s="545"/>
      <c r="H17" s="545"/>
      <c r="I17" s="545"/>
      <c r="J17" s="61"/>
      <c r="K17" s="341"/>
      <c r="L17" s="61"/>
      <c r="M17" s="61"/>
      <c r="N17" s="62"/>
    </row>
    <row r="18" spans="2:14" ht="17.25" customHeight="1">
      <c r="B18" s="41" t="s">
        <v>34</v>
      </c>
      <c r="C18" s="42" t="s">
        <v>35</v>
      </c>
      <c r="D18" s="507" t="s">
        <v>36</v>
      </c>
      <c r="E18" s="520"/>
      <c r="F18" s="43" t="s">
        <v>37</v>
      </c>
      <c r="G18" s="43" t="s">
        <v>38</v>
      </c>
      <c r="H18" s="43" t="s">
        <v>39</v>
      </c>
      <c r="I18" s="336" t="s">
        <v>40</v>
      </c>
      <c r="J18" s="44" t="s">
        <v>42</v>
      </c>
      <c r="K18" s="342" t="s">
        <v>43</v>
      </c>
      <c r="L18" s="527" t="s">
        <v>44</v>
      </c>
      <c r="M18" s="525"/>
      <c r="N18" s="528"/>
    </row>
    <row r="19" spans="2:14" ht="18" customHeight="1">
      <c r="B19" s="48">
        <v>1</v>
      </c>
      <c r="C19" s="49"/>
      <c r="D19" s="519" t="s">
        <v>54</v>
      </c>
      <c r="E19" s="520"/>
      <c r="F19" s="51" t="s">
        <v>55</v>
      </c>
      <c r="G19" s="51" t="s">
        <v>56</v>
      </c>
      <c r="H19" s="52" t="e">
        <f>H14</f>
        <v>#REF!</v>
      </c>
      <c r="I19" s="337" t="e">
        <f>#REF!</f>
        <v>#REF!</v>
      </c>
      <c r="J19" s="53" t="e">
        <f>#REF!</f>
        <v>#REF!</v>
      </c>
      <c r="K19" s="337" t="e">
        <f>#REF!</f>
        <v>#REF!</v>
      </c>
      <c r="L19" s="516" t="e">
        <f>#REF!</f>
        <v>#REF!</v>
      </c>
      <c r="M19" s="517"/>
      <c r="N19" s="518"/>
    </row>
    <row r="20" spans="2:14" ht="18" customHeight="1">
      <c r="B20" s="48">
        <v>2</v>
      </c>
      <c r="C20" s="49"/>
      <c r="D20" s="519" t="s">
        <v>57</v>
      </c>
      <c r="E20" s="520"/>
      <c r="F20" s="51" t="s">
        <v>58</v>
      </c>
      <c r="G20" s="51" t="s">
        <v>59</v>
      </c>
      <c r="H20" s="52">
        <f>'HSP-1'!E7</f>
        <v>15</v>
      </c>
      <c r="I20" s="337" t="e">
        <f>#REF!</f>
        <v>#REF!</v>
      </c>
      <c r="J20" s="53" t="e">
        <f>#REF!</f>
        <v>#REF!</v>
      </c>
      <c r="K20" s="337" t="e">
        <f>#REF!</f>
        <v>#REF!</v>
      </c>
      <c r="L20" s="516" t="e">
        <f>#REF!</f>
        <v>#REF!</v>
      </c>
      <c r="M20" s="517"/>
      <c r="N20" s="518"/>
    </row>
    <row r="21" spans="2:14" ht="18" customHeight="1">
      <c r="B21" s="48">
        <v>3</v>
      </c>
      <c r="C21" s="49"/>
      <c r="D21" s="519" t="s">
        <v>60</v>
      </c>
      <c r="E21" s="520"/>
      <c r="F21" s="51"/>
      <c r="G21" s="51"/>
      <c r="H21" s="52">
        <v>1</v>
      </c>
      <c r="I21" s="337"/>
      <c r="J21" s="53"/>
      <c r="K21" s="337"/>
      <c r="L21" s="516"/>
      <c r="M21" s="517"/>
      <c r="N21" s="518"/>
    </row>
    <row r="22" spans="2:14" ht="36" customHeight="1">
      <c r="B22" s="546" t="s">
        <v>61</v>
      </c>
      <c r="C22" s="547"/>
      <c r="D22" s="548"/>
      <c r="E22" s="548"/>
      <c r="F22" s="548"/>
      <c r="G22" s="548"/>
      <c r="H22" s="548"/>
      <c r="I22" s="548"/>
      <c r="J22" s="548"/>
      <c r="K22" s="548"/>
      <c r="L22" s="548"/>
      <c r="M22" s="548"/>
      <c r="N22" s="549"/>
    </row>
    <row r="23" spans="2:14" ht="22.5" customHeight="1">
      <c r="B23" s="529" t="s">
        <v>62</v>
      </c>
      <c r="C23" s="530"/>
      <c r="D23" s="530"/>
      <c r="E23" s="536"/>
      <c r="F23" s="57" t="s">
        <v>32</v>
      </c>
      <c r="G23" s="537"/>
      <c r="H23" s="537"/>
      <c r="I23" s="537"/>
      <c r="J23" s="58"/>
      <c r="K23" s="340"/>
      <c r="L23" s="58"/>
      <c r="M23" s="58"/>
      <c r="N23" s="59"/>
    </row>
    <row r="24" spans="2:14" ht="17.25" customHeight="1">
      <c r="B24" s="41" t="s">
        <v>34</v>
      </c>
      <c r="C24" s="42" t="s">
        <v>35</v>
      </c>
      <c r="D24" s="507" t="s">
        <v>36</v>
      </c>
      <c r="E24" s="520"/>
      <c r="F24" s="43" t="s">
        <v>37</v>
      </c>
      <c r="G24" s="43" t="s">
        <v>38</v>
      </c>
      <c r="H24" s="43" t="s">
        <v>39</v>
      </c>
      <c r="I24" s="336" t="s">
        <v>40</v>
      </c>
      <c r="J24" s="44" t="s">
        <v>42</v>
      </c>
      <c r="K24" s="342" t="s">
        <v>43</v>
      </c>
      <c r="L24" s="527" t="s">
        <v>44</v>
      </c>
      <c r="M24" s="525"/>
      <c r="N24" s="528"/>
    </row>
    <row r="25" spans="2:14" ht="18" customHeight="1">
      <c r="B25" s="48">
        <v>1</v>
      </c>
      <c r="C25" s="49"/>
      <c r="D25" s="519" t="s">
        <v>63</v>
      </c>
      <c r="E25" s="520"/>
      <c r="F25" s="51" t="s">
        <v>63</v>
      </c>
      <c r="G25" s="52"/>
      <c r="H25" s="52">
        <v>1</v>
      </c>
      <c r="I25" s="337"/>
      <c r="J25" s="52"/>
      <c r="K25" s="337"/>
      <c r="L25" s="516"/>
      <c r="M25" s="517"/>
      <c r="N25" s="518"/>
    </row>
    <row r="26" spans="2:14" ht="18" customHeight="1">
      <c r="B26" s="48">
        <v>2</v>
      </c>
      <c r="C26" s="49"/>
      <c r="D26" s="519" t="s">
        <v>64</v>
      </c>
      <c r="E26" s="520"/>
      <c r="F26" s="51"/>
      <c r="G26" s="52"/>
      <c r="H26" s="52">
        <v>1</v>
      </c>
      <c r="I26" s="337"/>
      <c r="J26" s="52"/>
      <c r="K26" s="337"/>
      <c r="L26" s="516"/>
      <c r="M26" s="517"/>
      <c r="N26" s="518"/>
    </row>
    <row r="27" spans="2:14" ht="36" customHeight="1" thickBot="1">
      <c r="B27" s="532" t="s">
        <v>61</v>
      </c>
      <c r="C27" s="533"/>
      <c r="D27" s="534"/>
      <c r="E27" s="534"/>
      <c r="F27" s="534"/>
      <c r="G27" s="534"/>
      <c r="H27" s="534"/>
      <c r="I27" s="534"/>
      <c r="J27" s="534"/>
      <c r="K27" s="534"/>
      <c r="L27" s="534"/>
      <c r="M27" s="534"/>
      <c r="N27" s="535"/>
    </row>
    <row r="28" spans="2:14" ht="22.5" customHeight="1" thickTop="1">
      <c r="B28" s="529" t="s">
        <v>65</v>
      </c>
      <c r="C28" s="530"/>
      <c r="D28" s="530"/>
      <c r="E28" s="536"/>
      <c r="F28" s="57" t="s">
        <v>32</v>
      </c>
      <c r="G28" s="537"/>
      <c r="H28" s="537"/>
      <c r="I28" s="537"/>
      <c r="J28" s="58"/>
      <c r="K28" s="340"/>
      <c r="L28" s="58"/>
      <c r="M28" s="58"/>
      <c r="N28" s="59"/>
    </row>
    <row r="29" spans="2:14" ht="17.25" customHeight="1">
      <c r="B29" s="41" t="s">
        <v>34</v>
      </c>
      <c r="C29" s="42" t="s">
        <v>35</v>
      </c>
      <c r="D29" s="507" t="s">
        <v>36</v>
      </c>
      <c r="E29" s="520"/>
      <c r="F29" s="43" t="s">
        <v>37</v>
      </c>
      <c r="G29" s="43" t="s">
        <v>38</v>
      </c>
      <c r="H29" s="43" t="s">
        <v>39</v>
      </c>
      <c r="I29" s="336" t="s">
        <v>40</v>
      </c>
      <c r="J29" s="44" t="s">
        <v>42</v>
      </c>
      <c r="K29" s="342" t="s">
        <v>43</v>
      </c>
      <c r="L29" s="527" t="s">
        <v>44</v>
      </c>
      <c r="M29" s="525"/>
      <c r="N29" s="528"/>
    </row>
    <row r="30" spans="2:14" ht="18" customHeight="1">
      <c r="B30" s="48">
        <v>1</v>
      </c>
      <c r="C30" s="49"/>
      <c r="D30" s="519" t="s">
        <v>66</v>
      </c>
      <c r="E30" s="520"/>
      <c r="F30" s="51"/>
      <c r="G30" s="52"/>
      <c r="H30" s="52">
        <v>1</v>
      </c>
      <c r="I30" s="337"/>
      <c r="J30" s="52"/>
      <c r="K30" s="337"/>
      <c r="L30" s="516"/>
      <c r="M30" s="517"/>
      <c r="N30" s="518"/>
    </row>
    <row r="31" spans="2:14" ht="36" customHeight="1" thickBot="1">
      <c r="B31" s="532" t="s">
        <v>61</v>
      </c>
      <c r="C31" s="533"/>
      <c r="D31" s="534"/>
      <c r="E31" s="534"/>
      <c r="F31" s="534"/>
      <c r="G31" s="534"/>
      <c r="H31" s="534"/>
      <c r="I31" s="534"/>
      <c r="J31" s="534"/>
      <c r="K31" s="534"/>
      <c r="L31" s="534"/>
      <c r="M31" s="534"/>
      <c r="N31" s="535"/>
    </row>
    <row r="32" spans="2:14" ht="22.5" customHeight="1" thickTop="1">
      <c r="B32" s="529" t="s">
        <v>67</v>
      </c>
      <c r="C32" s="530"/>
      <c r="D32" s="530"/>
      <c r="E32" s="530"/>
      <c r="F32" s="530"/>
      <c r="G32" s="530"/>
      <c r="H32" s="530"/>
      <c r="I32" s="530"/>
      <c r="J32" s="530"/>
      <c r="K32" s="530"/>
      <c r="L32" s="530"/>
      <c r="M32" s="530"/>
      <c r="N32" s="531"/>
    </row>
    <row r="33" spans="2:14" ht="33" customHeight="1">
      <c r="B33" s="41" t="s">
        <v>34</v>
      </c>
      <c r="C33" s="507" t="s">
        <v>68</v>
      </c>
      <c r="D33" s="508"/>
      <c r="E33" s="523" t="s">
        <v>69</v>
      </c>
      <c r="F33" s="509"/>
      <c r="G33" s="63" t="s">
        <v>70</v>
      </c>
      <c r="H33" s="524" t="s">
        <v>71</v>
      </c>
      <c r="I33" s="524"/>
      <c r="J33" s="525" t="s">
        <v>72</v>
      </c>
      <c r="K33" s="526"/>
      <c r="L33" s="527" t="s">
        <v>73</v>
      </c>
      <c r="M33" s="525"/>
      <c r="N33" s="528"/>
    </row>
    <row r="34" spans="2:14" ht="18" customHeight="1">
      <c r="B34" s="48">
        <v>1</v>
      </c>
      <c r="C34" s="507" t="s">
        <v>74</v>
      </c>
      <c r="D34" s="508"/>
      <c r="E34" s="509" t="s">
        <v>75</v>
      </c>
      <c r="F34" s="509"/>
      <c r="G34" s="64">
        <v>0.1</v>
      </c>
      <c r="H34" s="509" t="e">
        <f>IF(#REF!&gt;0,1*(INT(#REF!/13)+1),0)</f>
        <v>#REF!</v>
      </c>
      <c r="I34" s="509"/>
      <c r="J34" s="514">
        <v>2</v>
      </c>
      <c r="K34" s="515"/>
      <c r="L34" s="516" t="s">
        <v>657</v>
      </c>
      <c r="M34" s="517"/>
      <c r="N34" s="518"/>
    </row>
    <row r="35" spans="2:14" ht="18" customHeight="1">
      <c r="B35" s="48">
        <v>2</v>
      </c>
      <c r="C35" s="507" t="s">
        <v>76</v>
      </c>
      <c r="D35" s="508"/>
      <c r="E35" s="509" t="s">
        <v>77</v>
      </c>
      <c r="F35" s="509"/>
      <c r="G35" s="64">
        <v>0.1</v>
      </c>
      <c r="H35" s="509" t="e">
        <f>#REF!</f>
        <v>#REF!</v>
      </c>
      <c r="I35" s="509"/>
      <c r="J35" s="514"/>
      <c r="K35" s="515"/>
      <c r="L35" s="516"/>
      <c r="M35" s="517"/>
      <c r="N35" s="518"/>
    </row>
    <row r="36" spans="2:14" ht="18" customHeight="1">
      <c r="B36" s="48">
        <v>3</v>
      </c>
      <c r="C36" s="507" t="s">
        <v>78</v>
      </c>
      <c r="D36" s="508"/>
      <c r="E36" s="509" t="s">
        <v>79</v>
      </c>
      <c r="F36" s="509"/>
      <c r="G36" s="65">
        <v>1.0999999999999999E-2</v>
      </c>
      <c r="H36" s="509" t="e">
        <f>H35*3</f>
        <v>#REF!</v>
      </c>
      <c r="I36" s="509"/>
      <c r="J36" s="514"/>
      <c r="K36" s="515"/>
      <c r="L36" s="516"/>
      <c r="M36" s="517"/>
      <c r="N36" s="518"/>
    </row>
    <row r="37" spans="2:14" ht="18" customHeight="1">
      <c r="B37" s="48">
        <v>4</v>
      </c>
      <c r="C37" s="507"/>
      <c r="D37" s="508"/>
      <c r="E37" s="509" t="s">
        <v>80</v>
      </c>
      <c r="F37" s="509"/>
      <c r="G37" s="65">
        <f>3/160</f>
        <v>1.8749999999999999E-2</v>
      </c>
      <c r="H37" s="509">
        <v>0</v>
      </c>
      <c r="I37" s="509"/>
      <c r="J37" s="521"/>
      <c r="K37" s="515"/>
      <c r="L37" s="522"/>
      <c r="M37" s="517"/>
      <c r="N37" s="518"/>
    </row>
    <row r="38" spans="2:14" ht="18" customHeight="1">
      <c r="B38" s="48">
        <v>5</v>
      </c>
      <c r="C38" s="507" t="s">
        <v>81</v>
      </c>
      <c r="D38" s="508"/>
      <c r="E38" s="509" t="s">
        <v>82</v>
      </c>
      <c r="F38" s="509"/>
      <c r="G38" s="65">
        <f>1/30</f>
        <v>3.3333333333333333E-2</v>
      </c>
      <c r="H38" s="509">
        <v>0</v>
      </c>
      <c r="I38" s="509"/>
      <c r="J38" s="521"/>
      <c r="K38" s="515"/>
      <c r="L38" s="522"/>
      <c r="M38" s="517"/>
      <c r="N38" s="518"/>
    </row>
    <row r="39" spans="2:14" ht="18" customHeight="1">
      <c r="B39" s="48">
        <v>6</v>
      </c>
      <c r="C39" s="507" t="s">
        <v>83</v>
      </c>
      <c r="D39" s="508"/>
      <c r="E39" s="519" t="s">
        <v>84</v>
      </c>
      <c r="F39" s="520"/>
      <c r="G39" s="66">
        <v>5.3E-3</v>
      </c>
      <c r="H39" s="509" t="e">
        <f>H36</f>
        <v>#REF!</v>
      </c>
      <c r="I39" s="509"/>
      <c r="J39" s="514"/>
      <c r="K39" s="515"/>
      <c r="L39" s="516"/>
      <c r="M39" s="517"/>
      <c r="N39" s="518"/>
    </row>
    <row r="40" spans="2:14" ht="18" customHeight="1">
      <c r="B40" s="48">
        <v>7</v>
      </c>
      <c r="C40" s="507"/>
      <c r="D40" s="508"/>
      <c r="E40" s="519" t="s">
        <v>85</v>
      </c>
      <c r="F40" s="520"/>
      <c r="G40" s="65">
        <v>1</v>
      </c>
      <c r="H40" s="509" t="e">
        <f>#REF!*#REF!</f>
        <v>#REF!</v>
      </c>
      <c r="I40" s="509"/>
      <c r="J40" s="514"/>
      <c r="K40" s="515"/>
      <c r="L40" s="516"/>
      <c r="M40" s="517"/>
      <c r="N40" s="518"/>
    </row>
    <row r="41" spans="2:14" ht="18" customHeight="1">
      <c r="B41" s="48">
        <v>8</v>
      </c>
      <c r="C41" s="507" t="s">
        <v>86</v>
      </c>
      <c r="D41" s="508"/>
      <c r="E41" s="509" t="s">
        <v>87</v>
      </c>
      <c r="F41" s="509"/>
      <c r="G41" s="65">
        <v>1</v>
      </c>
      <c r="H41" s="509" t="e">
        <f>H40</f>
        <v>#REF!</v>
      </c>
      <c r="I41" s="509"/>
      <c r="J41" s="514"/>
      <c r="K41" s="515"/>
      <c r="L41" s="516"/>
      <c r="M41" s="517"/>
      <c r="N41" s="518"/>
    </row>
    <row r="42" spans="2:14" ht="36" customHeight="1" thickBot="1">
      <c r="B42" s="510" t="s">
        <v>61</v>
      </c>
      <c r="C42" s="511"/>
      <c r="D42" s="512"/>
      <c r="E42" s="512"/>
      <c r="F42" s="512"/>
      <c r="G42" s="512"/>
      <c r="H42" s="512"/>
      <c r="I42" s="512"/>
      <c r="J42" s="512"/>
      <c r="K42" s="512"/>
      <c r="L42" s="512"/>
      <c r="M42" s="512"/>
      <c r="N42" s="513"/>
    </row>
    <row r="43" spans="2:14">
      <c r="E43" s="67"/>
      <c r="F43" s="67"/>
      <c r="G43" s="67"/>
      <c r="H43" s="505"/>
      <c r="I43" s="505"/>
    </row>
    <row r="44" spans="2:14" ht="16.5">
      <c r="G44" s="67"/>
      <c r="H44" s="506" t="s">
        <v>88</v>
      </c>
      <c r="I44" s="506"/>
      <c r="K44" s="343" t="s">
        <v>89</v>
      </c>
    </row>
    <row r="45" spans="2:14">
      <c r="G45" s="67"/>
      <c r="H45" s="505"/>
      <c r="I45" s="505"/>
    </row>
  </sheetData>
  <mergeCells count="96">
    <mergeCell ref="B2:N3"/>
    <mergeCell ref="B5:D5"/>
    <mergeCell ref="E5:F5"/>
    <mergeCell ref="B6:E6"/>
    <mergeCell ref="G6:I6"/>
    <mergeCell ref="L6:N6"/>
    <mergeCell ref="K5:L5"/>
    <mergeCell ref="H5:J5"/>
    <mergeCell ref="D7:E7"/>
    <mergeCell ref="D8:E8"/>
    <mergeCell ref="D9:E9"/>
    <mergeCell ref="D10:E10"/>
    <mergeCell ref="B11:N11"/>
    <mergeCell ref="D13:E13"/>
    <mergeCell ref="B12:E12"/>
    <mergeCell ref="G12:I12"/>
    <mergeCell ref="D14:E14"/>
    <mergeCell ref="D15:E15"/>
    <mergeCell ref="B16:N16"/>
    <mergeCell ref="B17:E17"/>
    <mergeCell ref="G17:I17"/>
    <mergeCell ref="D24:E24"/>
    <mergeCell ref="L24:N24"/>
    <mergeCell ref="D18:E18"/>
    <mergeCell ref="L18:N18"/>
    <mergeCell ref="D19:E19"/>
    <mergeCell ref="L19:N19"/>
    <mergeCell ref="D20:E20"/>
    <mergeCell ref="L20:N20"/>
    <mergeCell ref="D21:E21"/>
    <mergeCell ref="L21:N21"/>
    <mergeCell ref="B22:N22"/>
    <mergeCell ref="B23:E23"/>
    <mergeCell ref="G23:I23"/>
    <mergeCell ref="B32:N32"/>
    <mergeCell ref="D25:E25"/>
    <mergeCell ref="L25:N25"/>
    <mergeCell ref="D26:E26"/>
    <mergeCell ref="L26:N26"/>
    <mergeCell ref="B27:N27"/>
    <mergeCell ref="B28:E28"/>
    <mergeCell ref="G28:I28"/>
    <mergeCell ref="D29:E29"/>
    <mergeCell ref="L29:N29"/>
    <mergeCell ref="D30:E30"/>
    <mergeCell ref="L30:N30"/>
    <mergeCell ref="B31:N31"/>
    <mergeCell ref="C34:D34"/>
    <mergeCell ref="E34:F34"/>
    <mergeCell ref="H34:I34"/>
    <mergeCell ref="J34:K34"/>
    <mergeCell ref="L34:N34"/>
    <mergeCell ref="C33:D33"/>
    <mergeCell ref="E33:F33"/>
    <mergeCell ref="H33:I33"/>
    <mergeCell ref="J33:K33"/>
    <mergeCell ref="L33:N33"/>
    <mergeCell ref="C36:D36"/>
    <mergeCell ref="E36:F36"/>
    <mergeCell ref="H36:I36"/>
    <mergeCell ref="J36:K36"/>
    <mergeCell ref="L36:N36"/>
    <mergeCell ref="C35:D35"/>
    <mergeCell ref="E35:F35"/>
    <mergeCell ref="H35:I35"/>
    <mergeCell ref="J35:K35"/>
    <mergeCell ref="L35:N35"/>
    <mergeCell ref="C38:D38"/>
    <mergeCell ref="E38:F38"/>
    <mergeCell ref="H38:I38"/>
    <mergeCell ref="J38:K38"/>
    <mergeCell ref="L38:N38"/>
    <mergeCell ref="C37:D37"/>
    <mergeCell ref="E37:F37"/>
    <mergeCell ref="H37:I37"/>
    <mergeCell ref="J37:K37"/>
    <mergeCell ref="L37:N37"/>
    <mergeCell ref="L40:N40"/>
    <mergeCell ref="C39:D39"/>
    <mergeCell ref="E39:F39"/>
    <mergeCell ref="H39:I39"/>
    <mergeCell ref="J39:K39"/>
    <mergeCell ref="L39:N39"/>
    <mergeCell ref="C40:D40"/>
    <mergeCell ref="E40:F40"/>
    <mergeCell ref="H40:I40"/>
    <mergeCell ref="J40:K40"/>
    <mergeCell ref="H43:I43"/>
    <mergeCell ref="H44:I44"/>
    <mergeCell ref="H45:I45"/>
    <mergeCell ref="C41:D41"/>
    <mergeCell ref="E41:F41"/>
    <mergeCell ref="H41:I41"/>
    <mergeCell ref="B42:N42"/>
    <mergeCell ref="J41:K41"/>
    <mergeCell ref="L41:N41"/>
  </mergeCells>
  <phoneticPr fontId="5" type="noConversion"/>
  <pageMargins left="0.47" right="0.52" top="0.86" bottom="0.46" header="0.44" footer="0.37"/>
  <pageSetup paperSize="9" scale="80" orientation="portrait" r:id="rId1"/>
  <headerFooter alignWithMargins="0">
    <oddHeader>&amp;L&amp;G
&amp;R&amp;"Times New Roman,標準"&amp;10Service Department, Confidential&amp;"新細明體,標準"&amp;12
&amp;D</oddHeader>
  </headerFooter>
  <legacyDrawing r:id="rId2"/>
  <legacyDrawingHF r:id="rId3"/>
</worksheet>
</file>

<file path=xl/worksheets/sheet3.xml><?xml version="1.0" encoding="utf-8"?>
<worksheet xmlns="http://schemas.openxmlformats.org/spreadsheetml/2006/main" xmlns:r="http://schemas.openxmlformats.org/officeDocument/2006/relationships">
  <sheetPr codeName="Sheet7"/>
  <dimension ref="A1:V71"/>
  <sheetViews>
    <sheetView view="pageBreakPreview" topLeftCell="A55" zoomScale="85" zoomScaleNormal="75" zoomScaleSheetLayoutView="75" workbookViewId="0">
      <selection activeCell="M54" sqref="M54:N54"/>
    </sheetView>
  </sheetViews>
  <sheetFormatPr defaultRowHeight="14.25"/>
  <cols>
    <col min="1" max="1" width="1.25" style="68" customWidth="1"/>
    <col min="2" max="2" width="7.25" style="68" customWidth="1"/>
    <col min="3" max="4" width="4.25" style="68" customWidth="1"/>
    <col min="5" max="5" width="5.125" style="68" customWidth="1"/>
    <col min="6" max="6" width="6.875" style="68" customWidth="1"/>
    <col min="7" max="9" width="7.25" style="68" customWidth="1"/>
    <col min="10" max="10" width="7.375" style="68" customWidth="1"/>
    <col min="11" max="11" width="8" style="68" customWidth="1"/>
    <col min="12" max="12" width="11.875" style="68" bestFit="1" customWidth="1"/>
    <col min="13" max="13" width="10.625" style="68" bestFit="1" customWidth="1"/>
    <col min="14" max="14" width="9.875" style="68" bestFit="1" customWidth="1"/>
    <col min="15" max="15" width="14.125" style="68" customWidth="1"/>
    <col min="16" max="16" width="2" style="68" customWidth="1"/>
    <col min="17" max="17" width="4.5" style="68" customWidth="1"/>
    <col min="18" max="18" width="9" style="68"/>
    <col min="19" max="19" width="9.625" style="68" customWidth="1"/>
    <col min="20" max="20" width="14.625" style="68" customWidth="1"/>
    <col min="21" max="21" width="11" style="68" customWidth="1"/>
    <col min="22" max="16384" width="9" style="68"/>
  </cols>
  <sheetData>
    <row r="1" spans="1:22" ht="15">
      <c r="B1" s="69" t="s">
        <v>90</v>
      </c>
      <c r="C1" s="677" t="s">
        <v>665</v>
      </c>
      <c r="D1" s="678"/>
      <c r="E1" s="678"/>
      <c r="F1" s="678"/>
      <c r="G1" s="678"/>
      <c r="H1" s="678"/>
      <c r="I1" s="678"/>
      <c r="J1" s="678"/>
      <c r="K1" s="678"/>
      <c r="L1" s="678"/>
      <c r="M1" s="678"/>
      <c r="N1" s="678"/>
      <c r="O1" s="678"/>
      <c r="P1" s="678"/>
      <c r="Q1" s="69"/>
      <c r="R1" s="69"/>
      <c r="S1" s="69"/>
      <c r="T1" s="69"/>
      <c r="U1" s="69"/>
    </row>
    <row r="2" spans="1:22" ht="10.5" customHeight="1">
      <c r="C2" s="69"/>
      <c r="D2" s="69"/>
      <c r="E2" s="69"/>
      <c r="F2" s="69"/>
      <c r="G2" s="69"/>
      <c r="H2" s="69"/>
      <c r="I2" s="69"/>
      <c r="J2" s="69"/>
      <c r="K2" s="69"/>
      <c r="L2" s="69"/>
      <c r="M2" s="69"/>
      <c r="N2" s="69"/>
      <c r="O2" s="69"/>
      <c r="P2" s="69"/>
      <c r="Q2" s="69"/>
      <c r="R2" s="69"/>
      <c r="S2" s="69"/>
      <c r="T2" s="69"/>
      <c r="U2" s="69"/>
    </row>
    <row r="3" spans="1:22" ht="17.25" customHeight="1" thickBot="1">
      <c r="A3" s="679" t="s">
        <v>91</v>
      </c>
      <c r="B3" s="680"/>
      <c r="C3" s="680"/>
      <c r="D3" s="681" t="e">
        <f>服務表!E5</f>
        <v>#REF!</v>
      </c>
      <c r="E3" s="681"/>
      <c r="F3" s="680"/>
      <c r="G3" s="682"/>
      <c r="H3" s="682"/>
      <c r="I3" s="682"/>
      <c r="J3" s="682" t="s">
        <v>92</v>
      </c>
      <c r="K3" s="682"/>
      <c r="M3" s="683" t="s">
        <v>93</v>
      </c>
      <c r="N3" s="683"/>
      <c r="O3" s="70" t="e">
        <f>D3&amp;"R1"</f>
        <v>#REF!</v>
      </c>
      <c r="P3" s="70"/>
      <c r="Q3" s="69"/>
      <c r="R3" s="69"/>
      <c r="S3" s="69"/>
      <c r="T3" s="69"/>
      <c r="U3" s="69"/>
    </row>
    <row r="4" spans="1:22" ht="17.25" customHeight="1" thickTop="1">
      <c r="A4" s="684" t="s">
        <v>94</v>
      </c>
      <c r="B4" s="685"/>
      <c r="C4" s="685"/>
      <c r="D4" s="686" t="s">
        <v>47</v>
      </c>
      <c r="E4" s="687"/>
      <c r="F4" s="687"/>
      <c r="G4" s="687"/>
      <c r="H4" s="687"/>
      <c r="I4" s="688"/>
      <c r="J4" s="689" t="s">
        <v>95</v>
      </c>
      <c r="K4" s="689"/>
      <c r="L4" s="690"/>
      <c r="M4" s="690"/>
      <c r="N4" s="690"/>
      <c r="O4" s="691"/>
      <c r="P4" s="692"/>
      <c r="Q4" s="71"/>
      <c r="R4" s="72"/>
      <c r="S4" s="72"/>
      <c r="T4" s="72"/>
      <c r="U4" s="72"/>
      <c r="V4" s="73"/>
    </row>
    <row r="5" spans="1:22" ht="27.75" customHeight="1">
      <c r="A5" s="669" t="s">
        <v>96</v>
      </c>
      <c r="B5" s="670"/>
      <c r="C5" s="670"/>
      <c r="D5" s="670"/>
      <c r="E5" s="670"/>
      <c r="F5" s="670"/>
      <c r="G5" s="670"/>
      <c r="H5" s="670"/>
      <c r="I5" s="670"/>
      <c r="J5" s="670"/>
      <c r="K5" s="670"/>
      <c r="L5" s="670"/>
      <c r="M5" s="670"/>
      <c r="N5" s="670"/>
      <c r="O5" s="670"/>
      <c r="P5" s="671"/>
      <c r="Q5" s="69"/>
      <c r="R5" s="72"/>
      <c r="S5" s="72"/>
      <c r="T5" s="72"/>
      <c r="U5" s="72"/>
      <c r="V5" s="73"/>
    </row>
    <row r="6" spans="1:22" ht="28.5" customHeight="1">
      <c r="A6" s="672" t="s">
        <v>97</v>
      </c>
      <c r="B6" s="673"/>
      <c r="C6" s="674" t="s">
        <v>98</v>
      </c>
      <c r="D6" s="675"/>
      <c r="E6" s="674" t="s">
        <v>99</v>
      </c>
      <c r="F6" s="675"/>
      <c r="G6" s="674" t="s">
        <v>100</v>
      </c>
      <c r="H6" s="675"/>
      <c r="I6" s="75" t="s">
        <v>101</v>
      </c>
      <c r="J6" s="75" t="s">
        <v>102</v>
      </c>
      <c r="K6" s="76" t="s">
        <v>103</v>
      </c>
      <c r="L6" s="77" t="s">
        <v>104</v>
      </c>
      <c r="M6" s="77" t="s">
        <v>105</v>
      </c>
      <c r="N6" s="77" t="s">
        <v>106</v>
      </c>
      <c r="O6" s="674" t="s">
        <v>107</v>
      </c>
      <c r="P6" s="676"/>
      <c r="Q6" s="78"/>
      <c r="R6" s="79"/>
      <c r="S6" s="80"/>
      <c r="T6" s="81"/>
      <c r="U6" s="81"/>
      <c r="V6" s="73"/>
    </row>
    <row r="7" spans="1:22" ht="45" customHeight="1">
      <c r="A7" s="652"/>
      <c r="B7" s="580"/>
      <c r="C7" s="582" t="s">
        <v>108</v>
      </c>
      <c r="D7" s="583"/>
      <c r="E7" s="653" t="s">
        <v>109</v>
      </c>
      <c r="F7" s="654"/>
      <c r="G7" s="582" t="s">
        <v>110</v>
      </c>
      <c r="H7" s="583"/>
      <c r="I7" s="83">
        <v>4</v>
      </c>
      <c r="J7" s="83">
        <f>I7</f>
        <v>4</v>
      </c>
      <c r="K7" s="83">
        <v>0</v>
      </c>
      <c r="L7" s="346" t="e">
        <f>#REF!</f>
        <v>#REF!</v>
      </c>
      <c r="M7" s="346" t="e">
        <f>L7</f>
        <v>#REF!</v>
      </c>
      <c r="N7" s="346" t="e">
        <f>M7</f>
        <v>#REF!</v>
      </c>
      <c r="O7" s="582" t="e">
        <f>O9</f>
        <v>#REF!</v>
      </c>
      <c r="P7" s="668"/>
      <c r="Q7" s="69"/>
      <c r="R7" s="84"/>
      <c r="S7" s="80"/>
      <c r="T7" s="85"/>
      <c r="U7" s="86"/>
      <c r="V7" s="73"/>
    </row>
    <row r="8" spans="1:22" ht="30" customHeight="1">
      <c r="A8" s="652"/>
      <c r="B8" s="580"/>
      <c r="C8" s="582" t="s">
        <v>111</v>
      </c>
      <c r="D8" s="583"/>
      <c r="E8" s="653" t="s">
        <v>112</v>
      </c>
      <c r="F8" s="654"/>
      <c r="G8" s="582" t="s">
        <v>113</v>
      </c>
      <c r="H8" s="583"/>
      <c r="I8" s="87"/>
      <c r="J8" s="87"/>
      <c r="K8" s="87"/>
      <c r="L8" s="346"/>
      <c r="M8" s="346"/>
      <c r="N8" s="346"/>
      <c r="O8" s="582"/>
      <c r="P8" s="667"/>
      <c r="Q8" s="69"/>
      <c r="R8" s="84"/>
      <c r="S8" s="80"/>
      <c r="T8" s="85"/>
      <c r="U8" s="86"/>
      <c r="V8" s="73"/>
    </row>
    <row r="9" spans="1:22" ht="30" customHeight="1">
      <c r="A9" s="652"/>
      <c r="B9" s="580"/>
      <c r="C9" s="582" t="s">
        <v>114</v>
      </c>
      <c r="D9" s="583"/>
      <c r="E9" s="653" t="s">
        <v>115</v>
      </c>
      <c r="F9" s="654"/>
      <c r="G9" s="582" t="s">
        <v>116</v>
      </c>
      <c r="H9" s="583"/>
      <c r="I9" s="83" t="e">
        <f>#REF!</f>
        <v>#REF!</v>
      </c>
      <c r="J9" s="83">
        <v>0</v>
      </c>
      <c r="K9" s="83">
        <v>4</v>
      </c>
      <c r="L9" s="346" t="e">
        <f>#REF!</f>
        <v>#REF!</v>
      </c>
      <c r="M9" s="346" t="e">
        <f t="shared" ref="M9:N11" si="0">L9</f>
        <v>#REF!</v>
      </c>
      <c r="N9" s="346" t="e">
        <f t="shared" si="0"/>
        <v>#REF!</v>
      </c>
      <c r="O9" s="582" t="e">
        <f>#REF!</f>
        <v>#REF!</v>
      </c>
      <c r="P9" s="668"/>
      <c r="Q9" s="69"/>
      <c r="R9" s="84"/>
      <c r="S9" s="80"/>
      <c r="T9" s="84"/>
      <c r="U9" s="86"/>
      <c r="V9" s="73"/>
    </row>
    <row r="10" spans="1:22" ht="45" customHeight="1">
      <c r="A10" s="652"/>
      <c r="B10" s="580"/>
      <c r="C10" s="582" t="s">
        <v>117</v>
      </c>
      <c r="D10" s="583"/>
      <c r="E10" s="653" t="s">
        <v>118</v>
      </c>
      <c r="F10" s="654"/>
      <c r="G10" s="582" t="s">
        <v>116</v>
      </c>
      <c r="H10" s="583"/>
      <c r="I10" s="83" t="e">
        <f>#REF!</f>
        <v>#REF!</v>
      </c>
      <c r="J10" s="83">
        <v>4</v>
      </c>
      <c r="K10" s="83">
        <v>0</v>
      </c>
      <c r="L10" s="346" t="e">
        <f>#REF!</f>
        <v>#REF!</v>
      </c>
      <c r="M10" s="346" t="e">
        <f t="shared" si="0"/>
        <v>#REF!</v>
      </c>
      <c r="N10" s="346" t="e">
        <f t="shared" si="0"/>
        <v>#REF!</v>
      </c>
      <c r="O10" s="582" t="e">
        <f>#REF!</f>
        <v>#REF!</v>
      </c>
      <c r="P10" s="655"/>
      <c r="Q10" s="69"/>
      <c r="R10" s="84"/>
      <c r="S10" s="80"/>
      <c r="T10" s="84"/>
      <c r="U10" s="86"/>
      <c r="V10" s="73"/>
    </row>
    <row r="11" spans="1:22" ht="45" customHeight="1">
      <c r="A11" s="652"/>
      <c r="B11" s="580"/>
      <c r="C11" s="582" t="s">
        <v>119</v>
      </c>
      <c r="D11" s="583"/>
      <c r="E11" s="653" t="s">
        <v>120</v>
      </c>
      <c r="F11" s="654"/>
      <c r="G11" s="582" t="s">
        <v>116</v>
      </c>
      <c r="H11" s="583"/>
      <c r="I11" s="83" t="e">
        <f>#REF!</f>
        <v>#REF!</v>
      </c>
      <c r="J11" s="83">
        <v>4</v>
      </c>
      <c r="K11" s="83">
        <v>0</v>
      </c>
      <c r="L11" s="346" t="e">
        <f>#REF!</f>
        <v>#REF!</v>
      </c>
      <c r="M11" s="346" t="e">
        <f t="shared" si="0"/>
        <v>#REF!</v>
      </c>
      <c r="N11" s="346" t="e">
        <f t="shared" si="0"/>
        <v>#REF!</v>
      </c>
      <c r="O11" s="582" t="e">
        <f>#REF!</f>
        <v>#REF!</v>
      </c>
      <c r="P11" s="655"/>
      <c r="Q11" s="69"/>
      <c r="R11" s="84"/>
      <c r="S11" s="80"/>
      <c r="T11" s="84"/>
      <c r="U11" s="86"/>
      <c r="V11" s="73"/>
    </row>
    <row r="12" spans="1:22" ht="30" customHeight="1">
      <c r="A12" s="652"/>
      <c r="B12" s="580"/>
      <c r="C12" s="582" t="s">
        <v>121</v>
      </c>
      <c r="D12" s="583"/>
      <c r="E12" s="653" t="s">
        <v>115</v>
      </c>
      <c r="F12" s="654"/>
      <c r="G12" s="582" t="s">
        <v>116</v>
      </c>
      <c r="H12" s="583"/>
      <c r="I12" s="83">
        <v>4</v>
      </c>
      <c r="J12" s="83">
        <v>3</v>
      </c>
      <c r="K12" s="83">
        <v>1</v>
      </c>
      <c r="L12" s="346">
        <v>41845</v>
      </c>
      <c r="M12" s="346">
        <v>41845</v>
      </c>
      <c r="N12" s="346">
        <v>41845</v>
      </c>
      <c r="O12" s="582" t="s">
        <v>657</v>
      </c>
      <c r="P12" s="655"/>
      <c r="Q12" s="69"/>
      <c r="R12" s="84"/>
      <c r="S12" s="80"/>
      <c r="T12" s="84"/>
      <c r="U12" s="86"/>
      <c r="V12" s="73"/>
    </row>
    <row r="13" spans="1:22" ht="45" customHeight="1">
      <c r="A13" s="652"/>
      <c r="B13" s="580"/>
      <c r="C13" s="582" t="s">
        <v>122</v>
      </c>
      <c r="D13" s="583"/>
      <c r="E13" s="653" t="s">
        <v>118</v>
      </c>
      <c r="F13" s="654"/>
      <c r="G13" s="582" t="s">
        <v>116</v>
      </c>
      <c r="H13" s="583"/>
      <c r="I13" s="83">
        <v>4</v>
      </c>
      <c r="J13" s="83">
        <v>4</v>
      </c>
      <c r="K13" s="83">
        <v>0</v>
      </c>
      <c r="L13" s="346">
        <v>41845</v>
      </c>
      <c r="M13" s="346">
        <v>41845</v>
      </c>
      <c r="N13" s="346">
        <v>41845</v>
      </c>
      <c r="O13" s="582" t="s">
        <v>703</v>
      </c>
      <c r="P13" s="655"/>
      <c r="Q13" s="69"/>
      <c r="R13" s="84"/>
      <c r="S13" s="80"/>
      <c r="T13" s="84"/>
      <c r="U13" s="86"/>
      <c r="V13" s="73"/>
    </row>
    <row r="14" spans="1:22" ht="45" customHeight="1">
      <c r="A14" s="652"/>
      <c r="B14" s="580"/>
      <c r="C14" s="582" t="s">
        <v>123</v>
      </c>
      <c r="D14" s="583"/>
      <c r="E14" s="653" t="s">
        <v>120</v>
      </c>
      <c r="F14" s="654"/>
      <c r="G14" s="582" t="s">
        <v>116</v>
      </c>
      <c r="H14" s="583"/>
      <c r="I14" s="83">
        <v>4</v>
      </c>
      <c r="J14" s="83">
        <v>4</v>
      </c>
      <c r="K14" s="83">
        <v>0</v>
      </c>
      <c r="L14" s="346">
        <v>41845</v>
      </c>
      <c r="M14" s="346">
        <v>41845</v>
      </c>
      <c r="N14" s="346">
        <v>41845</v>
      </c>
      <c r="O14" s="582" t="s">
        <v>657</v>
      </c>
      <c r="P14" s="655"/>
      <c r="Q14" s="69"/>
      <c r="R14" s="84"/>
      <c r="S14" s="80"/>
      <c r="T14" s="84"/>
      <c r="U14" s="86"/>
      <c r="V14" s="73"/>
    </row>
    <row r="15" spans="1:22" ht="30" customHeight="1">
      <c r="A15" s="652"/>
      <c r="B15" s="580"/>
      <c r="C15" s="582" t="s">
        <v>124</v>
      </c>
      <c r="D15" s="583"/>
      <c r="E15" s="653" t="s">
        <v>125</v>
      </c>
      <c r="F15" s="654"/>
      <c r="G15" s="582" t="s">
        <v>126</v>
      </c>
      <c r="H15" s="583"/>
      <c r="I15" s="83"/>
      <c r="J15" s="88"/>
      <c r="K15" s="88"/>
      <c r="L15" s="346" t="e">
        <f>L7</f>
        <v>#REF!</v>
      </c>
      <c r="M15" s="346" t="e">
        <f>M7</f>
        <v>#REF!</v>
      </c>
      <c r="N15" s="346" t="e">
        <f>N7</f>
        <v>#REF!</v>
      </c>
      <c r="O15" s="582" t="e">
        <f>O9</f>
        <v>#REF!</v>
      </c>
      <c r="P15" s="655"/>
      <c r="Q15" s="69"/>
      <c r="R15" s="84"/>
      <c r="S15" s="80"/>
      <c r="T15" s="85"/>
      <c r="U15" s="86"/>
      <c r="V15" s="73"/>
    </row>
    <row r="16" spans="1:22" ht="9.75" customHeight="1" thickBot="1">
      <c r="A16" s="639"/>
      <c r="B16" s="640"/>
      <c r="C16" s="89"/>
      <c r="D16" s="90"/>
      <c r="E16" s="91"/>
      <c r="F16" s="91"/>
      <c r="G16" s="91"/>
      <c r="H16" s="91"/>
      <c r="I16" s="89"/>
      <c r="J16" s="89"/>
      <c r="K16" s="89"/>
      <c r="L16" s="89"/>
      <c r="M16" s="89"/>
      <c r="N16" s="92"/>
      <c r="O16" s="92"/>
      <c r="P16" s="93"/>
      <c r="Q16" s="69"/>
      <c r="R16" s="84"/>
      <c r="S16" s="79"/>
      <c r="T16" s="85"/>
      <c r="U16" s="86"/>
      <c r="V16" s="73"/>
    </row>
    <row r="17" spans="1:22" ht="15.75" customHeight="1" thickTop="1">
      <c r="A17" s="656" t="s">
        <v>127</v>
      </c>
      <c r="B17" s="657"/>
      <c r="C17" s="94"/>
      <c r="D17" s="95"/>
      <c r="E17" s="95"/>
      <c r="F17" s="95"/>
      <c r="G17" s="95"/>
      <c r="H17" s="95"/>
      <c r="I17" s="95"/>
      <c r="J17" s="95"/>
      <c r="K17" s="95"/>
      <c r="L17" s="95"/>
      <c r="M17" s="95"/>
      <c r="N17" s="95"/>
      <c r="O17" s="95"/>
      <c r="P17" s="96"/>
      <c r="Q17" s="69"/>
      <c r="R17" s="86"/>
      <c r="S17" s="86"/>
      <c r="T17" s="86"/>
      <c r="U17" s="86"/>
      <c r="V17" s="73"/>
    </row>
    <row r="18" spans="1:22" ht="15" customHeight="1">
      <c r="A18" s="658" t="s">
        <v>645</v>
      </c>
      <c r="B18" s="659"/>
      <c r="C18" s="659"/>
      <c r="D18" s="659"/>
      <c r="E18" s="659"/>
      <c r="F18" s="659"/>
      <c r="G18" s="659"/>
      <c r="H18" s="659"/>
      <c r="I18" s="659"/>
      <c r="J18" s="659"/>
      <c r="K18" s="659"/>
      <c r="L18" s="659"/>
      <c r="M18" s="659"/>
      <c r="N18" s="659"/>
      <c r="O18" s="659"/>
      <c r="P18" s="660"/>
      <c r="Q18" s="69"/>
      <c r="R18" s="86"/>
      <c r="S18" s="86"/>
      <c r="T18" s="86"/>
      <c r="U18" s="86"/>
      <c r="V18" s="73"/>
    </row>
    <row r="19" spans="1:22" ht="15" customHeight="1">
      <c r="A19" s="661" t="s">
        <v>646</v>
      </c>
      <c r="B19" s="662"/>
      <c r="C19" s="662"/>
      <c r="D19" s="662"/>
      <c r="E19" s="662"/>
      <c r="F19" s="662"/>
      <c r="G19" s="662"/>
      <c r="H19" s="662"/>
      <c r="I19" s="662"/>
      <c r="J19" s="662"/>
      <c r="K19" s="662"/>
      <c r="L19" s="662"/>
      <c r="M19" s="662"/>
      <c r="N19" s="662"/>
      <c r="O19" s="662"/>
      <c r="P19" s="663"/>
      <c r="Q19" s="69"/>
      <c r="R19" s="86"/>
      <c r="S19" s="86"/>
      <c r="T19" s="86"/>
      <c r="U19" s="86"/>
      <c r="V19" s="73"/>
    </row>
    <row r="20" spans="1:22" ht="15" customHeight="1" thickBot="1">
      <c r="A20" s="664" t="s">
        <v>128</v>
      </c>
      <c r="B20" s="665"/>
      <c r="C20" s="665"/>
      <c r="D20" s="665"/>
      <c r="E20" s="665"/>
      <c r="F20" s="665"/>
      <c r="G20" s="665"/>
      <c r="H20" s="665"/>
      <c r="I20" s="665"/>
      <c r="J20" s="665"/>
      <c r="K20" s="665"/>
      <c r="L20" s="665"/>
      <c r="M20" s="665"/>
      <c r="N20" s="665"/>
      <c r="O20" s="665"/>
      <c r="P20" s="666"/>
      <c r="Q20" s="69"/>
      <c r="R20" s="86"/>
      <c r="S20" s="86"/>
      <c r="T20" s="86"/>
      <c r="U20" s="86"/>
      <c r="V20" s="73"/>
    </row>
    <row r="21" spans="1:22" ht="15.75" customHeight="1" thickTop="1">
      <c r="A21" s="649" t="s">
        <v>639</v>
      </c>
      <c r="B21" s="650"/>
      <c r="C21" s="650"/>
      <c r="D21" s="650"/>
      <c r="E21" s="650"/>
      <c r="F21" s="650"/>
      <c r="G21" s="650"/>
      <c r="H21" s="650"/>
      <c r="I21" s="650"/>
      <c r="J21" s="650"/>
      <c r="K21" s="650"/>
      <c r="L21" s="650"/>
      <c r="M21" s="650"/>
      <c r="N21" s="650"/>
      <c r="O21" s="650"/>
      <c r="P21" s="651"/>
      <c r="Q21" s="69"/>
      <c r="R21" s="86"/>
      <c r="S21" s="86"/>
      <c r="T21" s="86"/>
      <c r="U21" s="86"/>
      <c r="V21" s="73"/>
    </row>
    <row r="22" spans="1:22" s="394" customFormat="1" ht="15" customHeight="1">
      <c r="A22" s="392" t="s">
        <v>640</v>
      </c>
      <c r="B22" s="387"/>
      <c r="C22" s="387"/>
      <c r="D22" s="387"/>
      <c r="E22" s="387"/>
      <c r="F22" s="387" t="s">
        <v>635</v>
      </c>
      <c r="G22" s="387"/>
      <c r="H22" s="387" t="s">
        <v>636</v>
      </c>
      <c r="I22" s="388">
        <v>0</v>
      </c>
      <c r="J22" s="389" t="s">
        <v>637</v>
      </c>
      <c r="K22" s="390">
        <v>4</v>
      </c>
      <c r="L22" s="389" t="s">
        <v>638</v>
      </c>
      <c r="M22" s="388"/>
      <c r="N22" s="634" t="s">
        <v>641</v>
      </c>
      <c r="O22" s="634"/>
      <c r="P22" s="635"/>
    </row>
    <row r="23" spans="1:22" s="394" customFormat="1" ht="15" customHeight="1">
      <c r="A23" s="392" t="s">
        <v>642</v>
      </c>
      <c r="B23" s="387"/>
      <c r="C23" s="387"/>
      <c r="D23" s="387"/>
      <c r="E23" s="387"/>
      <c r="F23" s="387" t="s">
        <v>635</v>
      </c>
      <c r="G23" s="387"/>
      <c r="H23" s="387" t="s">
        <v>636</v>
      </c>
      <c r="I23" s="388"/>
      <c r="J23" s="389" t="s">
        <v>637</v>
      </c>
      <c r="K23" s="390"/>
      <c r="L23" s="389" t="s">
        <v>638</v>
      </c>
      <c r="M23" s="388"/>
      <c r="N23" s="634"/>
      <c r="O23" s="634"/>
      <c r="P23" s="635"/>
    </row>
    <row r="24" spans="1:22" s="394" customFormat="1" ht="15" customHeight="1">
      <c r="A24" s="392" t="s">
        <v>643</v>
      </c>
      <c r="B24" s="387"/>
      <c r="C24" s="387"/>
      <c r="D24" s="387"/>
      <c r="E24" s="387"/>
      <c r="F24" s="387" t="s">
        <v>635</v>
      </c>
      <c r="G24" s="387"/>
      <c r="H24" s="387" t="s">
        <v>636</v>
      </c>
      <c r="I24" s="388"/>
      <c r="J24" s="389" t="s">
        <v>637</v>
      </c>
      <c r="K24" s="390"/>
      <c r="L24" s="389" t="s">
        <v>638</v>
      </c>
      <c r="M24" s="388"/>
      <c r="N24" s="634"/>
      <c r="O24" s="634"/>
      <c r="P24" s="635"/>
    </row>
    <row r="25" spans="1:22" ht="15" customHeight="1">
      <c r="A25" s="628"/>
      <c r="B25" s="629"/>
      <c r="C25" s="629"/>
      <c r="D25" s="629"/>
      <c r="E25" s="629"/>
      <c r="F25" s="629"/>
      <c r="G25" s="629"/>
      <c r="H25" s="629"/>
      <c r="I25" s="629"/>
      <c r="J25" s="629"/>
      <c r="K25" s="629"/>
      <c r="L25" s="629"/>
      <c r="M25" s="383"/>
      <c r="N25" s="383"/>
      <c r="O25" s="383"/>
      <c r="P25" s="384"/>
    </row>
    <row r="26" spans="1:22" ht="15.75" customHeight="1">
      <c r="A26" s="625" t="s">
        <v>644</v>
      </c>
      <c r="B26" s="626"/>
      <c r="C26" s="626"/>
      <c r="D26" s="626"/>
      <c r="E26" s="626"/>
      <c r="F26" s="626"/>
      <c r="G26" s="626"/>
      <c r="H26" s="626"/>
      <c r="I26" s="626"/>
      <c r="J26" s="626"/>
      <c r="K26" s="626"/>
      <c r="L26" s="626"/>
      <c r="M26" s="626"/>
      <c r="N26" s="626"/>
      <c r="O26" s="626"/>
      <c r="P26" s="627"/>
      <c r="Q26" s="69"/>
      <c r="R26" s="69"/>
      <c r="S26" s="69"/>
      <c r="T26" s="69"/>
      <c r="U26" s="69"/>
    </row>
    <row r="27" spans="1:22" s="394" customFormat="1" ht="15" customHeight="1">
      <c r="A27" s="392" t="s">
        <v>640</v>
      </c>
      <c r="B27" s="387"/>
      <c r="C27" s="387"/>
      <c r="D27" s="387"/>
      <c r="E27" s="387"/>
      <c r="F27" s="387" t="s">
        <v>635</v>
      </c>
      <c r="G27" s="387"/>
      <c r="H27" s="387" t="s">
        <v>636</v>
      </c>
      <c r="I27" s="388">
        <v>3</v>
      </c>
      <c r="J27" s="389" t="s">
        <v>637</v>
      </c>
      <c r="K27" s="390">
        <v>1</v>
      </c>
      <c r="L27" s="389" t="s">
        <v>638</v>
      </c>
      <c r="M27" s="388"/>
      <c r="N27" s="634" t="s">
        <v>641</v>
      </c>
      <c r="O27" s="634"/>
      <c r="P27" s="635"/>
    </row>
    <row r="28" spans="1:22" s="394" customFormat="1" ht="15" customHeight="1">
      <c r="A28" s="392" t="s">
        <v>642</v>
      </c>
      <c r="B28" s="387"/>
      <c r="C28" s="387"/>
      <c r="D28" s="387"/>
      <c r="E28" s="387"/>
      <c r="F28" s="387" t="s">
        <v>635</v>
      </c>
      <c r="G28" s="387"/>
      <c r="H28" s="387" t="s">
        <v>636</v>
      </c>
      <c r="I28" s="388"/>
      <c r="J28" s="389" t="s">
        <v>637</v>
      </c>
      <c r="K28" s="390"/>
      <c r="L28" s="389" t="s">
        <v>638</v>
      </c>
      <c r="M28" s="388"/>
      <c r="N28" s="634"/>
      <c r="O28" s="634"/>
      <c r="P28" s="635"/>
    </row>
    <row r="29" spans="1:22" s="394" customFormat="1" ht="15" customHeight="1">
      <c r="A29" s="392" t="s">
        <v>643</v>
      </c>
      <c r="B29" s="387"/>
      <c r="C29" s="387"/>
      <c r="D29" s="387"/>
      <c r="E29" s="387"/>
      <c r="F29" s="387" t="s">
        <v>635</v>
      </c>
      <c r="G29" s="387"/>
      <c r="H29" s="387" t="s">
        <v>636</v>
      </c>
      <c r="I29" s="388"/>
      <c r="J29" s="389" t="s">
        <v>637</v>
      </c>
      <c r="K29" s="390"/>
      <c r="L29" s="389" t="s">
        <v>638</v>
      </c>
      <c r="M29" s="388"/>
      <c r="N29" s="634"/>
      <c r="O29" s="634"/>
      <c r="P29" s="635"/>
    </row>
    <row r="30" spans="1:22" ht="15" customHeight="1">
      <c r="A30" s="628"/>
      <c r="B30" s="629"/>
      <c r="C30" s="629"/>
      <c r="D30" s="629"/>
      <c r="E30" s="629"/>
      <c r="F30" s="629"/>
      <c r="G30" s="629"/>
      <c r="H30" s="629"/>
      <c r="I30" s="629"/>
      <c r="J30" s="629"/>
      <c r="K30" s="629"/>
      <c r="L30" s="629"/>
      <c r="M30" s="629"/>
      <c r="N30" s="629"/>
      <c r="O30" s="629"/>
      <c r="P30" s="630"/>
    </row>
    <row r="31" spans="1:22" ht="16.5" customHeight="1">
      <c r="A31" s="631" t="s">
        <v>129</v>
      </c>
      <c r="B31" s="632"/>
      <c r="C31" s="632"/>
      <c r="D31" s="632"/>
      <c r="E31" s="632"/>
      <c r="F31" s="632"/>
      <c r="G31" s="632"/>
      <c r="H31" s="632"/>
      <c r="I31" s="632"/>
      <c r="J31" s="632"/>
      <c r="K31" s="632"/>
      <c r="L31" s="632"/>
      <c r="M31" s="632"/>
      <c r="N31" s="632"/>
      <c r="O31" s="632"/>
      <c r="P31" s="633"/>
      <c r="Q31" s="69"/>
      <c r="R31" s="69"/>
      <c r="S31" s="69"/>
      <c r="T31" s="69"/>
      <c r="U31" s="69"/>
    </row>
    <row r="32" spans="1:22" ht="16.5" customHeight="1">
      <c r="A32" s="385" t="s">
        <v>634</v>
      </c>
      <c r="B32" s="386"/>
      <c r="C32" s="386"/>
      <c r="D32" s="386"/>
      <c r="E32" s="386"/>
      <c r="F32" s="386"/>
      <c r="G32" s="387"/>
      <c r="H32" s="387" t="s">
        <v>635</v>
      </c>
      <c r="I32" s="387"/>
      <c r="J32" s="387" t="s">
        <v>636</v>
      </c>
      <c r="K32" s="388">
        <v>0</v>
      </c>
      <c r="L32" s="389" t="s">
        <v>637</v>
      </c>
      <c r="M32" s="390">
        <v>4</v>
      </c>
      <c r="N32" s="389" t="s">
        <v>638</v>
      </c>
      <c r="O32" s="388"/>
      <c r="P32" s="391"/>
      <c r="Q32" s="69"/>
      <c r="R32" s="69"/>
      <c r="S32" s="69"/>
      <c r="T32" s="69"/>
      <c r="U32" s="69"/>
    </row>
    <row r="33" spans="1:21" ht="18.75" customHeight="1">
      <c r="A33" s="100"/>
      <c r="B33" s="101" t="s">
        <v>130</v>
      </c>
      <c r="C33" s="102"/>
      <c r="D33" s="102"/>
      <c r="E33" s="102"/>
      <c r="F33" s="102"/>
      <c r="G33" s="102"/>
      <c r="H33" s="102"/>
      <c r="I33" s="102"/>
      <c r="J33" s="102"/>
      <c r="K33" s="102"/>
      <c r="L33" s="102"/>
      <c r="M33" s="102"/>
      <c r="N33" s="102"/>
      <c r="O33" s="102"/>
      <c r="P33" s="103"/>
      <c r="Q33" s="69"/>
      <c r="R33" s="69"/>
      <c r="S33" s="69"/>
      <c r="T33" s="69"/>
      <c r="U33" s="69"/>
    </row>
    <row r="34" spans="1:21" ht="3.75" customHeight="1" thickBot="1">
      <c r="A34" s="104"/>
      <c r="B34" s="105"/>
      <c r="C34" s="105"/>
      <c r="D34" s="105"/>
      <c r="E34" s="105"/>
      <c r="F34" s="105"/>
      <c r="G34" s="105"/>
      <c r="H34" s="105"/>
      <c r="I34" s="105"/>
      <c r="J34" s="105"/>
      <c r="K34" s="105"/>
      <c r="L34" s="105"/>
      <c r="M34" s="105"/>
      <c r="N34" s="105"/>
      <c r="O34" s="105"/>
      <c r="P34" s="106"/>
      <c r="Q34" s="69"/>
      <c r="R34" s="69"/>
      <c r="S34" s="69"/>
      <c r="T34" s="69"/>
      <c r="U34" s="69"/>
    </row>
    <row r="35" spans="1:21" ht="15" customHeight="1">
      <c r="A35" s="107"/>
      <c r="B35" s="636" t="s">
        <v>660</v>
      </c>
      <c r="C35" s="637"/>
      <c r="D35" s="637"/>
      <c r="E35" s="637"/>
      <c r="F35" s="637"/>
      <c r="G35" s="637"/>
      <c r="H35" s="637"/>
      <c r="I35" s="637"/>
      <c r="J35" s="637"/>
      <c r="K35" s="637"/>
      <c r="L35" s="637"/>
      <c r="M35" s="637"/>
      <c r="N35" s="637"/>
      <c r="O35" s="637"/>
      <c r="P35" s="638"/>
      <c r="Q35" s="69"/>
      <c r="R35" s="69"/>
      <c r="S35" s="69"/>
      <c r="T35" s="69"/>
      <c r="U35" s="69"/>
    </row>
    <row r="36" spans="1:21" ht="15" customHeight="1">
      <c r="A36" s="107"/>
      <c r="B36" s="622" t="s">
        <v>661</v>
      </c>
      <c r="C36" s="623"/>
      <c r="D36" s="623"/>
      <c r="E36" s="623"/>
      <c r="F36" s="623"/>
      <c r="G36" s="623"/>
      <c r="H36" s="623"/>
      <c r="I36" s="623"/>
      <c r="J36" s="623"/>
      <c r="K36" s="623"/>
      <c r="L36" s="623"/>
      <c r="M36" s="623"/>
      <c r="N36" s="623"/>
      <c r="O36" s="623"/>
      <c r="P36" s="624"/>
      <c r="Q36" s="69"/>
      <c r="R36" s="69"/>
      <c r="S36" s="69"/>
      <c r="T36" s="69"/>
      <c r="U36" s="69"/>
    </row>
    <row r="37" spans="1:21" ht="15" customHeight="1">
      <c r="A37" s="107"/>
      <c r="B37" s="622" t="s">
        <v>662</v>
      </c>
      <c r="C37" s="623"/>
      <c r="D37" s="623"/>
      <c r="E37" s="623"/>
      <c r="F37" s="623"/>
      <c r="G37" s="623"/>
      <c r="H37" s="623"/>
      <c r="I37" s="623"/>
      <c r="J37" s="623"/>
      <c r="K37" s="623"/>
      <c r="L37" s="623"/>
      <c r="M37" s="623"/>
      <c r="N37" s="623"/>
      <c r="O37" s="623"/>
      <c r="P37" s="624"/>
      <c r="Q37" s="69"/>
      <c r="R37" s="69"/>
      <c r="S37" s="69"/>
      <c r="T37" s="69"/>
      <c r="U37" s="69"/>
    </row>
    <row r="38" spans="1:21" ht="15" customHeight="1" thickBot="1">
      <c r="A38" s="107"/>
      <c r="B38" s="646" t="s">
        <v>663</v>
      </c>
      <c r="C38" s="647"/>
      <c r="D38" s="647"/>
      <c r="E38" s="647"/>
      <c r="F38" s="647"/>
      <c r="G38" s="647"/>
      <c r="H38" s="647"/>
      <c r="I38" s="647"/>
      <c r="J38" s="647"/>
      <c r="K38" s="647"/>
      <c r="L38" s="647"/>
      <c r="M38" s="647"/>
      <c r="N38" s="647"/>
      <c r="O38" s="647"/>
      <c r="P38" s="648"/>
      <c r="Q38" s="69"/>
      <c r="R38" s="69"/>
      <c r="S38" s="69"/>
      <c r="T38" s="69"/>
      <c r="U38" s="69"/>
    </row>
    <row r="39" spans="1:21" ht="5.25" customHeight="1" thickBot="1">
      <c r="A39" s="639"/>
      <c r="B39" s="640"/>
      <c r="C39" s="108"/>
      <c r="D39" s="108"/>
      <c r="E39" s="108"/>
      <c r="F39" s="108"/>
      <c r="G39" s="108"/>
      <c r="H39" s="108"/>
      <c r="I39" s="108"/>
      <c r="J39" s="108"/>
      <c r="K39" s="108"/>
      <c r="L39" s="108"/>
      <c r="M39" s="108"/>
      <c r="N39" s="108"/>
      <c r="O39" s="108"/>
      <c r="P39" s="109"/>
      <c r="Q39" s="69"/>
      <c r="R39" s="69"/>
      <c r="S39" s="69"/>
      <c r="T39" s="69"/>
      <c r="U39" s="69"/>
    </row>
    <row r="40" spans="1:21" ht="31.5" customHeight="1" thickTop="1" thickBot="1">
      <c r="A40" s="641" t="s">
        <v>707</v>
      </c>
      <c r="B40" s="642"/>
      <c r="C40" s="642"/>
      <c r="D40" s="642"/>
      <c r="E40" s="642"/>
      <c r="F40" s="642"/>
      <c r="G40" s="642"/>
      <c r="H40" s="642"/>
      <c r="I40" s="642"/>
      <c r="J40" s="642"/>
      <c r="K40" s="642"/>
      <c r="L40" s="642"/>
      <c r="M40" s="642"/>
      <c r="N40" s="642"/>
      <c r="O40" s="642"/>
      <c r="P40" s="643"/>
      <c r="Q40" s="69"/>
      <c r="R40" s="69"/>
      <c r="S40" s="69"/>
      <c r="T40" s="69"/>
      <c r="U40" s="69"/>
    </row>
    <row r="41" spans="1:21" ht="15.75" thickTop="1">
      <c r="B41" s="110" t="s">
        <v>131</v>
      </c>
      <c r="C41" s="110"/>
    </row>
    <row r="42" spans="1:21" ht="29.25" customHeight="1">
      <c r="B42" s="644" t="s">
        <v>132</v>
      </c>
      <c r="C42" s="644"/>
      <c r="D42" s="644"/>
      <c r="E42" s="644"/>
      <c r="F42" s="644"/>
      <c r="G42" s="644"/>
      <c r="H42" s="644"/>
      <c r="I42" s="644"/>
      <c r="J42" s="644"/>
      <c r="K42" s="644"/>
      <c r="L42" s="644"/>
      <c r="M42" s="644"/>
      <c r="N42" s="644"/>
      <c r="O42" s="644"/>
      <c r="P42" s="644"/>
    </row>
    <row r="43" spans="1:21">
      <c r="B43" s="111" t="s">
        <v>133</v>
      </c>
      <c r="C43" s="111"/>
    </row>
    <row r="44" spans="1:21">
      <c r="B44" s="68" t="s">
        <v>134</v>
      </c>
    </row>
    <row r="45" spans="1:21">
      <c r="B45" s="112" t="s">
        <v>135</v>
      </c>
    </row>
    <row r="46" spans="1:21" ht="15">
      <c r="B46" s="69"/>
      <c r="C46" s="69"/>
      <c r="D46" s="69"/>
      <c r="E46" s="69"/>
      <c r="F46" s="69"/>
      <c r="G46" s="69"/>
      <c r="H46" s="69"/>
      <c r="I46" s="69"/>
    </row>
    <row r="47" spans="1:21" ht="15">
      <c r="B47" s="113" t="s">
        <v>136</v>
      </c>
    </row>
    <row r="48" spans="1:21" ht="15">
      <c r="B48" s="69" t="s">
        <v>137</v>
      </c>
    </row>
    <row r="49" spans="2:15" ht="15">
      <c r="B49" s="114"/>
    </row>
    <row r="50" spans="2:15" ht="20.25" thickBot="1">
      <c r="B50" s="115" t="s">
        <v>138</v>
      </c>
    </row>
    <row r="51" spans="2:15" ht="16.5" customHeight="1" thickTop="1">
      <c r="B51" s="613" t="s">
        <v>98</v>
      </c>
      <c r="C51" s="614"/>
      <c r="D51" s="614"/>
      <c r="E51" s="608" t="s">
        <v>139</v>
      </c>
      <c r="F51" s="608"/>
      <c r="G51" s="615" t="s">
        <v>140</v>
      </c>
      <c r="H51" s="616"/>
      <c r="I51" s="617"/>
      <c r="J51" s="608" t="s">
        <v>141</v>
      </c>
      <c r="K51" s="608"/>
      <c r="L51" s="116" t="s">
        <v>142</v>
      </c>
      <c r="M51" s="608" t="s">
        <v>143</v>
      </c>
      <c r="N51" s="645"/>
      <c r="O51" s="105"/>
    </row>
    <row r="52" spans="2:15" ht="18.75" customHeight="1">
      <c r="B52" s="606" t="s">
        <v>108</v>
      </c>
      <c r="C52" s="607"/>
      <c r="D52" s="607"/>
      <c r="E52" s="579"/>
      <c r="F52" s="579"/>
      <c r="G52" s="580" t="s">
        <v>144</v>
      </c>
      <c r="H52" s="580"/>
      <c r="I52" s="580"/>
      <c r="J52" s="609">
        <f>7/142</f>
        <v>4.9295774647887321E-2</v>
      </c>
      <c r="K52" s="609"/>
      <c r="L52" s="82">
        <f>I7</f>
        <v>4</v>
      </c>
      <c r="M52" s="609">
        <f>J52*L52</f>
        <v>0.19718309859154928</v>
      </c>
      <c r="N52" s="610"/>
      <c r="O52" s="105"/>
    </row>
    <row r="53" spans="2:15" ht="30" customHeight="1">
      <c r="B53" s="589" t="s">
        <v>117</v>
      </c>
      <c r="C53" s="590"/>
      <c r="D53" s="590"/>
      <c r="E53" s="579" t="s">
        <v>74</v>
      </c>
      <c r="F53" s="579"/>
      <c r="G53" s="580" t="s">
        <v>145</v>
      </c>
      <c r="H53" s="580"/>
      <c r="I53" s="580"/>
      <c r="J53" s="609">
        <v>1</v>
      </c>
      <c r="K53" s="609"/>
      <c r="L53" s="82" t="e">
        <f>I10</f>
        <v>#REF!</v>
      </c>
      <c r="M53" s="609" t="e">
        <f>IF(L53&gt;0,J53*(INT(L53/13)+1),0)</f>
        <v>#REF!</v>
      </c>
      <c r="N53" s="610"/>
      <c r="O53" s="105"/>
    </row>
    <row r="54" spans="2:15" ht="15" customHeight="1">
      <c r="B54" s="573" t="s">
        <v>146</v>
      </c>
      <c r="C54" s="574"/>
      <c r="D54" s="575"/>
      <c r="E54" s="582"/>
      <c r="F54" s="583"/>
      <c r="G54" s="584" t="s">
        <v>147</v>
      </c>
      <c r="H54" s="585"/>
      <c r="I54" s="586"/>
      <c r="J54" s="619">
        <f>20*0.01</f>
        <v>0.2</v>
      </c>
      <c r="K54" s="621"/>
      <c r="L54" s="82" t="e">
        <f>I11</f>
        <v>#REF!</v>
      </c>
      <c r="M54" s="619" t="e">
        <f>IF(L54&gt;0,J54*(INT(L54/6)+1),0)</f>
        <v>#REF!</v>
      </c>
      <c r="N54" s="620"/>
      <c r="O54" s="105"/>
    </row>
    <row r="55" spans="2:15" ht="27" customHeight="1">
      <c r="B55" s="573" t="s">
        <v>122</v>
      </c>
      <c r="C55" s="574"/>
      <c r="D55" s="575"/>
      <c r="E55" s="579" t="s">
        <v>74</v>
      </c>
      <c r="F55" s="579"/>
      <c r="G55" s="580" t="s">
        <v>145</v>
      </c>
      <c r="H55" s="580"/>
      <c r="I55" s="580"/>
      <c r="J55" s="609">
        <v>1</v>
      </c>
      <c r="K55" s="609"/>
      <c r="L55" s="82">
        <f>I13</f>
        <v>4</v>
      </c>
      <c r="M55" s="609">
        <f>IF(L55&gt;0,J55*(INT(L55/13)+1),0)</f>
        <v>1</v>
      </c>
      <c r="N55" s="610"/>
      <c r="O55" s="105"/>
    </row>
    <row r="56" spans="2:15" ht="14.25" customHeight="1" thickBot="1">
      <c r="B56" s="601" t="s">
        <v>148</v>
      </c>
      <c r="C56" s="602"/>
      <c r="D56" s="595"/>
      <c r="E56" s="603"/>
      <c r="F56" s="603"/>
      <c r="G56" s="604" t="s">
        <v>147</v>
      </c>
      <c r="H56" s="604"/>
      <c r="I56" s="604"/>
      <c r="J56" s="605">
        <f>20*0.01</f>
        <v>0.2</v>
      </c>
      <c r="K56" s="605"/>
      <c r="L56" s="121">
        <f>I14</f>
        <v>4</v>
      </c>
      <c r="M56" s="611">
        <f>IF(L56&gt;0,J56*(INT(L56/6)+1),0)</f>
        <v>0.2</v>
      </c>
      <c r="N56" s="612"/>
      <c r="O56" s="105"/>
    </row>
    <row r="57" spans="2:15" ht="15" thickTop="1"/>
    <row r="58" spans="2:15" ht="20.25" thickBot="1">
      <c r="B58" s="115" t="s">
        <v>149</v>
      </c>
    </row>
    <row r="59" spans="2:15" ht="30" customHeight="1" thickTop="1">
      <c r="B59" s="613" t="s">
        <v>98</v>
      </c>
      <c r="C59" s="614"/>
      <c r="D59" s="614"/>
      <c r="E59" s="608" t="s">
        <v>150</v>
      </c>
      <c r="F59" s="608"/>
      <c r="G59" s="615" t="s">
        <v>151</v>
      </c>
      <c r="H59" s="616"/>
      <c r="I59" s="616"/>
      <c r="J59" s="617"/>
      <c r="K59" s="618" t="s">
        <v>152</v>
      </c>
      <c r="L59" s="608"/>
      <c r="M59" s="116" t="s">
        <v>142</v>
      </c>
      <c r="N59" s="124" t="s">
        <v>153</v>
      </c>
    </row>
    <row r="60" spans="2:15" ht="14.25" customHeight="1">
      <c r="B60" s="606" t="s">
        <v>108</v>
      </c>
      <c r="C60" s="607"/>
      <c r="D60" s="607"/>
      <c r="E60" s="579"/>
      <c r="F60" s="579"/>
      <c r="G60" s="580" t="s">
        <v>154</v>
      </c>
      <c r="H60" s="580"/>
      <c r="I60" s="580"/>
      <c r="J60" s="580"/>
      <c r="K60" s="581">
        <f>20/60/60</f>
        <v>5.5555555555555549E-3</v>
      </c>
      <c r="L60" s="581"/>
      <c r="M60" s="118">
        <f>I7</f>
        <v>4</v>
      </c>
      <c r="N60" s="119">
        <f>K60*M60</f>
        <v>2.222222222222222E-2</v>
      </c>
    </row>
    <row r="61" spans="2:15">
      <c r="B61" s="589" t="s">
        <v>155</v>
      </c>
      <c r="C61" s="590"/>
      <c r="D61" s="590"/>
      <c r="E61" s="579" t="s">
        <v>156</v>
      </c>
      <c r="F61" s="579"/>
      <c r="G61" s="580" t="s">
        <v>157</v>
      </c>
      <c r="H61" s="580"/>
      <c r="I61" s="580"/>
      <c r="J61" s="580"/>
      <c r="K61" s="581">
        <f>1/60</f>
        <v>1.6666666666666666E-2</v>
      </c>
      <c r="L61" s="581"/>
      <c r="M61" s="118" t="e">
        <f>I9</f>
        <v>#REF!</v>
      </c>
      <c r="N61" s="119" t="e">
        <f>K61*M61</f>
        <v>#REF!</v>
      </c>
    </row>
    <row r="62" spans="2:15">
      <c r="B62" s="589" t="s">
        <v>117</v>
      </c>
      <c r="C62" s="590"/>
      <c r="D62" s="590"/>
      <c r="E62" s="579"/>
      <c r="F62" s="579"/>
      <c r="G62" s="580" t="s">
        <v>158</v>
      </c>
      <c r="H62" s="580"/>
      <c r="I62" s="580"/>
      <c r="J62" s="580"/>
      <c r="K62" s="581">
        <f>1/60</f>
        <v>1.6666666666666666E-2</v>
      </c>
      <c r="L62" s="581"/>
      <c r="M62" s="118" t="e">
        <f>I10</f>
        <v>#REF!</v>
      </c>
      <c r="N62" s="119" t="e">
        <f>IF(M62&gt;0,K62*(INT(M62/12)+1),0)</f>
        <v>#REF!</v>
      </c>
    </row>
    <row r="63" spans="2:15">
      <c r="B63" s="589"/>
      <c r="C63" s="590"/>
      <c r="D63" s="590"/>
      <c r="E63" s="579"/>
      <c r="F63" s="579"/>
      <c r="G63" s="580" t="s">
        <v>159</v>
      </c>
      <c r="H63" s="580"/>
      <c r="I63" s="580"/>
      <c r="J63" s="580"/>
      <c r="K63" s="581">
        <f>40/60</f>
        <v>0.66666666666666663</v>
      </c>
      <c r="L63" s="581"/>
      <c r="M63" s="118" t="e">
        <f>I10</f>
        <v>#REF!</v>
      </c>
      <c r="N63" s="119" t="e">
        <f>IF(M63&gt;0,K63*(INT(M63/12)+1),0)</f>
        <v>#REF!</v>
      </c>
    </row>
    <row r="64" spans="2:15" ht="14.25" customHeight="1">
      <c r="B64" s="573" t="s">
        <v>146</v>
      </c>
      <c r="C64" s="574"/>
      <c r="D64" s="575"/>
      <c r="E64" s="579"/>
      <c r="F64" s="579"/>
      <c r="G64" s="580" t="s">
        <v>160</v>
      </c>
      <c r="H64" s="580"/>
      <c r="I64" s="580"/>
      <c r="J64" s="580"/>
      <c r="K64" s="581">
        <f>40/60</f>
        <v>0.66666666666666663</v>
      </c>
      <c r="L64" s="581"/>
      <c r="M64" s="118" t="e">
        <f>I11</f>
        <v>#REF!</v>
      </c>
      <c r="N64" s="119" t="e">
        <f>IF(M64&gt;0,K64*(INT(M64/6)+1),0)</f>
        <v>#REF!</v>
      </c>
    </row>
    <row r="65" spans="2:14">
      <c r="B65" s="576"/>
      <c r="C65" s="577"/>
      <c r="D65" s="578"/>
      <c r="E65" s="582" t="s">
        <v>161</v>
      </c>
      <c r="F65" s="583"/>
      <c r="G65" s="584" t="s">
        <v>162</v>
      </c>
      <c r="H65" s="585"/>
      <c r="I65" s="585"/>
      <c r="J65" s="586"/>
      <c r="K65" s="587">
        <f>15/60</f>
        <v>0.25</v>
      </c>
      <c r="L65" s="588"/>
      <c r="M65" s="118" t="e">
        <f>I11</f>
        <v>#REF!</v>
      </c>
      <c r="N65" s="119" t="e">
        <f>IF(M65&gt;0,K65*(INT(M65/6)+1),0)</f>
        <v>#REF!</v>
      </c>
    </row>
    <row r="66" spans="2:14">
      <c r="B66" s="589" t="s">
        <v>121</v>
      </c>
      <c r="C66" s="590"/>
      <c r="D66" s="590"/>
      <c r="E66" s="579" t="s">
        <v>156</v>
      </c>
      <c r="F66" s="579"/>
      <c r="G66" s="580" t="s">
        <v>157</v>
      </c>
      <c r="H66" s="580"/>
      <c r="I66" s="580"/>
      <c r="J66" s="580"/>
      <c r="K66" s="581">
        <f>1/60</f>
        <v>1.6666666666666666E-2</v>
      </c>
      <c r="L66" s="581"/>
      <c r="M66" s="118">
        <f>I12</f>
        <v>4</v>
      </c>
      <c r="N66" s="119">
        <f>K66*M66</f>
        <v>6.6666666666666666E-2</v>
      </c>
    </row>
    <row r="67" spans="2:14">
      <c r="B67" s="589" t="s">
        <v>122</v>
      </c>
      <c r="C67" s="590"/>
      <c r="D67" s="590"/>
      <c r="E67" s="579"/>
      <c r="F67" s="579"/>
      <c r="G67" s="580" t="s">
        <v>158</v>
      </c>
      <c r="H67" s="580"/>
      <c r="I67" s="580"/>
      <c r="J67" s="580"/>
      <c r="K67" s="581">
        <f>1/60</f>
        <v>1.6666666666666666E-2</v>
      </c>
      <c r="L67" s="581"/>
      <c r="M67" s="118">
        <f>I13</f>
        <v>4</v>
      </c>
      <c r="N67" s="119">
        <f>IF(M67&gt;0,K67*(INT(M67/12)+1),0)</f>
        <v>1.6666666666666666E-2</v>
      </c>
    </row>
    <row r="68" spans="2:14">
      <c r="B68" s="589"/>
      <c r="C68" s="590"/>
      <c r="D68" s="590"/>
      <c r="E68" s="579"/>
      <c r="F68" s="579"/>
      <c r="G68" s="580" t="s">
        <v>159</v>
      </c>
      <c r="H68" s="580"/>
      <c r="I68" s="580"/>
      <c r="J68" s="580"/>
      <c r="K68" s="581">
        <f>40/60</f>
        <v>0.66666666666666663</v>
      </c>
      <c r="L68" s="581"/>
      <c r="M68" s="118">
        <f>I13</f>
        <v>4</v>
      </c>
      <c r="N68" s="119">
        <f>IF(M68&gt;0,K68*(INT(M68/12)+1),0)</f>
        <v>0.66666666666666663</v>
      </c>
    </row>
    <row r="69" spans="2:14" ht="14.25" customHeight="1">
      <c r="B69" s="573" t="s">
        <v>148</v>
      </c>
      <c r="C69" s="574"/>
      <c r="D69" s="575"/>
      <c r="E69" s="579"/>
      <c r="F69" s="579"/>
      <c r="G69" s="580" t="s">
        <v>160</v>
      </c>
      <c r="H69" s="580"/>
      <c r="I69" s="580"/>
      <c r="J69" s="580"/>
      <c r="K69" s="581">
        <f>40/60</f>
        <v>0.66666666666666663</v>
      </c>
      <c r="L69" s="581"/>
      <c r="M69" s="118">
        <f>I14</f>
        <v>4</v>
      </c>
      <c r="N69" s="119">
        <f>IF(M69&gt;0,K69*(INT(M69/6)+1),0)</f>
        <v>0.66666666666666663</v>
      </c>
    </row>
    <row r="70" spans="2:14" ht="15" thickBot="1">
      <c r="B70" s="591"/>
      <c r="C70" s="592"/>
      <c r="D70" s="593"/>
      <c r="E70" s="594" t="s">
        <v>161</v>
      </c>
      <c r="F70" s="595"/>
      <c r="G70" s="596" t="s">
        <v>162</v>
      </c>
      <c r="H70" s="597"/>
      <c r="I70" s="597"/>
      <c r="J70" s="598"/>
      <c r="K70" s="599">
        <f>15/60</f>
        <v>0.25</v>
      </c>
      <c r="L70" s="600"/>
      <c r="M70" s="122">
        <f>I14</f>
        <v>4</v>
      </c>
      <c r="N70" s="125">
        <f>IF(M70&gt;0,K70*(INT(M70/6)+1),0)</f>
        <v>0.25</v>
      </c>
    </row>
    <row r="71" spans="2:14" ht="15" thickTop="1"/>
  </sheetData>
  <mergeCells count="169">
    <mergeCell ref="C1:P1"/>
    <mergeCell ref="A3:C3"/>
    <mergeCell ref="D3:F3"/>
    <mergeCell ref="G3:I3"/>
    <mergeCell ref="J3:K3"/>
    <mergeCell ref="M3:N3"/>
    <mergeCell ref="A4:C4"/>
    <mergeCell ref="D4:I4"/>
    <mergeCell ref="J4:P4"/>
    <mergeCell ref="A5:P5"/>
    <mergeCell ref="A6:B6"/>
    <mergeCell ref="C6:D6"/>
    <mergeCell ref="E6:F6"/>
    <mergeCell ref="O6:P6"/>
    <mergeCell ref="G6:H6"/>
    <mergeCell ref="A7:B7"/>
    <mergeCell ref="C7:D7"/>
    <mergeCell ref="E7:F7"/>
    <mergeCell ref="O7:P7"/>
    <mergeCell ref="A8:B8"/>
    <mergeCell ref="C8:D8"/>
    <mergeCell ref="E8:F8"/>
    <mergeCell ref="O8:P8"/>
    <mergeCell ref="G7:H7"/>
    <mergeCell ref="G8:H8"/>
    <mergeCell ref="A9:B9"/>
    <mergeCell ref="C9:D9"/>
    <mergeCell ref="E9:F9"/>
    <mergeCell ref="O9:P9"/>
    <mergeCell ref="A10:B10"/>
    <mergeCell ref="C10:D10"/>
    <mergeCell ref="E10:F10"/>
    <mergeCell ref="O10:P10"/>
    <mergeCell ref="G9:H9"/>
    <mergeCell ref="G10:H10"/>
    <mergeCell ref="A11:B11"/>
    <mergeCell ref="C11:D11"/>
    <mergeCell ref="E11:F11"/>
    <mergeCell ref="O11:P11"/>
    <mergeCell ref="A12:B12"/>
    <mergeCell ref="C12:D12"/>
    <mergeCell ref="E12:F12"/>
    <mergeCell ref="O12:P12"/>
    <mergeCell ref="G11:H11"/>
    <mergeCell ref="G12:H12"/>
    <mergeCell ref="A13:B13"/>
    <mergeCell ref="C13:D13"/>
    <mergeCell ref="E13:F13"/>
    <mergeCell ref="O13:P13"/>
    <mergeCell ref="A14:B14"/>
    <mergeCell ref="C14:D14"/>
    <mergeCell ref="E14:F14"/>
    <mergeCell ref="O14:P14"/>
    <mergeCell ref="G13:H13"/>
    <mergeCell ref="G14:H14"/>
    <mergeCell ref="A18:P18"/>
    <mergeCell ref="A19:P19"/>
    <mergeCell ref="A20:P20"/>
    <mergeCell ref="A21:P21"/>
    <mergeCell ref="A25:L25"/>
    <mergeCell ref="N22:P24"/>
    <mergeCell ref="A15:B15"/>
    <mergeCell ref="C15:D15"/>
    <mergeCell ref="E15:F15"/>
    <mergeCell ref="O15:P15"/>
    <mergeCell ref="A16:B16"/>
    <mergeCell ref="A17:B17"/>
    <mergeCell ref="G15:H15"/>
    <mergeCell ref="A39:B39"/>
    <mergeCell ref="A40:P40"/>
    <mergeCell ref="B42:P42"/>
    <mergeCell ref="B51:D51"/>
    <mergeCell ref="E51:F51"/>
    <mergeCell ref="G51:I51"/>
    <mergeCell ref="J51:K51"/>
    <mergeCell ref="M51:N51"/>
    <mergeCell ref="N37:P37"/>
    <mergeCell ref="B38:D38"/>
    <mergeCell ref="E38:G38"/>
    <mergeCell ref="H38:J38"/>
    <mergeCell ref="K38:M38"/>
    <mergeCell ref="N38:P38"/>
    <mergeCell ref="A26:P26"/>
    <mergeCell ref="A30:P30"/>
    <mergeCell ref="A31:P31"/>
    <mergeCell ref="N27:P29"/>
    <mergeCell ref="B35:D35"/>
    <mergeCell ref="E35:G35"/>
    <mergeCell ref="H35:J35"/>
    <mergeCell ref="K35:M35"/>
    <mergeCell ref="N35:P35"/>
    <mergeCell ref="B36:D36"/>
    <mergeCell ref="E36:G36"/>
    <mergeCell ref="H36:J36"/>
    <mergeCell ref="K36:M36"/>
    <mergeCell ref="N36:P36"/>
    <mergeCell ref="B37:D37"/>
    <mergeCell ref="E37:G37"/>
    <mergeCell ref="H37:J37"/>
    <mergeCell ref="K37:M37"/>
    <mergeCell ref="M54:N54"/>
    <mergeCell ref="B52:D52"/>
    <mergeCell ref="E52:F52"/>
    <mergeCell ref="G52:I52"/>
    <mergeCell ref="J52:K52"/>
    <mergeCell ref="M52:N52"/>
    <mergeCell ref="B53:D53"/>
    <mergeCell ref="E53:F53"/>
    <mergeCell ref="G53:I53"/>
    <mergeCell ref="J53:K53"/>
    <mergeCell ref="B54:D54"/>
    <mergeCell ref="E54:F54"/>
    <mergeCell ref="G54:I54"/>
    <mergeCell ref="J54:K54"/>
    <mergeCell ref="M53:N53"/>
    <mergeCell ref="B55:D55"/>
    <mergeCell ref="E55:F55"/>
    <mergeCell ref="G55:I55"/>
    <mergeCell ref="J55:K55"/>
    <mergeCell ref="M55:N55"/>
    <mergeCell ref="E60:F60"/>
    <mergeCell ref="G60:J60"/>
    <mergeCell ref="K60:L60"/>
    <mergeCell ref="M56:N56"/>
    <mergeCell ref="B59:D59"/>
    <mergeCell ref="G59:J59"/>
    <mergeCell ref="K59:L59"/>
    <mergeCell ref="B61:D61"/>
    <mergeCell ref="E61:F61"/>
    <mergeCell ref="G61:J61"/>
    <mergeCell ref="K61:L61"/>
    <mergeCell ref="B56:D56"/>
    <mergeCell ref="E56:F56"/>
    <mergeCell ref="G56:I56"/>
    <mergeCell ref="J56:K56"/>
    <mergeCell ref="B60:D60"/>
    <mergeCell ref="E59:F59"/>
    <mergeCell ref="B69:D70"/>
    <mergeCell ref="E69:F69"/>
    <mergeCell ref="G69:J69"/>
    <mergeCell ref="K69:L69"/>
    <mergeCell ref="E70:F70"/>
    <mergeCell ref="G70:J70"/>
    <mergeCell ref="K70:L70"/>
    <mergeCell ref="B66:D66"/>
    <mergeCell ref="E66:F66"/>
    <mergeCell ref="G66:J66"/>
    <mergeCell ref="K66:L66"/>
    <mergeCell ref="B67:D68"/>
    <mergeCell ref="E67:F67"/>
    <mergeCell ref="G67:J67"/>
    <mergeCell ref="K67:L67"/>
    <mergeCell ref="E68:F68"/>
    <mergeCell ref="G68:J68"/>
    <mergeCell ref="K68:L68"/>
    <mergeCell ref="B64:D65"/>
    <mergeCell ref="E64:F64"/>
    <mergeCell ref="G64:J64"/>
    <mergeCell ref="K64:L64"/>
    <mergeCell ref="E65:F65"/>
    <mergeCell ref="G65:J65"/>
    <mergeCell ref="K65:L65"/>
    <mergeCell ref="B62:D63"/>
    <mergeCell ref="E62:F62"/>
    <mergeCell ref="G62:J62"/>
    <mergeCell ref="K62:L62"/>
    <mergeCell ref="E63:F63"/>
    <mergeCell ref="G63:J63"/>
    <mergeCell ref="K63:L63"/>
  </mergeCells>
  <phoneticPr fontId="5" type="noConversion"/>
  <pageMargins left="0.66" right="0.32" top="0.62" bottom="0.59" header="0.5" footer="0.5"/>
  <pageSetup paperSize="9" scale="80" orientation="portrait" r:id="rId1"/>
  <headerFooter alignWithMargins="0"/>
  <rowBreaks count="1" manualBreakCount="1">
    <brk id="40" max="14" man="1"/>
  </rowBreaks>
  <drawing r:id="rId2"/>
  <legacyDrawing r:id="rId3"/>
</worksheet>
</file>

<file path=xl/worksheets/sheet4.xml><?xml version="1.0" encoding="utf-8"?>
<worksheet xmlns="http://schemas.openxmlformats.org/spreadsheetml/2006/main" xmlns:r="http://schemas.openxmlformats.org/officeDocument/2006/relationships">
  <sheetPr codeName="Sheet14">
    <pageSetUpPr fitToPage="1"/>
  </sheetPr>
  <dimension ref="A1:K44"/>
  <sheetViews>
    <sheetView view="pageBreakPreview" zoomScale="89" zoomScaleNormal="100" zoomScaleSheetLayoutView="89" workbookViewId="0">
      <selection activeCell="P31" sqref="P31"/>
    </sheetView>
  </sheetViews>
  <sheetFormatPr defaultRowHeight="15"/>
  <cols>
    <col min="1" max="1" width="4.75" style="126" customWidth="1"/>
    <col min="2" max="2" width="24.25" style="126" customWidth="1"/>
    <col min="3" max="3" width="22.125" style="126" customWidth="1"/>
    <col min="4" max="4" width="13.5" style="126" customWidth="1"/>
    <col min="5" max="5" width="13" style="126" customWidth="1"/>
    <col min="6" max="6" width="16.125" style="126" customWidth="1"/>
    <col min="7" max="8" width="8.75" style="126" customWidth="1"/>
    <col min="9" max="9" width="11.625" style="126" bestFit="1" customWidth="1"/>
    <col min="10" max="10" width="17.875" style="126" customWidth="1"/>
    <col min="11" max="16384" width="9" style="126"/>
  </cols>
  <sheetData>
    <row r="1" spans="1:10" ht="9" customHeight="1"/>
    <row r="2" spans="1:10" ht="20.25">
      <c r="A2" s="762" t="s">
        <v>163</v>
      </c>
      <c r="B2" s="762"/>
      <c r="C2" s="762"/>
      <c r="D2" s="762"/>
      <c r="E2" s="762"/>
      <c r="F2" s="762"/>
      <c r="G2" s="762"/>
      <c r="H2" s="762"/>
      <c r="I2" s="762"/>
      <c r="J2" s="762"/>
    </row>
    <row r="3" spans="1:10" ht="12" customHeight="1" thickBot="1">
      <c r="D3" s="127"/>
      <c r="E3" s="127"/>
      <c r="F3" s="127"/>
      <c r="G3" s="127"/>
      <c r="H3" s="127"/>
      <c r="I3" s="127"/>
    </row>
    <row r="4" spans="1:10" ht="24.75" customHeight="1" thickBot="1">
      <c r="A4" s="763" t="s">
        <v>164</v>
      </c>
      <c r="B4" s="764"/>
      <c r="C4" s="765"/>
      <c r="D4" s="766" t="e">
        <f>服務表!E5</f>
        <v>#REF!</v>
      </c>
      <c r="E4" s="767"/>
      <c r="F4" s="767"/>
      <c r="G4" s="128" t="s">
        <v>165</v>
      </c>
      <c r="H4" s="129"/>
      <c r="I4" s="766" t="e">
        <f>RQC途程單!O3</f>
        <v>#REF!</v>
      </c>
      <c r="J4" s="768"/>
    </row>
    <row r="5" spans="1:10" s="130" customFormat="1" ht="25.5" customHeight="1">
      <c r="A5" s="769" t="s">
        <v>166</v>
      </c>
      <c r="B5" s="770"/>
      <c r="C5" s="770"/>
      <c r="D5" s="770"/>
      <c r="E5" s="770"/>
      <c r="F5" s="770"/>
      <c r="G5" s="770"/>
      <c r="H5" s="770"/>
      <c r="I5" s="770"/>
      <c r="J5" s="771"/>
    </row>
    <row r="6" spans="1:10" s="130" customFormat="1" ht="23.25" customHeight="1">
      <c r="A6" s="756" t="s">
        <v>167</v>
      </c>
      <c r="B6" s="757"/>
      <c r="C6" s="758"/>
      <c r="D6" s="759" t="e">
        <f>#REF!</f>
        <v>#REF!</v>
      </c>
      <c r="E6" s="760"/>
      <c r="F6" s="760"/>
      <c r="G6" s="760"/>
      <c r="H6" s="760"/>
      <c r="I6" s="760"/>
      <c r="J6" s="761"/>
    </row>
    <row r="7" spans="1:10" s="130" customFormat="1" ht="23.25" customHeight="1">
      <c r="A7" s="738" t="str">
        <f>[2]Requisition!H8</f>
        <v xml:space="preserve">PO number (Distributor) </v>
      </c>
      <c r="B7" s="705"/>
      <c r="C7" s="744"/>
      <c r="D7" s="753" t="e">
        <f>IF(#REF!="","",#REF!)</f>
        <v>#REF!</v>
      </c>
      <c r="E7" s="754"/>
      <c r="F7" s="754"/>
      <c r="G7" s="754"/>
      <c r="H7" s="754"/>
      <c r="I7" s="754"/>
      <c r="J7" s="755"/>
    </row>
    <row r="8" spans="1:10" s="130" customFormat="1" ht="23.25" customHeight="1">
      <c r="A8" s="741" t="s">
        <v>168</v>
      </c>
      <c r="B8" s="739"/>
      <c r="C8" s="744"/>
      <c r="D8" s="745" t="e">
        <f>#REF!</f>
        <v>#REF!</v>
      </c>
      <c r="E8" s="746"/>
      <c r="F8" s="746"/>
      <c r="G8" s="746"/>
      <c r="H8" s="746"/>
      <c r="I8" s="746"/>
      <c r="J8" s="747"/>
    </row>
    <row r="9" spans="1:10" s="130" customFormat="1" ht="23.25" customHeight="1">
      <c r="A9" s="741" t="s">
        <v>169</v>
      </c>
      <c r="B9" s="739"/>
      <c r="C9" s="744"/>
      <c r="D9" s="745" t="e">
        <f>#REF!</f>
        <v>#REF!</v>
      </c>
      <c r="E9" s="746"/>
      <c r="F9" s="746"/>
      <c r="G9" s="746"/>
      <c r="H9" s="746"/>
      <c r="I9" s="746"/>
      <c r="J9" s="747"/>
    </row>
    <row r="10" spans="1:10" s="130" customFormat="1" ht="23.25" customHeight="1">
      <c r="A10" s="741" t="s">
        <v>170</v>
      </c>
      <c r="B10" s="739"/>
      <c r="C10" s="744"/>
      <c r="D10" s="745" t="e">
        <f>#REF!</f>
        <v>#REF!</v>
      </c>
      <c r="E10" s="746"/>
      <c r="F10" s="746"/>
      <c r="G10" s="746"/>
      <c r="H10" s="746"/>
      <c r="I10" s="746"/>
      <c r="J10" s="747"/>
    </row>
    <row r="11" spans="1:10" s="130" customFormat="1" ht="23.25" customHeight="1">
      <c r="A11" s="741" t="s">
        <v>171</v>
      </c>
      <c r="B11" s="739"/>
      <c r="C11" s="744"/>
      <c r="D11" s="745" t="e">
        <f>#REF!</f>
        <v>#REF!</v>
      </c>
      <c r="E11" s="746"/>
      <c r="F11" s="746"/>
      <c r="G11" s="746"/>
      <c r="H11" s="746"/>
      <c r="I11" s="746"/>
      <c r="J11" s="747"/>
    </row>
    <row r="12" spans="1:10" s="130" customFormat="1" ht="23.25" customHeight="1">
      <c r="A12" s="741" t="s">
        <v>172</v>
      </c>
      <c r="B12" s="739"/>
      <c r="C12" s="744"/>
      <c r="D12" s="745" t="e">
        <f>#REF!</f>
        <v>#REF!</v>
      </c>
      <c r="E12" s="746"/>
      <c r="F12" s="746"/>
      <c r="G12" s="746"/>
      <c r="H12" s="746"/>
      <c r="I12" s="746"/>
      <c r="J12" s="747"/>
    </row>
    <row r="13" spans="1:10" s="130" customFormat="1" ht="23.25" customHeight="1">
      <c r="A13" s="741" t="s">
        <v>173</v>
      </c>
      <c r="B13" s="739"/>
      <c r="C13" s="744"/>
      <c r="D13" s="745" t="e">
        <f>#REF!</f>
        <v>#REF!</v>
      </c>
      <c r="E13" s="746"/>
      <c r="F13" s="746"/>
      <c r="G13" s="746"/>
      <c r="H13" s="746"/>
      <c r="I13" s="746"/>
      <c r="J13" s="747"/>
    </row>
    <row r="14" spans="1:10" ht="25.5" customHeight="1">
      <c r="A14" s="748" t="s">
        <v>174</v>
      </c>
      <c r="B14" s="749"/>
      <c r="C14" s="749"/>
      <c r="D14" s="749"/>
      <c r="E14" s="749"/>
      <c r="F14" s="749"/>
      <c r="G14" s="749"/>
      <c r="H14" s="749"/>
      <c r="I14" s="749"/>
      <c r="J14" s="750"/>
    </row>
    <row r="15" spans="1:10" ht="25.5" customHeight="1">
      <c r="A15" s="741" t="s">
        <v>175</v>
      </c>
      <c r="B15" s="739"/>
      <c r="C15" s="739"/>
      <c r="D15" s="751" t="e">
        <f>IF(#REF!="","",IF(RIGHT(LEFT(#REF!,3),1)="6",TEXT(服務表!G6,"yyyy/mm/dd")&amp;" in CN Lab",""))</f>
        <v>#REF!</v>
      </c>
      <c r="E15" s="751"/>
      <c r="F15" s="751"/>
      <c r="G15" s="751"/>
      <c r="H15" s="751"/>
      <c r="I15" s="751"/>
      <c r="J15" s="752"/>
    </row>
    <row r="16" spans="1:10" ht="25.5" customHeight="1">
      <c r="A16" s="741" t="s">
        <v>176</v>
      </c>
      <c r="B16" s="739"/>
      <c r="C16" s="731"/>
      <c r="D16" s="742" t="e">
        <f>#REF!</f>
        <v>#REF!</v>
      </c>
      <c r="E16" s="742"/>
      <c r="F16" s="742"/>
      <c r="G16" s="742"/>
      <c r="H16" s="742"/>
      <c r="I16" s="742"/>
      <c r="J16" s="743"/>
    </row>
    <row r="17" spans="1:10" ht="25.5" customHeight="1">
      <c r="A17" s="131" t="s">
        <v>177</v>
      </c>
      <c r="B17" s="730" t="s">
        <v>178</v>
      </c>
      <c r="C17" s="739"/>
      <c r="D17" s="132" t="s">
        <v>179</v>
      </c>
      <c r="E17" s="132" t="s">
        <v>180</v>
      </c>
      <c r="F17" s="730" t="s">
        <v>181</v>
      </c>
      <c r="G17" s="739"/>
      <c r="H17" s="739"/>
      <c r="I17" s="739"/>
      <c r="J17" s="740"/>
    </row>
    <row r="18" spans="1:10" ht="22.5" customHeight="1">
      <c r="A18" s="131">
        <v>1</v>
      </c>
      <c r="B18" s="730" t="s">
        <v>182</v>
      </c>
      <c r="C18" s="731"/>
      <c r="D18" s="133"/>
      <c r="E18" s="133"/>
      <c r="F18" s="732" t="s">
        <v>183</v>
      </c>
      <c r="G18" s="733"/>
      <c r="H18" s="731"/>
      <c r="I18" s="731"/>
      <c r="J18" s="734"/>
    </row>
    <row r="19" spans="1:10" ht="22.5" customHeight="1">
      <c r="A19" s="131">
        <v>2</v>
      </c>
      <c r="B19" s="730" t="s">
        <v>184</v>
      </c>
      <c r="C19" s="731"/>
      <c r="D19" s="133"/>
      <c r="E19" s="133"/>
      <c r="F19" s="732" t="s">
        <v>185</v>
      </c>
      <c r="G19" s="733"/>
      <c r="H19" s="731"/>
      <c r="I19" s="731"/>
      <c r="J19" s="734"/>
    </row>
    <row r="20" spans="1:10" ht="22.5" customHeight="1">
      <c r="A20" s="131">
        <v>3</v>
      </c>
      <c r="B20" s="730" t="s">
        <v>186</v>
      </c>
      <c r="C20" s="731"/>
      <c r="D20" s="133"/>
      <c r="E20" s="133"/>
      <c r="F20" s="732" t="s">
        <v>187</v>
      </c>
      <c r="G20" s="733"/>
      <c r="H20" s="731"/>
      <c r="I20" s="731"/>
      <c r="J20" s="734"/>
    </row>
    <row r="21" spans="1:10" ht="22.5" customHeight="1">
      <c r="A21" s="131">
        <v>4</v>
      </c>
      <c r="B21" s="730" t="s">
        <v>188</v>
      </c>
      <c r="C21" s="731"/>
      <c r="D21" s="133"/>
      <c r="E21" s="133"/>
      <c r="F21" s="732" t="s">
        <v>189</v>
      </c>
      <c r="G21" s="733"/>
      <c r="H21" s="731"/>
      <c r="I21" s="731"/>
      <c r="J21" s="734"/>
    </row>
    <row r="22" spans="1:10" ht="22.5" customHeight="1">
      <c r="A22" s="131">
        <v>5</v>
      </c>
      <c r="B22" s="730" t="s">
        <v>190</v>
      </c>
      <c r="C22" s="731"/>
      <c r="D22" s="133"/>
      <c r="E22" s="133"/>
      <c r="F22" s="732" t="s">
        <v>191</v>
      </c>
      <c r="G22" s="733"/>
      <c r="H22" s="731"/>
      <c r="I22" s="731"/>
      <c r="J22" s="734"/>
    </row>
    <row r="23" spans="1:10" ht="22.5" customHeight="1">
      <c r="A23" s="131">
        <v>6</v>
      </c>
      <c r="B23" s="730" t="s">
        <v>192</v>
      </c>
      <c r="C23" s="731"/>
      <c r="D23" s="133"/>
      <c r="E23" s="133"/>
      <c r="F23" s="732" t="s">
        <v>191</v>
      </c>
      <c r="G23" s="733"/>
      <c r="H23" s="731"/>
      <c r="I23" s="731"/>
      <c r="J23" s="734"/>
    </row>
    <row r="24" spans="1:10" ht="36.75" customHeight="1">
      <c r="A24" s="735" t="s">
        <v>193</v>
      </c>
      <c r="B24" s="736"/>
      <c r="C24" s="736"/>
      <c r="D24" s="736"/>
      <c r="E24" s="736"/>
      <c r="F24" s="736"/>
      <c r="G24" s="736"/>
      <c r="H24" s="736"/>
      <c r="I24" s="736"/>
      <c r="J24" s="737"/>
    </row>
    <row r="25" spans="1:10" s="134" customFormat="1" ht="16.5" customHeight="1">
      <c r="A25" s="694" t="s">
        <v>194</v>
      </c>
      <c r="B25" s="695"/>
      <c r="C25" s="695"/>
      <c r="D25" s="695"/>
      <c r="E25" s="695"/>
      <c r="F25" s="695"/>
      <c r="G25" s="695"/>
      <c r="H25" s="695"/>
      <c r="I25" s="695"/>
      <c r="J25" s="696"/>
    </row>
    <row r="26" spans="1:10" s="134" customFormat="1" ht="24.75" customHeight="1">
      <c r="A26" s="738" t="s">
        <v>195</v>
      </c>
      <c r="B26" s="705"/>
      <c r="C26" s="705"/>
      <c r="D26" s="705"/>
      <c r="E26" s="705"/>
      <c r="F26" s="705"/>
      <c r="G26" s="705"/>
      <c r="H26" s="705"/>
      <c r="I26" s="705"/>
      <c r="J26" s="706"/>
    </row>
    <row r="27" spans="1:10" s="134" customFormat="1" ht="39" customHeight="1">
      <c r="A27" s="704" t="s">
        <v>196</v>
      </c>
      <c r="B27" s="705"/>
      <c r="C27" s="705"/>
      <c r="D27" s="705"/>
      <c r="E27" s="705"/>
      <c r="F27" s="705"/>
      <c r="G27" s="705"/>
      <c r="H27" s="705"/>
      <c r="I27" s="705"/>
      <c r="J27" s="706"/>
    </row>
    <row r="28" spans="1:10" s="134" customFormat="1" ht="24.75" customHeight="1">
      <c r="A28" s="704" t="s">
        <v>197</v>
      </c>
      <c r="B28" s="705"/>
      <c r="C28" s="705"/>
      <c r="D28" s="705"/>
      <c r="E28" s="705"/>
      <c r="F28" s="705"/>
      <c r="G28" s="705"/>
      <c r="H28" s="705"/>
      <c r="I28" s="705"/>
      <c r="J28" s="706"/>
    </row>
    <row r="29" spans="1:10" s="134" customFormat="1" ht="37.5" customHeight="1" thickBot="1">
      <c r="A29" s="707" t="s">
        <v>198</v>
      </c>
      <c r="B29" s="708"/>
      <c r="C29" s="708"/>
      <c r="D29" s="708"/>
      <c r="E29" s="708"/>
      <c r="F29" s="708"/>
      <c r="G29" s="708"/>
      <c r="H29" s="708"/>
      <c r="I29" s="708"/>
      <c r="J29" s="709"/>
    </row>
    <row r="30" spans="1:10" s="134" customFormat="1" ht="16.5" customHeight="1">
      <c r="A30" s="710" t="s">
        <v>199</v>
      </c>
      <c r="B30" s="711"/>
      <c r="C30" s="711"/>
      <c r="D30" s="711"/>
      <c r="E30" s="711"/>
      <c r="F30" s="711"/>
      <c r="G30" s="711"/>
      <c r="H30" s="711"/>
      <c r="I30" s="711"/>
      <c r="J30" s="712"/>
    </row>
    <row r="31" spans="1:10" s="134" customFormat="1" ht="74.25" customHeight="1">
      <c r="A31" s="716" t="s">
        <v>444</v>
      </c>
      <c r="B31" s="717"/>
      <c r="C31" s="718"/>
      <c r="D31" s="713" t="s">
        <v>445</v>
      </c>
      <c r="E31" s="714"/>
      <c r="F31" s="715"/>
      <c r="G31" s="722" t="s">
        <v>446</v>
      </c>
      <c r="H31" s="723"/>
      <c r="I31" s="723"/>
      <c r="J31" s="724"/>
    </row>
    <row r="32" spans="1:10" s="134" customFormat="1" ht="57" customHeight="1">
      <c r="A32" s="719"/>
      <c r="B32" s="720"/>
      <c r="C32" s="721"/>
      <c r="D32" s="713" t="s">
        <v>447</v>
      </c>
      <c r="E32" s="714"/>
      <c r="F32" s="715"/>
      <c r="G32" s="725"/>
      <c r="H32" s="726"/>
      <c r="I32" s="726"/>
      <c r="J32" s="727"/>
    </row>
    <row r="33" spans="1:11" ht="15.75">
      <c r="A33" s="694" t="s">
        <v>200</v>
      </c>
      <c r="B33" s="695"/>
      <c r="C33" s="695"/>
      <c r="D33" s="695"/>
      <c r="E33" s="695"/>
      <c r="F33" s="695"/>
      <c r="G33" s="695"/>
      <c r="H33" s="695"/>
      <c r="I33" s="695"/>
      <c r="J33" s="696"/>
    </row>
    <row r="34" spans="1:11" ht="51" customHeight="1">
      <c r="A34" s="135" t="s">
        <v>177</v>
      </c>
      <c r="B34" s="136" t="s">
        <v>201</v>
      </c>
      <c r="C34" s="136" t="s">
        <v>202</v>
      </c>
      <c r="D34" s="728" t="s">
        <v>203</v>
      </c>
      <c r="E34" s="729"/>
      <c r="F34" s="137" t="s">
        <v>204</v>
      </c>
      <c r="G34" s="137" t="s">
        <v>205</v>
      </c>
      <c r="H34" s="137" t="s">
        <v>206</v>
      </c>
      <c r="I34" s="137" t="s">
        <v>207</v>
      </c>
      <c r="J34" s="138" t="s">
        <v>208</v>
      </c>
      <c r="K34" s="139"/>
    </row>
    <row r="35" spans="1:11" ht="25.5" customHeight="1">
      <c r="A35" s="131">
        <v>1</v>
      </c>
      <c r="B35" s="140" t="e">
        <f>#REF!</f>
        <v>#REF!</v>
      </c>
      <c r="C35" s="140" t="e">
        <f>#REF!</f>
        <v>#REF!</v>
      </c>
      <c r="D35" s="702" t="e">
        <f>$D$4&amp;"-01A"</f>
        <v>#REF!</v>
      </c>
      <c r="E35" s="703"/>
      <c r="F35" s="141"/>
      <c r="G35" s="142"/>
      <c r="H35" s="143"/>
      <c r="I35" s="143"/>
      <c r="J35" s="138"/>
      <c r="K35" s="144"/>
    </row>
    <row r="36" spans="1:11" ht="25.5" customHeight="1">
      <c r="A36" s="131">
        <v>2</v>
      </c>
      <c r="B36" s="140" t="e">
        <f>#REF!</f>
        <v>#REF!</v>
      </c>
      <c r="C36" s="140" t="e">
        <f>#REF!</f>
        <v>#REF!</v>
      </c>
      <c r="D36" s="702" t="e">
        <f>IF(LEFT(RIGHT(D35,3),2)&gt;="09",CONCATENATE(LEFT(D35,12),LEFT(RIGHT(D35,3),2)+1,RIGHT(D35,1)),CONCATENATE(LEFT(D35,13),LEFT(RIGHT(D35,3),2)+1,RIGHT(D35,1)))</f>
        <v>#REF!</v>
      </c>
      <c r="E36" s="703"/>
      <c r="F36" s="141"/>
      <c r="G36" s="142"/>
      <c r="H36" s="143"/>
      <c r="I36" s="143"/>
      <c r="J36" s="138"/>
      <c r="K36" s="144"/>
    </row>
    <row r="37" spans="1:11" ht="25.5" customHeight="1">
      <c r="A37" s="131">
        <v>3</v>
      </c>
      <c r="B37" s="140" t="e">
        <f>#REF!</f>
        <v>#REF!</v>
      </c>
      <c r="C37" s="140" t="e">
        <f>#REF!</f>
        <v>#REF!</v>
      </c>
      <c r="D37" s="702" t="e">
        <f>IF(LEFT(RIGHT(D36,3),2)&gt;="09",CONCATENATE(LEFT(D36,12),LEFT(RIGHT(D36,3),2)+1,RIGHT(D36,1)),CONCATENATE(LEFT(D36,13),LEFT(RIGHT(D36,3),2)+1,RIGHT(D36,1)))</f>
        <v>#REF!</v>
      </c>
      <c r="E37" s="703"/>
      <c r="F37" s="141"/>
      <c r="G37" s="142"/>
      <c r="H37" s="143"/>
      <c r="I37" s="143"/>
      <c r="J37" s="138"/>
      <c r="K37" s="144"/>
    </row>
    <row r="38" spans="1:11" ht="25.5" customHeight="1">
      <c r="A38" s="131">
        <v>4</v>
      </c>
      <c r="B38" s="140" t="e">
        <f>#REF!</f>
        <v>#REF!</v>
      </c>
      <c r="C38" s="140" t="e">
        <f>#REF!</f>
        <v>#REF!</v>
      </c>
      <c r="D38" s="702" t="e">
        <f>IF(LEFT(RIGHT(D37,3),2)&gt;="09",CONCATENATE(LEFT(D37,12),LEFT(RIGHT(D37,3),2)+1,RIGHT(D37,1)),CONCATENATE(LEFT(D37,13),LEFT(RIGHT(D37,3),2)+1,RIGHT(D37,1)))</f>
        <v>#REF!</v>
      </c>
      <c r="E38" s="703"/>
      <c r="F38" s="141"/>
      <c r="G38" s="142"/>
      <c r="H38" s="143"/>
      <c r="I38" s="143"/>
      <c r="J38" s="138"/>
      <c r="K38" s="144"/>
    </row>
    <row r="39" spans="1:11" ht="25.5" customHeight="1">
      <c r="A39" s="694" t="s">
        <v>209</v>
      </c>
      <c r="B39" s="695"/>
      <c r="C39" s="695"/>
      <c r="D39" s="695"/>
      <c r="E39" s="695"/>
      <c r="F39" s="695"/>
      <c r="G39" s="695"/>
      <c r="H39" s="695"/>
      <c r="I39" s="695"/>
      <c r="J39" s="696"/>
    </row>
    <row r="40" spans="1:11" ht="25.5" customHeight="1" thickBot="1">
      <c r="A40" s="145" t="s">
        <v>210</v>
      </c>
      <c r="B40" s="146"/>
      <c r="C40" s="146"/>
      <c r="D40" s="697" t="e">
        <f>D4</f>
        <v>#REF!</v>
      </c>
      <c r="E40" s="698"/>
      <c r="F40" s="699"/>
      <c r="G40" s="700" t="s">
        <v>211</v>
      </c>
      <c r="H40" s="700"/>
      <c r="I40" s="700"/>
      <c r="J40" s="147" t="s">
        <v>212</v>
      </c>
    </row>
    <row r="41" spans="1:11" ht="14.25" customHeight="1">
      <c r="A41" s="130"/>
      <c r="B41" s="130"/>
      <c r="C41" s="130"/>
      <c r="D41" s="130"/>
      <c r="E41" s="130"/>
      <c r="F41" s="130"/>
      <c r="G41" s="148"/>
      <c r="H41" s="149"/>
      <c r="I41" s="149"/>
      <c r="J41" s="150"/>
    </row>
    <row r="42" spans="1:11" ht="30.75" customHeight="1">
      <c r="A42" s="701"/>
      <c r="B42" s="701"/>
      <c r="C42" s="701"/>
      <c r="D42" s="701"/>
      <c r="E42" s="151"/>
      <c r="F42" s="130"/>
      <c r="G42" s="701" t="s">
        <v>213</v>
      </c>
      <c r="H42" s="701"/>
      <c r="I42" s="701"/>
      <c r="J42" s="701"/>
    </row>
    <row r="44" spans="1:11" ht="16.5">
      <c r="A44" s="693" t="s">
        <v>214</v>
      </c>
      <c r="B44" s="693"/>
      <c r="C44" s="693"/>
      <c r="D44" s="693"/>
      <c r="E44" s="693"/>
      <c r="F44" s="693"/>
      <c r="G44" s="693"/>
      <c r="H44" s="693"/>
      <c r="I44" s="693"/>
      <c r="J44" s="693"/>
    </row>
  </sheetData>
  <mergeCells count="63">
    <mergeCell ref="A6:C6"/>
    <mergeCell ref="D6:J6"/>
    <mergeCell ref="A2:J2"/>
    <mergeCell ref="A4:C4"/>
    <mergeCell ref="D4:F4"/>
    <mergeCell ref="I4:J4"/>
    <mergeCell ref="A5:J5"/>
    <mergeCell ref="A11:C11"/>
    <mergeCell ref="D11:J11"/>
    <mergeCell ref="A10:C10"/>
    <mergeCell ref="D10:J10"/>
    <mergeCell ref="A7:C7"/>
    <mergeCell ref="D7:J7"/>
    <mergeCell ref="A8:C8"/>
    <mergeCell ref="D8:J8"/>
    <mergeCell ref="A9:C9"/>
    <mergeCell ref="D9:J9"/>
    <mergeCell ref="A12:C12"/>
    <mergeCell ref="D12:J12"/>
    <mergeCell ref="A14:J14"/>
    <mergeCell ref="A15:C15"/>
    <mergeCell ref="D15:J15"/>
    <mergeCell ref="A13:C13"/>
    <mergeCell ref="D13:J13"/>
    <mergeCell ref="B17:C17"/>
    <mergeCell ref="F17:J17"/>
    <mergeCell ref="B18:C18"/>
    <mergeCell ref="F18:J18"/>
    <mergeCell ref="A16:C16"/>
    <mergeCell ref="D16:J16"/>
    <mergeCell ref="B19:C19"/>
    <mergeCell ref="F19:J19"/>
    <mergeCell ref="A27:J27"/>
    <mergeCell ref="B20:C20"/>
    <mergeCell ref="F20:J20"/>
    <mergeCell ref="B21:C21"/>
    <mergeCell ref="F21:J21"/>
    <mergeCell ref="B22:C22"/>
    <mergeCell ref="F22:J22"/>
    <mergeCell ref="B23:C23"/>
    <mergeCell ref="F23:J23"/>
    <mergeCell ref="A24:J24"/>
    <mergeCell ref="A25:J25"/>
    <mergeCell ref="A26:J26"/>
    <mergeCell ref="D38:E38"/>
    <mergeCell ref="A28:J28"/>
    <mergeCell ref="A29:J29"/>
    <mergeCell ref="A30:J30"/>
    <mergeCell ref="D32:F32"/>
    <mergeCell ref="A31:C32"/>
    <mergeCell ref="D31:F31"/>
    <mergeCell ref="G31:J32"/>
    <mergeCell ref="A33:J33"/>
    <mergeCell ref="D34:E34"/>
    <mergeCell ref="D35:E35"/>
    <mergeCell ref="D36:E36"/>
    <mergeCell ref="D37:E37"/>
    <mergeCell ref="A44:J44"/>
    <mergeCell ref="A39:J39"/>
    <mergeCell ref="D40:F40"/>
    <mergeCell ref="G40:I40"/>
    <mergeCell ref="A42:D42"/>
    <mergeCell ref="G42:J42"/>
  </mergeCells>
  <phoneticPr fontId="5" type="noConversion"/>
  <pageMargins left="0.56999999999999995" right="0.39" top="0.62" bottom="0.52" header="0.5" footer="0.5"/>
  <pageSetup paperSize="9" scale="66" orientation="portrait" r:id="rId1"/>
  <headerFooter alignWithMargins="0"/>
  <drawing r:id="rId2"/>
  <legacyDrawing r:id="rId3"/>
  <legacyDrawingHF r:id="rId4"/>
</worksheet>
</file>

<file path=xl/worksheets/sheet5.xml><?xml version="1.0" encoding="utf-8"?>
<worksheet xmlns="http://schemas.openxmlformats.org/spreadsheetml/2006/main" xmlns:r="http://schemas.openxmlformats.org/officeDocument/2006/relationships">
  <sheetPr codeName="Sheet12"/>
  <dimension ref="A3:K84"/>
  <sheetViews>
    <sheetView view="pageBreakPreview" topLeftCell="A37" zoomScale="90" zoomScaleNormal="100" zoomScaleSheetLayoutView="90" workbookViewId="0">
      <selection activeCell="S74" sqref="S74"/>
    </sheetView>
  </sheetViews>
  <sheetFormatPr defaultRowHeight="15.75"/>
  <cols>
    <col min="1" max="1" width="4.625" style="155" customWidth="1"/>
    <col min="2" max="2" width="17.75" style="155" customWidth="1"/>
    <col min="3" max="3" width="16.25" style="155" customWidth="1"/>
    <col min="4" max="5" width="11.875" style="155" customWidth="1"/>
    <col min="6" max="6" width="13.125" style="155" customWidth="1"/>
    <col min="7" max="7" width="9.625" style="155" customWidth="1"/>
    <col min="8" max="8" width="12.5" style="155" customWidth="1"/>
    <col min="9" max="9" width="13.875" style="155" customWidth="1"/>
    <col min="10" max="10" width="3.625" style="155" customWidth="1"/>
    <col min="11" max="11" width="13.5" style="155" customWidth="1"/>
    <col min="12" max="16384" width="9" style="155"/>
  </cols>
  <sheetData>
    <row r="3" spans="1:9" s="7" customFormat="1" ht="21" customHeight="1">
      <c r="A3" s="7" t="s">
        <v>249</v>
      </c>
    </row>
    <row r="4" spans="1:9" s="7" customFormat="1" ht="53.25" customHeight="1">
      <c r="B4" s="841" t="s">
        <v>250</v>
      </c>
      <c r="C4" s="841"/>
      <c r="D4" s="841"/>
      <c r="E4" s="841"/>
      <c r="F4" s="841"/>
      <c r="G4" s="841"/>
      <c r="H4" s="841"/>
      <c r="I4" s="841"/>
    </row>
    <row r="5" spans="1:9" s="7" customFormat="1" ht="13.5" customHeight="1" thickBot="1">
      <c r="B5" s="180"/>
      <c r="C5" s="180"/>
      <c r="D5" s="180"/>
      <c r="E5" s="180"/>
      <c r="F5" s="180"/>
      <c r="G5" s="180"/>
      <c r="H5" s="180"/>
      <c r="I5" s="180"/>
    </row>
    <row r="6" spans="1:9" s="7" customFormat="1" ht="24" customHeight="1">
      <c r="B6" s="845" t="s">
        <v>251</v>
      </c>
      <c r="C6" s="846"/>
      <c r="D6" s="846"/>
      <c r="E6" s="846"/>
      <c r="F6" s="846"/>
      <c r="G6" s="846"/>
      <c r="H6" s="846"/>
      <c r="I6" s="847"/>
    </row>
    <row r="7" spans="1:9" s="7" customFormat="1" ht="21" customHeight="1" thickBot="1">
      <c r="B7" s="848" t="s">
        <v>252</v>
      </c>
      <c r="C7" s="849"/>
      <c r="D7" s="849" t="e">
        <f>#REF!</f>
        <v>#REF!</v>
      </c>
      <c r="E7" s="849"/>
      <c r="F7" s="849" t="s">
        <v>253</v>
      </c>
      <c r="G7" s="849"/>
      <c r="H7" s="850" t="e">
        <f>#REF!</f>
        <v>#REF!</v>
      </c>
      <c r="I7" s="851"/>
    </row>
    <row r="8" spans="1:9" s="7" customFormat="1" ht="21" customHeight="1" thickTop="1">
      <c r="B8" s="842" t="s">
        <v>254</v>
      </c>
      <c r="C8" s="843"/>
      <c r="D8" s="843"/>
      <c r="E8" s="843"/>
      <c r="F8" s="843"/>
      <c r="G8" s="843"/>
      <c r="H8" s="843"/>
      <c r="I8" s="844"/>
    </row>
    <row r="9" spans="1:9" s="7" customFormat="1" ht="21" customHeight="1">
      <c r="B9" s="826" t="s">
        <v>255</v>
      </c>
      <c r="C9" s="827"/>
      <c r="D9" s="827"/>
      <c r="E9" s="827"/>
      <c r="F9" s="827"/>
      <c r="G9" s="827"/>
      <c r="H9" s="827"/>
      <c r="I9" s="828"/>
    </row>
    <row r="10" spans="1:9" s="7" customFormat="1" ht="39" customHeight="1">
      <c r="B10" s="826" t="s">
        <v>256</v>
      </c>
      <c r="C10" s="827"/>
      <c r="D10" s="827"/>
      <c r="E10" s="827"/>
      <c r="F10" s="827"/>
      <c r="G10" s="827"/>
      <c r="H10" s="827"/>
      <c r="I10" s="828"/>
    </row>
    <row r="11" spans="1:9" s="7" customFormat="1" ht="21" customHeight="1">
      <c r="B11" s="829" t="s">
        <v>257</v>
      </c>
      <c r="C11" s="830"/>
      <c r="D11" s="830"/>
      <c r="E11" s="830"/>
      <c r="F11" s="830"/>
      <c r="G11" s="830"/>
      <c r="H11" s="830"/>
      <c r="I11" s="831"/>
    </row>
    <row r="12" spans="1:9" s="7" customFormat="1" ht="21.75" customHeight="1">
      <c r="B12" s="832" t="s">
        <v>258</v>
      </c>
      <c r="C12" s="833"/>
      <c r="D12" s="833"/>
      <c r="E12" s="833"/>
      <c r="F12" s="833"/>
      <c r="G12" s="833"/>
      <c r="H12" s="833"/>
      <c r="I12" s="834"/>
    </row>
    <row r="13" spans="1:9" s="7" customFormat="1" ht="37.5" customHeight="1">
      <c r="B13" s="826" t="s">
        <v>259</v>
      </c>
      <c r="C13" s="827"/>
      <c r="D13" s="827"/>
      <c r="E13" s="827"/>
      <c r="F13" s="827"/>
      <c r="G13" s="827"/>
      <c r="H13" s="827"/>
      <c r="I13" s="828"/>
    </row>
    <row r="14" spans="1:9" s="7" customFormat="1" ht="57" customHeight="1">
      <c r="B14" s="826" t="s">
        <v>260</v>
      </c>
      <c r="C14" s="827"/>
      <c r="D14" s="827"/>
      <c r="E14" s="827"/>
      <c r="F14" s="827"/>
      <c r="G14" s="827"/>
      <c r="H14" s="827"/>
      <c r="I14" s="828"/>
    </row>
    <row r="15" spans="1:9" s="7" customFormat="1" ht="21.75" customHeight="1">
      <c r="B15" s="832" t="s">
        <v>261</v>
      </c>
      <c r="C15" s="833"/>
      <c r="D15" s="833"/>
      <c r="E15" s="833"/>
      <c r="F15" s="833"/>
      <c r="G15" s="833"/>
      <c r="H15" s="833"/>
      <c r="I15" s="834"/>
    </row>
    <row r="16" spans="1:9" ht="55.5" customHeight="1">
      <c r="A16" s="182"/>
      <c r="B16" s="835" t="s">
        <v>262</v>
      </c>
      <c r="C16" s="830"/>
      <c r="D16" s="830"/>
      <c r="E16" s="830"/>
      <c r="F16" s="830"/>
      <c r="G16" s="830"/>
      <c r="H16" s="830"/>
      <c r="I16" s="831"/>
    </row>
    <row r="17" spans="1:10" s="7" customFormat="1" ht="23.25" customHeight="1">
      <c r="B17" s="836" t="s">
        <v>263</v>
      </c>
      <c r="C17" s="833"/>
      <c r="D17" s="833"/>
      <c r="E17" s="833"/>
      <c r="F17" s="833"/>
      <c r="G17" s="833"/>
      <c r="H17" s="833"/>
      <c r="I17" s="834"/>
    </row>
    <row r="18" spans="1:10" s="7" customFormat="1" ht="55.5" customHeight="1" thickBot="1">
      <c r="B18" s="837" t="s">
        <v>264</v>
      </c>
      <c r="C18" s="838"/>
      <c r="D18" s="838"/>
      <c r="E18" s="838"/>
      <c r="F18" s="838"/>
      <c r="G18" s="838"/>
      <c r="H18" s="838"/>
      <c r="I18" s="839"/>
    </row>
    <row r="19" spans="1:10" s="7" customFormat="1" ht="10.5" customHeight="1"/>
    <row r="20" spans="1:10" s="7" customFormat="1" ht="21" customHeight="1">
      <c r="B20" s="840" t="s">
        <v>265</v>
      </c>
      <c r="C20" s="840"/>
      <c r="D20" s="840"/>
      <c r="E20" s="840"/>
      <c r="F20" s="840"/>
      <c r="G20" s="840"/>
      <c r="H20" s="840"/>
      <c r="I20" s="840"/>
    </row>
    <row r="21" spans="1:10" s="7" customFormat="1" ht="37.5" customHeight="1">
      <c r="B21" s="841" t="s">
        <v>266</v>
      </c>
      <c r="C21" s="840"/>
      <c r="D21" s="840"/>
      <c r="E21" s="840"/>
      <c r="F21" s="840"/>
      <c r="G21" s="840"/>
      <c r="H21" s="840"/>
      <c r="I21" s="840"/>
    </row>
    <row r="22" spans="1:10" s="7" customFormat="1" ht="20.25" customHeight="1"/>
    <row r="23" spans="1:10" s="7" customFormat="1" ht="21" customHeight="1"/>
    <row r="24" spans="1:10" s="7" customFormat="1" ht="21" customHeight="1">
      <c r="B24" s="825"/>
      <c r="C24" s="825"/>
      <c r="D24" s="825"/>
      <c r="E24" s="825"/>
      <c r="F24" s="825"/>
      <c r="G24" s="825"/>
      <c r="H24" s="183"/>
      <c r="I24" s="183"/>
    </row>
    <row r="25" spans="1:10" s="7" customFormat="1" ht="21" customHeight="1">
      <c r="B25" s="813" t="s">
        <v>26</v>
      </c>
      <c r="C25" s="813"/>
      <c r="D25" s="813"/>
      <c r="E25" s="813"/>
      <c r="F25" s="813"/>
      <c r="G25" s="813"/>
      <c r="H25" s="813"/>
      <c r="I25" s="813"/>
    </row>
    <row r="26" spans="1:10" s="7" customFormat="1" ht="21" customHeight="1"/>
    <row r="27" spans="1:10" s="7" customFormat="1" ht="6" customHeight="1"/>
    <row r="28" spans="1:10" s="7" customFormat="1" ht="28.5" customHeight="1">
      <c r="A28" s="498" t="s">
        <v>267</v>
      </c>
      <c r="B28" s="498"/>
      <c r="C28" s="498"/>
      <c r="D28" s="498"/>
      <c r="E28" s="498"/>
      <c r="F28" s="498"/>
      <c r="G28" s="498"/>
      <c r="H28" s="498"/>
      <c r="I28" s="498"/>
    </row>
    <row r="29" spans="1:10" s="7" customFormat="1" ht="21" customHeight="1">
      <c r="A29" s="498" t="s">
        <v>268</v>
      </c>
      <c r="B29" s="498"/>
      <c r="C29" s="498"/>
      <c r="D29" s="498"/>
      <c r="E29" s="498"/>
      <c r="F29" s="498"/>
      <c r="G29" s="498"/>
      <c r="H29" s="498"/>
      <c r="I29" s="498"/>
    </row>
    <row r="30" spans="1:10" s="7" customFormat="1" ht="16.5" customHeight="1" thickBot="1">
      <c r="A30" s="184"/>
      <c r="B30" s="184"/>
      <c r="C30" s="184"/>
      <c r="D30" s="184"/>
      <c r="E30" s="184"/>
      <c r="F30" s="184"/>
      <c r="G30" s="184"/>
      <c r="H30" s="814"/>
      <c r="I30" s="814"/>
    </row>
    <row r="31" spans="1:10" s="7" customFormat="1" ht="21" customHeight="1" thickBot="1">
      <c r="A31" s="815" t="s">
        <v>269</v>
      </c>
      <c r="B31" s="816"/>
      <c r="C31" s="817" t="e">
        <f>服務表!$E$5</f>
        <v>#REF!</v>
      </c>
      <c r="D31" s="816"/>
      <c r="E31" s="818"/>
      <c r="F31" s="185" t="s">
        <v>270</v>
      </c>
      <c r="G31" s="819" t="e">
        <f>#REF!</f>
        <v>#REF!</v>
      </c>
      <c r="H31" s="820"/>
      <c r="I31" s="186"/>
      <c r="J31" s="187"/>
    </row>
    <row r="32" spans="1:10" s="7" customFormat="1">
      <c r="A32" s="821" t="s">
        <v>271</v>
      </c>
      <c r="B32" s="822"/>
      <c r="C32" s="822"/>
      <c r="D32" s="822"/>
      <c r="E32" s="822"/>
      <c r="F32" s="822"/>
      <c r="G32" s="822"/>
      <c r="H32" s="822"/>
      <c r="I32" s="823"/>
    </row>
    <row r="33" spans="1:11" s="7" customFormat="1" ht="21" customHeight="1">
      <c r="A33" s="794" t="s">
        <v>272</v>
      </c>
      <c r="B33" s="824"/>
      <c r="C33" s="753" t="e">
        <f>#REF!</f>
        <v>#REF!</v>
      </c>
      <c r="D33" s="754"/>
      <c r="E33" s="754"/>
      <c r="F33" s="754"/>
      <c r="G33" s="754"/>
      <c r="H33" s="754"/>
      <c r="I33" s="755"/>
    </row>
    <row r="34" spans="1:11" s="7" customFormat="1" ht="21" customHeight="1">
      <c r="A34" s="811" t="s">
        <v>4</v>
      </c>
      <c r="B34" s="812"/>
      <c r="C34" s="745" t="e">
        <f>#REF!</f>
        <v>#REF!</v>
      </c>
      <c r="D34" s="746"/>
      <c r="E34" s="746"/>
      <c r="F34" s="746"/>
      <c r="G34" s="746"/>
      <c r="H34" s="746"/>
      <c r="I34" s="747"/>
    </row>
    <row r="35" spans="1:11" s="7" customFormat="1" ht="21" customHeight="1">
      <c r="A35" s="811" t="s">
        <v>216</v>
      </c>
      <c r="B35" s="812"/>
      <c r="C35" s="745" t="e">
        <f>#REF!</f>
        <v>#REF!</v>
      </c>
      <c r="D35" s="746"/>
      <c r="E35" s="746"/>
      <c r="F35" s="746"/>
      <c r="G35" s="746"/>
      <c r="H35" s="746"/>
      <c r="I35" s="747"/>
    </row>
    <row r="36" spans="1:11" s="7" customFormat="1" ht="21" customHeight="1">
      <c r="A36" s="811" t="s">
        <v>1</v>
      </c>
      <c r="B36" s="812"/>
      <c r="C36" s="745" t="e">
        <f>#REF!</f>
        <v>#REF!</v>
      </c>
      <c r="D36" s="746"/>
      <c r="E36" s="746"/>
      <c r="F36" s="746"/>
      <c r="G36" s="746"/>
      <c r="H36" s="746"/>
      <c r="I36" s="747"/>
    </row>
    <row r="37" spans="1:11" s="7" customFormat="1" ht="21" customHeight="1">
      <c r="A37" s="811" t="s">
        <v>19</v>
      </c>
      <c r="B37" s="812"/>
      <c r="C37" s="745" t="e">
        <f>#REF!</f>
        <v>#REF!</v>
      </c>
      <c r="D37" s="746"/>
      <c r="E37" s="746"/>
      <c r="F37" s="746"/>
      <c r="G37" s="746"/>
      <c r="H37" s="746"/>
      <c r="I37" s="747"/>
    </row>
    <row r="38" spans="1:11" s="7" customFormat="1" ht="21" customHeight="1">
      <c r="A38" s="811" t="s">
        <v>6</v>
      </c>
      <c r="B38" s="812"/>
      <c r="C38" s="745" t="e">
        <f>#REF!</f>
        <v>#REF!</v>
      </c>
      <c r="D38" s="746"/>
      <c r="E38" s="746"/>
      <c r="F38" s="746"/>
      <c r="G38" s="746"/>
      <c r="H38" s="746"/>
      <c r="I38" s="747"/>
    </row>
    <row r="39" spans="1:11" s="7" customFormat="1">
      <c r="A39" s="783" t="s">
        <v>273</v>
      </c>
      <c r="B39" s="784"/>
      <c r="C39" s="784"/>
      <c r="D39" s="784"/>
      <c r="E39" s="784"/>
      <c r="F39" s="784"/>
      <c r="G39" s="784"/>
      <c r="H39" s="784"/>
      <c r="I39" s="785"/>
    </row>
    <row r="40" spans="1:11" s="7" customFormat="1" ht="24.75" customHeight="1">
      <c r="A40" s="786" t="s">
        <v>274</v>
      </c>
      <c r="B40" s="787"/>
      <c r="C40" s="788" t="e">
        <f>'RQC-1'!D16</f>
        <v>#REF!</v>
      </c>
      <c r="D40" s="789"/>
      <c r="E40" s="790"/>
      <c r="F40" s="188" t="s">
        <v>275</v>
      </c>
      <c r="G40" s="791" t="e">
        <f>'RQC-1'!D15</f>
        <v>#REF!</v>
      </c>
      <c r="H40" s="792"/>
      <c r="I40" s="793"/>
    </row>
    <row r="41" spans="1:11" s="7" customFormat="1" ht="24.75" customHeight="1">
      <c r="A41" s="786" t="s">
        <v>276</v>
      </c>
      <c r="B41" s="807"/>
      <c r="C41" s="808" t="e">
        <f>#REF!</f>
        <v>#REF!</v>
      </c>
      <c r="D41" s="809"/>
      <c r="E41" s="810"/>
      <c r="F41" s="805" t="s">
        <v>277</v>
      </c>
      <c r="G41" s="799" t="e">
        <f>#REF!</f>
        <v>#REF!</v>
      </c>
      <c r="H41" s="800"/>
      <c r="I41" s="801"/>
    </row>
    <row r="42" spans="1:11" s="7" customFormat="1" ht="24.75" customHeight="1">
      <c r="A42" s="786" t="s">
        <v>443</v>
      </c>
      <c r="B42" s="807"/>
      <c r="C42" s="808" t="e">
        <f>IF(#REF!="Human","HOA 6.1",IF(#REF!="Mouse","MOA 2.1",IF(#REF!="Rat","ROA 1.1",IF(#REF!="Rice","RiOA 1.3",IF(#REF!="Yeast","YOA 1.2","")))))</f>
        <v>#REF!</v>
      </c>
      <c r="D42" s="809"/>
      <c r="E42" s="810"/>
      <c r="F42" s="806"/>
      <c r="G42" s="802"/>
      <c r="H42" s="803"/>
      <c r="I42" s="804"/>
    </row>
    <row r="43" spans="1:11" s="7" customFormat="1" ht="40.5" customHeight="1">
      <c r="A43" s="794" t="s">
        <v>278</v>
      </c>
      <c r="B43" s="795"/>
      <c r="C43" s="796" t="s">
        <v>279</v>
      </c>
      <c r="D43" s="797"/>
      <c r="E43" s="797"/>
      <c r="F43" s="797"/>
      <c r="G43" s="797"/>
      <c r="H43" s="797"/>
      <c r="I43" s="798"/>
    </row>
    <row r="44" spans="1:11" s="7" customFormat="1" ht="37.5" customHeight="1">
      <c r="A44" s="189" t="s">
        <v>14</v>
      </c>
      <c r="B44" s="190" t="s">
        <v>11</v>
      </c>
      <c r="C44" s="191" t="s">
        <v>280</v>
      </c>
      <c r="D44" s="192" t="s">
        <v>281</v>
      </c>
      <c r="E44" s="193" t="s">
        <v>282</v>
      </c>
      <c r="F44" s="192" t="s">
        <v>283</v>
      </c>
      <c r="G44" s="192" t="s">
        <v>284</v>
      </c>
      <c r="H44" s="194" t="s">
        <v>285</v>
      </c>
      <c r="I44" s="195" t="s">
        <v>12</v>
      </c>
      <c r="J44" s="181"/>
      <c r="K44" s="399" t="e">
        <f>IF(RIGHT(LEFT(#REF!,3),1)="3"," US訂單，請使用US QC Format","")</f>
        <v>#REF!</v>
      </c>
    </row>
    <row r="45" spans="1:11" s="7" customFormat="1" ht="21" customHeight="1">
      <c r="A45" s="196">
        <v>1</v>
      </c>
      <c r="B45" s="197" t="e">
        <f>'RQC-1'!B35</f>
        <v>#REF!</v>
      </c>
      <c r="C45" s="198" t="e">
        <f>#REF!</f>
        <v>#REF!</v>
      </c>
      <c r="D45" s="198" t="e">
        <f>#REF!</f>
        <v>#REF!</v>
      </c>
      <c r="E45" s="199" t="e">
        <f>#REF!</f>
        <v>#REF!</v>
      </c>
      <c r="F45" s="200" t="e">
        <f>#REF!</f>
        <v>#REF!</v>
      </c>
      <c r="G45" s="200" t="e">
        <f>#REF!</f>
        <v>#REF!</v>
      </c>
      <c r="H45" s="201" t="e">
        <f>IF(OR(D45&lt;1.8,E45&lt;1.5,F45&lt;5,G45&lt;6),"Fail","Pass")</f>
        <v>#REF!</v>
      </c>
      <c r="I45" s="202"/>
      <c r="J45" s="181"/>
      <c r="K45" s="181" t="s">
        <v>286</v>
      </c>
    </row>
    <row r="46" spans="1:11" s="7" customFormat="1" ht="21" customHeight="1">
      <c r="A46" s="196">
        <v>2</v>
      </c>
      <c r="B46" s="197" t="e">
        <f>'RQC-1'!B36</f>
        <v>#REF!</v>
      </c>
      <c r="C46" s="198" t="e">
        <f>#REF!</f>
        <v>#REF!</v>
      </c>
      <c r="D46" s="198" t="e">
        <f>#REF!</f>
        <v>#REF!</v>
      </c>
      <c r="E46" s="199" t="e">
        <f>#REF!</f>
        <v>#REF!</v>
      </c>
      <c r="F46" s="200" t="e">
        <f>#REF!</f>
        <v>#REF!</v>
      </c>
      <c r="G46" s="200" t="e">
        <f>#REF!</f>
        <v>#REF!</v>
      </c>
      <c r="H46" s="201" t="e">
        <f>IF(OR(D46&lt;1.8,E46&lt;1.5,F46&lt;5,G46&lt;6),"Fail","Pass")</f>
        <v>#REF!</v>
      </c>
      <c r="I46" s="202"/>
      <c r="K46" s="203" t="s">
        <v>287</v>
      </c>
    </row>
    <row r="47" spans="1:11" s="7" customFormat="1" ht="21" customHeight="1">
      <c r="A47" s="196">
        <v>3</v>
      </c>
      <c r="B47" s="197" t="e">
        <f>'RQC-1'!B37</f>
        <v>#REF!</v>
      </c>
      <c r="C47" s="198" t="e">
        <f>#REF!</f>
        <v>#REF!</v>
      </c>
      <c r="D47" s="198" t="e">
        <f>#REF!</f>
        <v>#REF!</v>
      </c>
      <c r="E47" s="199" t="e">
        <f>#REF!</f>
        <v>#REF!</v>
      </c>
      <c r="F47" s="200" t="e">
        <f>#REF!</f>
        <v>#REF!</v>
      </c>
      <c r="G47" s="200" t="e">
        <f>#REF!</f>
        <v>#REF!</v>
      </c>
      <c r="H47" s="201" t="e">
        <f>IF(OR(D47&lt;1.8,E47&lt;1.5,F47&lt;5,G47&lt;6),"Fail","Pass")</f>
        <v>#REF!</v>
      </c>
      <c r="I47" s="202"/>
      <c r="K47" s="203" t="s">
        <v>288</v>
      </c>
    </row>
    <row r="48" spans="1:11" s="7" customFormat="1" ht="21" customHeight="1">
      <c r="A48" s="196">
        <v>4</v>
      </c>
      <c r="B48" s="197" t="e">
        <f>'RQC-1'!B38</f>
        <v>#REF!</v>
      </c>
      <c r="C48" s="198" t="e">
        <f>#REF!</f>
        <v>#REF!</v>
      </c>
      <c r="D48" s="198" t="e">
        <f>#REF!</f>
        <v>#REF!</v>
      </c>
      <c r="E48" s="199" t="e">
        <f>#REF!</f>
        <v>#REF!</v>
      </c>
      <c r="F48" s="200" t="e">
        <f>#REF!</f>
        <v>#REF!</v>
      </c>
      <c r="G48" s="200" t="e">
        <f>#REF!</f>
        <v>#REF!</v>
      </c>
      <c r="H48" s="201" t="e">
        <f>IF(OR(D48&lt;1.8,E48&lt;1.5,F48&lt;5,G48&lt;6),"Fail","Pass")</f>
        <v>#REF!</v>
      </c>
      <c r="I48" s="202"/>
    </row>
    <row r="49" spans="1:9" s="7" customFormat="1" ht="47.25" customHeight="1">
      <c r="A49" s="774" t="s">
        <v>666</v>
      </c>
      <c r="B49" s="775"/>
      <c r="C49" s="775"/>
      <c r="D49" s="775"/>
      <c r="E49" s="775"/>
      <c r="F49" s="775"/>
      <c r="G49" s="775"/>
      <c r="H49" s="775"/>
      <c r="I49" s="776"/>
    </row>
    <row r="50" spans="1:9" s="7" customFormat="1" ht="47.25" customHeight="1">
      <c r="A50" s="777" t="s">
        <v>667</v>
      </c>
      <c r="B50" s="778"/>
      <c r="C50" s="778"/>
      <c r="D50" s="778"/>
      <c r="E50" s="778"/>
      <c r="F50" s="778"/>
      <c r="G50" s="778"/>
      <c r="H50" s="778"/>
      <c r="I50" s="779"/>
    </row>
    <row r="51" spans="1:9" s="7" customFormat="1" ht="21" customHeight="1" thickBot="1">
      <c r="A51" s="780" t="s">
        <v>289</v>
      </c>
      <c r="B51" s="781"/>
      <c r="C51" s="781"/>
      <c r="D51" s="781"/>
      <c r="E51" s="781"/>
      <c r="F51" s="781"/>
      <c r="G51" s="781"/>
      <c r="H51" s="781"/>
      <c r="I51" s="782"/>
    </row>
    <row r="52" spans="1:9" s="7" customFormat="1" ht="21" customHeight="1">
      <c r="A52" s="204"/>
      <c r="B52" s="204"/>
      <c r="C52" s="204"/>
      <c r="D52" s="204"/>
      <c r="E52" s="204"/>
      <c r="F52" s="205"/>
      <c r="G52" s="206"/>
      <c r="H52" s="206"/>
      <c r="I52" s="187"/>
    </row>
    <row r="53" spans="1:9" s="7" customFormat="1" ht="21" customHeight="1">
      <c r="A53" s="772" t="s">
        <v>659</v>
      </c>
      <c r="B53" s="772"/>
      <c r="C53" s="772"/>
      <c r="D53" s="204"/>
      <c r="E53" s="204"/>
      <c r="F53" s="207" t="s">
        <v>290</v>
      </c>
      <c r="G53" s="772" t="s">
        <v>291</v>
      </c>
      <c r="H53" s="772"/>
      <c r="I53" s="772"/>
    </row>
    <row r="54" spans="1:9" s="7" customFormat="1" ht="21" customHeight="1"/>
    <row r="55" spans="1:9" s="7" customFormat="1" ht="15"/>
    <row r="56" spans="1:9" s="7" customFormat="1" ht="15">
      <c r="A56" s="7" t="s">
        <v>292</v>
      </c>
    </row>
    <row r="57" spans="1:9" s="7" customFormat="1" ht="15"/>
    <row r="58" spans="1:9" s="7" customFormat="1" ht="15"/>
    <row r="59" spans="1:9" s="7" customFormat="1" ht="15"/>
    <row r="60" spans="1:9" s="7" customFormat="1" ht="15"/>
    <row r="61" spans="1:9" s="7" customFormat="1" ht="15"/>
    <row r="62" spans="1:9" s="7" customFormat="1" ht="15"/>
    <row r="63" spans="1:9" s="7" customFormat="1" ht="15"/>
    <row r="64" spans="1:9" s="7" customFormat="1" ht="15"/>
    <row r="65" spans="1:3" s="7" customFormat="1" ht="15"/>
    <row r="66" spans="1:3" s="7" customFormat="1" ht="15"/>
    <row r="67" spans="1:3" s="7" customFormat="1" ht="15"/>
    <row r="68" spans="1:3" s="7" customFormat="1" ht="15"/>
    <row r="69" spans="1:3" s="7" customFormat="1" ht="15"/>
    <row r="70" spans="1:3" s="7" customFormat="1" ht="15"/>
    <row r="71" spans="1:3" s="7" customFormat="1" ht="15"/>
    <row r="72" spans="1:3" s="7" customFormat="1" ht="15"/>
    <row r="73" spans="1:3" s="7" customFormat="1" ht="15"/>
    <row r="74" spans="1:3" s="7" customFormat="1" ht="15"/>
    <row r="75" spans="1:3" s="7" customFormat="1" ht="15"/>
    <row r="76" spans="1:3" s="7" customFormat="1" ht="15"/>
    <row r="77" spans="1:3" s="7" customFormat="1" ht="15">
      <c r="A77" s="7" t="s">
        <v>293</v>
      </c>
    </row>
    <row r="78" spans="1:3" s="7" customFormat="1" ht="15"/>
    <row r="79" spans="1:3" s="7" customFormat="1" ht="15.75" customHeight="1">
      <c r="A79" s="208" t="s">
        <v>294</v>
      </c>
      <c r="B79" s="773" t="s">
        <v>295</v>
      </c>
      <c r="C79" s="773"/>
    </row>
    <row r="80" spans="1:3" s="7" customFormat="1" ht="15" customHeight="1">
      <c r="A80" s="208" t="s">
        <v>296</v>
      </c>
      <c r="B80" s="773" t="s">
        <v>297</v>
      </c>
      <c r="C80" s="773"/>
    </row>
    <row r="81" spans="1:11" s="7" customFormat="1" ht="15">
      <c r="A81" s="208" t="e">
        <f>IF(LEFT(RIGHT(C81,3),1)="0",LEFT(RIGHT(C81,2),1),LEFT(RIGHT(C81,3),2))</f>
        <v>#REF!</v>
      </c>
      <c r="B81" s="197" t="e">
        <f t="shared" ref="B81:C84" si="0">B45</f>
        <v>#REF!</v>
      </c>
      <c r="C81" s="209" t="e">
        <f t="shared" si="0"/>
        <v>#REF!</v>
      </c>
    </row>
    <row r="82" spans="1:11">
      <c r="A82" s="208" t="e">
        <f>IF(LEFT(RIGHT(C82,3),1)="0",LEFT(RIGHT(C82,2),1),LEFT(RIGHT(C82,3),2))</f>
        <v>#REF!</v>
      </c>
      <c r="B82" s="197" t="e">
        <f t="shared" si="0"/>
        <v>#REF!</v>
      </c>
      <c r="C82" s="209" t="e">
        <f t="shared" si="0"/>
        <v>#REF!</v>
      </c>
      <c r="K82" s="7"/>
    </row>
    <row r="83" spans="1:11">
      <c r="A83" s="208" t="e">
        <f>IF(LEFT(RIGHT(C83,3),1)="0",LEFT(RIGHT(C83,2),1),LEFT(RIGHT(C83,3),2))</f>
        <v>#REF!</v>
      </c>
      <c r="B83" s="197" t="e">
        <f t="shared" si="0"/>
        <v>#REF!</v>
      </c>
      <c r="C83" s="209" t="e">
        <f t="shared" si="0"/>
        <v>#REF!</v>
      </c>
    </row>
    <row r="84" spans="1:11">
      <c r="A84" s="208" t="e">
        <f>IF(LEFT(RIGHT(C84,3),1)="0",LEFT(RIGHT(C84,2),1),LEFT(RIGHT(C84,3),2))</f>
        <v>#REF!</v>
      </c>
      <c r="B84" s="197" t="e">
        <f t="shared" si="0"/>
        <v>#REF!</v>
      </c>
      <c r="C84" s="209" t="e">
        <f t="shared" si="0"/>
        <v>#REF!</v>
      </c>
    </row>
  </sheetData>
  <mergeCells count="59">
    <mergeCell ref="B8:I8"/>
    <mergeCell ref="B9:I9"/>
    <mergeCell ref="B4:I4"/>
    <mergeCell ref="B6:I6"/>
    <mergeCell ref="B7:C7"/>
    <mergeCell ref="D7:E7"/>
    <mergeCell ref="F7:G7"/>
    <mergeCell ref="H7:I7"/>
    <mergeCell ref="B24:G24"/>
    <mergeCell ref="B10:I10"/>
    <mergeCell ref="B11:I11"/>
    <mergeCell ref="B12:I12"/>
    <mergeCell ref="B13:I13"/>
    <mergeCell ref="B14:I14"/>
    <mergeCell ref="B15:I15"/>
    <mergeCell ref="B16:I16"/>
    <mergeCell ref="B17:I17"/>
    <mergeCell ref="B18:I18"/>
    <mergeCell ref="B20:I20"/>
    <mergeCell ref="B21:I21"/>
    <mergeCell ref="A35:B35"/>
    <mergeCell ref="C35:I35"/>
    <mergeCell ref="B25:I25"/>
    <mergeCell ref="A28:I28"/>
    <mergeCell ref="A29:I29"/>
    <mergeCell ref="H30:I30"/>
    <mergeCell ref="A31:B31"/>
    <mergeCell ref="C31:E31"/>
    <mergeCell ref="G31:H31"/>
    <mergeCell ref="A32:I32"/>
    <mergeCell ref="A33:B33"/>
    <mergeCell ref="C33:I33"/>
    <mergeCell ref="A34:B34"/>
    <mergeCell ref="C34:I34"/>
    <mergeCell ref="A36:B36"/>
    <mergeCell ref="C36:I36"/>
    <mergeCell ref="A37:B37"/>
    <mergeCell ref="C37:I37"/>
    <mergeCell ref="A38:B38"/>
    <mergeCell ref="C38:I38"/>
    <mergeCell ref="A39:I39"/>
    <mergeCell ref="A40:B40"/>
    <mergeCell ref="C40:E40"/>
    <mergeCell ref="G40:I40"/>
    <mergeCell ref="A43:B43"/>
    <mergeCell ref="C43:I43"/>
    <mergeCell ref="G41:I42"/>
    <mergeCell ref="F41:F42"/>
    <mergeCell ref="A41:B41"/>
    <mergeCell ref="C41:E41"/>
    <mergeCell ref="A42:B42"/>
    <mergeCell ref="C42:E42"/>
    <mergeCell ref="A53:C53"/>
    <mergeCell ref="G53:I53"/>
    <mergeCell ref="B79:C79"/>
    <mergeCell ref="B80:C80"/>
    <mergeCell ref="A49:I49"/>
    <mergeCell ref="A50:I50"/>
    <mergeCell ref="A51:I51"/>
  </mergeCells>
  <phoneticPr fontId="5" type="noConversion"/>
  <conditionalFormatting sqref="G45:G48">
    <cfRule type="cellIs" dxfId="38" priority="16" stopIfTrue="1" operator="greaterThanOrEqual">
      <formula>6</formula>
    </cfRule>
    <cfRule type="cellIs" dxfId="37" priority="17" stopIfTrue="1" operator="lessThan">
      <formula>6</formula>
    </cfRule>
  </conditionalFormatting>
  <conditionalFormatting sqref="H45:H48">
    <cfRule type="cellIs" dxfId="36" priority="14" stopIfTrue="1" operator="equal">
      <formula>"Fail"</formula>
    </cfRule>
    <cfRule type="cellIs" dxfId="35" priority="15" stopIfTrue="1" operator="equal">
      <formula>"Pass"</formula>
    </cfRule>
  </conditionalFormatting>
  <conditionalFormatting sqref="F45:F48">
    <cfRule type="cellIs" dxfId="34" priority="12" stopIfTrue="1" operator="lessThan">
      <formula>5</formula>
    </cfRule>
    <cfRule type="cellIs" dxfId="33" priority="13" stopIfTrue="1" operator="greaterThanOrEqual">
      <formula>5</formula>
    </cfRule>
  </conditionalFormatting>
  <conditionalFormatting sqref="D45:D48">
    <cfRule type="cellIs" dxfId="32" priority="10" stopIfTrue="1" operator="greaterThanOrEqual">
      <formula>1.8</formula>
    </cfRule>
    <cfRule type="cellIs" dxfId="31" priority="11" stopIfTrue="1" operator="lessThan">
      <formula>1.8</formula>
    </cfRule>
  </conditionalFormatting>
  <conditionalFormatting sqref="E45:E48">
    <cfRule type="cellIs" dxfId="30" priority="8" stopIfTrue="1" operator="greaterThanOrEqual">
      <formula>1.6</formula>
    </cfRule>
    <cfRule type="cellIs" dxfId="29" priority="9" stopIfTrue="1" operator="lessThan">
      <formula>1.6</formula>
    </cfRule>
  </conditionalFormatting>
  <conditionalFormatting sqref="K44">
    <cfRule type="cellIs" dxfId="28" priority="7" stopIfTrue="1" operator="notEqual">
      <formula>"""US訂單，請使用US QC Format"""</formula>
    </cfRule>
  </conditionalFormatting>
  <conditionalFormatting sqref="D49:E49">
    <cfRule type="cellIs" dxfId="27" priority="5" stopIfTrue="1" operator="greaterThanOrEqual">
      <formula>1</formula>
    </cfRule>
    <cfRule type="cellIs" dxfId="26" priority="6" stopIfTrue="1" operator="lessThan">
      <formula>1</formula>
    </cfRule>
  </conditionalFormatting>
  <conditionalFormatting sqref="I49">
    <cfRule type="cellIs" dxfId="25" priority="3" stopIfTrue="1" operator="equal">
      <formula>"Fail"</formula>
    </cfRule>
    <cfRule type="cellIs" dxfId="24" priority="4" stopIfTrue="1" operator="equal">
      <formula>"Pass"</formula>
    </cfRule>
  </conditionalFormatting>
  <conditionalFormatting sqref="F49">
    <cfRule type="cellIs" dxfId="23" priority="1" stopIfTrue="1" operator="lessThan">
      <formula>5</formula>
    </cfRule>
    <cfRule type="cellIs" dxfId="22" priority="2" stopIfTrue="1" operator="greaterThanOrEqual">
      <formula>5</formula>
    </cfRule>
  </conditionalFormatting>
  <pageMargins left="0.6692913385826772" right="0.35433070866141736" top="0.78740157480314965" bottom="0.47244094488188981" header="0.51181102362204722" footer="0.59055118110236227"/>
  <pageSetup paperSize="9" scale="82" fitToHeight="5" orientation="portrait" r:id="rId1"/>
  <headerFooter alignWithMargins="0">
    <oddHeader>&amp;Rpage &amp;P of &amp;N</oddHeader>
    <oddFooter>&amp;L&amp;10Phalanx Biotech Group
Tel: 0800-777-988
Fax: 886-3-5785099
Website: www.phalanxbiotech.com
Contact: twsales@phalanxbiotech.com(Taiwan);
6 Technology Road 5, 6th Floor Hsinchu Science Park, Hsinchu 30078, Taiwan&amp;R&amp;G</oddFooter>
  </headerFooter>
  <rowBreaks count="2" manualBreakCount="2">
    <brk id="27" max="8" man="1"/>
    <brk id="55" max="8" man="1"/>
  </rowBreaks>
  <drawing r:id="rId2"/>
  <legacyDrawing r:id="rId3"/>
  <legacyDrawingHF r:id="rId4"/>
</worksheet>
</file>

<file path=xl/worksheets/sheet6.xml><?xml version="1.0" encoding="utf-8"?>
<worksheet xmlns="http://schemas.openxmlformats.org/spreadsheetml/2006/main" xmlns:r="http://schemas.openxmlformats.org/officeDocument/2006/relationships">
  <sheetPr>
    <tabColor rgb="FF00B0F0"/>
  </sheetPr>
  <dimension ref="B2:R35"/>
  <sheetViews>
    <sheetView view="pageBreakPreview" topLeftCell="A37" zoomScaleNormal="100" workbookViewId="0">
      <selection activeCell="S21" sqref="S21"/>
    </sheetView>
  </sheetViews>
  <sheetFormatPr defaultRowHeight="15.75"/>
  <cols>
    <col min="1" max="1" width="0.75" style="155" customWidth="1"/>
    <col min="2" max="2" width="4.25" style="155" customWidth="1"/>
    <col min="3" max="3" width="3.875" style="155" customWidth="1"/>
    <col min="4" max="4" width="15.875" style="155" customWidth="1"/>
    <col min="5" max="5" width="5.375" style="155" customWidth="1"/>
    <col min="6" max="6" width="8.625" style="155" customWidth="1"/>
    <col min="7" max="7" width="10" style="155" customWidth="1"/>
    <col min="8" max="8" width="8.625" style="155" customWidth="1"/>
    <col min="9" max="9" width="8.75" style="155" customWidth="1"/>
    <col min="10" max="10" width="11" style="155" customWidth="1"/>
    <col min="11" max="11" width="8.625" style="155" customWidth="1"/>
    <col min="12" max="12" width="8.5" style="155" customWidth="1"/>
    <col min="13" max="13" width="9.625" style="155" customWidth="1"/>
    <col min="14" max="14" width="16.375" style="155" customWidth="1"/>
    <col min="15" max="15" width="13.5" style="155" customWidth="1"/>
    <col min="16" max="16384" width="9" style="155"/>
  </cols>
  <sheetData>
    <row r="2" spans="2:15" ht="16.5" customHeight="1">
      <c r="C2" s="852" t="s">
        <v>669</v>
      </c>
      <c r="D2" s="852"/>
      <c r="E2" s="852"/>
      <c r="F2" s="852"/>
      <c r="G2" s="852"/>
      <c r="H2" s="852"/>
      <c r="I2" s="852"/>
      <c r="J2" s="852"/>
      <c r="K2" s="852"/>
      <c r="L2" s="852"/>
      <c r="M2" s="852"/>
      <c r="N2" s="852"/>
    </row>
    <row r="3" spans="2:15" ht="16.5" customHeight="1" thickBot="1">
      <c r="C3" s="154"/>
      <c r="D3" s="154"/>
      <c r="E3" s="154"/>
      <c r="F3" s="154"/>
      <c r="G3" s="154"/>
      <c r="H3" s="154"/>
      <c r="I3" s="154"/>
      <c r="J3" s="154"/>
      <c r="K3" s="154"/>
      <c r="L3" s="154"/>
      <c r="M3" s="154"/>
      <c r="N3" s="154"/>
    </row>
    <row r="4" spans="2:15" ht="21" customHeight="1" thickBot="1">
      <c r="B4" s="853" t="s">
        <v>340</v>
      </c>
      <c r="C4" s="854"/>
      <c r="D4" s="855"/>
      <c r="E4" s="856" t="e">
        <f>'RQC-3'!C31</f>
        <v>#REF!</v>
      </c>
      <c r="F4" s="857"/>
      <c r="G4" s="857"/>
      <c r="H4" s="858"/>
      <c r="I4" s="859" t="s">
        <v>215</v>
      </c>
      <c r="J4" s="858"/>
      <c r="K4" s="860"/>
      <c r="L4" s="861"/>
      <c r="M4" s="861"/>
      <c r="N4" s="862"/>
    </row>
    <row r="5" spans="2:15" ht="16.5" customHeight="1">
      <c r="B5" s="863" t="s">
        <v>341</v>
      </c>
      <c r="C5" s="864"/>
      <c r="D5" s="864"/>
      <c r="E5" s="864"/>
      <c r="F5" s="864"/>
      <c r="G5" s="864"/>
      <c r="H5" s="864"/>
      <c r="I5" s="864"/>
      <c r="J5" s="864"/>
      <c r="K5" s="864"/>
      <c r="L5" s="864"/>
      <c r="M5" s="864"/>
      <c r="N5" s="865"/>
    </row>
    <row r="6" spans="2:15" ht="21" customHeight="1">
      <c r="B6" s="866" t="s">
        <v>670</v>
      </c>
      <c r="C6" s="867"/>
      <c r="D6" s="868"/>
      <c r="E6" s="869"/>
      <c r="F6" s="870"/>
      <c r="G6" s="870"/>
      <c r="H6" s="871"/>
      <c r="I6" s="872" t="s">
        <v>221</v>
      </c>
      <c r="J6" s="868"/>
      <c r="K6" s="873"/>
      <c r="L6" s="874"/>
      <c r="M6" s="874"/>
      <c r="N6" s="875"/>
    </row>
    <row r="7" spans="2:15" ht="21" customHeight="1" thickBot="1">
      <c r="B7" s="866" t="s">
        <v>343</v>
      </c>
      <c r="C7" s="867"/>
      <c r="D7" s="868"/>
      <c r="E7" s="876">
        <v>4</v>
      </c>
      <c r="F7" s="877"/>
      <c r="G7" s="877"/>
      <c r="H7" s="877"/>
      <c r="I7" s="877"/>
      <c r="J7" s="877"/>
      <c r="K7" s="877"/>
      <c r="L7" s="877"/>
      <c r="M7" s="877"/>
      <c r="N7" s="878"/>
    </row>
    <row r="8" spans="2:15" s="401" customFormat="1" ht="16.5" customHeight="1">
      <c r="B8" s="879" t="s">
        <v>368</v>
      </c>
      <c r="C8" s="880"/>
      <c r="D8" s="880"/>
      <c r="E8" s="880"/>
      <c r="F8" s="880"/>
      <c r="G8" s="880"/>
      <c r="H8" s="880"/>
      <c r="I8" s="880"/>
      <c r="J8" s="880"/>
      <c r="K8" s="880"/>
      <c r="L8" s="880"/>
      <c r="M8" s="880"/>
      <c r="N8" s="881"/>
    </row>
    <row r="9" spans="2:15" s="401" customFormat="1" ht="16.5" customHeight="1">
      <c r="B9" s="882"/>
      <c r="C9" s="883"/>
      <c r="D9" s="883"/>
      <c r="E9" s="883"/>
      <c r="F9" s="883"/>
      <c r="G9" s="883"/>
      <c r="H9" s="884"/>
      <c r="I9" s="885" t="s">
        <v>345</v>
      </c>
      <c r="J9" s="883"/>
      <c r="K9" s="883"/>
      <c r="L9" s="883"/>
      <c r="M9" s="883"/>
      <c r="N9" s="886"/>
    </row>
    <row r="10" spans="2:15" s="401" customFormat="1" ht="20.25" customHeight="1">
      <c r="B10" s="887" t="s">
        <v>591</v>
      </c>
      <c r="C10" s="888"/>
      <c r="D10" s="889"/>
      <c r="E10" s="890" t="s">
        <v>348</v>
      </c>
      <c r="F10" s="888"/>
      <c r="G10" s="888"/>
      <c r="H10" s="889"/>
      <c r="I10" s="890" t="s">
        <v>345</v>
      </c>
      <c r="J10" s="888"/>
      <c r="K10" s="889"/>
      <c r="L10" s="402"/>
      <c r="M10" s="890" t="s">
        <v>349</v>
      </c>
      <c r="N10" s="891"/>
    </row>
    <row r="11" spans="2:15" s="401" customFormat="1" ht="15.95" customHeight="1">
      <c r="B11" s="903" t="s">
        <v>671</v>
      </c>
      <c r="C11" s="904"/>
      <c r="D11" s="905"/>
      <c r="E11" s="892" t="s">
        <v>672</v>
      </c>
      <c r="F11" s="892"/>
      <c r="G11" s="892"/>
      <c r="H11" s="892"/>
      <c r="I11" s="890"/>
      <c r="J11" s="888"/>
      <c r="K11" s="889"/>
      <c r="L11" s="402"/>
      <c r="M11" s="890"/>
      <c r="N11" s="891"/>
      <c r="O11" s="403"/>
    </row>
    <row r="12" spans="2:15" s="401" customFormat="1" ht="15.95" customHeight="1">
      <c r="B12" s="906"/>
      <c r="C12" s="907"/>
      <c r="D12" s="908"/>
      <c r="E12" s="892" t="s">
        <v>673</v>
      </c>
      <c r="F12" s="892"/>
      <c r="G12" s="892"/>
      <c r="H12" s="892"/>
      <c r="I12" s="890"/>
      <c r="J12" s="888"/>
      <c r="K12" s="889"/>
      <c r="L12" s="402"/>
      <c r="M12" s="890"/>
      <c r="N12" s="891"/>
      <c r="O12" s="403"/>
    </row>
    <row r="13" spans="2:15" s="401" customFormat="1" ht="15.95" customHeight="1">
      <c r="B13" s="906"/>
      <c r="C13" s="907"/>
      <c r="D13" s="908"/>
      <c r="E13" s="892" t="s">
        <v>674</v>
      </c>
      <c r="F13" s="892"/>
      <c r="G13" s="892"/>
      <c r="H13" s="892"/>
      <c r="I13" s="893"/>
      <c r="J13" s="894"/>
      <c r="K13" s="895"/>
      <c r="L13" s="404"/>
      <c r="M13" s="893"/>
      <c r="N13" s="896"/>
      <c r="O13" s="403"/>
    </row>
    <row r="14" spans="2:15" s="401" customFormat="1" ht="15.95" customHeight="1">
      <c r="B14" s="909"/>
      <c r="C14" s="910"/>
      <c r="D14" s="911"/>
      <c r="E14" s="892" t="s">
        <v>675</v>
      </c>
      <c r="F14" s="892"/>
      <c r="G14" s="892"/>
      <c r="H14" s="892"/>
      <c r="I14" s="893"/>
      <c r="J14" s="894"/>
      <c r="K14" s="895"/>
      <c r="L14" s="404"/>
      <c r="M14" s="893"/>
      <c r="N14" s="896"/>
      <c r="O14" s="403"/>
    </row>
    <row r="15" spans="2:15" s="401" customFormat="1" ht="15.95" customHeight="1">
      <c r="B15" s="897" t="s">
        <v>676</v>
      </c>
      <c r="C15" s="898"/>
      <c r="D15" s="899"/>
      <c r="E15" s="900"/>
      <c r="F15" s="901"/>
      <c r="G15" s="901"/>
      <c r="H15" s="902"/>
      <c r="I15" s="890"/>
      <c r="J15" s="888"/>
      <c r="K15" s="889"/>
      <c r="L15" s="402"/>
      <c r="M15" s="890"/>
      <c r="N15" s="891"/>
    </row>
    <row r="16" spans="2:15" s="401" customFormat="1" ht="15.95" customHeight="1">
      <c r="B16" s="917" t="s">
        <v>677</v>
      </c>
      <c r="C16" s="918"/>
      <c r="D16" s="919"/>
      <c r="E16" s="923"/>
      <c r="F16" s="924"/>
      <c r="G16" s="924"/>
      <c r="H16" s="924"/>
      <c r="I16" s="924"/>
      <c r="J16" s="924"/>
      <c r="K16" s="924"/>
      <c r="L16" s="924"/>
      <c r="M16" s="924"/>
      <c r="N16" s="925"/>
    </row>
    <row r="17" spans="2:18" s="401" customFormat="1" ht="33" customHeight="1" thickBot="1">
      <c r="B17" s="920"/>
      <c r="C17" s="921"/>
      <c r="D17" s="922"/>
      <c r="E17" s="926"/>
      <c r="F17" s="927"/>
      <c r="G17" s="927"/>
      <c r="H17" s="927"/>
      <c r="I17" s="927"/>
      <c r="J17" s="927"/>
      <c r="K17" s="927"/>
      <c r="L17" s="927"/>
      <c r="M17" s="927"/>
      <c r="N17" s="928"/>
    </row>
    <row r="18" spans="2:18" ht="8.25" customHeight="1" thickBot="1">
      <c r="B18" s="222"/>
      <c r="C18" s="222"/>
      <c r="D18" s="222"/>
      <c r="E18" s="333"/>
      <c r="F18" s="333"/>
      <c r="G18" s="333"/>
      <c r="H18" s="333"/>
      <c r="I18" s="333"/>
      <c r="J18" s="333"/>
      <c r="K18" s="333"/>
      <c r="L18" s="333"/>
      <c r="M18" s="333"/>
      <c r="N18" s="333"/>
    </row>
    <row r="19" spans="2:18" ht="15" customHeight="1" thickBot="1">
      <c r="B19" s="929" t="s">
        <v>678</v>
      </c>
      <c r="C19" s="930"/>
      <c r="D19" s="930"/>
      <c r="E19" s="930"/>
      <c r="F19" s="930"/>
      <c r="G19" s="930"/>
      <c r="H19" s="930"/>
      <c r="I19" s="930"/>
      <c r="J19" s="930"/>
      <c r="K19" s="930"/>
      <c r="L19" s="930"/>
      <c r="M19" s="930"/>
      <c r="N19" s="931"/>
      <c r="O19" s="179"/>
    </row>
    <row r="20" spans="2:18" s="405" customFormat="1" ht="20.25" customHeight="1">
      <c r="B20" s="932" t="s">
        <v>679</v>
      </c>
      <c r="C20" s="933"/>
      <c r="D20" s="933"/>
      <c r="E20" s="933"/>
      <c r="F20" s="933"/>
      <c r="G20" s="933"/>
      <c r="H20" s="933"/>
      <c r="I20" s="933"/>
      <c r="J20" s="933"/>
      <c r="K20" s="933"/>
      <c r="L20" s="933"/>
      <c r="M20" s="933"/>
      <c r="N20" s="934"/>
    </row>
    <row r="21" spans="2:18" ht="44.25" customHeight="1">
      <c r="B21" s="935" t="s">
        <v>14</v>
      </c>
      <c r="C21" s="936"/>
      <c r="D21" s="406" t="s">
        <v>225</v>
      </c>
      <c r="E21" s="407" t="s">
        <v>680</v>
      </c>
      <c r="F21" s="407" t="s">
        <v>681</v>
      </c>
      <c r="G21" s="407" t="s">
        <v>682</v>
      </c>
      <c r="H21" s="407" t="s">
        <v>683</v>
      </c>
      <c r="I21" s="407" t="s">
        <v>684</v>
      </c>
      <c r="J21" s="407" t="s">
        <v>685</v>
      </c>
      <c r="K21" s="407" t="s">
        <v>686</v>
      </c>
      <c r="L21" s="408" t="s">
        <v>687</v>
      </c>
      <c r="M21" s="407" t="s">
        <v>688</v>
      </c>
      <c r="N21" s="409" t="s">
        <v>12</v>
      </c>
      <c r="O21" s="410"/>
      <c r="Q21" s="258"/>
      <c r="R21" s="258"/>
    </row>
    <row r="22" spans="2:18" s="417" customFormat="1" ht="20.25" customHeight="1">
      <c r="B22" s="912">
        <v>1</v>
      </c>
      <c r="C22" s="913"/>
      <c r="D22" s="411" t="e">
        <f>#REF!</f>
        <v>#REF!</v>
      </c>
      <c r="E22" s="411" t="e">
        <f>#REF!</f>
        <v>#REF!</v>
      </c>
      <c r="F22" s="412" t="e">
        <f>E22*G22</f>
        <v>#REF!</v>
      </c>
      <c r="G22" s="411" t="e">
        <f>#REF!</f>
        <v>#REF!</v>
      </c>
      <c r="H22" s="411" t="e">
        <f>I22-G22</f>
        <v>#REF!</v>
      </c>
      <c r="I22" s="411">
        <v>300</v>
      </c>
      <c r="J22" s="411">
        <f>I22/10*1.1</f>
        <v>33</v>
      </c>
      <c r="K22" s="413">
        <v>2</v>
      </c>
      <c r="L22" s="408"/>
      <c r="M22" s="414">
        <f>I22*3</f>
        <v>900</v>
      </c>
      <c r="N22" s="415"/>
      <c r="O22" s="416"/>
    </row>
    <row r="23" spans="2:18" s="417" customFormat="1" ht="20.25" customHeight="1">
      <c r="B23" s="912">
        <v>2</v>
      </c>
      <c r="C23" s="913"/>
      <c r="D23" s="411" t="e">
        <f>#REF!</f>
        <v>#REF!</v>
      </c>
      <c r="E23" s="411" t="e">
        <f>#REF!</f>
        <v>#REF!</v>
      </c>
      <c r="F23" s="412" t="e">
        <f>E23*G23</f>
        <v>#REF!</v>
      </c>
      <c r="G23" s="411" t="e">
        <f>#REF!</f>
        <v>#REF!</v>
      </c>
      <c r="H23" s="411" t="e">
        <f>I23-G23</f>
        <v>#REF!</v>
      </c>
      <c r="I23" s="411">
        <v>300</v>
      </c>
      <c r="J23" s="411" t="e">
        <f>(G23+H23)/10*1.1</f>
        <v>#REF!</v>
      </c>
      <c r="K23" s="413">
        <v>2</v>
      </c>
      <c r="L23" s="418"/>
      <c r="M23" s="414">
        <f>I23*3</f>
        <v>900</v>
      </c>
      <c r="N23" s="415"/>
      <c r="O23" s="416"/>
    </row>
    <row r="24" spans="2:18" s="417" customFormat="1" ht="20.25" customHeight="1">
      <c r="B24" s="912">
        <v>3</v>
      </c>
      <c r="C24" s="913"/>
      <c r="D24" s="411" t="e">
        <f>#REF!</f>
        <v>#REF!</v>
      </c>
      <c r="E24" s="411" t="e">
        <f>#REF!</f>
        <v>#REF!</v>
      </c>
      <c r="F24" s="412" t="e">
        <f>E24*G24</f>
        <v>#REF!</v>
      </c>
      <c r="G24" s="411" t="e">
        <f>#REF!</f>
        <v>#REF!</v>
      </c>
      <c r="H24" s="411" t="e">
        <f>I24-G24</f>
        <v>#REF!</v>
      </c>
      <c r="I24" s="411">
        <v>300</v>
      </c>
      <c r="J24" s="411" t="e">
        <f>(G24+H24)/10*1.1</f>
        <v>#REF!</v>
      </c>
      <c r="K24" s="413">
        <v>2</v>
      </c>
      <c r="L24" s="419"/>
      <c r="M24" s="414">
        <f>I24*3</f>
        <v>900</v>
      </c>
      <c r="N24" s="415"/>
      <c r="O24" s="416"/>
    </row>
    <row r="25" spans="2:18" s="417" customFormat="1" ht="20.25" customHeight="1">
      <c r="B25" s="912">
        <v>4</v>
      </c>
      <c r="C25" s="913"/>
      <c r="D25" s="411" t="e">
        <f>#REF!</f>
        <v>#REF!</v>
      </c>
      <c r="E25" s="411" t="e">
        <f>#REF!</f>
        <v>#REF!</v>
      </c>
      <c r="F25" s="412" t="e">
        <f>E25*G25</f>
        <v>#REF!</v>
      </c>
      <c r="G25" s="411" t="e">
        <f>#REF!</f>
        <v>#REF!</v>
      </c>
      <c r="H25" s="411" t="e">
        <f>I25-G25</f>
        <v>#REF!</v>
      </c>
      <c r="I25" s="411">
        <v>300</v>
      </c>
      <c r="J25" s="411" t="e">
        <f>(G25+H25)/10*1.1</f>
        <v>#REF!</v>
      </c>
      <c r="K25" s="413">
        <v>2</v>
      </c>
      <c r="L25" s="419"/>
      <c r="M25" s="414">
        <f>I25*3</f>
        <v>900</v>
      </c>
      <c r="N25" s="415"/>
      <c r="O25" s="416"/>
    </row>
    <row r="26" spans="2:18" s="421" customFormat="1" ht="44.25" customHeight="1">
      <c r="B26" s="914" t="s">
        <v>689</v>
      </c>
      <c r="C26" s="915"/>
      <c r="D26" s="915"/>
      <c r="E26" s="915"/>
      <c r="F26" s="915"/>
      <c r="G26" s="915"/>
      <c r="H26" s="915"/>
      <c r="I26" s="915"/>
      <c r="J26" s="915"/>
      <c r="K26" s="915"/>
      <c r="L26" s="915"/>
      <c r="M26" s="915"/>
      <c r="N26" s="916"/>
      <c r="O26" s="420"/>
    </row>
    <row r="27" spans="2:18" s="422" customFormat="1" ht="44.25" customHeight="1">
      <c r="B27" s="937" t="s">
        <v>690</v>
      </c>
      <c r="C27" s="938"/>
      <c r="D27" s="938"/>
      <c r="E27" s="938"/>
      <c r="F27" s="938"/>
      <c r="G27" s="938"/>
      <c r="H27" s="938"/>
      <c r="I27" s="938"/>
      <c r="J27" s="938"/>
      <c r="K27" s="938"/>
      <c r="L27" s="938"/>
      <c r="M27" s="938"/>
      <c r="N27" s="939"/>
    </row>
    <row r="28" spans="2:18" s="422" customFormat="1" ht="22.5" customHeight="1">
      <c r="B28" s="937" t="s">
        <v>691</v>
      </c>
      <c r="C28" s="938"/>
      <c r="D28" s="938"/>
      <c r="E28" s="938"/>
      <c r="F28" s="938"/>
      <c r="G28" s="938"/>
      <c r="H28" s="938"/>
      <c r="I28" s="938"/>
      <c r="J28" s="938"/>
      <c r="K28" s="938"/>
      <c r="L28" s="938"/>
      <c r="M28" s="938"/>
      <c r="N28" s="939"/>
    </row>
    <row r="29" spans="2:18" s="422" customFormat="1" ht="44.25" customHeight="1">
      <c r="B29" s="937" t="s">
        <v>692</v>
      </c>
      <c r="C29" s="938"/>
      <c r="D29" s="938"/>
      <c r="E29" s="938"/>
      <c r="F29" s="938"/>
      <c r="G29" s="938"/>
      <c r="H29" s="938"/>
      <c r="I29" s="938"/>
      <c r="J29" s="938"/>
      <c r="K29" s="938"/>
      <c r="L29" s="938"/>
      <c r="M29" s="938"/>
      <c r="N29" s="939"/>
    </row>
    <row r="30" spans="2:18" s="422" customFormat="1" ht="44.25" customHeight="1">
      <c r="B30" s="937" t="s">
        <v>693</v>
      </c>
      <c r="C30" s="938"/>
      <c r="D30" s="938"/>
      <c r="E30" s="938"/>
      <c r="F30" s="938"/>
      <c r="G30" s="938"/>
      <c r="H30" s="938"/>
      <c r="I30" s="938"/>
      <c r="J30" s="938"/>
      <c r="K30" s="938"/>
      <c r="L30" s="938"/>
      <c r="M30" s="938"/>
      <c r="N30" s="939"/>
    </row>
    <row r="31" spans="2:18" s="422" customFormat="1" ht="22.5" customHeight="1">
      <c r="B31" s="940" t="s">
        <v>694</v>
      </c>
      <c r="C31" s="941"/>
      <c r="D31" s="941"/>
      <c r="E31" s="941"/>
      <c r="F31" s="941"/>
      <c r="G31" s="941"/>
      <c r="H31" s="941"/>
      <c r="I31" s="941"/>
      <c r="J31" s="941"/>
      <c r="K31" s="941"/>
      <c r="L31" s="941"/>
      <c r="M31" s="941"/>
      <c r="N31" s="942"/>
    </row>
    <row r="32" spans="2:18" s="423" customFormat="1" ht="22.5" customHeight="1">
      <c r="B32" s="943" t="s">
        <v>695</v>
      </c>
      <c r="C32" s="944"/>
      <c r="D32" s="944"/>
      <c r="E32" s="944"/>
      <c r="F32" s="944"/>
      <c r="G32" s="944"/>
      <c r="H32" s="944"/>
      <c r="I32" s="944"/>
      <c r="J32" s="944"/>
      <c r="K32" s="944"/>
      <c r="L32" s="944"/>
      <c r="M32" s="944"/>
      <c r="N32" s="945"/>
    </row>
    <row r="33" spans="2:14" s="422" customFormat="1" ht="22.5" customHeight="1">
      <c r="B33" s="937" t="s">
        <v>696</v>
      </c>
      <c r="C33" s="938"/>
      <c r="D33" s="938"/>
      <c r="E33" s="938"/>
      <c r="F33" s="938"/>
      <c r="G33" s="938"/>
      <c r="H33" s="938"/>
      <c r="I33" s="938"/>
      <c r="J33" s="938"/>
      <c r="K33" s="938"/>
      <c r="L33" s="938"/>
      <c r="M33" s="938"/>
      <c r="N33" s="939"/>
    </row>
    <row r="34" spans="2:14" s="422" customFormat="1" ht="22.5" customHeight="1">
      <c r="B34" s="937" t="s">
        <v>697</v>
      </c>
      <c r="C34" s="938"/>
      <c r="D34" s="938"/>
      <c r="E34" s="938"/>
      <c r="F34" s="938"/>
      <c r="G34" s="938"/>
      <c r="H34" s="938"/>
      <c r="I34" s="938"/>
      <c r="J34" s="938"/>
      <c r="K34" s="938"/>
      <c r="L34" s="938"/>
      <c r="M34" s="938"/>
      <c r="N34" s="939"/>
    </row>
    <row r="35" spans="2:14" s="422" customFormat="1" ht="44.25" customHeight="1">
      <c r="B35" s="937" t="s">
        <v>698</v>
      </c>
      <c r="C35" s="938"/>
      <c r="D35" s="938"/>
      <c r="E35" s="938"/>
      <c r="F35" s="938"/>
      <c r="G35" s="938"/>
      <c r="H35" s="938"/>
      <c r="I35" s="938"/>
      <c r="J35" s="938"/>
      <c r="K35" s="938"/>
      <c r="L35" s="938"/>
      <c r="M35" s="938"/>
      <c r="N35" s="939"/>
    </row>
  </sheetData>
  <mergeCells count="55">
    <mergeCell ref="B33:N33"/>
    <mergeCell ref="B34:N34"/>
    <mergeCell ref="B35:N35"/>
    <mergeCell ref="B27:N27"/>
    <mergeCell ref="B28:N28"/>
    <mergeCell ref="B29:N29"/>
    <mergeCell ref="B30:N30"/>
    <mergeCell ref="B31:N31"/>
    <mergeCell ref="B32:N32"/>
    <mergeCell ref="B23:C23"/>
    <mergeCell ref="B24:C24"/>
    <mergeCell ref="B25:C25"/>
    <mergeCell ref="B26:N26"/>
    <mergeCell ref="B16:D17"/>
    <mergeCell ref="E16:N17"/>
    <mergeCell ref="B19:N19"/>
    <mergeCell ref="B20:N20"/>
    <mergeCell ref="B21:C21"/>
    <mergeCell ref="B22:C22"/>
    <mergeCell ref="E14:H14"/>
    <mergeCell ref="I14:K14"/>
    <mergeCell ref="M14:N14"/>
    <mergeCell ref="B15:D15"/>
    <mergeCell ref="E15:H15"/>
    <mergeCell ref="I15:K15"/>
    <mergeCell ref="M15:N15"/>
    <mergeCell ref="B11:D14"/>
    <mergeCell ref="E11:H11"/>
    <mergeCell ref="I11:K11"/>
    <mergeCell ref="E12:H12"/>
    <mergeCell ref="I12:K12"/>
    <mergeCell ref="M12:N12"/>
    <mergeCell ref="E13:H13"/>
    <mergeCell ref="I13:K13"/>
    <mergeCell ref="M13:N13"/>
    <mergeCell ref="B10:D10"/>
    <mergeCell ref="E10:H10"/>
    <mergeCell ref="I10:K10"/>
    <mergeCell ref="M10:N10"/>
    <mergeCell ref="M11:N11"/>
    <mergeCell ref="B7:D7"/>
    <mergeCell ref="E7:N7"/>
    <mergeCell ref="B8:N8"/>
    <mergeCell ref="B9:H9"/>
    <mergeCell ref="I9:N9"/>
    <mergeCell ref="B5:N5"/>
    <mergeCell ref="B6:D6"/>
    <mergeCell ref="E6:H6"/>
    <mergeCell ref="I6:J6"/>
    <mergeCell ref="K6:N6"/>
    <mergeCell ref="C2:N2"/>
    <mergeCell ref="B4:D4"/>
    <mergeCell ref="E4:H4"/>
    <mergeCell ref="I4:J4"/>
    <mergeCell ref="K4:N4"/>
  </mergeCells>
  <phoneticPr fontId="5" type="noConversion"/>
  <pageMargins left="0.26" right="0.17" top="0.42" bottom="0.36" header="0.45" footer="0.5"/>
  <pageSetup paperSize="9" scale="79" orientation="portrait" r:id="rId1"/>
  <headerFooter alignWithMargins="0"/>
</worksheet>
</file>

<file path=xl/worksheets/sheet7.xml><?xml version="1.0" encoding="utf-8"?>
<worksheet xmlns="http://schemas.openxmlformats.org/spreadsheetml/2006/main" xmlns:r="http://schemas.openxmlformats.org/officeDocument/2006/relationships">
  <sheetPr codeName="Sheet15">
    <tabColor rgb="FF00B0F0"/>
  </sheetPr>
  <dimension ref="B2:P54"/>
  <sheetViews>
    <sheetView view="pageBreakPreview" zoomScale="75" zoomScaleNormal="100" zoomScaleSheetLayoutView="100" workbookViewId="0">
      <selection activeCell="K10" sqref="K10:K25"/>
    </sheetView>
  </sheetViews>
  <sheetFormatPr defaultRowHeight="15.75"/>
  <cols>
    <col min="1" max="1" width="3.375" style="155" customWidth="1"/>
    <col min="2" max="2" width="4.75" style="155" customWidth="1"/>
    <col min="3" max="3" width="18.875" style="155" customWidth="1"/>
    <col min="4" max="4" width="13" style="155" bestFit="1" customWidth="1"/>
    <col min="5" max="5" width="10.625" style="155" bestFit="1" customWidth="1"/>
    <col min="6" max="6" width="12.625" style="155" bestFit="1" customWidth="1"/>
    <col min="7" max="7" width="13" style="155" bestFit="1" customWidth="1"/>
    <col min="8" max="8" width="9.125" style="155" customWidth="1"/>
    <col min="9" max="9" width="13" style="155" bestFit="1" customWidth="1"/>
    <col min="10" max="10" width="11" style="155" customWidth="1"/>
    <col min="11" max="11" width="12.25" style="155" customWidth="1"/>
    <col min="12" max="12" width="11.375" style="155" customWidth="1"/>
    <col min="13" max="13" width="13.125" style="155" customWidth="1"/>
    <col min="14" max="14" width="10" style="155" customWidth="1"/>
    <col min="15" max="15" width="13.5" style="155" customWidth="1"/>
    <col min="16" max="16384" width="9" style="155"/>
  </cols>
  <sheetData>
    <row r="2" spans="2:15" ht="16.5" customHeight="1">
      <c r="B2" s="852" t="s">
        <v>217</v>
      </c>
      <c r="C2" s="852"/>
      <c r="D2" s="852"/>
      <c r="E2" s="852"/>
      <c r="F2" s="852"/>
      <c r="G2" s="852"/>
      <c r="H2" s="852"/>
      <c r="I2" s="852"/>
      <c r="J2" s="852"/>
      <c r="K2" s="852"/>
      <c r="L2" s="852"/>
      <c r="M2" s="852"/>
    </row>
    <row r="3" spans="2:15" ht="16.5" customHeight="1" thickBot="1">
      <c r="B3" s="154"/>
      <c r="C3" s="154"/>
      <c r="D3" s="154"/>
      <c r="E3" s="154"/>
      <c r="F3" s="154"/>
      <c r="G3" s="154"/>
      <c r="H3" s="154"/>
      <c r="I3" s="154"/>
      <c r="J3" s="154"/>
      <c r="K3" s="154"/>
      <c r="L3" s="154"/>
      <c r="M3" s="154"/>
    </row>
    <row r="4" spans="2:15" ht="39.75" customHeight="1" thickBot="1">
      <c r="B4" s="946" t="s">
        <v>218</v>
      </c>
      <c r="C4" s="947"/>
      <c r="D4" s="948" t="e">
        <f>服務表!E5</f>
        <v>#REF!</v>
      </c>
      <c r="E4" s="948"/>
      <c r="F4" s="949"/>
      <c r="G4" s="950"/>
      <c r="H4" s="950"/>
      <c r="I4" s="950"/>
      <c r="J4" s="951"/>
      <c r="K4" s="152" t="s">
        <v>215</v>
      </c>
      <c r="L4" s="952" t="e">
        <f>RQC途程單!O3</f>
        <v>#REF!</v>
      </c>
      <c r="M4" s="953"/>
    </row>
    <row r="5" spans="2:15">
      <c r="B5" s="954" t="s">
        <v>219</v>
      </c>
      <c r="C5" s="955"/>
      <c r="D5" s="955"/>
      <c r="E5" s="955"/>
      <c r="F5" s="955"/>
      <c r="G5" s="955"/>
      <c r="H5" s="955"/>
      <c r="I5" s="955"/>
      <c r="J5" s="955"/>
      <c r="K5" s="955"/>
      <c r="L5" s="955"/>
      <c r="M5" s="956"/>
    </row>
    <row r="6" spans="2:15" ht="19.5" customHeight="1">
      <c r="B6" s="957" t="s">
        <v>220</v>
      </c>
      <c r="C6" s="958"/>
      <c r="D6" s="959" t="s">
        <v>657</v>
      </c>
      <c r="E6" s="959"/>
      <c r="F6" s="959"/>
      <c r="G6" s="959"/>
      <c r="H6" s="959"/>
      <c r="I6" s="959"/>
      <c r="J6" s="959"/>
      <c r="K6" s="157" t="s">
        <v>221</v>
      </c>
      <c r="L6" s="960">
        <v>41845</v>
      </c>
      <c r="M6" s="961"/>
    </row>
    <row r="7" spans="2:15" ht="21" customHeight="1">
      <c r="B7" s="962" t="s">
        <v>222</v>
      </c>
      <c r="C7" s="963"/>
      <c r="D7" s="964" t="e">
        <f>'RQC-1'!D16</f>
        <v>#REF!</v>
      </c>
      <c r="E7" s="965"/>
      <c r="F7" s="965"/>
      <c r="G7" s="965"/>
      <c r="H7" s="965"/>
      <c r="I7" s="965"/>
      <c r="J7" s="965"/>
      <c r="K7" s="965"/>
      <c r="L7" s="965"/>
      <c r="M7" s="966"/>
    </row>
    <row r="8" spans="2:15" ht="20.25" customHeight="1">
      <c r="B8" s="158" t="s">
        <v>223</v>
      </c>
      <c r="C8" s="159"/>
      <c r="D8" s="967" t="s">
        <v>702</v>
      </c>
      <c r="E8" s="968"/>
      <c r="F8" s="968"/>
      <c r="G8" s="968"/>
      <c r="H8" s="968"/>
      <c r="I8" s="968"/>
      <c r="J8" s="968"/>
      <c r="K8" s="968"/>
      <c r="L8" s="968"/>
      <c r="M8" s="969"/>
      <c r="N8" s="155" t="s">
        <v>224</v>
      </c>
    </row>
    <row r="9" spans="2:15" ht="34.5" customHeight="1">
      <c r="B9" s="160" t="s">
        <v>14</v>
      </c>
      <c r="C9" s="161" t="s">
        <v>225</v>
      </c>
      <c r="D9" s="162">
        <v>260</v>
      </c>
      <c r="E9" s="162">
        <v>280</v>
      </c>
      <c r="F9" s="162" t="s">
        <v>226</v>
      </c>
      <c r="G9" s="162" t="s">
        <v>227</v>
      </c>
      <c r="H9" s="162">
        <v>230</v>
      </c>
      <c r="I9" s="163" t="s">
        <v>228</v>
      </c>
      <c r="J9" s="164" t="s">
        <v>229</v>
      </c>
      <c r="K9" s="163" t="s">
        <v>230</v>
      </c>
      <c r="L9" s="164" t="s">
        <v>231</v>
      </c>
      <c r="M9" s="165" t="s">
        <v>232</v>
      </c>
      <c r="N9" s="166" t="s">
        <v>233</v>
      </c>
      <c r="O9" s="167"/>
    </row>
    <row r="10" spans="2:15" ht="22.5" customHeight="1">
      <c r="B10" s="160">
        <v>1</v>
      </c>
      <c r="C10" s="162" t="s">
        <v>714</v>
      </c>
      <c r="D10" s="255">
        <v>4.3230000000000004</v>
      </c>
      <c r="E10" s="255">
        <v>2.105</v>
      </c>
      <c r="F10" s="255">
        <v>2.0499999999999998</v>
      </c>
      <c r="G10" s="255">
        <v>2.1</v>
      </c>
      <c r="H10" s="255">
        <v>2.056</v>
      </c>
      <c r="I10" s="153">
        <v>52.19</v>
      </c>
      <c r="J10" s="169">
        <v>1</v>
      </c>
      <c r="K10" s="170">
        <f t="shared" ref="K10:K21" si="0">D10*40*J10/1000</f>
        <v>0.17292000000000002</v>
      </c>
      <c r="L10" s="171">
        <v>25</v>
      </c>
      <c r="M10" s="172">
        <f t="shared" ref="M10:M21" si="1">K10*L10</f>
        <v>4.3230000000000004</v>
      </c>
      <c r="N10" s="166"/>
      <c r="O10" s="167"/>
    </row>
    <row r="11" spans="2:15" ht="22.5" customHeight="1">
      <c r="B11" s="160">
        <v>2</v>
      </c>
      <c r="C11" s="162" t="s">
        <v>717</v>
      </c>
      <c r="D11" s="255">
        <v>3.847</v>
      </c>
      <c r="E11" s="255">
        <v>1.873</v>
      </c>
      <c r="F11" s="255">
        <v>2.0499999999999998</v>
      </c>
      <c r="G11" s="255">
        <v>2.2200000000000002</v>
      </c>
      <c r="H11" s="255">
        <v>1.734</v>
      </c>
      <c r="I11" s="153">
        <v>69.44</v>
      </c>
      <c r="J11" s="169">
        <v>1</v>
      </c>
      <c r="K11" s="170">
        <f t="shared" si="0"/>
        <v>0.15387999999999999</v>
      </c>
      <c r="L11" s="171">
        <v>25</v>
      </c>
      <c r="M11" s="172">
        <f t="shared" si="1"/>
        <v>3.8469999999999995</v>
      </c>
      <c r="N11" s="166"/>
      <c r="O11" s="167"/>
    </row>
    <row r="12" spans="2:15" ht="22.5" customHeight="1">
      <c r="B12" s="160">
        <v>3</v>
      </c>
      <c r="C12" s="162" t="s">
        <v>718</v>
      </c>
      <c r="D12" s="255">
        <v>4.2350000000000003</v>
      </c>
      <c r="E12" s="255">
        <v>2.0710000000000002</v>
      </c>
      <c r="F12" s="255">
        <v>2.04</v>
      </c>
      <c r="G12" s="255">
        <v>2.2200000000000002</v>
      </c>
      <c r="H12" s="255">
        <v>1.9079999999999999</v>
      </c>
      <c r="I12" s="153">
        <v>32.28</v>
      </c>
      <c r="J12" s="169">
        <v>1</v>
      </c>
      <c r="K12" s="170">
        <f t="shared" si="0"/>
        <v>0.1694</v>
      </c>
      <c r="L12" s="171">
        <v>25</v>
      </c>
      <c r="M12" s="172">
        <f t="shared" si="1"/>
        <v>4.2349999999999994</v>
      </c>
      <c r="N12" s="166"/>
      <c r="O12" s="167"/>
    </row>
    <row r="13" spans="2:15" ht="22.5" customHeight="1">
      <c r="B13" s="160">
        <v>4</v>
      </c>
      <c r="C13" s="162" t="s">
        <v>719</v>
      </c>
      <c r="D13" s="255">
        <v>4.4710000000000001</v>
      </c>
      <c r="E13" s="255">
        <v>2.2029999999999998</v>
      </c>
      <c r="F13" s="255">
        <v>2.0299999999999998</v>
      </c>
      <c r="G13" s="255">
        <v>2.0699999999999998</v>
      </c>
      <c r="H13" s="255">
        <v>2.16</v>
      </c>
      <c r="I13" s="153">
        <v>66.290000000000006</v>
      </c>
      <c r="J13" s="169">
        <v>1</v>
      </c>
      <c r="K13" s="170">
        <f t="shared" si="0"/>
        <v>0.17884</v>
      </c>
      <c r="L13" s="171">
        <v>25</v>
      </c>
      <c r="M13" s="172">
        <f t="shared" si="1"/>
        <v>4.4710000000000001</v>
      </c>
      <c r="N13" s="166"/>
      <c r="O13" s="167"/>
    </row>
    <row r="14" spans="2:15" ht="22.5" customHeight="1">
      <c r="B14" s="160">
        <v>5</v>
      </c>
      <c r="C14" s="162" t="s">
        <v>720</v>
      </c>
      <c r="D14" s="255">
        <v>4.3970000000000002</v>
      </c>
      <c r="E14" s="255">
        <v>2.1429999999999998</v>
      </c>
      <c r="F14" s="255">
        <v>2.0499999999999998</v>
      </c>
      <c r="G14" s="255">
        <v>2.14</v>
      </c>
      <c r="H14" s="255">
        <v>2.0569999999999999</v>
      </c>
      <c r="I14" s="153">
        <v>52.19</v>
      </c>
      <c r="J14" s="169">
        <v>1</v>
      </c>
      <c r="K14" s="170">
        <f t="shared" si="0"/>
        <v>0.17588000000000001</v>
      </c>
      <c r="L14" s="171">
        <v>25</v>
      </c>
      <c r="M14" s="172">
        <f t="shared" si="1"/>
        <v>4.3970000000000002</v>
      </c>
      <c r="N14" s="166"/>
      <c r="O14" s="167"/>
    </row>
    <row r="15" spans="2:15" ht="22.5" customHeight="1">
      <c r="B15" s="160">
        <v>6</v>
      </c>
      <c r="C15" s="162" t="s">
        <v>721</v>
      </c>
      <c r="D15" s="255">
        <v>4.3220000000000001</v>
      </c>
      <c r="E15" s="255">
        <v>2.117</v>
      </c>
      <c r="F15" s="255">
        <v>2.04</v>
      </c>
      <c r="G15" s="255">
        <v>1.7</v>
      </c>
      <c r="H15" s="255">
        <v>2.5430000000000001</v>
      </c>
      <c r="I15" s="153">
        <v>69.44</v>
      </c>
      <c r="J15" s="169">
        <v>1</v>
      </c>
      <c r="K15" s="170">
        <f t="shared" si="0"/>
        <v>0.17288000000000001</v>
      </c>
      <c r="L15" s="171">
        <v>25</v>
      </c>
      <c r="M15" s="172">
        <f t="shared" si="1"/>
        <v>4.3220000000000001</v>
      </c>
      <c r="N15" s="166"/>
      <c r="O15" s="167"/>
    </row>
    <row r="16" spans="2:15" ht="22.5" customHeight="1">
      <c r="B16" s="160">
        <v>7</v>
      </c>
      <c r="C16" s="162" t="s">
        <v>722</v>
      </c>
      <c r="D16" s="255">
        <v>4.548</v>
      </c>
      <c r="E16" s="255">
        <v>2.2429999999999999</v>
      </c>
      <c r="F16" s="255">
        <v>2.0299999999999998</v>
      </c>
      <c r="G16" s="255">
        <v>2.0699999999999998</v>
      </c>
      <c r="H16" s="255">
        <v>2.1930000000000001</v>
      </c>
      <c r="I16" s="153">
        <v>32.28</v>
      </c>
      <c r="J16" s="169">
        <v>1</v>
      </c>
      <c r="K16" s="170">
        <f t="shared" si="0"/>
        <v>0.18192000000000003</v>
      </c>
      <c r="L16" s="171">
        <v>25</v>
      </c>
      <c r="M16" s="172">
        <f t="shared" si="1"/>
        <v>4.5480000000000009</v>
      </c>
      <c r="N16" s="166"/>
      <c r="O16" s="167"/>
    </row>
    <row r="17" spans="2:16" ht="22.5" customHeight="1">
      <c r="B17" s="160">
        <v>8</v>
      </c>
      <c r="C17" s="162" t="s">
        <v>723</v>
      </c>
      <c r="D17" s="255">
        <v>4.6150000000000002</v>
      </c>
      <c r="E17" s="255">
        <v>2.2589999999999999</v>
      </c>
      <c r="F17" s="255">
        <v>2.04</v>
      </c>
      <c r="G17" s="255">
        <v>2.21</v>
      </c>
      <c r="H17" s="255">
        <v>2.0910000000000002</v>
      </c>
      <c r="I17" s="153">
        <v>66.290000000000006</v>
      </c>
      <c r="J17" s="169">
        <v>1</v>
      </c>
      <c r="K17" s="170">
        <f t="shared" si="0"/>
        <v>0.18460000000000001</v>
      </c>
      <c r="L17" s="171">
        <v>25</v>
      </c>
      <c r="M17" s="172">
        <f t="shared" si="1"/>
        <v>4.6150000000000002</v>
      </c>
      <c r="N17" s="166"/>
      <c r="O17" s="167"/>
    </row>
    <row r="18" spans="2:16" ht="22.5" customHeight="1">
      <c r="B18" s="160">
        <v>9</v>
      </c>
      <c r="C18" s="162" t="s">
        <v>724</v>
      </c>
      <c r="D18" s="255">
        <v>3.2759999999999998</v>
      </c>
      <c r="E18" s="255">
        <v>1.585</v>
      </c>
      <c r="F18" s="255">
        <v>2.0699999999999998</v>
      </c>
      <c r="G18" s="255">
        <v>2.23</v>
      </c>
      <c r="H18" s="255">
        <v>1.472</v>
      </c>
      <c r="I18" s="153">
        <v>52.19</v>
      </c>
      <c r="J18" s="169">
        <v>1</v>
      </c>
      <c r="K18" s="170">
        <f t="shared" si="0"/>
        <v>0.13103999999999999</v>
      </c>
      <c r="L18" s="171">
        <v>25</v>
      </c>
      <c r="M18" s="172">
        <f t="shared" si="1"/>
        <v>3.2759999999999998</v>
      </c>
      <c r="N18" s="166"/>
      <c r="O18" s="167"/>
    </row>
    <row r="19" spans="2:16" ht="22.5" customHeight="1">
      <c r="B19" s="160">
        <v>10</v>
      </c>
      <c r="C19" s="162" t="s">
        <v>725</v>
      </c>
      <c r="D19" s="255">
        <v>3.79</v>
      </c>
      <c r="E19" s="255">
        <v>1.861</v>
      </c>
      <c r="F19" s="255">
        <v>2.04</v>
      </c>
      <c r="G19" s="255">
        <v>2.17</v>
      </c>
      <c r="H19" s="255">
        <v>1.748</v>
      </c>
      <c r="I19" s="153">
        <v>69.44</v>
      </c>
      <c r="J19" s="169">
        <v>1</v>
      </c>
      <c r="K19" s="170">
        <f t="shared" si="0"/>
        <v>0.15159999999999998</v>
      </c>
      <c r="L19" s="171">
        <v>25</v>
      </c>
      <c r="M19" s="172">
        <f t="shared" si="1"/>
        <v>3.7899999999999996</v>
      </c>
      <c r="N19" s="166"/>
      <c r="O19" s="167"/>
    </row>
    <row r="20" spans="2:16" ht="22.5" customHeight="1">
      <c r="B20" s="160">
        <v>11</v>
      </c>
      <c r="C20" s="162" t="s">
        <v>726</v>
      </c>
      <c r="D20" s="255">
        <v>4.484</v>
      </c>
      <c r="E20" s="255">
        <v>2.2269999999999999</v>
      </c>
      <c r="F20" s="255">
        <v>2.0099999999999998</v>
      </c>
      <c r="G20" s="255">
        <v>1.99</v>
      </c>
      <c r="H20" s="255">
        <v>2.2519999999999998</v>
      </c>
      <c r="I20" s="153">
        <v>32.28</v>
      </c>
      <c r="J20" s="169">
        <v>1</v>
      </c>
      <c r="K20" s="170">
        <f t="shared" si="0"/>
        <v>0.17936000000000002</v>
      </c>
      <c r="L20" s="171">
        <v>25</v>
      </c>
      <c r="M20" s="172">
        <f t="shared" si="1"/>
        <v>4.4840000000000009</v>
      </c>
      <c r="N20" s="166"/>
      <c r="O20" s="167"/>
    </row>
    <row r="21" spans="2:16" ht="22.5" customHeight="1">
      <c r="B21" s="160">
        <v>12</v>
      </c>
      <c r="C21" s="162" t="s">
        <v>727</v>
      </c>
      <c r="D21" s="255">
        <v>4.3579999999999997</v>
      </c>
      <c r="E21" s="255">
        <v>2.1389999999999998</v>
      </c>
      <c r="F21" s="255">
        <v>2.04</v>
      </c>
      <c r="G21" s="255">
        <v>2.2200000000000002</v>
      </c>
      <c r="H21" s="255">
        <v>1.962</v>
      </c>
      <c r="I21" s="153">
        <v>66.290000000000006</v>
      </c>
      <c r="J21" s="169">
        <v>1</v>
      </c>
      <c r="K21" s="170">
        <f t="shared" si="0"/>
        <v>0.17432</v>
      </c>
      <c r="L21" s="171">
        <v>25</v>
      </c>
      <c r="M21" s="172">
        <f t="shared" si="1"/>
        <v>4.3579999999999997</v>
      </c>
      <c r="N21" s="166"/>
      <c r="O21" s="167"/>
    </row>
    <row r="22" spans="2:16" ht="22.5" customHeight="1">
      <c r="B22" s="160">
        <v>13</v>
      </c>
      <c r="C22" s="153" t="s">
        <v>728</v>
      </c>
      <c r="D22" s="255">
        <v>4.0439999999999996</v>
      </c>
      <c r="E22" s="255">
        <v>1.996</v>
      </c>
      <c r="F22" s="255">
        <v>2.0299999999999998</v>
      </c>
      <c r="G22" s="255">
        <v>2.11</v>
      </c>
      <c r="H22" s="255">
        <v>1.913</v>
      </c>
      <c r="I22" s="153">
        <v>52.19</v>
      </c>
      <c r="J22" s="169">
        <v>1</v>
      </c>
      <c r="K22" s="170">
        <f>D22*40*J22/1000</f>
        <v>0.16175999999999999</v>
      </c>
      <c r="L22" s="171">
        <v>25</v>
      </c>
      <c r="M22" s="172">
        <f>K22*L22</f>
        <v>4.0439999999999996</v>
      </c>
      <c r="N22" s="173" t="e">
        <f>IF(M22&lt;#REF!/2,"NG","Pass")</f>
        <v>#REF!</v>
      </c>
      <c r="O22" s="167">
        <f>I22/1000*J22</f>
        <v>5.219E-2</v>
      </c>
      <c r="P22" s="155" t="str">
        <f>IF(K22-O22&lt;0.001,"Pass","Fail")</f>
        <v>Fail</v>
      </c>
    </row>
    <row r="23" spans="2:16" ht="22.5" customHeight="1">
      <c r="B23" s="160">
        <v>14</v>
      </c>
      <c r="C23" s="153" t="s">
        <v>729</v>
      </c>
      <c r="D23" s="255">
        <v>3.9630000000000001</v>
      </c>
      <c r="E23" s="255">
        <v>2.0470000000000002</v>
      </c>
      <c r="F23" s="255">
        <v>1.94</v>
      </c>
      <c r="G23" s="255">
        <v>1.39</v>
      </c>
      <c r="H23" s="255">
        <v>2.8490000000000002</v>
      </c>
      <c r="I23" s="153">
        <v>69.44</v>
      </c>
      <c r="J23" s="169">
        <v>1</v>
      </c>
      <c r="K23" s="170">
        <f>D23*40*J23/1000</f>
        <v>0.15852000000000002</v>
      </c>
      <c r="L23" s="171">
        <v>25</v>
      </c>
      <c r="M23" s="172">
        <f>K23*L23</f>
        <v>3.9630000000000005</v>
      </c>
      <c r="N23" s="173" t="e">
        <f>IF(M23&lt;#REF!/2,"NG","Pass")</f>
        <v>#REF!</v>
      </c>
      <c r="O23" s="167">
        <f>I23/1000*J23</f>
        <v>6.9440000000000002E-2</v>
      </c>
      <c r="P23" s="155" t="str">
        <f>IF(K23-O23&lt;0.001,"Pass","Fail")</f>
        <v>Fail</v>
      </c>
    </row>
    <row r="24" spans="2:16" ht="22.5" customHeight="1">
      <c r="B24" s="160">
        <v>15</v>
      </c>
      <c r="C24" s="153" t="s">
        <v>715</v>
      </c>
      <c r="D24" s="255">
        <v>4.0910000000000002</v>
      </c>
      <c r="E24" s="255">
        <v>2.008</v>
      </c>
      <c r="F24" s="255">
        <v>2.04</v>
      </c>
      <c r="G24" s="255">
        <v>2.19</v>
      </c>
      <c r="H24" s="255">
        <v>1.8720000000000001</v>
      </c>
      <c r="I24" s="153">
        <v>32.28</v>
      </c>
      <c r="J24" s="169">
        <v>1</v>
      </c>
      <c r="K24" s="170">
        <f>D24*40*J24/1000</f>
        <v>0.16364000000000001</v>
      </c>
      <c r="L24" s="171">
        <v>25</v>
      </c>
      <c r="M24" s="172">
        <f>K24*L24</f>
        <v>4.0910000000000002</v>
      </c>
      <c r="N24" s="173" t="e">
        <f>IF(M24&lt;#REF!/2,"NG","Pass")</f>
        <v>#REF!</v>
      </c>
      <c r="O24" s="167">
        <f>I24/1000*J24</f>
        <v>3.2280000000000003E-2</v>
      </c>
      <c r="P24" s="155" t="str">
        <f>IF(K24-O24&lt;0.001,"Pass","Fail")</f>
        <v>Fail</v>
      </c>
    </row>
    <row r="25" spans="2:16" ht="22.5" customHeight="1">
      <c r="B25" s="160">
        <v>16</v>
      </c>
      <c r="C25" s="153" t="s">
        <v>716</v>
      </c>
      <c r="D25" s="255">
        <v>3.55</v>
      </c>
      <c r="E25" s="255">
        <v>1.706</v>
      </c>
      <c r="F25" s="255">
        <v>2.08</v>
      </c>
      <c r="G25" s="255">
        <v>1.33</v>
      </c>
      <c r="H25" s="255">
        <v>2.661</v>
      </c>
      <c r="I25" s="153">
        <v>66.290000000000006</v>
      </c>
      <c r="J25" s="169">
        <v>1</v>
      </c>
      <c r="K25" s="170">
        <f>D25*40*J25/1000</f>
        <v>0.14199999999999999</v>
      </c>
      <c r="L25" s="171">
        <v>25</v>
      </c>
      <c r="M25" s="172">
        <f>K25*L25</f>
        <v>3.55</v>
      </c>
      <c r="N25" s="173" t="e">
        <f>IF(M25&lt;#REF!/2,"NG","Pass")</f>
        <v>#REF!</v>
      </c>
      <c r="O25" s="167">
        <f>I25/1000*J25</f>
        <v>6.6290000000000002E-2</v>
      </c>
      <c r="P25" s="155" t="str">
        <f>IF(K25-O25&lt;0.001,"Pass","Fail")</f>
        <v>Fail</v>
      </c>
    </row>
    <row r="26" spans="2:16">
      <c r="B26" s="970" t="s">
        <v>234</v>
      </c>
      <c r="C26" s="971"/>
      <c r="D26" s="971"/>
      <c r="E26" s="971"/>
      <c r="F26" s="971"/>
      <c r="G26" s="971"/>
      <c r="H26" s="971"/>
      <c r="I26" s="971"/>
      <c r="J26" s="971"/>
      <c r="K26" s="971"/>
      <c r="L26" s="971"/>
      <c r="M26" s="972"/>
    </row>
    <row r="27" spans="2:16" ht="22.5" customHeight="1">
      <c r="B27" s="957" t="s">
        <v>220</v>
      </c>
      <c r="C27" s="958"/>
      <c r="D27" s="959" t="s">
        <v>703</v>
      </c>
      <c r="E27" s="959"/>
      <c r="F27" s="959"/>
      <c r="G27" s="959"/>
      <c r="H27" s="959"/>
      <c r="I27" s="959"/>
      <c r="J27" s="959"/>
      <c r="K27" s="157" t="s">
        <v>221</v>
      </c>
      <c r="L27" s="960">
        <v>41845</v>
      </c>
      <c r="M27" s="961"/>
    </row>
    <row r="28" spans="2:16" ht="21" customHeight="1">
      <c r="B28" s="962" t="s">
        <v>222</v>
      </c>
      <c r="C28" s="963"/>
      <c r="D28" s="964" t="e">
        <f>D7</f>
        <v>#REF!</v>
      </c>
      <c r="E28" s="965"/>
      <c r="F28" s="965"/>
      <c r="G28" s="965"/>
      <c r="H28" s="965"/>
      <c r="I28" s="965"/>
      <c r="J28" s="965"/>
      <c r="K28" s="965"/>
      <c r="L28" s="965"/>
      <c r="M28" s="966"/>
    </row>
    <row r="29" spans="2:16" ht="21" customHeight="1">
      <c r="B29" s="973" t="s">
        <v>235</v>
      </c>
      <c r="C29" s="974"/>
      <c r="D29" s="967" t="s">
        <v>705</v>
      </c>
      <c r="E29" s="968"/>
      <c r="F29" s="968"/>
      <c r="G29" s="968"/>
      <c r="H29" s="968"/>
      <c r="I29" s="968"/>
      <c r="J29" s="968"/>
      <c r="K29" s="968"/>
      <c r="L29" s="968"/>
      <c r="M29" s="969"/>
    </row>
    <row r="30" spans="2:16" ht="28.5" customHeight="1">
      <c r="B30" s="160" t="s">
        <v>14</v>
      </c>
      <c r="C30" s="161" t="s">
        <v>225</v>
      </c>
      <c r="D30" s="174" t="s">
        <v>236</v>
      </c>
      <c r="E30" s="174" t="s">
        <v>237</v>
      </c>
      <c r="F30" s="174" t="s">
        <v>238</v>
      </c>
      <c r="G30" s="174" t="s">
        <v>239</v>
      </c>
      <c r="H30" s="174" t="s">
        <v>240</v>
      </c>
      <c r="I30" s="175" t="s">
        <v>241</v>
      </c>
      <c r="J30" s="161" t="s">
        <v>242</v>
      </c>
      <c r="K30" s="174" t="s">
        <v>243</v>
      </c>
      <c r="L30" s="975" t="s">
        <v>12</v>
      </c>
      <c r="M30" s="976"/>
    </row>
    <row r="31" spans="2:16" ht="21.75" customHeight="1">
      <c r="B31" s="160">
        <v>1</v>
      </c>
      <c r="C31" s="168" t="str">
        <f>C22</f>
        <v>藍光 2</v>
      </c>
      <c r="D31" s="164">
        <v>1</v>
      </c>
      <c r="E31" s="164">
        <v>519.52269999999999</v>
      </c>
      <c r="F31" s="153">
        <v>189.76400000000001</v>
      </c>
      <c r="G31" s="153">
        <v>1.767719</v>
      </c>
      <c r="H31" s="153">
        <v>8.4</v>
      </c>
      <c r="I31" s="153">
        <v>5.8400000000000001E-2</v>
      </c>
      <c r="J31" s="161" t="s">
        <v>244</v>
      </c>
      <c r="K31" s="174"/>
      <c r="L31" s="975"/>
      <c r="M31" s="976"/>
    </row>
    <row r="32" spans="2:16" ht="19.5" customHeight="1">
      <c r="B32" s="160">
        <v>2</v>
      </c>
      <c r="C32" s="168" t="str">
        <f>C23</f>
        <v>藍光 3</v>
      </c>
      <c r="D32" s="164">
        <v>1</v>
      </c>
      <c r="E32" s="164">
        <v>601.06179999999995</v>
      </c>
      <c r="F32" s="153">
        <v>219.54750000000001</v>
      </c>
      <c r="G32" s="153">
        <v>1.861332</v>
      </c>
      <c r="H32" s="153">
        <v>8.9</v>
      </c>
      <c r="I32" s="153">
        <v>5.6800000000000003E-2</v>
      </c>
      <c r="J32" s="161" t="s">
        <v>244</v>
      </c>
      <c r="K32" s="176"/>
      <c r="L32" s="975"/>
      <c r="M32" s="976"/>
    </row>
    <row r="33" spans="2:14" ht="19.5" customHeight="1">
      <c r="B33" s="160">
        <v>3</v>
      </c>
      <c r="C33" s="168" t="str">
        <f>C24</f>
        <v>皮膚 control</v>
      </c>
      <c r="D33" s="164">
        <v>1</v>
      </c>
      <c r="E33" s="164">
        <v>411.85539999999997</v>
      </c>
      <c r="F33" s="153">
        <v>150.43680000000001</v>
      </c>
      <c r="G33" s="153">
        <v>1.913767</v>
      </c>
      <c r="H33" s="153">
        <v>9.4</v>
      </c>
      <c r="I33" s="153">
        <v>4.9000000000000002E-2</v>
      </c>
      <c r="J33" s="161" t="s">
        <v>244</v>
      </c>
      <c r="K33" s="176"/>
      <c r="L33" s="975"/>
      <c r="M33" s="976"/>
    </row>
    <row r="34" spans="2:14" ht="19.5" customHeight="1">
      <c r="B34" s="160">
        <v>4</v>
      </c>
      <c r="C34" s="168" t="str">
        <f>C25</f>
        <v>皮膚 天山雪蓮</v>
      </c>
      <c r="D34" s="164">
        <v>1</v>
      </c>
      <c r="E34" s="164">
        <v>578.30600000000004</v>
      </c>
      <c r="F34" s="153">
        <v>211.2355</v>
      </c>
      <c r="G34" s="153">
        <v>1.802862</v>
      </c>
      <c r="H34" s="153">
        <v>8.6999999999999993</v>
      </c>
      <c r="I34" s="153">
        <v>5.4399999999999997E-2</v>
      </c>
      <c r="J34" s="161" t="s">
        <v>244</v>
      </c>
      <c r="K34" s="176"/>
      <c r="L34" s="975"/>
      <c r="M34" s="976"/>
    </row>
    <row r="35" spans="2:14" ht="18.75" customHeight="1">
      <c r="B35" s="977"/>
      <c r="C35" s="978"/>
      <c r="D35" s="978"/>
      <c r="E35" s="978"/>
      <c r="F35" s="978"/>
      <c r="G35" s="978"/>
      <c r="H35" s="978"/>
      <c r="I35" s="978"/>
      <c r="J35" s="978"/>
      <c r="K35" s="978"/>
      <c r="L35" s="978"/>
      <c r="M35" s="979"/>
    </row>
    <row r="36" spans="2:14">
      <c r="B36" s="980" t="s">
        <v>245</v>
      </c>
      <c r="C36" s="981"/>
      <c r="D36" s="981"/>
      <c r="E36" s="981"/>
      <c r="F36" s="981"/>
      <c r="G36" s="981"/>
      <c r="H36" s="981"/>
      <c r="I36" s="981"/>
      <c r="J36" s="981"/>
      <c r="K36" s="981"/>
      <c r="L36" s="981"/>
      <c r="M36" s="982"/>
    </row>
    <row r="37" spans="2:14" ht="19.5" customHeight="1">
      <c r="B37" s="957" t="s">
        <v>220</v>
      </c>
      <c r="C37" s="958"/>
      <c r="D37" s="959" t="s">
        <v>657</v>
      </c>
      <c r="E37" s="959"/>
      <c r="F37" s="959"/>
      <c r="G37" s="959"/>
      <c r="H37" s="959"/>
      <c r="I37" s="959"/>
      <c r="J37" s="959"/>
      <c r="K37" s="157" t="s">
        <v>221</v>
      </c>
      <c r="L37" s="960">
        <v>41845</v>
      </c>
      <c r="M37" s="961"/>
    </row>
    <row r="38" spans="2:14" ht="21" customHeight="1">
      <c r="B38" s="962" t="s">
        <v>222</v>
      </c>
      <c r="C38" s="963"/>
      <c r="D38" s="964" t="e">
        <f>D28</f>
        <v>#REF!</v>
      </c>
      <c r="E38" s="965"/>
      <c r="F38" s="965"/>
      <c r="G38" s="965"/>
      <c r="H38" s="965"/>
      <c r="I38" s="965"/>
      <c r="J38" s="965"/>
      <c r="K38" s="965"/>
      <c r="L38" s="965"/>
      <c r="M38" s="966"/>
    </row>
    <row r="39" spans="2:14" ht="23.25" customHeight="1">
      <c r="B39" s="158" t="s">
        <v>246</v>
      </c>
      <c r="C39" s="159"/>
      <c r="D39" s="967" t="s">
        <v>704</v>
      </c>
      <c r="E39" s="968"/>
      <c r="F39" s="968"/>
      <c r="G39" s="968"/>
      <c r="H39" s="968"/>
      <c r="I39" s="968"/>
      <c r="J39" s="968"/>
      <c r="K39" s="968"/>
      <c r="L39" s="968"/>
      <c r="M39" s="969"/>
    </row>
    <row r="40" spans="2:14" ht="48" customHeight="1">
      <c r="B40" s="160" t="s">
        <v>14</v>
      </c>
      <c r="C40" s="161" t="s">
        <v>225</v>
      </c>
      <c r="D40" s="983" t="s">
        <v>247</v>
      </c>
      <c r="E40" s="984"/>
      <c r="F40" s="985" t="s">
        <v>248</v>
      </c>
      <c r="G40" s="985"/>
      <c r="H40" s="985"/>
      <c r="I40" s="985"/>
      <c r="J40" s="985"/>
      <c r="K40" s="985"/>
      <c r="L40" s="985"/>
      <c r="M40" s="986"/>
    </row>
    <row r="41" spans="2:14" ht="20.100000000000001" customHeight="1">
      <c r="B41" s="160">
        <v>1</v>
      </c>
      <c r="C41" s="168" t="str">
        <f>C22</f>
        <v>藍光 2</v>
      </c>
      <c r="D41" s="983"/>
      <c r="E41" s="984"/>
      <c r="F41" s="987"/>
      <c r="G41" s="988"/>
      <c r="H41" s="988"/>
      <c r="I41" s="988"/>
      <c r="J41" s="988"/>
      <c r="K41" s="988"/>
      <c r="L41" s="988"/>
      <c r="M41" s="989"/>
      <c r="N41" s="179"/>
    </row>
    <row r="42" spans="2:14" ht="20.100000000000001" customHeight="1">
      <c r="B42" s="160">
        <v>2</v>
      </c>
      <c r="C42" s="168" t="str">
        <f>C23</f>
        <v>藍光 3</v>
      </c>
      <c r="D42" s="983"/>
      <c r="E42" s="984"/>
      <c r="F42" s="990"/>
      <c r="G42" s="991"/>
      <c r="H42" s="991"/>
      <c r="I42" s="991"/>
      <c r="J42" s="991"/>
      <c r="K42" s="991"/>
      <c r="L42" s="991"/>
      <c r="M42" s="992"/>
      <c r="N42" s="179"/>
    </row>
    <row r="43" spans="2:14" ht="20.100000000000001" customHeight="1">
      <c r="B43" s="160">
        <v>3</v>
      </c>
      <c r="C43" s="168" t="str">
        <f>C24</f>
        <v>皮膚 control</v>
      </c>
      <c r="D43" s="983"/>
      <c r="E43" s="984"/>
      <c r="F43" s="990"/>
      <c r="G43" s="991"/>
      <c r="H43" s="991"/>
      <c r="I43" s="991"/>
      <c r="J43" s="991"/>
      <c r="K43" s="991"/>
      <c r="L43" s="991"/>
      <c r="M43" s="992"/>
      <c r="N43" s="179"/>
    </row>
    <row r="44" spans="2:14" ht="20.100000000000001" customHeight="1">
      <c r="B44" s="160">
        <v>4</v>
      </c>
      <c r="C44" s="168" t="str">
        <f>C25</f>
        <v>皮膚 天山雪蓮</v>
      </c>
      <c r="D44" s="983"/>
      <c r="E44" s="984"/>
      <c r="F44" s="990"/>
      <c r="G44" s="991"/>
      <c r="H44" s="991"/>
      <c r="I44" s="991"/>
      <c r="J44" s="991"/>
      <c r="K44" s="991"/>
      <c r="L44" s="991"/>
      <c r="M44" s="992"/>
      <c r="N44" s="179"/>
    </row>
    <row r="45" spans="2:14" ht="20.100000000000001" customHeight="1">
      <c r="B45" s="160">
        <v>5</v>
      </c>
      <c r="C45" s="168"/>
      <c r="D45" s="983"/>
      <c r="E45" s="984"/>
      <c r="F45" s="990"/>
      <c r="G45" s="991"/>
      <c r="H45" s="991"/>
      <c r="I45" s="991"/>
      <c r="J45" s="991"/>
      <c r="K45" s="991"/>
      <c r="L45" s="991"/>
      <c r="M45" s="992"/>
      <c r="N45" s="179"/>
    </row>
    <row r="46" spans="2:14" ht="20.100000000000001" customHeight="1">
      <c r="B46" s="160">
        <v>6</v>
      </c>
      <c r="C46" s="168"/>
      <c r="D46" s="983"/>
      <c r="E46" s="984"/>
      <c r="F46" s="990"/>
      <c r="G46" s="991"/>
      <c r="H46" s="991"/>
      <c r="I46" s="991"/>
      <c r="J46" s="991"/>
      <c r="K46" s="991"/>
      <c r="L46" s="991"/>
      <c r="M46" s="992"/>
      <c r="N46" s="179"/>
    </row>
    <row r="47" spans="2:14" ht="20.100000000000001" customHeight="1">
      <c r="B47" s="160">
        <v>7</v>
      </c>
      <c r="C47" s="168"/>
      <c r="D47" s="983"/>
      <c r="E47" s="984"/>
      <c r="F47" s="990"/>
      <c r="G47" s="991"/>
      <c r="H47" s="991"/>
      <c r="I47" s="991"/>
      <c r="J47" s="991"/>
      <c r="K47" s="991"/>
      <c r="L47" s="991"/>
      <c r="M47" s="992"/>
      <c r="N47" s="179"/>
    </row>
    <row r="48" spans="2:14" ht="20.100000000000001" customHeight="1">
      <c r="B48" s="160">
        <v>8</v>
      </c>
      <c r="C48" s="168"/>
      <c r="D48" s="983"/>
      <c r="E48" s="984"/>
      <c r="F48" s="990"/>
      <c r="G48" s="991"/>
      <c r="H48" s="991"/>
      <c r="I48" s="991"/>
      <c r="J48" s="991"/>
      <c r="K48" s="991"/>
      <c r="L48" s="991"/>
      <c r="M48" s="992"/>
      <c r="N48" s="179"/>
    </row>
    <row r="49" spans="2:14" ht="20.100000000000001" customHeight="1">
      <c r="B49" s="160">
        <v>9</v>
      </c>
      <c r="C49" s="168"/>
      <c r="D49" s="983"/>
      <c r="E49" s="984"/>
      <c r="F49" s="990"/>
      <c r="G49" s="991"/>
      <c r="H49" s="991"/>
      <c r="I49" s="991"/>
      <c r="J49" s="991"/>
      <c r="K49" s="991"/>
      <c r="L49" s="991"/>
      <c r="M49" s="992"/>
      <c r="N49" s="179"/>
    </row>
    <row r="50" spans="2:14" ht="20.100000000000001" customHeight="1">
      <c r="B50" s="160">
        <v>10</v>
      </c>
      <c r="C50" s="168"/>
      <c r="D50" s="983"/>
      <c r="E50" s="984"/>
      <c r="F50" s="990"/>
      <c r="G50" s="991"/>
      <c r="H50" s="991"/>
      <c r="I50" s="991"/>
      <c r="J50" s="991"/>
      <c r="K50" s="991"/>
      <c r="L50" s="991"/>
      <c r="M50" s="992"/>
      <c r="N50" s="179"/>
    </row>
    <row r="51" spans="2:14" ht="20.100000000000001" customHeight="1">
      <c r="B51" s="160">
        <v>11</v>
      </c>
      <c r="C51" s="168"/>
      <c r="D51" s="983"/>
      <c r="E51" s="984"/>
      <c r="F51" s="990"/>
      <c r="G51" s="991"/>
      <c r="H51" s="991"/>
      <c r="I51" s="991"/>
      <c r="J51" s="991"/>
      <c r="K51" s="991"/>
      <c r="L51" s="991"/>
      <c r="M51" s="992"/>
      <c r="N51" s="179"/>
    </row>
    <row r="52" spans="2:14" ht="20.100000000000001" customHeight="1" thickBot="1">
      <c r="B52" s="177">
        <v>12</v>
      </c>
      <c r="C52" s="178"/>
      <c r="D52" s="996"/>
      <c r="E52" s="997"/>
      <c r="F52" s="993"/>
      <c r="G52" s="994"/>
      <c r="H52" s="994"/>
      <c r="I52" s="994"/>
      <c r="J52" s="994"/>
      <c r="K52" s="994"/>
      <c r="L52" s="994"/>
      <c r="M52" s="995"/>
      <c r="N52" s="179"/>
    </row>
    <row r="53" spans="2:14">
      <c r="F53" s="179"/>
      <c r="G53" s="179"/>
      <c r="H53" s="179"/>
      <c r="I53" s="179"/>
      <c r="J53" s="179"/>
      <c r="K53" s="179"/>
      <c r="L53" s="179"/>
      <c r="M53" s="179"/>
    </row>
    <row r="54" spans="2:14">
      <c r="F54" s="179"/>
      <c r="G54" s="179"/>
      <c r="H54" s="179"/>
      <c r="I54" s="179"/>
      <c r="J54" s="179"/>
      <c r="K54" s="179"/>
      <c r="L54" s="179"/>
      <c r="M54" s="179"/>
    </row>
  </sheetData>
  <mergeCells count="48">
    <mergeCell ref="D39:M39"/>
    <mergeCell ref="D40:E40"/>
    <mergeCell ref="F40:M40"/>
    <mergeCell ref="D41:E41"/>
    <mergeCell ref="F41:M52"/>
    <mergeCell ref="D42:E42"/>
    <mergeCell ref="D43:E43"/>
    <mergeCell ref="D44:E44"/>
    <mergeCell ref="D51:E51"/>
    <mergeCell ref="D52:E52"/>
    <mergeCell ref="D45:E45"/>
    <mergeCell ref="D46:E46"/>
    <mergeCell ref="D47:E47"/>
    <mergeCell ref="D48:E48"/>
    <mergeCell ref="D49:E49"/>
    <mergeCell ref="D50:E50"/>
    <mergeCell ref="B36:M36"/>
    <mergeCell ref="B37:C37"/>
    <mergeCell ref="D37:J37"/>
    <mergeCell ref="L37:M37"/>
    <mergeCell ref="B38:C38"/>
    <mergeCell ref="D38:M38"/>
    <mergeCell ref="L31:M31"/>
    <mergeCell ref="L32:M32"/>
    <mergeCell ref="L33:M33"/>
    <mergeCell ref="L34:M34"/>
    <mergeCell ref="B35:M35"/>
    <mergeCell ref="B28:C28"/>
    <mergeCell ref="D28:M28"/>
    <mergeCell ref="B29:C29"/>
    <mergeCell ref="D29:M29"/>
    <mergeCell ref="L30:M30"/>
    <mergeCell ref="D8:M8"/>
    <mergeCell ref="B26:M26"/>
    <mergeCell ref="B27:C27"/>
    <mergeCell ref="D27:J27"/>
    <mergeCell ref="L27:M27"/>
    <mergeCell ref="B5:M5"/>
    <mergeCell ref="B6:C6"/>
    <mergeCell ref="D6:J6"/>
    <mergeCell ref="L6:M6"/>
    <mergeCell ref="B7:C7"/>
    <mergeCell ref="D7:M7"/>
    <mergeCell ref="B2:M2"/>
    <mergeCell ref="B4:C4"/>
    <mergeCell ref="D4:E4"/>
    <mergeCell ref="F4:J4"/>
    <mergeCell ref="L4:M4"/>
  </mergeCells>
  <phoneticPr fontId="5" type="noConversion"/>
  <conditionalFormatting sqref="N22:N25">
    <cfRule type="cellIs" dxfId="21" priority="5" stopIfTrue="1" operator="equal">
      <formula>"NG"</formula>
    </cfRule>
  </conditionalFormatting>
  <conditionalFormatting sqref="P22:P25">
    <cfRule type="cellIs" dxfId="20" priority="4" stopIfTrue="1" operator="equal">
      <formula>"Fail"</formula>
    </cfRule>
  </conditionalFormatting>
  <conditionalFormatting sqref="O22:O25">
    <cfRule type="expression" dxfId="19" priority="3" stopIfTrue="1">
      <formula>$P$22="Fail"</formula>
    </cfRule>
  </conditionalFormatting>
  <conditionalFormatting sqref="J22:J25">
    <cfRule type="expression" dxfId="18" priority="2" stopIfTrue="1">
      <formula>$P22="Fail"</formula>
    </cfRule>
  </conditionalFormatting>
  <conditionalFormatting sqref="J10:J25">
    <cfRule type="expression" dxfId="17" priority="1" stopIfTrue="1">
      <formula>$P10="Fail"</formula>
    </cfRule>
  </conditionalFormatting>
  <pageMargins left="0.55000000000000004" right="0.43" top="0.62" bottom="0.54" header="0.5" footer="0.5"/>
  <pageSetup paperSize="9" scale="61" fitToHeight="2" orientation="portrait" r:id="rId1"/>
  <headerFooter alignWithMargins="0"/>
  <colBreaks count="1" manualBreakCount="1">
    <brk id="13" max="1048575" man="1"/>
  </colBreaks>
  <drawing r:id="rId2"/>
  <legacyDrawing r:id="rId3"/>
</worksheet>
</file>

<file path=xl/worksheets/sheet8.xml><?xml version="1.0" encoding="utf-8"?>
<worksheet xmlns="http://schemas.openxmlformats.org/spreadsheetml/2006/main" xmlns:r="http://schemas.openxmlformats.org/officeDocument/2006/relationships">
  <sheetPr codeName="Sheet28">
    <tabColor rgb="FF00B0F0"/>
  </sheetPr>
  <dimension ref="A3:K84"/>
  <sheetViews>
    <sheetView view="pageBreakPreview" topLeftCell="A43" zoomScale="90" zoomScaleNormal="100" zoomScaleSheetLayoutView="90" workbookViewId="0">
      <selection activeCell="O108" sqref="O108"/>
    </sheetView>
  </sheetViews>
  <sheetFormatPr defaultRowHeight="15.75"/>
  <cols>
    <col min="1" max="1" width="4.625" style="155" customWidth="1"/>
    <col min="2" max="2" width="17.75" style="155" customWidth="1"/>
    <col min="3" max="3" width="16.25" style="155" customWidth="1"/>
    <col min="4" max="5" width="11.875" style="155" customWidth="1"/>
    <col min="6" max="6" width="13.125" style="155" customWidth="1"/>
    <col min="7" max="7" width="9.625" style="155" customWidth="1"/>
    <col min="8" max="8" width="12.5" style="155" customWidth="1"/>
    <col min="9" max="9" width="13.875" style="155" customWidth="1"/>
    <col min="10" max="10" width="3.625" style="155" customWidth="1"/>
    <col min="11" max="11" width="13.5" style="155" customWidth="1"/>
    <col min="12" max="16384" width="9" style="155"/>
  </cols>
  <sheetData>
    <row r="3" spans="1:9" s="7" customFormat="1" ht="21" customHeight="1">
      <c r="A3" s="7" t="s">
        <v>249</v>
      </c>
    </row>
    <row r="4" spans="1:9" s="7" customFormat="1" ht="53.25" customHeight="1">
      <c r="B4" s="841" t="s">
        <v>250</v>
      </c>
      <c r="C4" s="841"/>
      <c r="D4" s="841"/>
      <c r="E4" s="841"/>
      <c r="F4" s="841"/>
      <c r="G4" s="841"/>
      <c r="H4" s="841"/>
      <c r="I4" s="841"/>
    </row>
    <row r="5" spans="1:9" s="7" customFormat="1" ht="13.5" customHeight="1" thickBot="1">
      <c r="B5" s="180"/>
      <c r="C5" s="180"/>
      <c r="D5" s="180"/>
      <c r="E5" s="180"/>
      <c r="F5" s="180"/>
      <c r="G5" s="180"/>
      <c r="H5" s="180"/>
      <c r="I5" s="180"/>
    </row>
    <row r="6" spans="1:9" s="7" customFormat="1" ht="24" customHeight="1">
      <c r="B6" s="845" t="s">
        <v>251</v>
      </c>
      <c r="C6" s="846"/>
      <c r="D6" s="846"/>
      <c r="E6" s="846"/>
      <c r="F6" s="846"/>
      <c r="G6" s="846"/>
      <c r="H6" s="846"/>
      <c r="I6" s="847"/>
    </row>
    <row r="7" spans="1:9" s="7" customFormat="1" ht="21" customHeight="1" thickBot="1">
      <c r="B7" s="848" t="s">
        <v>252</v>
      </c>
      <c r="C7" s="849"/>
      <c r="D7" s="849" t="e">
        <f>#REF!</f>
        <v>#REF!</v>
      </c>
      <c r="E7" s="849"/>
      <c r="F7" s="849" t="s">
        <v>253</v>
      </c>
      <c r="G7" s="849"/>
      <c r="H7" s="850" t="e">
        <f>#REF!</f>
        <v>#REF!</v>
      </c>
      <c r="I7" s="851"/>
    </row>
    <row r="8" spans="1:9" s="7" customFormat="1" ht="21" customHeight="1" thickTop="1">
      <c r="B8" s="842" t="s">
        <v>254</v>
      </c>
      <c r="C8" s="843"/>
      <c r="D8" s="843"/>
      <c r="E8" s="843"/>
      <c r="F8" s="843"/>
      <c r="G8" s="843"/>
      <c r="H8" s="843"/>
      <c r="I8" s="844"/>
    </row>
    <row r="9" spans="1:9" s="7" customFormat="1" ht="21" customHeight="1">
      <c r="B9" s="826" t="s">
        <v>255</v>
      </c>
      <c r="C9" s="827"/>
      <c r="D9" s="827"/>
      <c r="E9" s="827"/>
      <c r="F9" s="827"/>
      <c r="G9" s="827"/>
      <c r="H9" s="827"/>
      <c r="I9" s="828"/>
    </row>
    <row r="10" spans="1:9" s="7" customFormat="1" ht="39" customHeight="1">
      <c r="B10" s="826" t="s">
        <v>256</v>
      </c>
      <c r="C10" s="827"/>
      <c r="D10" s="827"/>
      <c r="E10" s="827"/>
      <c r="F10" s="827"/>
      <c r="G10" s="827"/>
      <c r="H10" s="827"/>
      <c r="I10" s="828"/>
    </row>
    <row r="11" spans="1:9" s="7" customFormat="1" ht="21" customHeight="1">
      <c r="B11" s="829" t="s">
        <v>257</v>
      </c>
      <c r="C11" s="830"/>
      <c r="D11" s="830"/>
      <c r="E11" s="830"/>
      <c r="F11" s="830"/>
      <c r="G11" s="830"/>
      <c r="H11" s="830"/>
      <c r="I11" s="831"/>
    </row>
    <row r="12" spans="1:9" s="7" customFormat="1" ht="21.75" customHeight="1">
      <c r="B12" s="832" t="s">
        <v>258</v>
      </c>
      <c r="C12" s="833"/>
      <c r="D12" s="833"/>
      <c r="E12" s="833"/>
      <c r="F12" s="833"/>
      <c r="G12" s="833"/>
      <c r="H12" s="833"/>
      <c r="I12" s="834"/>
    </row>
    <row r="13" spans="1:9" s="7" customFormat="1" ht="37.5" customHeight="1">
      <c r="B13" s="826" t="s">
        <v>259</v>
      </c>
      <c r="C13" s="827"/>
      <c r="D13" s="827"/>
      <c r="E13" s="827"/>
      <c r="F13" s="827"/>
      <c r="G13" s="827"/>
      <c r="H13" s="827"/>
      <c r="I13" s="828"/>
    </row>
    <row r="14" spans="1:9" s="7" customFormat="1" ht="57" customHeight="1">
      <c r="B14" s="826" t="s">
        <v>260</v>
      </c>
      <c r="C14" s="827"/>
      <c r="D14" s="827"/>
      <c r="E14" s="827"/>
      <c r="F14" s="827"/>
      <c r="G14" s="827"/>
      <c r="H14" s="827"/>
      <c r="I14" s="828"/>
    </row>
    <row r="15" spans="1:9" s="7" customFormat="1" ht="21.75" customHeight="1">
      <c r="B15" s="832" t="s">
        <v>261</v>
      </c>
      <c r="C15" s="833"/>
      <c r="D15" s="833"/>
      <c r="E15" s="833"/>
      <c r="F15" s="833"/>
      <c r="G15" s="833"/>
      <c r="H15" s="833"/>
      <c r="I15" s="834"/>
    </row>
    <row r="16" spans="1:9" ht="55.5" customHeight="1">
      <c r="A16" s="182"/>
      <c r="B16" s="835" t="s">
        <v>262</v>
      </c>
      <c r="C16" s="830"/>
      <c r="D16" s="830"/>
      <c r="E16" s="830"/>
      <c r="F16" s="830"/>
      <c r="G16" s="830"/>
      <c r="H16" s="830"/>
      <c r="I16" s="831"/>
    </row>
    <row r="17" spans="1:10" s="7" customFormat="1" ht="23.25" customHeight="1">
      <c r="B17" s="836" t="s">
        <v>263</v>
      </c>
      <c r="C17" s="833"/>
      <c r="D17" s="833"/>
      <c r="E17" s="833"/>
      <c r="F17" s="833"/>
      <c r="G17" s="833"/>
      <c r="H17" s="833"/>
      <c r="I17" s="834"/>
    </row>
    <row r="18" spans="1:10" s="7" customFormat="1" ht="55.5" customHeight="1" thickBot="1">
      <c r="B18" s="837" t="s">
        <v>264</v>
      </c>
      <c r="C18" s="838"/>
      <c r="D18" s="838"/>
      <c r="E18" s="838"/>
      <c r="F18" s="838"/>
      <c r="G18" s="838"/>
      <c r="H18" s="838"/>
      <c r="I18" s="839"/>
    </row>
    <row r="19" spans="1:10" s="7" customFormat="1" ht="10.5" customHeight="1"/>
    <row r="20" spans="1:10" s="7" customFormat="1" ht="21" customHeight="1">
      <c r="B20" s="840" t="s">
        <v>265</v>
      </c>
      <c r="C20" s="840"/>
      <c r="D20" s="840"/>
      <c r="E20" s="840"/>
      <c r="F20" s="840"/>
      <c r="G20" s="840"/>
      <c r="H20" s="840"/>
      <c r="I20" s="840"/>
    </row>
    <row r="21" spans="1:10" s="7" customFormat="1" ht="37.5" customHeight="1">
      <c r="B21" s="841" t="s">
        <v>266</v>
      </c>
      <c r="C21" s="840"/>
      <c r="D21" s="840"/>
      <c r="E21" s="840"/>
      <c r="F21" s="840"/>
      <c r="G21" s="840"/>
      <c r="H21" s="840"/>
      <c r="I21" s="840"/>
    </row>
    <row r="22" spans="1:10" s="7" customFormat="1" ht="20.25" customHeight="1"/>
    <row r="23" spans="1:10" s="7" customFormat="1" ht="21" customHeight="1"/>
    <row r="24" spans="1:10" s="7" customFormat="1" ht="21" customHeight="1">
      <c r="B24" s="825"/>
      <c r="C24" s="825"/>
      <c r="D24" s="825"/>
      <c r="E24" s="825"/>
      <c r="F24" s="825"/>
      <c r="G24" s="825"/>
      <c r="H24" s="183"/>
      <c r="I24" s="183"/>
    </row>
    <row r="25" spans="1:10" s="7" customFormat="1" ht="21" customHeight="1">
      <c r="B25" s="813" t="s">
        <v>26</v>
      </c>
      <c r="C25" s="813"/>
      <c r="D25" s="813"/>
      <c r="E25" s="813"/>
      <c r="F25" s="813"/>
      <c r="G25" s="813"/>
      <c r="H25" s="813"/>
      <c r="I25" s="813"/>
    </row>
    <row r="26" spans="1:10" s="7" customFormat="1" ht="21" customHeight="1"/>
    <row r="27" spans="1:10" s="7" customFormat="1" ht="6" customHeight="1"/>
    <row r="28" spans="1:10" s="7" customFormat="1" ht="28.5" customHeight="1">
      <c r="A28" s="498" t="s">
        <v>267</v>
      </c>
      <c r="B28" s="498"/>
      <c r="C28" s="498"/>
      <c r="D28" s="498"/>
      <c r="E28" s="498"/>
      <c r="F28" s="498"/>
      <c r="G28" s="498"/>
      <c r="H28" s="498"/>
      <c r="I28" s="498"/>
    </row>
    <row r="29" spans="1:10" s="7" customFormat="1" ht="21" customHeight="1">
      <c r="A29" s="498" t="s">
        <v>268</v>
      </c>
      <c r="B29" s="498"/>
      <c r="C29" s="498"/>
      <c r="D29" s="498"/>
      <c r="E29" s="498"/>
      <c r="F29" s="498"/>
      <c r="G29" s="498"/>
      <c r="H29" s="498"/>
      <c r="I29" s="498"/>
    </row>
    <row r="30" spans="1:10" s="7" customFormat="1" ht="16.5" customHeight="1" thickBot="1">
      <c r="A30" s="184"/>
      <c r="B30" s="184"/>
      <c r="C30" s="184"/>
      <c r="D30" s="184"/>
      <c r="E30" s="184"/>
      <c r="F30" s="184"/>
      <c r="G30" s="184"/>
      <c r="H30" s="814"/>
      <c r="I30" s="814"/>
    </row>
    <row r="31" spans="1:10" s="7" customFormat="1" ht="21" customHeight="1" thickBot="1">
      <c r="A31" s="815" t="s">
        <v>28</v>
      </c>
      <c r="B31" s="816"/>
      <c r="C31" s="817" t="e">
        <f>服務表!$E$5</f>
        <v>#REF!</v>
      </c>
      <c r="D31" s="816"/>
      <c r="E31" s="818"/>
      <c r="F31" s="185" t="s">
        <v>270</v>
      </c>
      <c r="G31" s="819">
        <f>'RQC-2 (2)'!L6</f>
        <v>41845</v>
      </c>
      <c r="H31" s="820"/>
      <c r="I31" s="186"/>
      <c r="J31" s="187"/>
    </row>
    <row r="32" spans="1:10" s="7" customFormat="1">
      <c r="A32" s="821" t="s">
        <v>271</v>
      </c>
      <c r="B32" s="822"/>
      <c r="C32" s="822"/>
      <c r="D32" s="822"/>
      <c r="E32" s="822"/>
      <c r="F32" s="822"/>
      <c r="G32" s="822"/>
      <c r="H32" s="822"/>
      <c r="I32" s="823"/>
    </row>
    <row r="33" spans="1:11" s="7" customFormat="1" ht="21" customHeight="1">
      <c r="A33" s="794" t="s">
        <v>272</v>
      </c>
      <c r="B33" s="824"/>
      <c r="C33" s="753" t="e">
        <f>#REF!</f>
        <v>#REF!</v>
      </c>
      <c r="D33" s="754"/>
      <c r="E33" s="754"/>
      <c r="F33" s="754"/>
      <c r="G33" s="754"/>
      <c r="H33" s="754"/>
      <c r="I33" s="755"/>
    </row>
    <row r="34" spans="1:11" s="7" customFormat="1" ht="21" customHeight="1">
      <c r="A34" s="811" t="s">
        <v>4</v>
      </c>
      <c r="B34" s="812"/>
      <c r="C34" s="745" t="e">
        <f>#REF!</f>
        <v>#REF!</v>
      </c>
      <c r="D34" s="746"/>
      <c r="E34" s="746"/>
      <c r="F34" s="746"/>
      <c r="G34" s="746"/>
      <c r="H34" s="746"/>
      <c r="I34" s="747"/>
    </row>
    <row r="35" spans="1:11" s="7" customFormat="1" ht="21" customHeight="1">
      <c r="A35" s="811" t="s">
        <v>169</v>
      </c>
      <c r="B35" s="812"/>
      <c r="C35" s="745" t="e">
        <f>#REF!</f>
        <v>#REF!</v>
      </c>
      <c r="D35" s="746"/>
      <c r="E35" s="746"/>
      <c r="F35" s="746"/>
      <c r="G35" s="746"/>
      <c r="H35" s="746"/>
      <c r="I35" s="747"/>
    </row>
    <row r="36" spans="1:11" s="7" customFormat="1" ht="21" customHeight="1">
      <c r="A36" s="811" t="s">
        <v>1</v>
      </c>
      <c r="B36" s="812"/>
      <c r="C36" s="745" t="e">
        <f>#REF!</f>
        <v>#REF!</v>
      </c>
      <c r="D36" s="746"/>
      <c r="E36" s="746"/>
      <c r="F36" s="746"/>
      <c r="G36" s="746"/>
      <c r="H36" s="746"/>
      <c r="I36" s="747"/>
    </row>
    <row r="37" spans="1:11" s="7" customFormat="1" ht="21" customHeight="1">
      <c r="A37" s="811" t="s">
        <v>19</v>
      </c>
      <c r="B37" s="812"/>
      <c r="C37" s="745" t="e">
        <f>#REF!</f>
        <v>#REF!</v>
      </c>
      <c r="D37" s="746"/>
      <c r="E37" s="746"/>
      <c r="F37" s="746"/>
      <c r="G37" s="746"/>
      <c r="H37" s="746"/>
      <c r="I37" s="747"/>
    </row>
    <row r="38" spans="1:11" s="7" customFormat="1" ht="21" customHeight="1">
      <c r="A38" s="811" t="s">
        <v>6</v>
      </c>
      <c r="B38" s="812"/>
      <c r="C38" s="745" t="e">
        <f>#REF!</f>
        <v>#REF!</v>
      </c>
      <c r="D38" s="746"/>
      <c r="E38" s="746"/>
      <c r="F38" s="746"/>
      <c r="G38" s="746"/>
      <c r="H38" s="746"/>
      <c r="I38" s="747"/>
    </row>
    <row r="39" spans="1:11" s="7" customFormat="1">
      <c r="A39" s="783" t="s">
        <v>273</v>
      </c>
      <c r="B39" s="784"/>
      <c r="C39" s="784"/>
      <c r="D39" s="784"/>
      <c r="E39" s="784"/>
      <c r="F39" s="784"/>
      <c r="G39" s="784"/>
      <c r="H39" s="784"/>
      <c r="I39" s="785"/>
    </row>
    <row r="40" spans="1:11" s="7" customFormat="1" ht="24.75" customHeight="1">
      <c r="A40" s="786" t="s">
        <v>274</v>
      </c>
      <c r="B40" s="787"/>
      <c r="C40" s="788" t="e">
        <f>'RQC-1'!D16</f>
        <v>#REF!</v>
      </c>
      <c r="D40" s="789"/>
      <c r="E40" s="790"/>
      <c r="F40" s="188" t="s">
        <v>275</v>
      </c>
      <c r="G40" s="791" t="e">
        <f>'RQC-1'!D15</f>
        <v>#REF!</v>
      </c>
      <c r="H40" s="792"/>
      <c r="I40" s="793"/>
    </row>
    <row r="41" spans="1:11" s="7" customFormat="1" ht="24.75" customHeight="1">
      <c r="A41" s="786" t="s">
        <v>276</v>
      </c>
      <c r="B41" s="807"/>
      <c r="C41" s="808" t="e">
        <f>#REF!</f>
        <v>#REF!</v>
      </c>
      <c r="D41" s="809"/>
      <c r="E41" s="810"/>
      <c r="F41" s="805" t="s">
        <v>277</v>
      </c>
      <c r="G41" s="799" t="e">
        <f>#REF!</f>
        <v>#REF!</v>
      </c>
      <c r="H41" s="800"/>
      <c r="I41" s="801"/>
    </row>
    <row r="42" spans="1:11" s="7" customFormat="1" ht="24.75" customHeight="1">
      <c r="A42" s="786" t="s">
        <v>442</v>
      </c>
      <c r="B42" s="807"/>
      <c r="C42" s="808" t="e">
        <f>IF(#REF!="Human","HOA 6.1",IF(#REF!="Mouse","MOA 2.1",IF(#REF!="Rat","ROA 1.1",IF(#REF!="Rice","RiOA 1.3",IF(#REF!="Yeast","YOA 1.2","")))))</f>
        <v>#REF!</v>
      </c>
      <c r="D42" s="809"/>
      <c r="E42" s="810"/>
      <c r="F42" s="806"/>
      <c r="G42" s="802"/>
      <c r="H42" s="803"/>
      <c r="I42" s="804"/>
    </row>
    <row r="43" spans="1:11" s="7" customFormat="1" ht="40.5" customHeight="1">
      <c r="A43" s="794" t="s">
        <v>278</v>
      </c>
      <c r="B43" s="795"/>
      <c r="C43" s="796" t="s">
        <v>279</v>
      </c>
      <c r="D43" s="797"/>
      <c r="E43" s="797"/>
      <c r="F43" s="797"/>
      <c r="G43" s="797"/>
      <c r="H43" s="797"/>
      <c r="I43" s="798"/>
    </row>
    <row r="44" spans="1:11" s="7" customFormat="1" ht="37.5" customHeight="1">
      <c r="A44" s="189" t="s">
        <v>14</v>
      </c>
      <c r="B44" s="190" t="s">
        <v>11</v>
      </c>
      <c r="C44" s="191" t="s">
        <v>280</v>
      </c>
      <c r="D44" s="192" t="s">
        <v>281</v>
      </c>
      <c r="E44" s="193" t="s">
        <v>282</v>
      </c>
      <c r="F44" s="192" t="s">
        <v>706</v>
      </c>
      <c r="G44" s="192" t="s">
        <v>284</v>
      </c>
      <c r="H44" s="194" t="s">
        <v>285</v>
      </c>
      <c r="I44" s="195" t="s">
        <v>12</v>
      </c>
      <c r="J44" s="181"/>
      <c r="K44" s="399" t="e">
        <f>IF(RIGHT(LEFT(#REF!,3),1)="3"," US訂單，請使用US QC Format","")</f>
        <v>#REF!</v>
      </c>
    </row>
    <row r="45" spans="1:11" s="7" customFormat="1" ht="21" customHeight="1">
      <c r="A45" s="196">
        <v>1</v>
      </c>
      <c r="B45" s="197" t="e">
        <f>'RQC-1'!B35</f>
        <v>#REF!</v>
      </c>
      <c r="C45" s="198" t="str">
        <f>'RQC-2 (2)'!C22</f>
        <v>藍光 2</v>
      </c>
      <c r="D45" s="198">
        <f>'RQC-2 (2)'!F22</f>
        <v>2.0299999999999998</v>
      </c>
      <c r="E45" s="199">
        <f>'RQC-2 (2)'!G22</f>
        <v>2.11</v>
      </c>
      <c r="F45" s="200">
        <f>'RQC-2 (2)'!M22</f>
        <v>4.0439999999999996</v>
      </c>
      <c r="G45" s="200">
        <f>'RQC-2 (2)'!H31</f>
        <v>8.4</v>
      </c>
      <c r="H45" s="201" t="str">
        <f>IF(OR(D45&lt;1.8,E45&lt;1.5,F45&lt;5,G45&lt;6),"Fail","Pass")</f>
        <v>Fail</v>
      </c>
      <c r="I45" s="202"/>
      <c r="J45" s="181"/>
      <c r="K45" s="181" t="s">
        <v>286</v>
      </c>
    </row>
    <row r="46" spans="1:11" s="7" customFormat="1" ht="21" customHeight="1">
      <c r="A46" s="196">
        <v>2</v>
      </c>
      <c r="B46" s="197" t="e">
        <f>'RQC-1'!B36</f>
        <v>#REF!</v>
      </c>
      <c r="C46" s="198" t="str">
        <f>'RQC-2 (2)'!C23</f>
        <v>藍光 3</v>
      </c>
      <c r="D46" s="198">
        <f>'RQC-2 (2)'!F23</f>
        <v>1.94</v>
      </c>
      <c r="E46" s="199">
        <f>'RQC-2 (2)'!G23</f>
        <v>1.39</v>
      </c>
      <c r="F46" s="200">
        <f>'RQC-2 (2)'!M23</f>
        <v>3.9630000000000005</v>
      </c>
      <c r="G46" s="200">
        <f>'RQC-2 (2)'!H32</f>
        <v>8.9</v>
      </c>
      <c r="H46" s="201" t="str">
        <f>IF(OR(D46&lt;1.8,E46&lt;1.5,F46&lt;5,G46&lt;6),"Fail","Pass")</f>
        <v>Fail</v>
      </c>
      <c r="I46" s="202"/>
      <c r="K46" s="203" t="s">
        <v>287</v>
      </c>
    </row>
    <row r="47" spans="1:11" s="7" customFormat="1" ht="21" customHeight="1">
      <c r="A47" s="196">
        <v>3</v>
      </c>
      <c r="B47" s="197" t="e">
        <f>'RQC-1'!B37</f>
        <v>#REF!</v>
      </c>
      <c r="C47" s="198" t="str">
        <f>'RQC-2 (2)'!C24</f>
        <v>皮膚 control</v>
      </c>
      <c r="D47" s="198">
        <f>'RQC-2 (2)'!F24</f>
        <v>2.04</v>
      </c>
      <c r="E47" s="199">
        <f>'RQC-2 (2)'!G24</f>
        <v>2.19</v>
      </c>
      <c r="F47" s="200">
        <f>'RQC-2 (2)'!M24</f>
        <v>4.0910000000000002</v>
      </c>
      <c r="G47" s="200">
        <f>'RQC-2 (2)'!H33</f>
        <v>9.4</v>
      </c>
      <c r="H47" s="201" t="str">
        <f>IF(OR(D47&lt;1.8,E47&lt;1.5,F47&lt;5,G47&lt;6),"Fail","Pass")</f>
        <v>Fail</v>
      </c>
      <c r="I47" s="202"/>
      <c r="K47" s="203" t="s">
        <v>288</v>
      </c>
    </row>
    <row r="48" spans="1:11" s="7" customFormat="1" ht="21" customHeight="1">
      <c r="A48" s="196">
        <v>4</v>
      </c>
      <c r="B48" s="197" t="e">
        <f>'RQC-1'!B38</f>
        <v>#REF!</v>
      </c>
      <c r="C48" s="198" t="str">
        <f>'RQC-2 (2)'!C25</f>
        <v>皮膚 天山雪蓮</v>
      </c>
      <c r="D48" s="198">
        <f>'RQC-2 (2)'!F25</f>
        <v>2.08</v>
      </c>
      <c r="E48" s="199">
        <f>'RQC-2 (2)'!G25</f>
        <v>1.33</v>
      </c>
      <c r="F48" s="200">
        <f>'RQC-2 (2)'!M25</f>
        <v>3.55</v>
      </c>
      <c r="G48" s="200">
        <f>'RQC-2 (2)'!H34</f>
        <v>8.6999999999999993</v>
      </c>
      <c r="H48" s="201" t="str">
        <f>IF(OR(D48&lt;1.8,E48&lt;1.5,F48&lt;5,G48&lt;6),"Fail","Pass")</f>
        <v>Fail</v>
      </c>
      <c r="I48" s="202"/>
    </row>
    <row r="49" spans="1:9" s="7" customFormat="1" ht="47.25" customHeight="1">
      <c r="A49" s="774" t="s">
        <v>700</v>
      </c>
      <c r="B49" s="775"/>
      <c r="C49" s="775"/>
      <c r="D49" s="775"/>
      <c r="E49" s="775"/>
      <c r="F49" s="775"/>
      <c r="G49" s="775"/>
      <c r="H49" s="775"/>
      <c r="I49" s="776"/>
    </row>
    <row r="50" spans="1:9" s="7" customFormat="1" ht="47.25" customHeight="1">
      <c r="A50" s="777" t="s">
        <v>699</v>
      </c>
      <c r="B50" s="778"/>
      <c r="C50" s="778"/>
      <c r="D50" s="778"/>
      <c r="E50" s="778"/>
      <c r="F50" s="778"/>
      <c r="G50" s="778"/>
      <c r="H50" s="778"/>
      <c r="I50" s="779"/>
    </row>
    <row r="51" spans="1:9" s="7" customFormat="1" ht="21" customHeight="1" thickBot="1">
      <c r="A51" s="780" t="s">
        <v>289</v>
      </c>
      <c r="B51" s="781"/>
      <c r="C51" s="781"/>
      <c r="D51" s="781"/>
      <c r="E51" s="781"/>
      <c r="F51" s="781"/>
      <c r="G51" s="781"/>
      <c r="H51" s="781"/>
      <c r="I51" s="782"/>
    </row>
    <row r="52" spans="1:9" s="7" customFormat="1" ht="21" customHeight="1">
      <c r="A52" s="204"/>
      <c r="B52" s="204"/>
      <c r="C52" s="204"/>
      <c r="D52" s="204"/>
      <c r="E52" s="204"/>
      <c r="F52" s="205"/>
      <c r="G52" s="206"/>
      <c r="H52" s="206"/>
      <c r="I52" s="187"/>
    </row>
    <row r="53" spans="1:9" s="7" customFormat="1" ht="21" customHeight="1">
      <c r="A53" s="772" t="s">
        <v>659</v>
      </c>
      <c r="B53" s="772"/>
      <c r="C53" s="772"/>
      <c r="D53" s="204"/>
      <c r="E53" s="204"/>
      <c r="F53" s="207" t="s">
        <v>290</v>
      </c>
      <c r="G53" s="772" t="s">
        <v>291</v>
      </c>
      <c r="H53" s="772"/>
      <c r="I53" s="772"/>
    </row>
    <row r="54" spans="1:9" s="7" customFormat="1" ht="21" customHeight="1"/>
    <row r="55" spans="1:9" s="7" customFormat="1" ht="15"/>
    <row r="56" spans="1:9" s="7" customFormat="1" ht="15">
      <c r="A56" s="7" t="s">
        <v>292</v>
      </c>
    </row>
    <row r="57" spans="1:9" s="7" customFormat="1" ht="15"/>
    <row r="58" spans="1:9" s="7" customFormat="1" ht="15"/>
    <row r="59" spans="1:9" s="7" customFormat="1" ht="15"/>
    <row r="60" spans="1:9" s="7" customFormat="1" ht="15"/>
    <row r="61" spans="1:9" s="7" customFormat="1" ht="15"/>
    <row r="62" spans="1:9" s="7" customFormat="1" ht="15"/>
    <row r="63" spans="1:9" s="7" customFormat="1" ht="15"/>
    <row r="64" spans="1:9" s="7" customFormat="1" ht="15"/>
    <row r="65" spans="1:3" s="7" customFormat="1" ht="15"/>
    <row r="66" spans="1:3" s="7" customFormat="1" ht="15"/>
    <row r="67" spans="1:3" s="7" customFormat="1" ht="15"/>
    <row r="68" spans="1:3" s="7" customFormat="1" ht="15"/>
    <row r="69" spans="1:3" s="7" customFormat="1" ht="15"/>
    <row r="70" spans="1:3" s="7" customFormat="1" ht="15"/>
    <row r="71" spans="1:3" s="7" customFormat="1" ht="15"/>
    <row r="72" spans="1:3" s="7" customFormat="1" ht="15"/>
    <row r="73" spans="1:3" s="7" customFormat="1" ht="15"/>
    <row r="74" spans="1:3" s="7" customFormat="1" ht="15"/>
    <row r="75" spans="1:3" s="7" customFormat="1" ht="15"/>
    <row r="76" spans="1:3" s="7" customFormat="1" ht="15"/>
    <row r="77" spans="1:3" s="7" customFormat="1" ht="15">
      <c r="A77" s="7" t="s">
        <v>248</v>
      </c>
    </row>
    <row r="78" spans="1:3" s="7" customFormat="1" ht="15"/>
    <row r="79" spans="1:3" s="7" customFormat="1" ht="15.75" customHeight="1">
      <c r="A79" s="208" t="s">
        <v>294</v>
      </c>
      <c r="B79" s="773" t="s">
        <v>295</v>
      </c>
      <c r="C79" s="773"/>
    </row>
    <row r="80" spans="1:3" s="7" customFormat="1" ht="15" customHeight="1">
      <c r="A80" s="208" t="s">
        <v>296</v>
      </c>
      <c r="B80" s="773" t="s">
        <v>297</v>
      </c>
      <c r="C80" s="773"/>
    </row>
    <row r="81" spans="1:11" s="7" customFormat="1" ht="15">
      <c r="A81" s="208" t="str">
        <f>IF(LEFT(RIGHT(C81,3),1)="0",LEFT(RIGHT(C81,2),1),LEFT(RIGHT(C81,3),2))</f>
        <v xml:space="preserve">光 </v>
      </c>
      <c r="B81" s="197" t="e">
        <f t="shared" ref="B81:C84" si="0">B45</f>
        <v>#REF!</v>
      </c>
      <c r="C81" s="209" t="str">
        <f t="shared" si="0"/>
        <v>藍光 2</v>
      </c>
    </row>
    <row r="82" spans="1:11">
      <c r="A82" s="208" t="str">
        <f>IF(LEFT(RIGHT(C82,3),1)="0",LEFT(RIGHT(C82,2),1),LEFT(RIGHT(C82,3),2))</f>
        <v xml:space="preserve">光 </v>
      </c>
      <c r="B82" s="197" t="e">
        <f t="shared" si="0"/>
        <v>#REF!</v>
      </c>
      <c r="C82" s="209" t="str">
        <f t="shared" si="0"/>
        <v>藍光 3</v>
      </c>
      <c r="K82" s="7"/>
    </row>
    <row r="83" spans="1:11">
      <c r="A83" s="208" t="str">
        <f>IF(LEFT(RIGHT(C83,3),1)="0",LEFT(RIGHT(C83,2),1),LEFT(RIGHT(C83,3),2))</f>
        <v>ro</v>
      </c>
      <c r="B83" s="197" t="e">
        <f t="shared" si="0"/>
        <v>#REF!</v>
      </c>
      <c r="C83" s="209" t="str">
        <f t="shared" si="0"/>
        <v>皮膚 control</v>
      </c>
    </row>
    <row r="84" spans="1:11">
      <c r="A84" s="208" t="str">
        <f>IF(LEFT(RIGHT(C84,3),1)="0",LEFT(RIGHT(C84,2),1),LEFT(RIGHT(C84,3),2))</f>
        <v>山雪</v>
      </c>
      <c r="B84" s="197" t="e">
        <f t="shared" si="0"/>
        <v>#REF!</v>
      </c>
      <c r="C84" s="209" t="str">
        <f t="shared" si="0"/>
        <v>皮膚 天山雪蓮</v>
      </c>
    </row>
  </sheetData>
  <mergeCells count="59">
    <mergeCell ref="B79:C79"/>
    <mergeCell ref="B80:C80"/>
    <mergeCell ref="A43:B43"/>
    <mergeCell ref="C43:I43"/>
    <mergeCell ref="A49:I49"/>
    <mergeCell ref="A50:I50"/>
    <mergeCell ref="A51:I51"/>
    <mergeCell ref="A53:C53"/>
    <mergeCell ref="G53:I53"/>
    <mergeCell ref="A41:B41"/>
    <mergeCell ref="C41:E41"/>
    <mergeCell ref="F41:F42"/>
    <mergeCell ref="G41:I42"/>
    <mergeCell ref="A42:B42"/>
    <mergeCell ref="C42:E42"/>
    <mergeCell ref="A38:B38"/>
    <mergeCell ref="C38:I38"/>
    <mergeCell ref="A39:I39"/>
    <mergeCell ref="A40:B40"/>
    <mergeCell ref="C40:E40"/>
    <mergeCell ref="G40:I40"/>
    <mergeCell ref="A35:B35"/>
    <mergeCell ref="C35:I35"/>
    <mergeCell ref="A36:B36"/>
    <mergeCell ref="C36:I36"/>
    <mergeCell ref="A37:B37"/>
    <mergeCell ref="C37:I37"/>
    <mergeCell ref="A32:I32"/>
    <mergeCell ref="A33:B33"/>
    <mergeCell ref="C33:I33"/>
    <mergeCell ref="A34:B34"/>
    <mergeCell ref="C34:I34"/>
    <mergeCell ref="A28:I28"/>
    <mergeCell ref="A29:I29"/>
    <mergeCell ref="H30:I30"/>
    <mergeCell ref="A31:B31"/>
    <mergeCell ref="C31:E31"/>
    <mergeCell ref="G31:H31"/>
    <mergeCell ref="B18:I18"/>
    <mergeCell ref="B20:I20"/>
    <mergeCell ref="B21:I21"/>
    <mergeCell ref="B24:G24"/>
    <mergeCell ref="B25:I25"/>
    <mergeCell ref="B13:I13"/>
    <mergeCell ref="B14:I14"/>
    <mergeCell ref="B15:I15"/>
    <mergeCell ref="B16:I16"/>
    <mergeCell ref="B17:I17"/>
    <mergeCell ref="B8:I8"/>
    <mergeCell ref="B9:I9"/>
    <mergeCell ref="B10:I10"/>
    <mergeCell ref="B11:I11"/>
    <mergeCell ref="B12:I12"/>
    <mergeCell ref="B4:I4"/>
    <mergeCell ref="B6:I6"/>
    <mergeCell ref="B7:C7"/>
    <mergeCell ref="D7:E7"/>
    <mergeCell ref="F7:G7"/>
    <mergeCell ref="H7:I7"/>
  </mergeCells>
  <phoneticPr fontId="5" type="noConversion"/>
  <conditionalFormatting sqref="G45:G48">
    <cfRule type="cellIs" dxfId="16" priority="16" stopIfTrue="1" operator="greaterThanOrEqual">
      <formula>6</formula>
    </cfRule>
    <cfRule type="cellIs" dxfId="15" priority="17" stopIfTrue="1" operator="lessThan">
      <formula>6</formula>
    </cfRule>
  </conditionalFormatting>
  <conditionalFormatting sqref="H45:H48">
    <cfRule type="cellIs" dxfId="14" priority="14" stopIfTrue="1" operator="equal">
      <formula>"Fail"</formula>
    </cfRule>
    <cfRule type="cellIs" dxfId="13" priority="15" stopIfTrue="1" operator="equal">
      <formula>"Pass"</formula>
    </cfRule>
  </conditionalFormatting>
  <conditionalFormatting sqref="F45:F48">
    <cfRule type="cellIs" dxfId="12" priority="12" stopIfTrue="1" operator="lessThan">
      <formula>5</formula>
    </cfRule>
    <cfRule type="cellIs" dxfId="11" priority="13" stopIfTrue="1" operator="greaterThanOrEqual">
      <formula>5</formula>
    </cfRule>
  </conditionalFormatting>
  <conditionalFormatting sqref="D45:D48">
    <cfRule type="cellIs" dxfId="10" priority="10" stopIfTrue="1" operator="greaterThanOrEqual">
      <formula>1.8</formula>
    </cfRule>
    <cfRule type="cellIs" dxfId="9" priority="11" stopIfTrue="1" operator="lessThan">
      <formula>1.8</formula>
    </cfRule>
  </conditionalFormatting>
  <conditionalFormatting sqref="E45:E48">
    <cfRule type="cellIs" dxfId="8" priority="8" stopIfTrue="1" operator="greaterThanOrEqual">
      <formula>1.6</formula>
    </cfRule>
    <cfRule type="cellIs" dxfId="7" priority="9" stopIfTrue="1" operator="lessThan">
      <formula>1.6</formula>
    </cfRule>
  </conditionalFormatting>
  <conditionalFormatting sqref="K44">
    <cfRule type="cellIs" dxfId="6" priority="7" stopIfTrue="1" operator="notEqual">
      <formula>"""US訂單，請使用US QC Format"""</formula>
    </cfRule>
  </conditionalFormatting>
  <conditionalFormatting sqref="D49:E49">
    <cfRule type="cellIs" dxfId="5" priority="5" stopIfTrue="1" operator="greaterThanOrEqual">
      <formula>1</formula>
    </cfRule>
    <cfRule type="cellIs" dxfId="4" priority="6" stopIfTrue="1" operator="lessThan">
      <formula>1</formula>
    </cfRule>
  </conditionalFormatting>
  <conditionalFormatting sqref="I49">
    <cfRule type="cellIs" dxfId="3" priority="3" stopIfTrue="1" operator="equal">
      <formula>"Fail"</formula>
    </cfRule>
    <cfRule type="cellIs" dxfId="2" priority="4" stopIfTrue="1" operator="equal">
      <formula>"Pass"</formula>
    </cfRule>
  </conditionalFormatting>
  <conditionalFormatting sqref="F49">
    <cfRule type="cellIs" dxfId="1" priority="1" stopIfTrue="1" operator="lessThan">
      <formula>5</formula>
    </cfRule>
    <cfRule type="cellIs" dxfId="0" priority="2" stopIfTrue="1" operator="greaterThanOrEqual">
      <formula>5</formula>
    </cfRule>
  </conditionalFormatting>
  <pageMargins left="0.6692913385826772" right="0.35433070866141736" top="0.78740157480314965" bottom="0.47244094488188981" header="0.51181102362204722" footer="0.59055118110236227"/>
  <pageSetup paperSize="9" scale="82" fitToHeight="5" orientation="portrait" r:id="rId1"/>
  <headerFooter alignWithMargins="0">
    <oddHeader>&amp;Rpage &amp;P of &amp;N</oddHeader>
    <oddFooter>&amp;L&amp;10Phalanx Biotech Group
Tel: 0800-777-988
Fax: 886-3-5785099
Website: www.phalanxbiotech.com
Contact: twsales@phalanxbiotech.com(Taiwan);
6 Technology Road 5, 6th Floor Hsinchu Science Park, Hsinchu 30078, Taiwan&amp;R&amp;G</oddFooter>
  </headerFooter>
  <rowBreaks count="2" manualBreakCount="2">
    <brk id="27" max="8" man="1"/>
    <brk id="55" max="8" man="1"/>
  </rowBreaks>
  <drawing r:id="rId2"/>
  <legacyDrawing r:id="rId3"/>
  <legacyDrawingHF r:id="rId4"/>
</worksheet>
</file>

<file path=xl/worksheets/sheet9.xml><?xml version="1.0" encoding="utf-8"?>
<worksheet xmlns="http://schemas.openxmlformats.org/spreadsheetml/2006/main" xmlns:r="http://schemas.openxmlformats.org/officeDocument/2006/relationships">
  <sheetPr codeName="Sheet9">
    <tabColor theme="1"/>
  </sheetPr>
  <dimension ref="A1:AO93"/>
  <sheetViews>
    <sheetView view="pageBreakPreview" zoomScale="78" zoomScaleNormal="75" zoomScaleSheetLayoutView="78" workbookViewId="0">
      <selection activeCell="O15" sqref="O15:U15"/>
    </sheetView>
  </sheetViews>
  <sheetFormatPr defaultRowHeight="15.75"/>
  <cols>
    <col min="1" max="1" width="3.375" style="179" customWidth="1"/>
    <col min="2" max="2" width="4.75" style="179" customWidth="1"/>
    <col min="3" max="3" width="16.25" style="179" customWidth="1"/>
    <col min="4" max="4" width="5.875" style="179" customWidth="1"/>
    <col min="5" max="5" width="4.875" style="256" customWidth="1"/>
    <col min="6" max="6" width="6.625" style="256" customWidth="1"/>
    <col min="7" max="7" width="6.25" style="256" customWidth="1"/>
    <col min="8" max="8" width="11.125" style="179" customWidth="1"/>
    <col min="9" max="9" width="15.875" style="179" customWidth="1"/>
    <col min="10" max="10" width="12.75" style="179" customWidth="1"/>
    <col min="11" max="11" width="4.75" style="179" customWidth="1"/>
    <col min="12" max="13" width="3.375" style="179" customWidth="1"/>
    <col min="14" max="14" width="4.75" style="179" customWidth="1"/>
    <col min="15" max="15" width="16.875" style="179" customWidth="1"/>
    <col min="16" max="16" width="9.625" style="256" bestFit="1" customWidth="1"/>
    <col min="17" max="17" width="11.25" style="179" customWidth="1"/>
    <col min="18" max="18" width="4.375" style="179" customWidth="1"/>
    <col min="19" max="19" width="13.75" style="179" customWidth="1"/>
    <col min="20" max="20" width="7.625" style="179" customWidth="1"/>
    <col min="21" max="21" width="4.25" style="179" customWidth="1"/>
    <col min="22" max="22" width="3.5" style="179" bestFit="1" customWidth="1"/>
    <col min="23" max="23" width="12" style="179" customWidth="1"/>
    <col min="24" max="25" width="9" style="179"/>
    <col min="26" max="26" width="4.125" style="179" customWidth="1"/>
    <col min="27" max="27" width="4.125" style="295" customWidth="1"/>
    <col min="28" max="28" width="4.75" style="179" customWidth="1"/>
    <col min="29" max="29" width="17.875" style="179" customWidth="1"/>
    <col min="30" max="30" width="9.625" style="256" bestFit="1" customWidth="1"/>
    <col min="31" max="31" width="9.375" style="179" customWidth="1"/>
    <col min="32" max="32" width="4.375" style="179" customWidth="1"/>
    <col min="33" max="33" width="13.75" style="179" customWidth="1"/>
    <col min="34" max="34" width="7.625" style="179" customWidth="1"/>
    <col min="35" max="35" width="5.25" style="179" customWidth="1"/>
    <col min="36" max="36" width="3.5" style="179" bestFit="1" customWidth="1"/>
    <col min="37" max="16384" width="9" style="179"/>
  </cols>
  <sheetData>
    <row r="1" spans="1:41" ht="28.5" customHeight="1">
      <c r="A1" s="317" t="s">
        <v>468</v>
      </c>
      <c r="B1" s="315"/>
      <c r="C1" s="315"/>
      <c r="D1" s="315"/>
      <c r="E1" s="316"/>
      <c r="F1" s="316"/>
      <c r="G1" s="316"/>
      <c r="H1" s="315"/>
      <c r="I1" s="315"/>
      <c r="J1" s="315"/>
      <c r="K1" s="315"/>
      <c r="L1" s="318"/>
      <c r="M1" s="315"/>
      <c r="N1" s="317" t="s">
        <v>469</v>
      </c>
      <c r="O1" s="315"/>
      <c r="P1" s="316"/>
      <c r="Q1" s="315"/>
      <c r="R1" s="315"/>
      <c r="S1" s="315"/>
      <c r="T1" s="315"/>
      <c r="U1" s="315"/>
      <c r="V1" s="315"/>
      <c r="W1" s="315"/>
      <c r="X1" s="315"/>
      <c r="Y1" s="315"/>
      <c r="Z1" s="318"/>
      <c r="AA1" s="315"/>
      <c r="AB1" s="317" t="s">
        <v>470</v>
      </c>
      <c r="AC1" s="315"/>
      <c r="AD1" s="316"/>
      <c r="AE1" s="315"/>
      <c r="AF1" s="315"/>
      <c r="AG1" s="315"/>
      <c r="AH1" s="315"/>
      <c r="AI1" s="315"/>
      <c r="AJ1" s="315"/>
      <c r="AK1" s="315"/>
      <c r="AL1" s="315"/>
      <c r="AM1" s="315"/>
      <c r="AN1" s="315"/>
      <c r="AO1" s="315"/>
    </row>
    <row r="2" spans="1:41" s="295" customFormat="1" ht="28.5" customHeight="1">
      <c r="A2" s="323"/>
      <c r="E2" s="293"/>
      <c r="F2" s="293"/>
      <c r="G2" s="293"/>
      <c r="L2" s="318"/>
      <c r="N2" s="323"/>
      <c r="P2" s="293"/>
      <c r="Z2" s="318"/>
      <c r="AB2" s="323"/>
      <c r="AD2" s="293"/>
    </row>
    <row r="3" spans="1:41" ht="31.5" customHeight="1">
      <c r="B3" s="319" t="s">
        <v>298</v>
      </c>
      <c r="C3" s="320"/>
      <c r="D3" s="320"/>
      <c r="J3" s="295"/>
      <c r="K3" s="295"/>
      <c r="L3" s="318"/>
      <c r="M3" s="295"/>
      <c r="N3" s="319" t="s">
        <v>298</v>
      </c>
      <c r="O3" s="320"/>
      <c r="Q3" s="306"/>
      <c r="Z3" s="318"/>
      <c r="AB3" s="319" t="s">
        <v>298</v>
      </c>
      <c r="AC3" s="320"/>
      <c r="AE3" s="306"/>
    </row>
    <row r="4" spans="1:41">
      <c r="J4" s="295"/>
      <c r="K4" s="295"/>
      <c r="L4" s="318"/>
      <c r="M4" s="295"/>
      <c r="Z4" s="318"/>
    </row>
    <row r="5" spans="1:41" ht="20.25" customHeight="1">
      <c r="B5" s="257" t="s">
        <v>299</v>
      </c>
      <c r="C5" s="257"/>
      <c r="D5" s="257"/>
      <c r="H5" s="257"/>
      <c r="I5" s="257"/>
      <c r="J5" s="222"/>
      <c r="K5" s="222"/>
      <c r="L5" s="318"/>
      <c r="M5" s="295"/>
      <c r="N5" s="222" t="s">
        <v>491</v>
      </c>
      <c r="O5" s="257"/>
      <c r="Q5" s="257"/>
      <c r="R5" s="257"/>
      <c r="S5" s="257"/>
      <c r="T5" s="257"/>
      <c r="U5" s="257"/>
      <c r="Z5" s="318"/>
      <c r="AB5" s="308" t="s">
        <v>492</v>
      </c>
      <c r="AC5" s="257"/>
      <c r="AE5" s="257"/>
      <c r="AF5" s="257"/>
      <c r="AG5" s="257"/>
      <c r="AH5" s="257"/>
      <c r="AI5" s="257"/>
    </row>
    <row r="6" spans="1:41" ht="20.25" customHeight="1">
      <c r="B6" s="257"/>
      <c r="C6" s="257"/>
      <c r="D6" s="257"/>
      <c r="H6" s="257"/>
      <c r="I6" s="257"/>
      <c r="J6" s="222"/>
      <c r="K6" s="222"/>
      <c r="L6" s="318"/>
      <c r="M6" s="295"/>
      <c r="N6" s="257"/>
      <c r="O6" s="257"/>
      <c r="Q6" s="257"/>
      <c r="R6" s="257"/>
      <c r="S6" s="257"/>
      <c r="T6" s="257"/>
      <c r="U6" s="257"/>
      <c r="Z6" s="318"/>
      <c r="AB6" s="257"/>
      <c r="AC6" s="257"/>
      <c r="AE6" s="257"/>
      <c r="AF6" s="257"/>
      <c r="AG6" s="257"/>
      <c r="AH6" s="257"/>
      <c r="AI6" s="257"/>
    </row>
    <row r="7" spans="1:41" ht="24.75" customHeight="1">
      <c r="B7" s="257"/>
      <c r="C7" s="257" t="s">
        <v>453</v>
      </c>
      <c r="D7" s="257"/>
      <c r="E7" s="301" t="e">
        <f>#REF!</f>
        <v>#REF!</v>
      </c>
      <c r="F7" s="257" t="s">
        <v>454</v>
      </c>
      <c r="G7" s="257"/>
      <c r="H7" s="257"/>
      <c r="I7" s="302" t="e">
        <f>'RQC-1'!D15</f>
        <v>#REF!</v>
      </c>
      <c r="J7" s="332"/>
      <c r="K7" s="332"/>
      <c r="L7" s="318"/>
      <c r="M7" s="295"/>
      <c r="N7" s="257"/>
      <c r="O7" s="308" t="s">
        <v>456</v>
      </c>
      <c r="P7" s="309" t="e">
        <f>'RQC-1'!D15</f>
        <v>#REF!</v>
      </c>
      <c r="Q7" s="308" t="s">
        <v>457</v>
      </c>
      <c r="R7" s="301" t="e">
        <f>E7</f>
        <v>#REF!</v>
      </c>
      <c r="S7" s="308" t="s">
        <v>458</v>
      </c>
      <c r="T7" s="301"/>
      <c r="U7" s="301" t="e">
        <f>G8</f>
        <v>#REF!</v>
      </c>
      <c r="V7" s="310" t="s">
        <v>459</v>
      </c>
      <c r="W7" s="311" t="e">
        <f>'RQC-3'!C42</f>
        <v>#REF!</v>
      </c>
      <c r="X7" s="310" t="s">
        <v>460</v>
      </c>
      <c r="Z7" s="318"/>
      <c r="AB7" s="257"/>
      <c r="AC7" s="308" t="s">
        <v>471</v>
      </c>
      <c r="AD7" s="309" t="e">
        <f>P7</f>
        <v>#REF!</v>
      </c>
      <c r="AE7" s="308" t="s">
        <v>472</v>
      </c>
      <c r="AF7" s="301" t="e">
        <f>R7</f>
        <v>#REF!</v>
      </c>
      <c r="AG7" s="308" t="s">
        <v>473</v>
      </c>
      <c r="AH7" s="301"/>
      <c r="AI7" s="301" t="e">
        <f>U7</f>
        <v>#REF!</v>
      </c>
      <c r="AJ7" s="310" t="s">
        <v>459</v>
      </c>
      <c r="AK7" s="311" t="e">
        <f>W7</f>
        <v>#REF!</v>
      </c>
      <c r="AL7" s="310" t="s">
        <v>474</v>
      </c>
    </row>
    <row r="8" spans="1:41" ht="24.75" customHeight="1">
      <c r="B8" s="257"/>
      <c r="C8" s="257" t="s">
        <v>489</v>
      </c>
      <c r="D8" s="257"/>
      <c r="G8" s="301" t="e">
        <f>#REF!*#REF!</f>
        <v>#REF!</v>
      </c>
      <c r="H8" s="301" t="e">
        <f>'RQC-3'!C42</f>
        <v>#REF!</v>
      </c>
      <c r="I8" s="257" t="s">
        <v>449</v>
      </c>
      <c r="J8" s="293"/>
      <c r="K8" s="222"/>
      <c r="L8" s="318"/>
      <c r="M8" s="295"/>
      <c r="N8" s="257"/>
      <c r="O8" s="326" t="s">
        <v>486</v>
      </c>
      <c r="P8" s="309" t="e">
        <f>D9</f>
        <v>#REF!</v>
      </c>
      <c r="Q8" s="257"/>
      <c r="R8" s="313" t="s">
        <v>461</v>
      </c>
      <c r="S8" s="313"/>
      <c r="T8" s="311" t="e">
        <f>服務表!E5</f>
        <v>#REF!</v>
      </c>
      <c r="U8" s="257"/>
      <c r="Z8" s="318"/>
      <c r="AB8" s="257"/>
      <c r="AC8" s="326" t="s">
        <v>500</v>
      </c>
      <c r="AD8" s="311" t="e">
        <f>P8</f>
        <v>#REF!</v>
      </c>
      <c r="AE8" s="257"/>
      <c r="AF8" s="313" t="s">
        <v>461</v>
      </c>
      <c r="AG8" s="313"/>
      <c r="AH8" s="311" t="e">
        <f>T8</f>
        <v>#REF!</v>
      </c>
      <c r="AI8" s="257"/>
    </row>
    <row r="9" spans="1:41" ht="24.75" customHeight="1">
      <c r="B9" s="257"/>
      <c r="C9" s="257" t="s">
        <v>490</v>
      </c>
      <c r="D9" s="302" t="e">
        <f>#REF!</f>
        <v>#REF!</v>
      </c>
      <c r="E9" s="257"/>
      <c r="F9" s="257"/>
      <c r="G9" s="257" t="s">
        <v>448</v>
      </c>
      <c r="H9" s="257"/>
      <c r="I9" s="303" t="e">
        <f>服務表!E5</f>
        <v>#REF!</v>
      </c>
      <c r="J9" s="222"/>
      <c r="K9" s="222"/>
      <c r="L9" s="318"/>
      <c r="M9" s="295"/>
      <c r="N9" s="257"/>
      <c r="O9" s="998" t="s">
        <v>479</v>
      </c>
      <c r="P9" s="998"/>
      <c r="Q9" s="998"/>
      <c r="R9" s="998"/>
      <c r="S9" s="998"/>
      <c r="T9" s="998"/>
      <c r="U9" s="998"/>
      <c r="V9" s="998"/>
      <c r="W9" s="998"/>
      <c r="X9" s="998"/>
      <c r="Y9" s="998"/>
      <c r="Z9" s="318"/>
      <c r="AB9" s="257"/>
      <c r="AC9" s="998" t="s">
        <v>480</v>
      </c>
      <c r="AD9" s="998"/>
      <c r="AE9" s="998"/>
      <c r="AF9" s="998"/>
      <c r="AG9" s="998"/>
      <c r="AH9" s="998"/>
      <c r="AI9" s="998"/>
      <c r="AJ9" s="998"/>
      <c r="AK9" s="998"/>
      <c r="AL9" s="998"/>
      <c r="AM9" s="998"/>
      <c r="AN9" s="310"/>
    </row>
    <row r="10" spans="1:41" ht="24.75" customHeight="1">
      <c r="B10" s="257"/>
      <c r="C10" s="1001" t="s">
        <v>493</v>
      </c>
      <c r="D10" s="1001"/>
      <c r="E10" s="1001"/>
      <c r="F10" s="1001"/>
      <c r="G10" s="1001"/>
      <c r="H10" s="1001"/>
      <c r="I10" s="1001"/>
      <c r="J10" s="305"/>
      <c r="K10" s="295"/>
      <c r="L10" s="318"/>
      <c r="M10" s="295"/>
      <c r="N10" s="257"/>
      <c r="O10" s="310" t="s">
        <v>462</v>
      </c>
      <c r="P10" s="304"/>
      <c r="Q10" s="305"/>
      <c r="R10" s="305"/>
      <c r="S10" s="305"/>
      <c r="T10" s="305"/>
      <c r="Z10" s="318"/>
      <c r="AB10" s="257"/>
      <c r="AC10" s="310" t="s">
        <v>487</v>
      </c>
      <c r="AD10" s="304"/>
      <c r="AE10" s="305"/>
      <c r="AF10" s="305"/>
      <c r="AG10" s="305"/>
      <c r="AH10" s="305"/>
    </row>
    <row r="11" spans="1:41" ht="24.75" customHeight="1">
      <c r="C11" s="1001" t="s">
        <v>498</v>
      </c>
      <c r="D11" s="1001"/>
      <c r="E11" s="1001"/>
      <c r="F11" s="1001"/>
      <c r="G11" s="1001"/>
      <c r="H11" s="1001"/>
      <c r="I11" s="1001"/>
      <c r="J11" s="222"/>
      <c r="K11" s="295"/>
      <c r="L11" s="318"/>
      <c r="M11" s="295"/>
      <c r="O11" s="257"/>
      <c r="Q11" s="257"/>
      <c r="R11" s="257"/>
      <c r="S11" s="257"/>
      <c r="T11" s="257"/>
      <c r="Z11" s="318"/>
      <c r="AC11" s="257"/>
      <c r="AE11" s="257"/>
      <c r="AF11" s="257"/>
      <c r="AG11" s="257"/>
      <c r="AH11" s="257"/>
    </row>
    <row r="12" spans="1:41" ht="24.75" customHeight="1">
      <c r="C12" s="257"/>
      <c r="D12" s="257"/>
      <c r="H12" s="257"/>
      <c r="I12" s="257"/>
      <c r="J12" s="222"/>
      <c r="K12" s="222"/>
      <c r="L12" s="318"/>
      <c r="M12" s="295"/>
      <c r="O12" s="257"/>
      <c r="Q12" s="257"/>
      <c r="R12" s="257"/>
      <c r="S12" s="257"/>
      <c r="T12" s="257"/>
      <c r="U12" s="312"/>
      <c r="Z12" s="318"/>
      <c r="AC12" s="308"/>
      <c r="AE12" s="257"/>
      <c r="AF12" s="257"/>
      <c r="AG12" s="257"/>
      <c r="AH12" s="257"/>
      <c r="AI12" s="312"/>
    </row>
    <row r="13" spans="1:41" ht="24.75" customHeight="1">
      <c r="C13" s="998" t="s">
        <v>485</v>
      </c>
      <c r="D13" s="998"/>
      <c r="E13" s="998"/>
      <c r="F13" s="998"/>
      <c r="G13" s="998"/>
      <c r="H13" s="998"/>
      <c r="I13" s="998"/>
      <c r="J13" s="333"/>
      <c r="K13" s="333"/>
      <c r="L13" s="318"/>
      <c r="M13" s="295"/>
      <c r="O13" s="257"/>
      <c r="Q13" s="257"/>
      <c r="R13" s="257"/>
      <c r="S13" s="257"/>
      <c r="T13" s="257"/>
      <c r="U13" s="312"/>
      <c r="Z13" s="318"/>
      <c r="AC13" s="308"/>
      <c r="AE13" s="257"/>
      <c r="AF13" s="257"/>
      <c r="AG13" s="257"/>
      <c r="AH13" s="257"/>
      <c r="AI13" s="312"/>
    </row>
    <row r="14" spans="1:41" ht="24" customHeight="1">
      <c r="C14" s="257"/>
      <c r="D14" s="257"/>
      <c r="H14" s="257"/>
      <c r="I14" s="257"/>
      <c r="J14" s="222"/>
      <c r="K14" s="222"/>
      <c r="L14" s="318"/>
      <c r="M14" s="295"/>
      <c r="O14" s="257" t="s">
        <v>463</v>
      </c>
      <c r="Q14" s="257"/>
      <c r="R14" s="257"/>
      <c r="S14" s="257"/>
      <c r="T14" s="257"/>
      <c r="U14" s="312"/>
      <c r="Z14" s="318"/>
      <c r="AC14" s="308" t="s">
        <v>476</v>
      </c>
      <c r="AE14" s="257"/>
      <c r="AF14" s="257"/>
      <c r="AG14" s="257"/>
      <c r="AH14" s="257"/>
      <c r="AI14" s="312"/>
    </row>
    <row r="15" spans="1:41" ht="15.75" customHeight="1">
      <c r="J15" s="295"/>
      <c r="K15" s="295"/>
      <c r="L15" s="318"/>
      <c r="M15" s="295"/>
      <c r="O15" s="998"/>
      <c r="P15" s="998"/>
      <c r="Q15" s="998"/>
      <c r="R15" s="998"/>
      <c r="S15" s="998"/>
      <c r="T15" s="998"/>
      <c r="U15" s="998"/>
      <c r="Z15" s="318"/>
      <c r="AC15" s="998"/>
      <c r="AD15" s="998"/>
      <c r="AE15" s="998"/>
      <c r="AF15" s="998"/>
      <c r="AG15" s="998"/>
      <c r="AH15" s="998"/>
      <c r="AI15" s="998"/>
    </row>
    <row r="16" spans="1:41" ht="20.25" customHeight="1">
      <c r="C16" s="179" t="s">
        <v>300</v>
      </c>
      <c r="J16" s="295"/>
      <c r="K16" s="295"/>
      <c r="L16" s="318"/>
      <c r="M16" s="295"/>
      <c r="O16" s="257" t="s">
        <v>301</v>
      </c>
      <c r="Q16" s="257"/>
      <c r="R16" s="257"/>
      <c r="S16" s="257"/>
      <c r="Z16" s="318"/>
      <c r="AC16" s="257" t="s">
        <v>301</v>
      </c>
      <c r="AE16" s="257"/>
      <c r="AF16" s="257"/>
      <c r="AG16" s="257"/>
    </row>
    <row r="17" spans="1:41" ht="16.5" customHeight="1">
      <c r="J17" s="295"/>
      <c r="K17" s="295"/>
      <c r="L17" s="318"/>
      <c r="M17" s="295"/>
      <c r="O17" s="998" t="s">
        <v>465</v>
      </c>
      <c r="P17" s="998"/>
      <c r="Q17" s="998"/>
      <c r="R17" s="998"/>
      <c r="S17" s="998"/>
      <c r="T17" s="998"/>
      <c r="U17" s="998"/>
      <c r="V17" s="998"/>
      <c r="W17" s="998"/>
      <c r="X17" s="998"/>
      <c r="Y17" s="998"/>
      <c r="Z17" s="318"/>
      <c r="AC17" s="998"/>
      <c r="AD17" s="998"/>
      <c r="AE17" s="998"/>
      <c r="AF17" s="998"/>
      <c r="AG17" s="998"/>
      <c r="AH17" s="998"/>
      <c r="AI17" s="998"/>
      <c r="AJ17" s="998"/>
      <c r="AK17" s="998"/>
      <c r="AL17" s="998"/>
      <c r="AM17" s="998"/>
    </row>
    <row r="18" spans="1:41" ht="16.5" customHeight="1">
      <c r="C18" s="257" t="s">
        <v>301</v>
      </c>
      <c r="D18" s="257"/>
      <c r="H18" s="257"/>
      <c r="I18" s="257"/>
      <c r="J18" s="222"/>
      <c r="K18" s="222"/>
      <c r="L18" s="318"/>
      <c r="M18" s="295"/>
      <c r="O18" s="306" t="s">
        <v>483</v>
      </c>
      <c r="P18" s="999" t="s">
        <v>508</v>
      </c>
      <c r="Q18" s="999"/>
      <c r="R18" s="999"/>
      <c r="S18" s="999"/>
      <c r="T18" s="306"/>
      <c r="U18" s="306"/>
      <c r="V18" s="306"/>
      <c r="W18" s="306"/>
      <c r="X18" s="306"/>
      <c r="Y18" s="306"/>
      <c r="Z18" s="318"/>
      <c r="AC18" s="306" t="s">
        <v>483</v>
      </c>
      <c r="AD18" s="999" t="s">
        <v>505</v>
      </c>
      <c r="AE18" s="999"/>
      <c r="AF18" s="999"/>
      <c r="AG18" s="999"/>
      <c r="AH18" s="306"/>
      <c r="AI18" s="306"/>
      <c r="AJ18" s="306"/>
      <c r="AK18" s="306"/>
      <c r="AL18" s="306"/>
      <c r="AM18" s="306"/>
    </row>
    <row r="19" spans="1:41" ht="15.75" customHeight="1">
      <c r="C19" s="998" t="s">
        <v>488</v>
      </c>
      <c r="D19" s="998"/>
      <c r="E19" s="998"/>
      <c r="F19" s="998"/>
      <c r="G19" s="998"/>
      <c r="H19" s="998"/>
      <c r="I19" s="998"/>
      <c r="J19" s="333"/>
      <c r="K19" s="333"/>
      <c r="L19" s="318"/>
      <c r="M19" s="295"/>
      <c r="O19" s="257" t="s">
        <v>302</v>
      </c>
      <c r="P19" s="179" t="s">
        <v>450</v>
      </c>
      <c r="Q19" s="256"/>
      <c r="T19" s="257"/>
      <c r="U19" s="257"/>
      <c r="Z19" s="318"/>
      <c r="AC19" s="257" t="s">
        <v>302</v>
      </c>
      <c r="AD19" s="179" t="s">
        <v>507</v>
      </c>
      <c r="AE19" s="256"/>
      <c r="AH19" s="257"/>
      <c r="AI19" s="257"/>
    </row>
    <row r="20" spans="1:41" ht="15.75" customHeight="1">
      <c r="C20" s="306" t="s">
        <v>483</v>
      </c>
      <c r="D20" s="999" t="s">
        <v>484</v>
      </c>
      <c r="E20" s="999"/>
      <c r="F20" s="999"/>
      <c r="G20" s="999"/>
      <c r="H20" s="999"/>
      <c r="I20" s="999"/>
      <c r="J20" s="333"/>
      <c r="K20" s="333"/>
      <c r="L20" s="318"/>
      <c r="M20" s="295"/>
      <c r="O20" s="179" t="s">
        <v>303</v>
      </c>
      <c r="P20" s="179" t="s">
        <v>464</v>
      </c>
      <c r="Q20" s="256"/>
      <c r="T20" s="257"/>
      <c r="U20" s="257"/>
      <c r="Z20" s="318"/>
      <c r="AC20" s="257" t="s">
        <v>304</v>
      </c>
      <c r="AD20" s="307" t="s">
        <v>506</v>
      </c>
      <c r="AE20" s="256"/>
      <c r="AH20" s="257"/>
      <c r="AI20" s="257"/>
    </row>
    <row r="21" spans="1:41" ht="15.75" customHeight="1">
      <c r="C21" s="257" t="s">
        <v>302</v>
      </c>
      <c r="D21" s="179" t="s">
        <v>451</v>
      </c>
      <c r="E21" s="257"/>
      <c r="F21" s="257"/>
      <c r="G21" s="257"/>
      <c r="H21" s="256"/>
      <c r="J21" s="295"/>
      <c r="K21" s="295"/>
      <c r="L21" s="318"/>
      <c r="M21" s="295"/>
      <c r="O21" s="257" t="s">
        <v>304</v>
      </c>
      <c r="P21" s="307" t="s">
        <v>305</v>
      </c>
      <c r="Q21" s="256"/>
      <c r="R21" s="307"/>
      <c r="S21" s="307"/>
      <c r="Z21" s="318"/>
      <c r="AC21" s="257"/>
      <c r="AD21" s="307"/>
      <c r="AE21" s="256"/>
      <c r="AF21" s="307"/>
      <c r="AG21" s="307"/>
    </row>
    <row r="22" spans="1:41">
      <c r="C22" s="179" t="s">
        <v>303</v>
      </c>
      <c r="D22" s="179" t="s">
        <v>452</v>
      </c>
      <c r="E22" s="179"/>
      <c r="F22" s="179"/>
      <c r="G22" s="179"/>
      <c r="H22" s="256"/>
      <c r="J22" s="295"/>
      <c r="K22" s="295"/>
      <c r="L22" s="318"/>
      <c r="M22" s="295"/>
      <c r="Z22" s="318"/>
    </row>
    <row r="23" spans="1:41" ht="15.75" customHeight="1">
      <c r="C23" s="257" t="s">
        <v>304</v>
      </c>
      <c r="D23" s="307" t="s">
        <v>305</v>
      </c>
      <c r="E23" s="257"/>
      <c r="F23" s="257"/>
      <c r="G23" s="257"/>
      <c r="H23" s="256"/>
      <c r="I23" s="307"/>
      <c r="J23" s="324"/>
      <c r="K23" s="324"/>
      <c r="L23" s="318"/>
      <c r="M23" s="295"/>
      <c r="Z23" s="318"/>
    </row>
    <row r="24" spans="1:41">
      <c r="J24" s="295"/>
      <c r="K24" s="295"/>
      <c r="L24" s="318"/>
      <c r="M24" s="295"/>
      <c r="Z24" s="318"/>
    </row>
    <row r="25" spans="1:41">
      <c r="A25" s="318"/>
      <c r="B25" s="318"/>
      <c r="C25" s="318"/>
      <c r="D25" s="318"/>
      <c r="E25" s="325"/>
      <c r="F25" s="325"/>
      <c r="G25" s="325"/>
      <c r="H25" s="318"/>
      <c r="I25" s="318"/>
      <c r="J25" s="318"/>
      <c r="K25" s="318"/>
      <c r="L25" s="318"/>
      <c r="M25" s="318"/>
      <c r="N25" s="318"/>
      <c r="O25" s="318"/>
      <c r="P25" s="325"/>
      <c r="Q25" s="318"/>
      <c r="R25" s="318"/>
      <c r="S25" s="318"/>
      <c r="T25" s="318"/>
      <c r="U25" s="318"/>
      <c r="V25" s="318"/>
      <c r="W25" s="318"/>
      <c r="X25" s="318"/>
      <c r="Y25" s="318"/>
      <c r="Z25" s="318"/>
      <c r="AA25" s="318"/>
      <c r="AB25" s="318"/>
      <c r="AC25" s="318"/>
      <c r="AD25" s="325"/>
      <c r="AE25" s="318"/>
      <c r="AF25" s="318"/>
      <c r="AG25" s="318"/>
      <c r="AH25" s="318"/>
      <c r="AI25" s="318"/>
      <c r="AJ25" s="318"/>
      <c r="AK25" s="318"/>
      <c r="AL25" s="318"/>
      <c r="AM25" s="318"/>
      <c r="AN25" s="318"/>
      <c r="AO25" s="318"/>
    </row>
    <row r="26" spans="1:41" ht="16.5" customHeight="1">
      <c r="A26" s="295"/>
      <c r="B26" s="295"/>
      <c r="C26" s="295"/>
      <c r="D26" s="295"/>
      <c r="E26" s="293"/>
      <c r="F26" s="293"/>
      <c r="G26" s="293"/>
      <c r="H26" s="295"/>
      <c r="I26" s="295"/>
      <c r="J26" s="295"/>
      <c r="K26" s="295"/>
      <c r="L26" s="318"/>
      <c r="M26" s="295"/>
      <c r="N26" s="295"/>
      <c r="O26" s="295"/>
      <c r="P26" s="293"/>
      <c r="Q26" s="295"/>
      <c r="R26" s="295"/>
      <c r="S26" s="295"/>
      <c r="T26" s="295"/>
      <c r="U26" s="295"/>
      <c r="V26" s="295"/>
      <c r="W26" s="295"/>
      <c r="X26" s="295"/>
      <c r="Y26" s="295"/>
      <c r="Z26" s="318"/>
      <c r="AB26" s="295"/>
      <c r="AC26" s="295"/>
      <c r="AD26" s="293"/>
      <c r="AE26" s="295"/>
      <c r="AF26" s="295"/>
      <c r="AG26" s="295"/>
      <c r="AH26" s="295"/>
      <c r="AI26" s="295"/>
      <c r="AJ26" s="295"/>
      <c r="AK26" s="295"/>
      <c r="AL26" s="295"/>
      <c r="AM26" s="295"/>
    </row>
    <row r="27" spans="1:41" s="318" customFormat="1" ht="18.75">
      <c r="A27" s="295"/>
      <c r="B27" s="321" t="s">
        <v>306</v>
      </c>
      <c r="C27" s="322"/>
      <c r="D27" s="322"/>
      <c r="E27" s="293"/>
      <c r="F27" s="293"/>
      <c r="G27" s="293"/>
      <c r="H27" s="295"/>
      <c r="I27" s="295"/>
      <c r="J27" s="295"/>
      <c r="K27" s="295"/>
      <c r="M27" s="295"/>
      <c r="N27" s="321" t="s">
        <v>306</v>
      </c>
      <c r="O27" s="322"/>
      <c r="P27" s="293"/>
      <c r="Q27" s="297"/>
      <c r="R27" s="295"/>
      <c r="S27" s="295"/>
      <c r="T27" s="295"/>
      <c r="U27" s="295"/>
      <c r="V27" s="295"/>
      <c r="W27" s="295"/>
      <c r="X27" s="295"/>
      <c r="Y27" s="295"/>
      <c r="AA27" s="295"/>
      <c r="AB27" s="321" t="s">
        <v>306</v>
      </c>
      <c r="AC27" s="322"/>
      <c r="AD27" s="293"/>
      <c r="AE27" s="297"/>
      <c r="AF27" s="295"/>
      <c r="AG27" s="295"/>
      <c r="AH27" s="295"/>
      <c r="AI27" s="295"/>
      <c r="AJ27" s="295"/>
      <c r="AK27" s="295"/>
      <c r="AL27" s="295"/>
      <c r="AM27" s="295"/>
      <c r="AN27" s="179"/>
      <c r="AO27" s="179"/>
    </row>
    <row r="28" spans="1:41">
      <c r="A28" s="295"/>
      <c r="B28" s="295"/>
      <c r="C28" s="295"/>
      <c r="D28" s="295"/>
      <c r="E28" s="293"/>
      <c r="F28" s="293"/>
      <c r="G28" s="293"/>
      <c r="H28" s="295"/>
      <c r="I28" s="295"/>
      <c r="J28" s="295"/>
      <c r="K28" s="295"/>
      <c r="L28" s="318"/>
      <c r="M28" s="295"/>
      <c r="N28" s="295"/>
      <c r="O28" s="295"/>
      <c r="P28" s="293"/>
      <c r="Q28" s="295"/>
      <c r="R28" s="295"/>
      <c r="S28" s="295"/>
      <c r="T28" s="295"/>
      <c r="U28" s="295"/>
      <c r="V28" s="295"/>
      <c r="W28" s="295"/>
      <c r="X28" s="295"/>
      <c r="Y28" s="295"/>
      <c r="Z28" s="318"/>
      <c r="AB28" s="295"/>
      <c r="AC28" s="295"/>
      <c r="AD28" s="293"/>
      <c r="AE28" s="295"/>
      <c r="AF28" s="295"/>
      <c r="AG28" s="295"/>
      <c r="AH28" s="295"/>
      <c r="AI28" s="295"/>
      <c r="AJ28" s="295"/>
      <c r="AK28" s="295"/>
      <c r="AL28" s="295"/>
      <c r="AM28" s="295"/>
    </row>
    <row r="29" spans="1:41" ht="31.5" customHeight="1">
      <c r="A29" s="295"/>
      <c r="B29" s="222" t="s">
        <v>299</v>
      </c>
      <c r="C29" s="222"/>
      <c r="D29" s="222"/>
      <c r="E29" s="293"/>
      <c r="F29" s="293"/>
      <c r="G29" s="293"/>
      <c r="H29" s="222"/>
      <c r="I29" s="222"/>
      <c r="J29" s="222"/>
      <c r="K29" s="222"/>
      <c r="L29" s="318"/>
      <c r="M29" s="295"/>
      <c r="N29" s="222" t="s">
        <v>491</v>
      </c>
      <c r="O29" s="222"/>
      <c r="P29" s="293"/>
      <c r="Q29" s="222"/>
      <c r="R29" s="222"/>
      <c r="S29" s="222"/>
      <c r="T29" s="222"/>
      <c r="U29" s="222"/>
      <c r="V29" s="295"/>
      <c r="W29" s="295"/>
      <c r="X29" s="295"/>
      <c r="Y29" s="295"/>
      <c r="Z29" s="318"/>
      <c r="AB29" s="229" t="s">
        <v>492</v>
      </c>
      <c r="AC29" s="222"/>
      <c r="AD29" s="293"/>
      <c r="AE29" s="222"/>
      <c r="AF29" s="222"/>
      <c r="AG29" s="222"/>
      <c r="AH29" s="222"/>
      <c r="AI29" s="222"/>
      <c r="AJ29" s="295"/>
      <c r="AK29" s="295"/>
      <c r="AL29" s="295"/>
      <c r="AM29" s="295"/>
    </row>
    <row r="30" spans="1:41">
      <c r="B30" s="257"/>
      <c r="C30" s="257"/>
      <c r="D30" s="257"/>
      <c r="H30" s="257"/>
      <c r="I30" s="257"/>
      <c r="J30" s="257"/>
      <c r="K30" s="257"/>
      <c r="L30" s="318"/>
      <c r="M30" s="295"/>
      <c r="N30" s="257"/>
      <c r="O30" s="257"/>
      <c r="Q30" s="257"/>
      <c r="R30" s="257"/>
      <c r="S30" s="257"/>
      <c r="T30" s="257"/>
      <c r="U30" s="257"/>
      <c r="Z30" s="318"/>
      <c r="AB30" s="257"/>
      <c r="AC30" s="257"/>
      <c r="AE30" s="257"/>
      <c r="AF30" s="257"/>
      <c r="AG30" s="257"/>
      <c r="AH30" s="257"/>
      <c r="AI30" s="257"/>
    </row>
    <row r="31" spans="1:41" ht="24" customHeight="1">
      <c r="B31" s="257"/>
      <c r="C31" s="257" t="s">
        <v>453</v>
      </c>
      <c r="D31" s="257"/>
      <c r="E31" s="301" t="e">
        <f>E7</f>
        <v>#REF!</v>
      </c>
      <c r="F31" s="257" t="s">
        <v>454</v>
      </c>
      <c r="G31" s="257"/>
      <c r="H31" s="257"/>
      <c r="I31" s="302" t="e">
        <f>'RQC-1'!D15</f>
        <v>#REF!</v>
      </c>
      <c r="J31" s="301"/>
      <c r="K31" s="301"/>
      <c r="L31" s="318"/>
      <c r="M31" s="295"/>
      <c r="N31" s="257"/>
      <c r="O31" s="308" t="s">
        <v>456</v>
      </c>
      <c r="P31" s="309" t="e">
        <f>P7</f>
        <v>#REF!</v>
      </c>
      <c r="Q31" s="308" t="s">
        <v>457</v>
      </c>
      <c r="R31" s="301" t="e">
        <f>R7</f>
        <v>#REF!</v>
      </c>
      <c r="S31" s="308" t="s">
        <v>458</v>
      </c>
      <c r="T31" s="301"/>
      <c r="U31" s="301" t="e">
        <f>U7</f>
        <v>#REF!</v>
      </c>
      <c r="V31" s="310" t="s">
        <v>459</v>
      </c>
      <c r="W31" s="311" t="e">
        <f>W7</f>
        <v>#REF!</v>
      </c>
      <c r="X31" s="310" t="s">
        <v>460</v>
      </c>
      <c r="Z31" s="318"/>
      <c r="AB31" s="257"/>
      <c r="AC31" s="308" t="s">
        <v>471</v>
      </c>
      <c r="AD31" s="309" t="e">
        <f>AD7</f>
        <v>#REF!</v>
      </c>
      <c r="AE31" s="308" t="s">
        <v>472</v>
      </c>
      <c r="AF31" s="301" t="e">
        <f>AF7</f>
        <v>#REF!</v>
      </c>
      <c r="AG31" s="308" t="s">
        <v>473</v>
      </c>
      <c r="AH31" s="301"/>
      <c r="AI31" s="301" t="e">
        <f>AI7</f>
        <v>#REF!</v>
      </c>
      <c r="AJ31" s="310" t="s">
        <v>459</v>
      </c>
      <c r="AK31" s="311" t="e">
        <f>AK7</f>
        <v>#REF!</v>
      </c>
      <c r="AL31" s="310" t="s">
        <v>474</v>
      </c>
    </row>
    <row r="32" spans="1:41" ht="24" customHeight="1">
      <c r="B32" s="257"/>
      <c r="C32" s="257" t="s">
        <v>489</v>
      </c>
      <c r="D32" s="257"/>
      <c r="G32" s="301" t="e">
        <f>G8</f>
        <v>#REF!</v>
      </c>
      <c r="H32" s="301" t="e">
        <f>'RQC-3'!C42</f>
        <v>#REF!</v>
      </c>
      <c r="I32" s="257" t="s">
        <v>449</v>
      </c>
      <c r="J32" s="256"/>
      <c r="K32" s="257"/>
      <c r="L32" s="318"/>
      <c r="M32" s="295"/>
      <c r="N32" s="257"/>
      <c r="O32" s="326" t="s">
        <v>486</v>
      </c>
      <c r="P32" s="311" t="e">
        <f>P8</f>
        <v>#REF!</v>
      </c>
      <c r="Q32" s="257"/>
      <c r="R32" s="313" t="s">
        <v>461</v>
      </c>
      <c r="S32" s="313"/>
      <c r="T32" s="311" t="e">
        <f>T8</f>
        <v>#REF!</v>
      </c>
      <c r="U32" s="257"/>
      <c r="Z32" s="318"/>
      <c r="AB32" s="257"/>
      <c r="AC32" s="326" t="s">
        <v>500</v>
      </c>
      <c r="AD32" s="311" t="e">
        <f>AD8</f>
        <v>#REF!</v>
      </c>
      <c r="AE32" s="257"/>
      <c r="AF32" s="313" t="s">
        <v>499</v>
      </c>
      <c r="AG32" s="313"/>
      <c r="AH32" s="311" t="e">
        <f>AH8</f>
        <v>#REF!</v>
      </c>
      <c r="AI32" s="257"/>
    </row>
    <row r="33" spans="2:39" ht="24" customHeight="1">
      <c r="B33" s="257"/>
      <c r="C33" s="257" t="s">
        <v>490</v>
      </c>
      <c r="D33" s="302" t="e">
        <f>D9</f>
        <v>#REF!</v>
      </c>
      <c r="E33" s="257"/>
      <c r="F33" s="257"/>
      <c r="G33" s="257" t="s">
        <v>448</v>
      </c>
      <c r="H33" s="257"/>
      <c r="I33" s="303" t="e">
        <f>服務表!E5</f>
        <v>#REF!</v>
      </c>
      <c r="J33" s="257"/>
      <c r="K33" s="257"/>
      <c r="L33" s="318"/>
      <c r="M33" s="295"/>
      <c r="N33" s="257"/>
      <c r="O33" s="1000" t="s">
        <v>481</v>
      </c>
      <c r="P33" s="998"/>
      <c r="Q33" s="998"/>
      <c r="R33" s="998"/>
      <c r="S33" s="998"/>
      <c r="T33" s="998"/>
      <c r="U33" s="998"/>
      <c r="V33" s="998"/>
      <c r="W33" s="998"/>
      <c r="X33" s="998"/>
      <c r="Y33" s="998"/>
      <c r="Z33" s="318"/>
      <c r="AB33" s="257"/>
      <c r="AC33" s="1000" t="s">
        <v>482</v>
      </c>
      <c r="AD33" s="998"/>
      <c r="AE33" s="998"/>
      <c r="AF33" s="998"/>
      <c r="AG33" s="998"/>
      <c r="AH33" s="998"/>
      <c r="AI33" s="998"/>
      <c r="AJ33" s="998"/>
      <c r="AK33" s="998"/>
      <c r="AL33" s="998"/>
      <c r="AM33" s="998"/>
    </row>
    <row r="34" spans="2:39" ht="24" customHeight="1">
      <c r="B34" s="257"/>
      <c r="C34" s="1002" t="s">
        <v>494</v>
      </c>
      <c r="D34" s="1002"/>
      <c r="E34" s="1002"/>
      <c r="F34" s="1002"/>
      <c r="G34" s="1002"/>
      <c r="H34" s="1002"/>
      <c r="I34" s="1002"/>
      <c r="J34" s="1002"/>
      <c r="K34" s="1002"/>
      <c r="L34" s="318"/>
      <c r="M34" s="295"/>
      <c r="N34" s="257"/>
      <c r="O34" s="1000" t="s">
        <v>466</v>
      </c>
      <c r="P34" s="1000"/>
      <c r="Q34" s="1000"/>
      <c r="R34" s="1000"/>
      <c r="S34" s="1000"/>
      <c r="T34" s="1000"/>
      <c r="U34" s="1000"/>
      <c r="V34" s="1000"/>
      <c r="W34" s="1000"/>
      <c r="X34" s="1000"/>
      <c r="Y34" s="1000"/>
      <c r="Z34" s="318"/>
      <c r="AB34" s="257"/>
      <c r="AC34" s="1000" t="s">
        <v>477</v>
      </c>
      <c r="AD34" s="1000"/>
      <c r="AE34" s="1000"/>
      <c r="AF34" s="1000"/>
      <c r="AG34" s="1000"/>
      <c r="AH34" s="1000"/>
      <c r="AI34" s="1000"/>
      <c r="AJ34" s="1000"/>
      <c r="AK34" s="1000"/>
      <c r="AL34" s="1000"/>
      <c r="AM34" s="1000"/>
    </row>
    <row r="35" spans="2:39" ht="23.25" customHeight="1">
      <c r="C35" s="1002" t="s">
        <v>496</v>
      </c>
      <c r="D35" s="1002"/>
      <c r="E35" s="1002"/>
      <c r="F35" s="1002"/>
      <c r="G35" s="1002"/>
      <c r="H35" s="1002"/>
      <c r="I35" s="1002"/>
      <c r="J35" s="1002"/>
      <c r="K35" s="1002"/>
      <c r="L35" s="318"/>
      <c r="M35" s="295"/>
      <c r="O35" s="257" t="s">
        <v>467</v>
      </c>
      <c r="Q35" s="257"/>
      <c r="R35" s="257"/>
      <c r="S35" s="257"/>
      <c r="T35" s="257"/>
      <c r="Z35" s="318"/>
      <c r="AC35" s="257" t="s">
        <v>478</v>
      </c>
      <c r="AE35" s="257"/>
      <c r="AF35" s="257"/>
      <c r="AG35" s="257"/>
      <c r="AH35" s="257"/>
    </row>
    <row r="36" spans="2:39" ht="23.25" customHeight="1">
      <c r="C36" s="1002" t="s">
        <v>497</v>
      </c>
      <c r="D36" s="1002"/>
      <c r="E36" s="1002"/>
      <c r="F36" s="1002"/>
      <c r="G36" s="1002"/>
      <c r="H36" s="1002"/>
      <c r="I36" s="1002"/>
      <c r="J36" s="1002"/>
      <c r="K36" s="1002"/>
      <c r="L36" s="318"/>
      <c r="M36" s="295"/>
      <c r="O36" s="257"/>
      <c r="Q36" s="257"/>
      <c r="R36" s="257"/>
      <c r="S36" s="257"/>
      <c r="T36" s="257"/>
      <c r="Z36" s="318"/>
      <c r="AC36" s="257"/>
      <c r="AE36" s="257"/>
      <c r="AF36" s="257"/>
      <c r="AG36" s="257"/>
      <c r="AH36" s="257"/>
    </row>
    <row r="37" spans="2:39" ht="23.25" customHeight="1">
      <c r="C37" s="1002" t="s">
        <v>495</v>
      </c>
      <c r="D37" s="1002"/>
      <c r="E37" s="1002"/>
      <c r="F37" s="1002"/>
      <c r="G37" s="1002"/>
      <c r="H37" s="1002"/>
      <c r="I37" s="1002"/>
      <c r="J37" s="1002"/>
      <c r="K37" s="1002"/>
      <c r="L37" s="318"/>
      <c r="M37" s="295"/>
      <c r="O37" s="257"/>
      <c r="Q37" s="257"/>
      <c r="R37" s="257"/>
      <c r="S37" s="257"/>
      <c r="T37" s="257"/>
      <c r="U37" s="312"/>
      <c r="Z37" s="318"/>
      <c r="AC37" s="257"/>
      <c r="AE37" s="257"/>
      <c r="AF37" s="257"/>
      <c r="AG37" s="257"/>
      <c r="AH37" s="257"/>
      <c r="AI37" s="312"/>
    </row>
    <row r="38" spans="2:39" ht="20.25" customHeight="1">
      <c r="C38" s="306"/>
      <c r="D38" s="306"/>
      <c r="E38" s="306"/>
      <c r="F38" s="306"/>
      <c r="G38" s="306"/>
      <c r="H38" s="306"/>
      <c r="I38" s="306"/>
      <c r="J38" s="306"/>
      <c r="K38" s="306"/>
      <c r="L38" s="318"/>
      <c r="M38" s="295"/>
      <c r="O38" s="306"/>
      <c r="P38" s="306"/>
      <c r="Q38" s="306"/>
      <c r="R38" s="306"/>
      <c r="S38" s="306"/>
      <c r="T38" s="306"/>
      <c r="U38" s="306"/>
      <c r="Z38" s="318"/>
      <c r="AC38" s="306"/>
      <c r="AD38" s="306"/>
      <c r="AE38" s="306"/>
      <c r="AF38" s="306"/>
      <c r="AG38" s="306"/>
      <c r="AH38" s="306"/>
      <c r="AI38" s="306"/>
    </row>
    <row r="39" spans="2:39" ht="24" customHeight="1">
      <c r="C39" s="998"/>
      <c r="D39" s="998"/>
      <c r="E39" s="998"/>
      <c r="F39" s="998"/>
      <c r="G39" s="998"/>
      <c r="H39" s="998"/>
      <c r="I39" s="998"/>
      <c r="J39" s="998"/>
      <c r="K39" s="998"/>
      <c r="L39" s="318"/>
      <c r="M39" s="295"/>
      <c r="O39" s="257"/>
      <c r="Q39" s="257"/>
      <c r="R39" s="257"/>
      <c r="S39" s="257"/>
      <c r="Z39" s="318"/>
      <c r="AC39" s="257"/>
      <c r="AE39" s="257"/>
      <c r="AF39" s="257"/>
      <c r="AG39" s="257"/>
    </row>
    <row r="40" spans="2:39" ht="37.5" customHeight="1">
      <c r="L40" s="318"/>
      <c r="M40" s="295"/>
      <c r="O40" s="998" t="s">
        <v>455</v>
      </c>
      <c r="P40" s="998"/>
      <c r="Q40" s="998"/>
      <c r="R40" s="998"/>
      <c r="S40" s="998"/>
      <c r="T40" s="998"/>
      <c r="U40" s="998"/>
      <c r="Z40" s="318"/>
      <c r="AC40" s="998" t="s">
        <v>475</v>
      </c>
      <c r="AD40" s="998"/>
      <c r="AE40" s="998"/>
      <c r="AF40" s="998"/>
      <c r="AG40" s="998"/>
      <c r="AH40" s="998"/>
      <c r="AI40" s="998"/>
    </row>
    <row r="41" spans="2:39" ht="20.100000000000001" customHeight="1">
      <c r="C41" s="179" t="s">
        <v>300</v>
      </c>
      <c r="L41" s="318"/>
      <c r="M41" s="295"/>
      <c r="O41" s="257" t="s">
        <v>301</v>
      </c>
      <c r="Q41" s="257"/>
      <c r="R41" s="257"/>
      <c r="S41" s="257"/>
      <c r="Z41" s="318"/>
      <c r="AC41" s="257" t="s">
        <v>301</v>
      </c>
      <c r="AE41" s="257"/>
      <c r="AF41" s="257"/>
      <c r="AG41" s="257"/>
    </row>
    <row r="42" spans="2:39" ht="20.100000000000001" customHeight="1">
      <c r="L42" s="318"/>
      <c r="M42" s="295"/>
      <c r="O42" s="998" t="s">
        <v>465</v>
      </c>
      <c r="P42" s="998"/>
      <c r="Q42" s="998"/>
      <c r="R42" s="998"/>
      <c r="S42" s="998"/>
      <c r="T42" s="998"/>
      <c r="U42" s="998"/>
      <c r="V42" s="998"/>
      <c r="W42" s="998"/>
      <c r="X42" s="998"/>
      <c r="Y42" s="998"/>
      <c r="Z42" s="318"/>
      <c r="AC42" s="998"/>
      <c r="AD42" s="998"/>
      <c r="AE42" s="998"/>
      <c r="AF42" s="998"/>
      <c r="AG42" s="998"/>
      <c r="AH42" s="998"/>
      <c r="AI42" s="998"/>
      <c r="AJ42" s="998"/>
      <c r="AK42" s="998"/>
      <c r="AL42" s="998"/>
      <c r="AM42" s="998"/>
    </row>
    <row r="43" spans="2:39" ht="16.5">
      <c r="C43" s="257" t="s">
        <v>301</v>
      </c>
      <c r="D43" s="257"/>
      <c r="H43" s="257"/>
      <c r="I43" s="257"/>
      <c r="J43" s="257"/>
      <c r="K43" s="257"/>
      <c r="L43" s="318"/>
      <c r="M43" s="295"/>
      <c r="O43" s="306" t="s">
        <v>483</v>
      </c>
      <c r="P43" s="999" t="s">
        <v>508</v>
      </c>
      <c r="Q43" s="999"/>
      <c r="R43" s="999"/>
      <c r="S43" s="999"/>
      <c r="T43" s="999"/>
      <c r="U43" s="257"/>
      <c r="Z43" s="318"/>
      <c r="AC43" s="306" t="s">
        <v>483</v>
      </c>
      <c r="AD43" s="999" t="s">
        <v>505</v>
      </c>
      <c r="AE43" s="999"/>
      <c r="AF43" s="999"/>
      <c r="AG43" s="999"/>
      <c r="AH43" s="306"/>
      <c r="AI43" s="257"/>
    </row>
    <row r="44" spans="2:39" ht="15.75" customHeight="1">
      <c r="C44" s="998" t="s">
        <v>488</v>
      </c>
      <c r="D44" s="998"/>
      <c r="E44" s="998"/>
      <c r="F44" s="998"/>
      <c r="G44" s="998"/>
      <c r="H44" s="998"/>
      <c r="I44" s="998"/>
      <c r="J44" s="998"/>
      <c r="K44" s="998"/>
      <c r="L44" s="318"/>
      <c r="M44" s="295"/>
      <c r="O44" s="257" t="s">
        <v>302</v>
      </c>
      <c r="P44" s="179" t="s">
        <v>450</v>
      </c>
      <c r="Q44" s="256"/>
      <c r="T44" s="257"/>
      <c r="U44" s="257"/>
      <c r="Z44" s="318"/>
      <c r="AC44" s="257" t="s">
        <v>302</v>
      </c>
      <c r="AD44" s="179" t="s">
        <v>507</v>
      </c>
      <c r="AE44" s="256"/>
      <c r="AH44" s="257"/>
      <c r="AI44" s="257"/>
    </row>
    <row r="45" spans="2:39">
      <c r="C45" s="306" t="s">
        <v>483</v>
      </c>
      <c r="D45" s="999" t="s">
        <v>484</v>
      </c>
      <c r="E45" s="998"/>
      <c r="F45" s="998"/>
      <c r="G45" s="998"/>
      <c r="H45" s="998"/>
      <c r="I45" s="998"/>
      <c r="J45" s="998"/>
      <c r="K45" s="998"/>
      <c r="L45" s="318"/>
      <c r="M45" s="295"/>
      <c r="N45" s="295"/>
      <c r="O45" s="179" t="s">
        <v>303</v>
      </c>
      <c r="P45" s="179" t="s">
        <v>464</v>
      </c>
      <c r="Q45" s="256"/>
      <c r="R45" s="307"/>
      <c r="S45" s="307"/>
      <c r="Z45" s="318"/>
      <c r="AB45" s="295"/>
      <c r="AC45" s="257" t="s">
        <v>304</v>
      </c>
      <c r="AD45" s="307" t="s">
        <v>506</v>
      </c>
      <c r="AE45" s="256"/>
      <c r="AH45" s="257"/>
    </row>
    <row r="46" spans="2:39" ht="16.5">
      <c r="C46" s="257" t="s">
        <v>302</v>
      </c>
      <c r="D46" s="179" t="s">
        <v>451</v>
      </c>
      <c r="E46" s="257"/>
      <c r="F46" s="257"/>
      <c r="G46" s="257"/>
      <c r="H46" s="256"/>
      <c r="L46" s="318"/>
      <c r="M46" s="295"/>
      <c r="N46" s="295"/>
      <c r="O46" s="257" t="s">
        <v>304</v>
      </c>
      <c r="P46" s="334" t="s">
        <v>305</v>
      </c>
      <c r="Q46" s="256"/>
      <c r="Z46" s="318"/>
      <c r="AB46" s="295"/>
      <c r="AC46" s="257"/>
      <c r="AD46" s="307"/>
      <c r="AE46" s="256"/>
      <c r="AF46" s="307"/>
      <c r="AG46" s="307"/>
    </row>
    <row r="47" spans="2:39">
      <c r="C47" s="179" t="s">
        <v>303</v>
      </c>
      <c r="D47" s="179" t="s">
        <v>452</v>
      </c>
      <c r="E47" s="179"/>
      <c r="F47" s="179"/>
      <c r="G47" s="179"/>
      <c r="H47" s="256"/>
      <c r="L47" s="318"/>
      <c r="M47" s="295"/>
      <c r="N47" s="295"/>
      <c r="O47" s="295"/>
      <c r="P47" s="293"/>
      <c r="Q47" s="295"/>
      <c r="R47" s="324"/>
      <c r="S47" s="324"/>
      <c r="T47" s="324"/>
      <c r="U47" s="295"/>
      <c r="V47" s="295"/>
      <c r="W47" s="295"/>
      <c r="X47" s="295"/>
      <c r="Y47" s="295"/>
      <c r="Z47" s="318"/>
      <c r="AB47" s="295"/>
      <c r="AC47" s="295"/>
      <c r="AD47" s="293"/>
      <c r="AE47" s="295"/>
      <c r="AF47" s="295"/>
      <c r="AG47" s="295"/>
      <c r="AH47" s="295"/>
      <c r="AI47" s="295"/>
      <c r="AJ47" s="295"/>
      <c r="AK47" s="295"/>
      <c r="AL47" s="295"/>
      <c r="AM47" s="295"/>
    </row>
    <row r="48" spans="2:39">
      <c r="C48" s="257" t="s">
        <v>304</v>
      </c>
      <c r="D48" s="307" t="s">
        <v>305</v>
      </c>
      <c r="E48" s="257"/>
      <c r="F48" s="257"/>
      <c r="G48" s="257"/>
      <c r="H48" s="256"/>
      <c r="I48" s="307"/>
      <c r="J48" s="307"/>
      <c r="K48" s="307"/>
      <c r="L48" s="318"/>
      <c r="O48" s="222"/>
      <c r="P48" s="293"/>
      <c r="Q48" s="324"/>
      <c r="Z48" s="318"/>
      <c r="AC48" s="222"/>
      <c r="AD48" s="293"/>
      <c r="AE48" s="324"/>
      <c r="AF48" s="324"/>
      <c r="AG48" s="324"/>
      <c r="AH48" s="324"/>
    </row>
    <row r="49" spans="1:39">
      <c r="L49" s="318"/>
      <c r="Z49" s="318"/>
    </row>
    <row r="50" spans="1:39">
      <c r="A50" s="318"/>
      <c r="B50" s="318"/>
      <c r="C50" s="318"/>
      <c r="D50" s="318"/>
      <c r="E50" s="325"/>
      <c r="F50" s="325"/>
      <c r="G50" s="325"/>
      <c r="H50" s="318"/>
      <c r="I50" s="318"/>
      <c r="J50" s="318"/>
      <c r="K50" s="318"/>
      <c r="L50" s="318"/>
      <c r="M50" s="318"/>
      <c r="N50" s="318"/>
      <c r="O50" s="318"/>
      <c r="P50" s="325"/>
      <c r="Q50" s="318"/>
      <c r="R50" s="318"/>
      <c r="S50" s="318"/>
      <c r="T50" s="318"/>
      <c r="U50" s="318"/>
      <c r="V50" s="318"/>
      <c r="W50" s="318"/>
      <c r="X50" s="318"/>
      <c r="Y50" s="318"/>
      <c r="Z50" s="318"/>
      <c r="AA50" s="318"/>
      <c r="AB50" s="318"/>
      <c r="AC50" s="318"/>
      <c r="AD50" s="325"/>
      <c r="AE50" s="318"/>
      <c r="AF50" s="318"/>
      <c r="AG50" s="318"/>
      <c r="AH50" s="318"/>
      <c r="AI50" s="318"/>
      <c r="AJ50" s="318"/>
      <c r="AK50" s="318"/>
      <c r="AL50" s="318"/>
      <c r="AM50" s="318"/>
    </row>
    <row r="51" spans="1:39">
      <c r="L51" s="318"/>
      <c r="M51" s="295"/>
      <c r="N51" s="295"/>
      <c r="O51" s="295"/>
      <c r="P51" s="293"/>
      <c r="Q51" s="295"/>
      <c r="R51" s="295"/>
      <c r="S51" s="295"/>
      <c r="T51" s="295"/>
      <c r="U51" s="295"/>
      <c r="V51" s="295"/>
      <c r="W51" s="318"/>
      <c r="X51" s="318"/>
      <c r="Y51" s="318"/>
      <c r="Z51" s="318"/>
      <c r="AB51" s="295"/>
      <c r="AC51" s="295"/>
      <c r="AD51" s="293"/>
      <c r="AE51" s="295"/>
      <c r="AF51" s="295"/>
      <c r="AG51" s="295"/>
      <c r="AH51" s="295"/>
      <c r="AI51" s="295"/>
      <c r="AJ51" s="295"/>
      <c r="AK51" s="318"/>
      <c r="AL51" s="318"/>
      <c r="AM51" s="318"/>
    </row>
    <row r="52" spans="1:39" ht="18.75">
      <c r="L52" s="318"/>
      <c r="M52" s="295"/>
      <c r="N52" s="319" t="s">
        <v>298</v>
      </c>
      <c r="O52" s="322"/>
      <c r="P52" s="293"/>
      <c r="Q52" s="297"/>
      <c r="R52" s="295"/>
      <c r="S52" s="295"/>
      <c r="T52" s="295"/>
      <c r="U52" s="295"/>
      <c r="V52" s="295"/>
      <c r="W52" s="318"/>
      <c r="X52" s="318"/>
      <c r="Y52" s="318"/>
      <c r="Z52" s="318"/>
      <c r="AB52" s="319" t="s">
        <v>298</v>
      </c>
      <c r="AC52" s="322"/>
      <c r="AD52" s="293"/>
      <c r="AE52" s="297"/>
      <c r="AF52" s="295"/>
      <c r="AG52" s="295"/>
      <c r="AH52" s="295"/>
      <c r="AI52" s="295"/>
      <c r="AJ52" s="295"/>
      <c r="AK52" s="318"/>
      <c r="AL52" s="318"/>
      <c r="AM52" s="318"/>
    </row>
    <row r="53" spans="1:39">
      <c r="L53" s="318"/>
      <c r="M53" s="295"/>
      <c r="N53" s="295"/>
      <c r="O53" s="295"/>
      <c r="P53" s="293"/>
      <c r="Q53" s="295"/>
      <c r="R53" s="295"/>
      <c r="S53" s="295"/>
      <c r="T53" s="295"/>
      <c r="U53" s="295"/>
      <c r="V53" s="295"/>
      <c r="W53" s="318"/>
      <c r="X53" s="318"/>
      <c r="Y53" s="318"/>
      <c r="Z53" s="318"/>
      <c r="AB53" s="295"/>
      <c r="AC53" s="295"/>
      <c r="AD53" s="293"/>
      <c r="AE53" s="295"/>
      <c r="AF53" s="295"/>
      <c r="AG53" s="295"/>
      <c r="AH53" s="295"/>
      <c r="AI53" s="295"/>
      <c r="AJ53" s="295"/>
      <c r="AK53" s="318"/>
      <c r="AL53" s="318"/>
      <c r="AM53" s="318"/>
    </row>
    <row r="54" spans="1:39" ht="16.5">
      <c r="L54" s="318"/>
      <c r="M54" s="295"/>
      <c r="N54" s="222" t="s">
        <v>491</v>
      </c>
      <c r="O54" s="222"/>
      <c r="P54" s="293"/>
      <c r="Q54" s="222"/>
      <c r="R54" s="222"/>
      <c r="S54" s="222"/>
      <c r="T54" s="222"/>
      <c r="U54" s="222"/>
      <c r="V54" s="295"/>
      <c r="W54" s="318"/>
      <c r="X54" s="318"/>
      <c r="Y54" s="318"/>
      <c r="Z54" s="318"/>
      <c r="AB54" s="229" t="s">
        <v>492</v>
      </c>
      <c r="AC54" s="222"/>
      <c r="AD54" s="293"/>
      <c r="AE54" s="222"/>
      <c r="AF54" s="222"/>
      <c r="AG54" s="222"/>
      <c r="AH54" s="222"/>
      <c r="AI54" s="222"/>
      <c r="AJ54" s="295"/>
      <c r="AK54" s="318"/>
      <c r="AL54" s="318"/>
      <c r="AM54" s="318"/>
    </row>
    <row r="55" spans="1:39">
      <c r="L55" s="318"/>
      <c r="M55" s="295"/>
      <c r="N55" s="257"/>
      <c r="O55" s="257"/>
      <c r="Q55" s="257"/>
      <c r="R55" s="257"/>
      <c r="S55" s="257"/>
      <c r="T55" s="257"/>
      <c r="U55" s="257"/>
      <c r="W55" s="318"/>
      <c r="X55" s="318"/>
      <c r="Y55" s="318"/>
      <c r="Z55" s="318"/>
      <c r="AB55" s="257"/>
      <c r="AC55" s="257"/>
      <c r="AE55" s="257"/>
      <c r="AF55" s="257"/>
      <c r="AG55" s="257"/>
      <c r="AH55" s="257"/>
      <c r="AI55" s="257"/>
      <c r="AK55" s="318"/>
      <c r="AL55" s="318"/>
      <c r="AM55" s="318"/>
    </row>
    <row r="56" spans="1:39" ht="16.5">
      <c r="L56" s="318"/>
      <c r="M56" s="295"/>
      <c r="N56" s="257"/>
      <c r="O56" s="308" t="s">
        <v>456</v>
      </c>
      <c r="P56" s="309" t="e">
        <f>P7</f>
        <v>#REF!</v>
      </c>
      <c r="Q56" s="308" t="s">
        <v>457</v>
      </c>
      <c r="R56" s="301" t="e">
        <f>R31</f>
        <v>#REF!</v>
      </c>
      <c r="S56" s="257" t="s">
        <v>502</v>
      </c>
      <c r="T56" s="301"/>
      <c r="U56" s="301"/>
      <c r="V56" s="310"/>
      <c r="W56" s="327"/>
      <c r="X56" s="328"/>
      <c r="Y56" s="318"/>
      <c r="Z56" s="318"/>
      <c r="AB56" s="257"/>
      <c r="AC56" s="308" t="s">
        <v>471</v>
      </c>
      <c r="AD56" s="309" t="e">
        <f>AD7</f>
        <v>#REF!</v>
      </c>
      <c r="AE56" s="308" t="s">
        <v>457</v>
      </c>
      <c r="AF56" s="301" t="e">
        <f>AF31</f>
        <v>#REF!</v>
      </c>
      <c r="AG56" s="308" t="s">
        <v>504</v>
      </c>
      <c r="AH56" s="301"/>
      <c r="AI56" s="301"/>
      <c r="AJ56" s="310"/>
      <c r="AK56" s="327"/>
      <c r="AL56" s="328"/>
      <c r="AM56" s="318"/>
    </row>
    <row r="57" spans="1:39" ht="16.5">
      <c r="L57" s="318"/>
      <c r="M57" s="295"/>
      <c r="N57" s="257"/>
      <c r="O57" s="326" t="s">
        <v>486</v>
      </c>
      <c r="P57" s="311" t="e">
        <f>P32</f>
        <v>#REF!</v>
      </c>
      <c r="Q57" s="257"/>
      <c r="R57" s="313" t="s">
        <v>461</v>
      </c>
      <c r="S57" s="313"/>
      <c r="T57" s="311" t="e">
        <f>T32</f>
        <v>#REF!</v>
      </c>
      <c r="U57" s="257"/>
      <c r="W57" s="318"/>
      <c r="X57" s="318"/>
      <c r="Y57" s="318"/>
      <c r="Z57" s="318"/>
      <c r="AB57" s="257"/>
      <c r="AC57" s="326" t="s">
        <v>500</v>
      </c>
      <c r="AD57" s="311" t="e">
        <f>AD32</f>
        <v>#REF!</v>
      </c>
      <c r="AE57" s="257"/>
      <c r="AF57" s="313" t="s">
        <v>499</v>
      </c>
      <c r="AG57" s="313"/>
      <c r="AH57" s="311" t="e">
        <f>AH32</f>
        <v>#REF!</v>
      </c>
      <c r="AI57" s="257"/>
      <c r="AK57" s="318"/>
      <c r="AL57" s="318"/>
      <c r="AM57" s="318"/>
    </row>
    <row r="58" spans="1:39" ht="15.75" customHeight="1">
      <c r="L58" s="318"/>
      <c r="M58" s="295"/>
      <c r="N58" s="257"/>
      <c r="O58" s="998" t="s">
        <v>479</v>
      </c>
      <c r="P58" s="998"/>
      <c r="Q58" s="998"/>
      <c r="R58" s="998"/>
      <c r="S58" s="998"/>
      <c r="T58" s="998"/>
      <c r="U58" s="998"/>
      <c r="V58" s="998"/>
      <c r="W58" s="329"/>
      <c r="X58" s="329"/>
      <c r="Y58" s="329"/>
      <c r="Z58" s="318"/>
      <c r="AB58" s="257"/>
      <c r="AC58" s="998" t="s">
        <v>480</v>
      </c>
      <c r="AD58" s="998"/>
      <c r="AE58" s="998"/>
      <c r="AF58" s="998"/>
      <c r="AG58" s="998"/>
      <c r="AH58" s="998"/>
      <c r="AI58" s="998"/>
      <c r="AJ58" s="998"/>
      <c r="AK58" s="329"/>
      <c r="AL58" s="329"/>
      <c r="AM58" s="329"/>
    </row>
    <row r="59" spans="1:39" ht="16.5" customHeight="1">
      <c r="L59" s="318"/>
      <c r="M59" s="295"/>
      <c r="N59" s="257"/>
      <c r="O59" s="310" t="s">
        <v>462</v>
      </c>
      <c r="P59" s="304"/>
      <c r="Q59" s="305"/>
      <c r="R59" s="305"/>
      <c r="S59" s="305"/>
      <c r="T59" s="305"/>
      <c r="W59" s="318"/>
      <c r="X59" s="318"/>
      <c r="Y59" s="318"/>
      <c r="Z59" s="318"/>
      <c r="AB59" s="257"/>
      <c r="AC59" s="310" t="s">
        <v>487</v>
      </c>
      <c r="AD59" s="304"/>
      <c r="AE59" s="305"/>
      <c r="AF59" s="305"/>
      <c r="AG59" s="305"/>
      <c r="AH59" s="305"/>
      <c r="AK59" s="318"/>
      <c r="AL59" s="318"/>
      <c r="AM59" s="318"/>
    </row>
    <row r="60" spans="1:39" ht="16.5">
      <c r="L60" s="318"/>
      <c r="M60" s="295"/>
      <c r="O60" s="314"/>
      <c r="P60" s="314"/>
      <c r="Q60" s="314"/>
      <c r="R60" s="314"/>
      <c r="S60" s="314"/>
      <c r="T60" s="314"/>
      <c r="U60" s="314"/>
      <c r="V60" s="314"/>
      <c r="W60" s="318"/>
      <c r="X60" s="318"/>
      <c r="Y60" s="318"/>
      <c r="Z60" s="318"/>
      <c r="AC60" s="314"/>
      <c r="AD60" s="314"/>
      <c r="AE60" s="314"/>
      <c r="AF60" s="314"/>
      <c r="AG60" s="314"/>
      <c r="AH60" s="314"/>
      <c r="AI60" s="314"/>
      <c r="AJ60" s="314"/>
      <c r="AK60" s="318"/>
      <c r="AL60" s="318"/>
      <c r="AM60" s="318"/>
    </row>
    <row r="61" spans="1:39" ht="16.5">
      <c r="L61" s="318"/>
      <c r="M61" s="295"/>
      <c r="O61" s="314"/>
      <c r="P61" s="314"/>
      <c r="Q61" s="314"/>
      <c r="R61" s="314"/>
      <c r="S61" s="314"/>
      <c r="T61" s="314"/>
      <c r="U61" s="314"/>
      <c r="V61" s="314"/>
      <c r="W61" s="318"/>
      <c r="X61" s="318"/>
      <c r="Y61" s="318"/>
      <c r="Z61" s="318"/>
      <c r="AC61" s="314"/>
      <c r="AD61" s="314"/>
      <c r="AE61" s="314"/>
      <c r="AF61" s="314"/>
      <c r="AG61" s="314"/>
      <c r="AH61" s="314"/>
      <c r="AI61" s="314"/>
      <c r="AJ61" s="314"/>
      <c r="AK61" s="318"/>
      <c r="AL61" s="318"/>
      <c r="AM61" s="318"/>
    </row>
    <row r="62" spans="1:39">
      <c r="L62" s="318"/>
      <c r="M62" s="295"/>
      <c r="O62" s="257"/>
      <c r="Q62" s="257"/>
      <c r="R62" s="257"/>
      <c r="S62" s="257"/>
      <c r="W62" s="318"/>
      <c r="X62" s="318"/>
      <c r="Y62" s="318"/>
      <c r="Z62" s="318"/>
      <c r="AC62" s="257"/>
      <c r="AE62" s="257"/>
      <c r="AF62" s="257"/>
      <c r="AG62" s="257"/>
      <c r="AK62" s="318"/>
      <c r="AL62" s="318"/>
      <c r="AM62" s="318"/>
    </row>
    <row r="63" spans="1:39">
      <c r="L63" s="318"/>
      <c r="M63" s="295"/>
      <c r="O63" s="998" t="s">
        <v>455</v>
      </c>
      <c r="P63" s="998"/>
      <c r="Q63" s="998"/>
      <c r="R63" s="998"/>
      <c r="S63" s="998"/>
      <c r="T63" s="998"/>
      <c r="U63" s="998"/>
      <c r="W63" s="318"/>
      <c r="X63" s="318"/>
      <c r="Y63" s="318"/>
      <c r="Z63" s="318"/>
      <c r="AC63" s="998" t="s">
        <v>503</v>
      </c>
      <c r="AD63" s="998"/>
      <c r="AE63" s="998"/>
      <c r="AF63" s="998"/>
      <c r="AG63" s="998"/>
      <c r="AH63" s="998"/>
      <c r="AI63" s="998"/>
      <c r="AK63" s="318"/>
      <c r="AL63" s="318"/>
      <c r="AM63" s="318"/>
    </row>
    <row r="64" spans="1:39">
      <c r="L64" s="318"/>
      <c r="M64" s="295"/>
      <c r="O64" s="257" t="s">
        <v>301</v>
      </c>
      <c r="Q64" s="257"/>
      <c r="R64" s="257"/>
      <c r="S64" s="257"/>
      <c r="W64" s="331"/>
      <c r="X64" s="331"/>
      <c r="Y64" s="318"/>
      <c r="Z64" s="318"/>
      <c r="AC64" s="257" t="s">
        <v>301</v>
      </c>
      <c r="AE64" s="257"/>
      <c r="AF64" s="257"/>
      <c r="AG64" s="257"/>
      <c r="AK64" s="318"/>
      <c r="AL64" s="318"/>
      <c r="AM64" s="318"/>
    </row>
    <row r="65" spans="1:39" ht="15.75" customHeight="1">
      <c r="L65" s="318"/>
      <c r="M65" s="295"/>
      <c r="O65" s="998" t="s">
        <v>465</v>
      </c>
      <c r="P65" s="998"/>
      <c r="Q65" s="998"/>
      <c r="R65" s="998"/>
      <c r="S65" s="998"/>
      <c r="T65" s="998"/>
      <c r="U65" s="998"/>
      <c r="V65" s="998"/>
      <c r="W65" s="329"/>
      <c r="X65" s="329"/>
      <c r="Y65" s="329"/>
      <c r="Z65" s="318"/>
      <c r="AC65" s="998"/>
      <c r="AD65" s="998"/>
      <c r="AE65" s="998"/>
      <c r="AF65" s="998"/>
      <c r="AG65" s="998"/>
      <c r="AH65" s="998"/>
      <c r="AI65" s="998"/>
      <c r="AJ65" s="998"/>
      <c r="AK65" s="329"/>
      <c r="AL65" s="329"/>
      <c r="AM65" s="329"/>
    </row>
    <row r="66" spans="1:39" ht="16.5" customHeight="1">
      <c r="L66" s="318"/>
      <c r="M66" s="295"/>
      <c r="O66" s="306" t="s">
        <v>483</v>
      </c>
      <c r="P66" s="999" t="s">
        <v>508</v>
      </c>
      <c r="Q66" s="999"/>
      <c r="R66" s="999"/>
      <c r="S66" s="999"/>
      <c r="T66" s="999"/>
      <c r="U66" s="257"/>
      <c r="W66" s="318"/>
      <c r="X66" s="318"/>
      <c r="Y66" s="318"/>
      <c r="Z66" s="318"/>
      <c r="AC66" s="306" t="s">
        <v>483</v>
      </c>
      <c r="AD66" s="999" t="s">
        <v>505</v>
      </c>
      <c r="AE66" s="999"/>
      <c r="AF66" s="999"/>
      <c r="AG66" s="999"/>
      <c r="AH66" s="306"/>
      <c r="AI66" s="257"/>
      <c r="AK66" s="318"/>
      <c r="AL66" s="318"/>
      <c r="AM66" s="318"/>
    </row>
    <row r="67" spans="1:39">
      <c r="L67" s="318"/>
      <c r="M67" s="295"/>
      <c r="N67" s="295"/>
      <c r="O67" s="257" t="s">
        <v>302</v>
      </c>
      <c r="P67" s="179" t="s">
        <v>450</v>
      </c>
      <c r="Q67" s="256"/>
      <c r="T67" s="257"/>
      <c r="U67" s="257"/>
      <c r="W67" s="318"/>
      <c r="X67" s="318"/>
      <c r="Y67" s="318"/>
      <c r="Z67" s="318"/>
      <c r="AB67" s="295"/>
      <c r="AC67" s="257" t="s">
        <v>302</v>
      </c>
      <c r="AD67" s="179" t="s">
        <v>507</v>
      </c>
      <c r="AE67" s="256"/>
      <c r="AH67" s="257"/>
      <c r="AI67" s="257"/>
      <c r="AK67" s="318"/>
      <c r="AL67" s="318"/>
      <c r="AM67" s="318"/>
    </row>
    <row r="68" spans="1:39" ht="15.75" customHeight="1">
      <c r="L68" s="318"/>
      <c r="M68" s="295"/>
      <c r="N68" s="295"/>
      <c r="O68" s="179" t="s">
        <v>303</v>
      </c>
      <c r="P68" s="179" t="s">
        <v>464</v>
      </c>
      <c r="Q68" s="256"/>
      <c r="R68" s="307"/>
      <c r="S68" s="307"/>
      <c r="W68" s="318"/>
      <c r="X68" s="318"/>
      <c r="Y68" s="331"/>
      <c r="Z68" s="318"/>
      <c r="AB68" s="295"/>
      <c r="AC68" s="257" t="s">
        <v>304</v>
      </c>
      <c r="AD68" s="307" t="s">
        <v>506</v>
      </c>
      <c r="AE68" s="256"/>
      <c r="AH68" s="257"/>
      <c r="AK68" s="318"/>
      <c r="AL68" s="318"/>
      <c r="AM68" s="318"/>
    </row>
    <row r="69" spans="1:39">
      <c r="L69" s="318"/>
      <c r="M69" s="295"/>
      <c r="N69" s="295"/>
      <c r="O69" s="257" t="s">
        <v>304</v>
      </c>
      <c r="P69" s="307" t="s">
        <v>305</v>
      </c>
      <c r="Q69" s="256"/>
      <c r="W69" s="318"/>
      <c r="X69" s="318"/>
      <c r="Y69" s="318"/>
      <c r="Z69" s="318"/>
      <c r="AB69" s="295"/>
      <c r="AC69" s="257"/>
      <c r="AD69" s="307"/>
      <c r="AE69" s="256"/>
      <c r="AF69" s="307"/>
      <c r="AG69" s="307"/>
      <c r="AK69" s="318"/>
      <c r="AL69" s="318"/>
      <c r="AM69" s="318"/>
    </row>
    <row r="70" spans="1:39">
      <c r="L70" s="318"/>
      <c r="O70" s="295"/>
      <c r="P70" s="293"/>
      <c r="Q70" s="295"/>
      <c r="R70" s="324"/>
      <c r="S70" s="324"/>
      <c r="T70" s="324"/>
      <c r="U70" s="295"/>
      <c r="V70" s="295"/>
      <c r="W70" s="318"/>
      <c r="X70" s="318"/>
      <c r="Y70" s="318"/>
      <c r="Z70" s="318"/>
      <c r="AA70" s="179"/>
      <c r="AC70" s="295"/>
      <c r="AD70" s="293"/>
      <c r="AE70" s="295"/>
      <c r="AF70" s="295"/>
      <c r="AG70" s="295"/>
      <c r="AH70" s="295"/>
      <c r="AI70" s="295"/>
      <c r="AJ70" s="295"/>
      <c r="AK70" s="318"/>
      <c r="AL70" s="318"/>
      <c r="AM70" s="318"/>
    </row>
    <row r="71" spans="1:39">
      <c r="A71" s="318"/>
      <c r="B71" s="318"/>
      <c r="C71" s="318"/>
      <c r="D71" s="318"/>
      <c r="E71" s="325"/>
      <c r="F71" s="325"/>
      <c r="G71" s="325"/>
      <c r="H71" s="318"/>
      <c r="I71" s="318"/>
      <c r="J71" s="318"/>
      <c r="K71" s="318"/>
      <c r="L71" s="318"/>
      <c r="M71" s="318"/>
      <c r="N71" s="318"/>
      <c r="O71" s="318"/>
      <c r="P71" s="325"/>
      <c r="Q71" s="318"/>
      <c r="R71" s="318"/>
      <c r="S71" s="318"/>
      <c r="T71" s="318"/>
      <c r="U71" s="318"/>
      <c r="V71" s="318"/>
      <c r="W71" s="318"/>
      <c r="X71" s="318"/>
      <c r="Y71" s="318"/>
      <c r="Z71" s="318"/>
      <c r="AA71" s="318"/>
      <c r="AB71" s="318"/>
      <c r="AC71" s="318"/>
      <c r="AD71" s="325"/>
      <c r="AE71" s="318"/>
      <c r="AF71" s="318"/>
      <c r="AG71" s="318"/>
      <c r="AH71" s="318"/>
      <c r="AI71" s="318"/>
      <c r="AJ71" s="318"/>
      <c r="AK71" s="318"/>
      <c r="AL71" s="318"/>
      <c r="AM71" s="318"/>
    </row>
    <row r="72" spans="1:39">
      <c r="L72" s="318"/>
      <c r="M72" s="295"/>
      <c r="N72" s="295"/>
      <c r="O72" s="295"/>
      <c r="P72" s="293"/>
      <c r="Q72" s="295"/>
      <c r="R72" s="295"/>
      <c r="S72" s="295"/>
      <c r="T72" s="295"/>
      <c r="U72" s="295"/>
      <c r="V72" s="295"/>
      <c r="W72" s="318"/>
      <c r="X72" s="318"/>
      <c r="Y72" s="318"/>
      <c r="Z72" s="318"/>
      <c r="AB72" s="295"/>
      <c r="AC72" s="295"/>
      <c r="AD72" s="293"/>
      <c r="AE72" s="295"/>
      <c r="AF72" s="295"/>
      <c r="AG72" s="295"/>
      <c r="AH72" s="295"/>
      <c r="AI72" s="295"/>
      <c r="AJ72" s="295"/>
      <c r="AK72" s="318"/>
      <c r="AL72" s="318"/>
      <c r="AM72" s="318"/>
    </row>
    <row r="73" spans="1:39" ht="18.75">
      <c r="L73" s="318"/>
      <c r="M73" s="295"/>
      <c r="N73" s="321" t="s">
        <v>306</v>
      </c>
      <c r="O73" s="322"/>
      <c r="P73" s="293"/>
      <c r="Q73" s="297"/>
      <c r="R73" s="295"/>
      <c r="S73" s="295"/>
      <c r="T73" s="295"/>
      <c r="U73" s="295"/>
      <c r="V73" s="295"/>
      <c r="W73" s="318"/>
      <c r="X73" s="318"/>
      <c r="Y73" s="318"/>
      <c r="Z73" s="318"/>
      <c r="AB73" s="321" t="s">
        <v>306</v>
      </c>
      <c r="AC73" s="322"/>
      <c r="AD73" s="293"/>
      <c r="AE73" s="297"/>
      <c r="AF73" s="295"/>
      <c r="AG73" s="295"/>
      <c r="AH73" s="295"/>
      <c r="AI73" s="295"/>
      <c r="AJ73" s="295"/>
      <c r="AK73" s="318"/>
      <c r="AL73" s="318"/>
      <c r="AM73" s="318"/>
    </row>
    <row r="74" spans="1:39">
      <c r="L74" s="318"/>
      <c r="M74" s="295"/>
      <c r="N74" s="295"/>
      <c r="O74" s="295"/>
      <c r="P74" s="293"/>
      <c r="Q74" s="295"/>
      <c r="R74" s="295"/>
      <c r="S74" s="295"/>
      <c r="T74" s="295"/>
      <c r="U74" s="295"/>
      <c r="V74" s="295"/>
      <c r="W74" s="318"/>
      <c r="X74" s="318"/>
      <c r="Y74" s="318"/>
      <c r="Z74" s="318"/>
      <c r="AB74" s="295"/>
      <c r="AC74" s="295"/>
      <c r="AD74" s="293"/>
      <c r="AE74" s="295"/>
      <c r="AF74" s="295"/>
      <c r="AG74" s="295"/>
      <c r="AH74" s="295"/>
      <c r="AI74" s="295"/>
      <c r="AJ74" s="295"/>
      <c r="AK74" s="318"/>
      <c r="AL74" s="318"/>
      <c r="AM74" s="318"/>
    </row>
    <row r="75" spans="1:39" ht="16.5">
      <c r="L75" s="318"/>
      <c r="M75" s="295"/>
      <c r="N75" s="222" t="s">
        <v>491</v>
      </c>
      <c r="O75" s="222"/>
      <c r="P75" s="293"/>
      <c r="Q75" s="222"/>
      <c r="R75" s="222"/>
      <c r="S75" s="222"/>
      <c r="T75" s="222"/>
      <c r="U75" s="222"/>
      <c r="V75" s="295"/>
      <c r="W75" s="318"/>
      <c r="X75" s="318"/>
      <c r="Y75" s="318"/>
      <c r="Z75" s="318"/>
      <c r="AB75" s="222" t="s">
        <v>491</v>
      </c>
      <c r="AC75" s="222"/>
      <c r="AD75" s="293"/>
      <c r="AE75" s="222"/>
      <c r="AF75" s="222"/>
      <c r="AG75" s="222"/>
      <c r="AH75" s="222"/>
      <c r="AI75" s="222"/>
      <c r="AJ75" s="295"/>
      <c r="AK75" s="318"/>
      <c r="AL75" s="318"/>
      <c r="AM75" s="318"/>
    </row>
    <row r="76" spans="1:39">
      <c r="L76" s="318"/>
      <c r="M76" s="295"/>
      <c r="N76" s="257"/>
      <c r="O76" s="257"/>
      <c r="Q76" s="257"/>
      <c r="R76" s="257"/>
      <c r="S76" s="257"/>
      <c r="T76" s="257"/>
      <c r="U76" s="257"/>
      <c r="W76" s="318"/>
      <c r="X76" s="318"/>
      <c r="Y76" s="318"/>
      <c r="Z76" s="318"/>
      <c r="AB76" s="257"/>
      <c r="AC76" s="257"/>
      <c r="AE76" s="257"/>
      <c r="AF76" s="257"/>
      <c r="AG76" s="257"/>
      <c r="AH76" s="257"/>
      <c r="AI76" s="257"/>
      <c r="AK76" s="318"/>
      <c r="AL76" s="318"/>
      <c r="AM76" s="318"/>
    </row>
    <row r="77" spans="1:39" ht="16.5">
      <c r="L77" s="318"/>
      <c r="M77" s="295"/>
      <c r="N77" s="257"/>
      <c r="O77" s="308" t="s">
        <v>456</v>
      </c>
      <c r="P77" s="309" t="e">
        <f>P56</f>
        <v>#REF!</v>
      </c>
      <c r="Q77" s="308" t="s">
        <v>457</v>
      </c>
      <c r="R77" s="301" t="e">
        <f>R56</f>
        <v>#REF!</v>
      </c>
      <c r="S77" s="257" t="s">
        <v>502</v>
      </c>
      <c r="T77" s="301"/>
      <c r="U77" s="301"/>
      <c r="V77" s="310"/>
      <c r="W77" s="327"/>
      <c r="X77" s="328"/>
      <c r="Y77" s="318"/>
      <c r="Z77" s="318"/>
      <c r="AB77" s="257"/>
      <c r="AC77" s="308" t="s">
        <v>471</v>
      </c>
      <c r="AD77" s="309" t="e">
        <f>AD56</f>
        <v>#REF!</v>
      </c>
      <c r="AE77" s="308" t="s">
        <v>457</v>
      </c>
      <c r="AF77" s="301" t="e">
        <f>AF56</f>
        <v>#REF!</v>
      </c>
      <c r="AG77" s="308" t="s">
        <v>504</v>
      </c>
      <c r="AH77" s="301"/>
      <c r="AI77" s="301"/>
      <c r="AJ77" s="310"/>
      <c r="AK77" s="327"/>
      <c r="AL77" s="328"/>
      <c r="AM77" s="318"/>
    </row>
    <row r="78" spans="1:39" ht="16.5">
      <c r="L78" s="318"/>
      <c r="M78" s="295"/>
      <c r="N78" s="257"/>
      <c r="O78" s="326" t="s">
        <v>486</v>
      </c>
      <c r="P78" s="311" t="e">
        <f>P57</f>
        <v>#REF!</v>
      </c>
      <c r="Q78" s="257"/>
      <c r="R78" s="313" t="s">
        <v>461</v>
      </c>
      <c r="S78" s="313"/>
      <c r="T78" s="311" t="e">
        <f>T57</f>
        <v>#REF!</v>
      </c>
      <c r="U78" s="257"/>
      <c r="W78" s="318"/>
      <c r="X78" s="318"/>
      <c r="Y78" s="318"/>
      <c r="Z78" s="318"/>
      <c r="AB78" s="257"/>
      <c r="AC78" s="326" t="s">
        <v>500</v>
      </c>
      <c r="AD78" s="311" t="e">
        <f>AD57</f>
        <v>#REF!</v>
      </c>
      <c r="AE78" s="257"/>
      <c r="AF78" s="313" t="s">
        <v>499</v>
      </c>
      <c r="AG78" s="313"/>
      <c r="AH78" s="311" t="e">
        <f>AH57</f>
        <v>#REF!</v>
      </c>
      <c r="AI78" s="257"/>
      <c r="AK78" s="318"/>
      <c r="AL78" s="318"/>
      <c r="AM78" s="318"/>
    </row>
    <row r="79" spans="1:39" ht="15.75" customHeight="1">
      <c r="L79" s="318"/>
      <c r="M79" s="295"/>
      <c r="N79" s="257"/>
      <c r="O79" s="1000" t="s">
        <v>501</v>
      </c>
      <c r="P79" s="1000"/>
      <c r="Q79" s="1000"/>
      <c r="R79" s="1000"/>
      <c r="S79" s="1000"/>
      <c r="T79" s="1000"/>
      <c r="U79" s="1000"/>
      <c r="V79" s="1000"/>
      <c r="W79" s="329"/>
      <c r="X79" s="329"/>
      <c r="Y79" s="329"/>
      <c r="Z79" s="318"/>
      <c r="AB79" s="257"/>
      <c r="AC79" s="1000" t="s">
        <v>482</v>
      </c>
      <c r="AD79" s="1000"/>
      <c r="AE79" s="1000"/>
      <c r="AF79" s="1000"/>
      <c r="AG79" s="1000"/>
      <c r="AH79" s="1000"/>
      <c r="AI79" s="1000"/>
      <c r="AJ79" s="1000"/>
      <c r="AK79" s="329"/>
      <c r="AL79" s="329"/>
      <c r="AM79" s="329"/>
    </row>
    <row r="80" spans="1:39" ht="16.5" customHeight="1">
      <c r="L80" s="318"/>
      <c r="M80" s="295"/>
      <c r="N80" s="257"/>
      <c r="O80" s="1000" t="s">
        <v>466</v>
      </c>
      <c r="P80" s="1000"/>
      <c r="Q80" s="1000"/>
      <c r="R80" s="1000"/>
      <c r="S80" s="1000"/>
      <c r="T80" s="1000"/>
      <c r="U80" s="1000"/>
      <c r="V80" s="1000"/>
      <c r="W80" s="330"/>
      <c r="X80" s="330"/>
      <c r="Y80" s="330"/>
      <c r="Z80" s="318"/>
      <c r="AB80" s="257"/>
      <c r="AC80" s="1000" t="s">
        <v>477</v>
      </c>
      <c r="AD80" s="1000"/>
      <c r="AE80" s="1000"/>
      <c r="AF80" s="1000"/>
      <c r="AG80" s="1000"/>
      <c r="AH80" s="1000"/>
      <c r="AI80" s="1000"/>
      <c r="AJ80" s="1000"/>
      <c r="AK80" s="330"/>
      <c r="AL80" s="330"/>
      <c r="AM80" s="330"/>
    </row>
    <row r="81" spans="12:39" ht="16.5">
      <c r="L81" s="318"/>
      <c r="M81" s="295"/>
      <c r="O81" s="314"/>
      <c r="P81" s="314"/>
      <c r="Q81" s="314"/>
      <c r="R81" s="314"/>
      <c r="S81" s="314"/>
      <c r="T81" s="314"/>
      <c r="U81" s="314"/>
      <c r="V81" s="314"/>
      <c r="W81" s="318"/>
      <c r="X81" s="318"/>
      <c r="Y81" s="318"/>
      <c r="Z81" s="318"/>
      <c r="AC81" s="257" t="s">
        <v>478</v>
      </c>
      <c r="AE81" s="257"/>
      <c r="AF81" s="257"/>
      <c r="AG81" s="257"/>
      <c r="AH81" s="257"/>
      <c r="AK81" s="318"/>
      <c r="AL81" s="318"/>
      <c r="AM81" s="318"/>
    </row>
    <row r="82" spans="12:39" ht="16.5">
      <c r="L82" s="318"/>
      <c r="M82" s="295"/>
      <c r="O82" s="314"/>
      <c r="P82" s="314"/>
      <c r="Q82" s="314"/>
      <c r="R82" s="314"/>
      <c r="S82" s="314"/>
      <c r="T82" s="314"/>
      <c r="U82" s="314"/>
      <c r="V82" s="314"/>
      <c r="W82" s="318"/>
      <c r="X82" s="318"/>
      <c r="Y82" s="318"/>
      <c r="Z82" s="318"/>
      <c r="AC82" s="257"/>
      <c r="AE82" s="257"/>
      <c r="AF82" s="257"/>
      <c r="AG82" s="257"/>
      <c r="AH82" s="257"/>
      <c r="AK82" s="318"/>
      <c r="AL82" s="318"/>
      <c r="AM82" s="318"/>
    </row>
    <row r="83" spans="12:39">
      <c r="L83" s="318"/>
      <c r="M83" s="295"/>
      <c r="O83" s="257"/>
      <c r="Q83" s="257"/>
      <c r="R83" s="257"/>
      <c r="S83" s="257"/>
      <c r="W83" s="318"/>
      <c r="X83" s="318"/>
      <c r="Y83" s="318"/>
      <c r="Z83" s="318"/>
      <c r="AC83" s="257"/>
      <c r="AE83" s="257"/>
      <c r="AF83" s="257"/>
      <c r="AG83" s="257"/>
      <c r="AH83" s="257"/>
      <c r="AK83" s="318"/>
      <c r="AL83" s="318"/>
      <c r="AM83" s="318"/>
    </row>
    <row r="84" spans="12:39">
      <c r="L84" s="318"/>
      <c r="M84" s="295"/>
      <c r="O84" s="998" t="s">
        <v>455</v>
      </c>
      <c r="P84" s="998"/>
      <c r="Q84" s="998"/>
      <c r="R84" s="998"/>
      <c r="S84" s="998"/>
      <c r="T84" s="998"/>
      <c r="U84" s="998"/>
      <c r="W84" s="318"/>
      <c r="X84" s="318"/>
      <c r="Y84" s="318"/>
      <c r="Z84" s="318"/>
      <c r="AC84" s="257"/>
      <c r="AE84" s="257"/>
      <c r="AF84" s="257"/>
      <c r="AG84" s="257"/>
      <c r="AK84" s="318"/>
      <c r="AL84" s="318"/>
      <c r="AM84" s="318"/>
    </row>
    <row r="85" spans="12:39">
      <c r="L85" s="318"/>
      <c r="M85" s="295"/>
      <c r="O85" s="257" t="s">
        <v>301</v>
      </c>
      <c r="Q85" s="257"/>
      <c r="R85" s="257"/>
      <c r="S85" s="257"/>
      <c r="W85" s="331"/>
      <c r="X85" s="331"/>
      <c r="Y85" s="318"/>
      <c r="Z85" s="318"/>
      <c r="AC85" s="998" t="s">
        <v>503</v>
      </c>
      <c r="AD85" s="998"/>
      <c r="AE85" s="998"/>
      <c r="AF85" s="998"/>
      <c r="AG85" s="998"/>
      <c r="AH85" s="998"/>
      <c r="AI85" s="998"/>
      <c r="AK85" s="318"/>
      <c r="AL85" s="318"/>
      <c r="AM85" s="318"/>
    </row>
    <row r="86" spans="12:39" ht="15.75" customHeight="1">
      <c r="L86" s="318"/>
      <c r="M86" s="295"/>
      <c r="O86" s="998" t="s">
        <v>465</v>
      </c>
      <c r="P86" s="998"/>
      <c r="Q86" s="998"/>
      <c r="R86" s="998"/>
      <c r="S86" s="998"/>
      <c r="T86" s="998"/>
      <c r="U86" s="998"/>
      <c r="V86" s="998"/>
      <c r="W86" s="329"/>
      <c r="X86" s="329"/>
      <c r="Y86" s="329"/>
      <c r="Z86" s="318"/>
      <c r="AC86" s="257" t="s">
        <v>301</v>
      </c>
      <c r="AE86" s="257"/>
      <c r="AF86" s="257"/>
      <c r="AG86" s="257"/>
      <c r="AK86" s="331"/>
      <c r="AL86" s="331"/>
      <c r="AM86" s="318"/>
    </row>
    <row r="87" spans="12:39" ht="16.5" customHeight="1">
      <c r="L87" s="318"/>
      <c r="M87" s="295"/>
      <c r="O87" s="306" t="s">
        <v>483</v>
      </c>
      <c r="P87" s="999" t="s">
        <v>508</v>
      </c>
      <c r="Q87" s="999"/>
      <c r="R87" s="999"/>
      <c r="S87" s="999"/>
      <c r="T87" s="999"/>
      <c r="U87" s="257"/>
      <c r="W87" s="318"/>
      <c r="X87" s="318"/>
      <c r="Y87" s="318"/>
      <c r="Z87" s="318"/>
      <c r="AC87" s="998"/>
      <c r="AD87" s="998"/>
      <c r="AE87" s="998"/>
      <c r="AF87" s="998"/>
      <c r="AG87" s="998"/>
      <c r="AH87" s="998"/>
      <c r="AI87" s="998"/>
      <c r="AJ87" s="998"/>
      <c r="AK87" s="329"/>
      <c r="AL87" s="329"/>
      <c r="AM87" s="329"/>
    </row>
    <row r="88" spans="12:39" ht="16.5" customHeight="1">
      <c r="L88" s="318"/>
      <c r="M88" s="295"/>
      <c r="N88" s="295"/>
      <c r="O88" s="257" t="s">
        <v>302</v>
      </c>
      <c r="P88" s="179" t="s">
        <v>450</v>
      </c>
      <c r="Q88" s="256"/>
      <c r="T88" s="257"/>
      <c r="U88" s="257"/>
      <c r="W88" s="318"/>
      <c r="X88" s="318"/>
      <c r="Y88" s="318"/>
      <c r="Z88" s="318"/>
      <c r="AC88" s="306" t="s">
        <v>483</v>
      </c>
      <c r="AD88" s="999" t="s">
        <v>505</v>
      </c>
      <c r="AE88" s="999"/>
      <c r="AF88" s="999"/>
      <c r="AG88" s="999"/>
      <c r="AH88" s="306"/>
      <c r="AI88" s="257"/>
      <c r="AK88" s="318"/>
      <c r="AL88" s="318"/>
      <c r="AM88" s="318"/>
    </row>
    <row r="89" spans="12:39">
      <c r="L89" s="318"/>
      <c r="M89" s="295"/>
      <c r="N89" s="295"/>
      <c r="O89" s="179" t="s">
        <v>303</v>
      </c>
      <c r="P89" s="179" t="s">
        <v>464</v>
      </c>
      <c r="Q89" s="256"/>
      <c r="R89" s="307"/>
      <c r="S89" s="307"/>
      <c r="W89" s="318"/>
      <c r="X89" s="318"/>
      <c r="Y89" s="331"/>
      <c r="Z89" s="318"/>
      <c r="AB89" s="295"/>
      <c r="AC89" s="257" t="s">
        <v>302</v>
      </c>
      <c r="AD89" s="179" t="s">
        <v>507</v>
      </c>
      <c r="AE89" s="256"/>
      <c r="AH89" s="257"/>
      <c r="AI89" s="257"/>
      <c r="AK89" s="318"/>
      <c r="AL89" s="318"/>
      <c r="AM89" s="318"/>
    </row>
    <row r="90" spans="12:39">
      <c r="L90" s="318"/>
      <c r="M90" s="295"/>
      <c r="N90" s="295"/>
      <c r="O90" s="257" t="s">
        <v>304</v>
      </c>
      <c r="P90" s="307" t="s">
        <v>305</v>
      </c>
      <c r="Q90" s="256"/>
      <c r="W90" s="318"/>
      <c r="X90" s="318"/>
      <c r="Y90" s="318"/>
      <c r="Z90" s="318"/>
      <c r="AB90" s="295"/>
      <c r="AC90" s="257" t="s">
        <v>304</v>
      </c>
      <c r="AD90" s="307" t="s">
        <v>506</v>
      </c>
      <c r="AE90" s="256"/>
      <c r="AH90" s="257"/>
      <c r="AK90" s="318"/>
      <c r="AL90" s="318"/>
      <c r="AM90" s="331"/>
    </row>
    <row r="91" spans="12:39">
      <c r="L91" s="318"/>
      <c r="O91" s="295"/>
      <c r="P91" s="293"/>
      <c r="Q91" s="295"/>
      <c r="R91" s="324"/>
      <c r="S91" s="324"/>
      <c r="T91" s="324"/>
      <c r="U91" s="295"/>
      <c r="V91" s="295"/>
      <c r="W91" s="318"/>
      <c r="X91" s="318"/>
      <c r="Y91" s="318"/>
      <c r="Z91" s="318"/>
      <c r="AB91" s="295"/>
      <c r="AC91" s="257"/>
      <c r="AD91" s="307"/>
      <c r="AE91" s="256"/>
      <c r="AF91" s="307"/>
      <c r="AG91" s="307"/>
      <c r="AK91" s="318"/>
      <c r="AL91" s="318"/>
      <c r="AM91" s="318"/>
    </row>
    <row r="92" spans="12:39">
      <c r="L92" s="318"/>
      <c r="W92" s="318"/>
      <c r="X92" s="318"/>
      <c r="Y92" s="318"/>
      <c r="Z92" s="318"/>
      <c r="AA92" s="179"/>
      <c r="AC92" s="295"/>
      <c r="AD92" s="293"/>
      <c r="AE92" s="295"/>
      <c r="AF92" s="324"/>
      <c r="AG92" s="324"/>
      <c r="AH92" s="324"/>
      <c r="AI92" s="295"/>
      <c r="AJ92" s="295"/>
      <c r="AK92" s="318"/>
      <c r="AL92" s="318"/>
      <c r="AM92" s="318"/>
    </row>
    <row r="93" spans="12:39">
      <c r="AA93" s="179"/>
    </row>
  </sheetData>
  <mergeCells count="48">
    <mergeCell ref="AD88:AG88"/>
    <mergeCell ref="O15:U15"/>
    <mergeCell ref="O17:Y17"/>
    <mergeCell ref="P18:S18"/>
    <mergeCell ref="AC63:AI63"/>
    <mergeCell ref="P87:T87"/>
    <mergeCell ref="AC85:AI85"/>
    <mergeCell ref="AD43:AG43"/>
    <mergeCell ref="O42:Y42"/>
    <mergeCell ref="AC79:AJ79"/>
    <mergeCell ref="O63:U63"/>
    <mergeCell ref="P66:T66"/>
    <mergeCell ref="AC87:AJ87"/>
    <mergeCell ref="O79:V79"/>
    <mergeCell ref="O80:V80"/>
    <mergeCell ref="O9:Y9"/>
    <mergeCell ref="O34:Y34"/>
    <mergeCell ref="AC9:AM9"/>
    <mergeCell ref="AC15:AI15"/>
    <mergeCell ref="AC17:AM17"/>
    <mergeCell ref="AD18:AG18"/>
    <mergeCell ref="O33:Y33"/>
    <mergeCell ref="AC33:AM33"/>
    <mergeCell ref="AC34:AM34"/>
    <mergeCell ref="C10:I10"/>
    <mergeCell ref="C11:I11"/>
    <mergeCell ref="C35:K35"/>
    <mergeCell ref="C36:K36"/>
    <mergeCell ref="C37:K37"/>
    <mergeCell ref="C34:K34"/>
    <mergeCell ref="C13:I13"/>
    <mergeCell ref="C19:I19"/>
    <mergeCell ref="D20:I20"/>
    <mergeCell ref="C44:K44"/>
    <mergeCell ref="C39:K39"/>
    <mergeCell ref="D45:K45"/>
    <mergeCell ref="O86:V86"/>
    <mergeCell ref="AC42:AM42"/>
    <mergeCell ref="O84:U84"/>
    <mergeCell ref="AC80:AJ80"/>
    <mergeCell ref="AC58:AJ58"/>
    <mergeCell ref="O58:V58"/>
    <mergeCell ref="AC65:AJ65"/>
    <mergeCell ref="AD66:AG66"/>
    <mergeCell ref="O65:V65"/>
    <mergeCell ref="P43:T43"/>
    <mergeCell ref="AC40:AI40"/>
    <mergeCell ref="O40:U40"/>
  </mergeCells>
  <phoneticPr fontId="5" type="noConversion"/>
  <hyperlinks>
    <hyperlink ref="D48" r:id="rId1"/>
    <hyperlink ref="P21" r:id="rId2"/>
    <hyperlink ref="D23" r:id="rId3"/>
    <hyperlink ref="P18" r:id="rId4"/>
    <hyperlink ref="D45" r:id="rId5"/>
    <hyperlink ref="D20" r:id="rId6"/>
    <hyperlink ref="P46" r:id="rId7"/>
    <hyperlink ref="P43" r:id="rId8"/>
    <hyperlink ref="AD43" r:id="rId9"/>
    <hyperlink ref="P69" r:id="rId10"/>
    <hyperlink ref="P66" r:id="rId11"/>
    <hyperlink ref="P90" r:id="rId12"/>
    <hyperlink ref="P87" r:id="rId13"/>
    <hyperlink ref="AD45" r:id="rId14" display="http://www.phalanxbiotech.com"/>
    <hyperlink ref="AD18" r:id="rId15"/>
    <hyperlink ref="AD20" r:id="rId16" display="http://www.phalanxbiotech.com"/>
    <hyperlink ref="AD66" r:id="rId17"/>
    <hyperlink ref="AD68" r:id="rId18" display="http://www.phalanxbiotech.com"/>
    <hyperlink ref="AD88" r:id="rId19"/>
    <hyperlink ref="AD90" r:id="rId20" display="http://www.phalanxbiotech.com"/>
  </hyperlinks>
  <pageMargins left="0.36" right="0.16" top="0.98425196850393704" bottom="0.98425196850393704" header="0.51181102362204722" footer="0.51181102362204722"/>
  <pageSetup paperSize="9" scale="45" fitToHeight="2" orientation="landscape" r:id="rId21"/>
  <headerFooter alignWithMargins="0"/>
  <rowBreaks count="1" manualBreakCount="1">
    <brk id="50" max="3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已命名的範圍</vt:lpstr>
      </vt:variant>
      <vt:variant>
        <vt:i4>14</vt:i4>
      </vt:variant>
    </vt:vector>
  </HeadingPairs>
  <TitlesOfParts>
    <vt:vector size="28" baseType="lpstr">
      <vt:lpstr>Analysis Requisition</vt:lpstr>
      <vt:lpstr>服務表</vt:lpstr>
      <vt:lpstr>RQC途程單</vt:lpstr>
      <vt:lpstr>RQC-1</vt:lpstr>
      <vt:lpstr>RQC-3</vt:lpstr>
      <vt:lpstr>EtOH</vt:lpstr>
      <vt:lpstr>RQC-2 (2)</vt:lpstr>
      <vt:lpstr>RQC-3 (2)</vt:lpstr>
      <vt:lpstr>QC 發出mail格式</vt:lpstr>
      <vt:lpstr>TAI-N途程單</vt:lpstr>
      <vt:lpstr>TAI-N-1 </vt:lpstr>
      <vt:lpstr>LAS-1</vt:lpstr>
      <vt:lpstr>HSP-1</vt:lpstr>
      <vt:lpstr>Sheet1 (2)</vt:lpstr>
      <vt:lpstr>Dyecolor</vt:lpstr>
      <vt:lpstr>microRNAServiceType</vt:lpstr>
      <vt:lpstr>miRNA_ServiceHybNote</vt:lpstr>
      <vt:lpstr>'Analysis Requisition'!Print_Area</vt:lpstr>
      <vt:lpstr>EtOH!Print_Area</vt:lpstr>
      <vt:lpstr>'HSP-1'!Print_Area</vt:lpstr>
      <vt:lpstr>'QC 發出mail格式'!Print_Area</vt:lpstr>
      <vt:lpstr>'RQC-1'!Print_Area</vt:lpstr>
      <vt:lpstr>'RQC-2 (2)'!Print_Area</vt:lpstr>
      <vt:lpstr>'RQC-3'!Print_Area</vt:lpstr>
      <vt:lpstr>'RQC-3 (2)'!Print_Area</vt:lpstr>
      <vt:lpstr>RQC途程單!Print_Area</vt:lpstr>
      <vt:lpstr>'TAI-N-1 '!Print_Area</vt:lpstr>
      <vt:lpstr>'TAI-N途程單'!Print_Area</vt:lpstr>
    </vt:vector>
  </TitlesOfParts>
  <Company>Phalanx Bioteh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Angela.Lin</cp:lastModifiedBy>
  <cp:lastPrinted>2017-08-10T08:40:04Z</cp:lastPrinted>
  <dcterms:created xsi:type="dcterms:W3CDTF">2006-07-19T08:47:06Z</dcterms:created>
  <dcterms:modified xsi:type="dcterms:W3CDTF">2017-08-11T07:16:25Z</dcterms:modified>
</cp:coreProperties>
</file>