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dir Epiroc materiais\Jadir - Epiroc 2018\Pasta de Trabalho 2021\Mestrado\2021 - Disertação\Dados\"/>
    </mc:Choice>
  </mc:AlternateContent>
  <xr:revisionPtr revIDLastSave="0" documentId="13_ncr:1_{6BCC180F-A48B-4938-96F7-2D9C70594AA1}" xr6:coauthVersionLast="47" xr6:coauthVersionMax="47" xr10:uidLastSave="{00000000-0000-0000-0000-000000000000}"/>
  <bookViews>
    <workbookView xWindow="-120" yWindow="-120" windowWidth="20730" windowHeight="11160" tabRatio="400" activeTab="1" xr2:uid="{00000000-000D-0000-FFFF-FFFF00000000}"/>
  </bookViews>
  <sheets>
    <sheet name="RESUMO BROCAS 12.25" sheetId="10" r:id="rId1"/>
    <sheet name="PF6750" sheetId="135" r:id="rId2"/>
    <sheet name="Sheet2" sheetId="138" r:id="rId3"/>
    <sheet name="Sheet1" sheetId="137" r:id="rId4"/>
    <sheet name="Planilha1" sheetId="133" r:id="rId5"/>
  </sheets>
  <definedNames>
    <definedName name="_xlnm._FilterDatabase" localSheetId="1" hidden="1">'PF6750'!$A$4:$Y$288</definedName>
    <definedName name="_xlnm._FilterDatabase" localSheetId="0" hidden="1">'RESUMO BROCAS 12.25'!$A$1:$X$2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5" i="135" l="1"/>
  <c r="Q1" i="135" s="1"/>
  <c r="J233" i="135"/>
  <c r="J234" i="135"/>
  <c r="J235" i="135"/>
  <c r="J236" i="135"/>
  <c r="J237" i="135"/>
  <c r="J238" i="135"/>
  <c r="J239" i="135"/>
  <c r="J240" i="135"/>
  <c r="J241" i="135"/>
  <c r="J242" i="135"/>
  <c r="J243" i="135"/>
  <c r="J244" i="135"/>
  <c r="J232" i="135"/>
  <c r="J231" i="135"/>
  <c r="J230" i="135"/>
  <c r="J229" i="135"/>
  <c r="J228" i="135"/>
  <c r="J227" i="135"/>
  <c r="J226" i="135"/>
  <c r="J225" i="135"/>
  <c r="J224" i="135"/>
  <c r="J223" i="135"/>
  <c r="J222" i="135"/>
  <c r="J221" i="135"/>
  <c r="J220" i="135"/>
  <c r="J219" i="135"/>
  <c r="J218" i="135"/>
  <c r="J217" i="135"/>
  <c r="J216" i="135"/>
  <c r="J215" i="135"/>
  <c r="J214" i="135"/>
  <c r="J213" i="135"/>
  <c r="J212" i="135"/>
  <c r="J211" i="135"/>
  <c r="J210" i="135"/>
  <c r="J209" i="135"/>
  <c r="J208" i="135"/>
  <c r="J207" i="135"/>
  <c r="J206" i="135"/>
  <c r="J205" i="135"/>
  <c r="J204" i="135"/>
  <c r="J203" i="135"/>
  <c r="J202" i="135"/>
  <c r="J201" i="135"/>
  <c r="J200" i="135"/>
  <c r="J199" i="135"/>
  <c r="J198" i="135"/>
  <c r="J197" i="135"/>
  <c r="J196" i="135"/>
  <c r="J195" i="135"/>
  <c r="J194" i="135"/>
  <c r="J193" i="135"/>
  <c r="J192" i="135"/>
  <c r="J191" i="135"/>
  <c r="J190" i="135"/>
  <c r="J189" i="135"/>
  <c r="J188" i="135"/>
  <c r="J187" i="135"/>
  <c r="J186" i="135"/>
  <c r="J185" i="135"/>
  <c r="J184" i="135"/>
  <c r="J183" i="135"/>
  <c r="J182" i="135"/>
  <c r="J181" i="135"/>
  <c r="J180" i="135"/>
  <c r="J179" i="135"/>
  <c r="J178" i="135"/>
  <c r="J177" i="135"/>
  <c r="J176" i="135"/>
  <c r="J175" i="135"/>
  <c r="J174" i="135"/>
  <c r="J173" i="135"/>
  <c r="J172" i="135"/>
  <c r="J171" i="135"/>
  <c r="J170" i="135"/>
  <c r="J169" i="135"/>
  <c r="J168" i="135"/>
  <c r="J167" i="135"/>
  <c r="J166" i="135"/>
  <c r="J165" i="135"/>
  <c r="J164" i="135"/>
  <c r="J163" i="135"/>
  <c r="J162" i="135"/>
  <c r="J161" i="135"/>
  <c r="J160" i="135"/>
  <c r="J159" i="135"/>
  <c r="J158" i="135"/>
  <c r="J157" i="135"/>
  <c r="J156" i="135"/>
  <c r="J155" i="135"/>
  <c r="J154" i="135"/>
  <c r="J153" i="135"/>
  <c r="J152" i="135"/>
  <c r="J151" i="135"/>
  <c r="J150" i="135"/>
  <c r="J149" i="135"/>
  <c r="J148" i="135"/>
  <c r="J147" i="135"/>
  <c r="J146" i="135"/>
  <c r="J145" i="135"/>
  <c r="J144" i="135"/>
  <c r="J143" i="135"/>
  <c r="J142" i="135"/>
  <c r="J141" i="135"/>
  <c r="J140" i="135"/>
  <c r="J139" i="135"/>
  <c r="J138" i="135"/>
  <c r="J137" i="135"/>
  <c r="J136" i="135"/>
  <c r="J135" i="135"/>
  <c r="J134" i="135"/>
  <c r="J133" i="135"/>
  <c r="J132" i="135"/>
  <c r="J131" i="135"/>
  <c r="J130" i="135"/>
  <c r="J129" i="135"/>
  <c r="J128" i="135"/>
  <c r="J127" i="135"/>
  <c r="J126" i="135"/>
  <c r="J125" i="135"/>
  <c r="J124" i="135"/>
  <c r="J123" i="135"/>
  <c r="J122" i="135"/>
  <c r="J121" i="135"/>
  <c r="J120" i="135"/>
  <c r="J119" i="135"/>
  <c r="J118" i="135"/>
  <c r="J117" i="135"/>
  <c r="J116" i="135"/>
  <c r="J115" i="135"/>
  <c r="J114" i="135"/>
  <c r="J113" i="135"/>
  <c r="J112" i="135"/>
  <c r="J111" i="135"/>
  <c r="J110" i="135"/>
  <c r="J109" i="135"/>
  <c r="J108" i="135"/>
  <c r="J107" i="135"/>
  <c r="J106" i="135"/>
  <c r="J105" i="135"/>
  <c r="J104" i="135"/>
  <c r="J103" i="135"/>
  <c r="J102" i="135"/>
  <c r="J101" i="135"/>
  <c r="J100" i="135"/>
  <c r="J99" i="135"/>
  <c r="J98" i="135"/>
  <c r="J97" i="135"/>
  <c r="J96" i="135"/>
  <c r="J95" i="135"/>
  <c r="J94" i="135"/>
  <c r="J93" i="135"/>
  <c r="J92" i="135"/>
  <c r="J91" i="135"/>
  <c r="J90" i="135"/>
  <c r="J89" i="135"/>
  <c r="J88" i="135"/>
  <c r="J87" i="135"/>
  <c r="J86" i="135"/>
  <c r="J85" i="135"/>
  <c r="J84" i="135"/>
  <c r="J83" i="135"/>
  <c r="J82" i="135"/>
  <c r="J81" i="135"/>
  <c r="J80" i="135"/>
  <c r="J79" i="135"/>
  <c r="J78" i="135"/>
  <c r="J77" i="135"/>
  <c r="J76" i="135"/>
  <c r="J75" i="135"/>
  <c r="J74" i="135"/>
  <c r="J73" i="135"/>
  <c r="J72" i="135"/>
  <c r="J71" i="135"/>
  <c r="J70" i="135"/>
  <c r="J69" i="135"/>
  <c r="J68" i="135"/>
  <c r="J67" i="135"/>
  <c r="J66" i="135"/>
  <c r="J65" i="135"/>
  <c r="J64" i="135"/>
  <c r="J63" i="135"/>
  <c r="J62" i="135"/>
  <c r="J61" i="135"/>
  <c r="J60" i="135"/>
  <c r="J59" i="135"/>
  <c r="J58" i="135"/>
  <c r="J57" i="135"/>
  <c r="J56" i="135"/>
  <c r="J55" i="135"/>
  <c r="J54" i="135"/>
  <c r="J53" i="135"/>
  <c r="J52" i="135"/>
  <c r="J51" i="135"/>
  <c r="J50" i="135"/>
  <c r="J49" i="135"/>
  <c r="J48" i="135"/>
  <c r="J47" i="135"/>
  <c r="J46" i="135"/>
  <c r="J45" i="135"/>
  <c r="J44" i="135"/>
  <c r="J43" i="135"/>
  <c r="J42" i="135"/>
  <c r="J41" i="135"/>
  <c r="J40" i="135"/>
  <c r="J39" i="135"/>
  <c r="J38" i="135"/>
  <c r="J37" i="135"/>
  <c r="J36" i="135"/>
  <c r="J35" i="135"/>
  <c r="J34" i="135"/>
  <c r="J33" i="135"/>
  <c r="J32" i="135"/>
  <c r="J31" i="135"/>
  <c r="J30" i="135"/>
  <c r="J29" i="135"/>
  <c r="J28" i="135"/>
  <c r="J27" i="135"/>
  <c r="J26" i="135"/>
  <c r="J25" i="135"/>
  <c r="J24" i="135"/>
  <c r="J23" i="135"/>
  <c r="J22" i="135"/>
  <c r="J21" i="135"/>
  <c r="J20" i="135"/>
  <c r="J19" i="135"/>
  <c r="J18" i="135"/>
  <c r="J17" i="135"/>
  <c r="J16" i="135"/>
  <c r="J15" i="135"/>
  <c r="J14" i="135"/>
  <c r="J13" i="135"/>
  <c r="J12" i="135"/>
  <c r="J11" i="135"/>
  <c r="J10" i="135"/>
  <c r="J9" i="135"/>
  <c r="J8" i="135"/>
  <c r="J7" i="135"/>
  <c r="J6" i="135"/>
  <c r="J5" i="135"/>
  <c r="O36" i="135" l="1"/>
  <c r="R36" i="135"/>
  <c r="O44" i="135"/>
  <c r="P44" i="135" s="1"/>
  <c r="R44" i="135"/>
  <c r="O45" i="135"/>
  <c r="P45" i="135" s="1"/>
  <c r="R45" i="135"/>
  <c r="O57" i="135"/>
  <c r="P57" i="135" s="1"/>
  <c r="R57" i="135"/>
  <c r="O89" i="135"/>
  <c r="P89" i="135" s="1"/>
  <c r="R89" i="135"/>
  <c r="O138" i="135"/>
  <c r="P138" i="135" s="1"/>
  <c r="R138" i="135"/>
  <c r="O139" i="135"/>
  <c r="P139" i="135" s="1"/>
  <c r="R139" i="135"/>
  <c r="O140" i="135"/>
  <c r="P140" i="135" s="1"/>
  <c r="R140" i="135"/>
  <c r="O141" i="135"/>
  <c r="P141" i="135" s="1"/>
  <c r="R141" i="135"/>
  <c r="O154" i="135"/>
  <c r="P154" i="135" s="1"/>
  <c r="R154" i="135"/>
  <c r="O160" i="135"/>
  <c r="P160" i="135" s="1"/>
  <c r="R160" i="135"/>
  <c r="O162" i="135"/>
  <c r="P162" i="135" s="1"/>
  <c r="R162" i="135"/>
  <c r="O163" i="135"/>
  <c r="P163" i="135" s="1"/>
  <c r="R163" i="135"/>
  <c r="O166" i="135"/>
  <c r="P166" i="135" s="1"/>
  <c r="R166" i="135"/>
  <c r="O171" i="135"/>
  <c r="P171" i="135" s="1"/>
  <c r="R171" i="135"/>
  <c r="O172" i="135"/>
  <c r="P172" i="135" s="1"/>
  <c r="R172" i="135"/>
  <c r="O173" i="135"/>
  <c r="P173" i="135" s="1"/>
  <c r="R173" i="135"/>
  <c r="O175" i="135"/>
  <c r="P175" i="135" s="1"/>
  <c r="R175" i="135"/>
  <c r="O179" i="135"/>
  <c r="P179" i="135" s="1"/>
  <c r="R179" i="135"/>
  <c r="O182" i="135"/>
  <c r="P182" i="135" s="1"/>
  <c r="R182" i="135"/>
  <c r="O183" i="135"/>
  <c r="P183" i="135" s="1"/>
  <c r="R183" i="135"/>
  <c r="O185" i="135"/>
  <c r="P185" i="135" s="1"/>
  <c r="R185" i="135"/>
  <c r="O186" i="135"/>
  <c r="P186" i="135" s="1"/>
  <c r="R186" i="135"/>
  <c r="O187" i="135"/>
  <c r="P187" i="135" s="1"/>
  <c r="R187" i="135"/>
  <c r="O188" i="135"/>
  <c r="P188" i="135" s="1"/>
  <c r="R188" i="135"/>
  <c r="O189" i="135"/>
  <c r="P189" i="135" s="1"/>
  <c r="R189" i="135"/>
  <c r="O190" i="135"/>
  <c r="P190" i="135" s="1"/>
  <c r="R190" i="135"/>
  <c r="O191" i="135"/>
  <c r="P191" i="135" s="1"/>
  <c r="R191" i="135"/>
  <c r="O193" i="135"/>
  <c r="P193" i="135" s="1"/>
  <c r="R193" i="135"/>
  <c r="O196" i="135"/>
  <c r="P196" i="135" s="1"/>
  <c r="R196" i="135"/>
  <c r="O197" i="135"/>
  <c r="P197" i="135" s="1"/>
  <c r="R197" i="135"/>
  <c r="O199" i="135"/>
  <c r="P199" i="135" s="1"/>
  <c r="R199" i="135"/>
  <c r="O200" i="135"/>
  <c r="P200" i="135" s="1"/>
  <c r="R200" i="135"/>
  <c r="O47" i="135"/>
  <c r="P47" i="135" s="1"/>
  <c r="R47" i="135"/>
  <c r="O48" i="135"/>
  <c r="P48" i="135" s="1"/>
  <c r="R48" i="135"/>
  <c r="O49" i="135"/>
  <c r="P49" i="135" s="1"/>
  <c r="R49" i="135"/>
  <c r="O50" i="135"/>
  <c r="P50" i="135" s="1"/>
  <c r="R50" i="135"/>
  <c r="O51" i="135"/>
  <c r="P51" i="135" s="1"/>
  <c r="R51" i="135"/>
  <c r="O52" i="135"/>
  <c r="P52" i="135" s="1"/>
  <c r="R52" i="135"/>
  <c r="O53" i="135"/>
  <c r="P53" i="135" s="1"/>
  <c r="R53" i="135"/>
  <c r="O54" i="135"/>
  <c r="P54" i="135" s="1"/>
  <c r="R54" i="135"/>
  <c r="O55" i="135"/>
  <c r="P55" i="135" s="1"/>
  <c r="R55" i="135"/>
  <c r="O56" i="135"/>
  <c r="P56" i="135" s="1"/>
  <c r="R56" i="135"/>
  <c r="O58" i="135"/>
  <c r="P58" i="135" s="1"/>
  <c r="R58" i="135"/>
  <c r="O59" i="135"/>
  <c r="P59" i="135" s="1"/>
  <c r="R59" i="135"/>
  <c r="O60" i="135"/>
  <c r="P60" i="135" s="1"/>
  <c r="R60" i="135"/>
  <c r="O61" i="135"/>
  <c r="P61" i="135" s="1"/>
  <c r="R61" i="135"/>
  <c r="O62" i="135"/>
  <c r="P62" i="135" s="1"/>
  <c r="R62" i="135"/>
  <c r="O63" i="135"/>
  <c r="P63" i="135" s="1"/>
  <c r="K63" i="135" s="1"/>
  <c r="M63" i="135" s="1"/>
  <c r="N63" i="135" s="1"/>
  <c r="R63" i="135"/>
  <c r="O64" i="135"/>
  <c r="P64" i="135" s="1"/>
  <c r="R64" i="135"/>
  <c r="O65" i="135"/>
  <c r="P65" i="135" s="1"/>
  <c r="R65" i="135"/>
  <c r="O66" i="135"/>
  <c r="P66" i="135" s="1"/>
  <c r="R66" i="135"/>
  <c r="O67" i="135"/>
  <c r="P67" i="135" s="1"/>
  <c r="R67" i="135"/>
  <c r="O68" i="135"/>
  <c r="P68" i="135" s="1"/>
  <c r="R68" i="135"/>
  <c r="O69" i="135"/>
  <c r="P69" i="135" s="1"/>
  <c r="R69" i="135"/>
  <c r="O70" i="135"/>
  <c r="P70" i="135" s="1"/>
  <c r="R70" i="135"/>
  <c r="O71" i="135"/>
  <c r="P71" i="135" s="1"/>
  <c r="R71" i="135"/>
  <c r="O72" i="135"/>
  <c r="P72" i="135" s="1"/>
  <c r="R72" i="135"/>
  <c r="O73" i="135"/>
  <c r="P73" i="135" s="1"/>
  <c r="R73" i="135"/>
  <c r="O74" i="135"/>
  <c r="P74" i="135" s="1"/>
  <c r="R74" i="135"/>
  <c r="O75" i="135"/>
  <c r="P75" i="135" s="1"/>
  <c r="K75" i="135" s="1"/>
  <c r="M75" i="135" s="1"/>
  <c r="N75" i="135" s="1"/>
  <c r="R75" i="135"/>
  <c r="O76" i="135"/>
  <c r="P76" i="135" s="1"/>
  <c r="R76" i="135"/>
  <c r="O77" i="135"/>
  <c r="P77" i="135" s="1"/>
  <c r="R77" i="135"/>
  <c r="O78" i="135"/>
  <c r="P78" i="135" s="1"/>
  <c r="R78" i="135"/>
  <c r="O79" i="135"/>
  <c r="P79" i="135" s="1"/>
  <c r="R79" i="135"/>
  <c r="O80" i="135"/>
  <c r="P80" i="135" s="1"/>
  <c r="R80" i="135"/>
  <c r="O81" i="135"/>
  <c r="P81" i="135" s="1"/>
  <c r="R81" i="135"/>
  <c r="O82" i="135"/>
  <c r="P82" i="135" s="1"/>
  <c r="R82" i="135"/>
  <c r="O83" i="135"/>
  <c r="P83" i="135" s="1"/>
  <c r="R83" i="135"/>
  <c r="O84" i="135"/>
  <c r="P84" i="135" s="1"/>
  <c r="R84" i="135"/>
  <c r="O85" i="135"/>
  <c r="P85" i="135" s="1"/>
  <c r="R85" i="135"/>
  <c r="O86" i="135"/>
  <c r="P86" i="135" s="1"/>
  <c r="R86" i="135"/>
  <c r="O87" i="135"/>
  <c r="P87" i="135" s="1"/>
  <c r="R87" i="135"/>
  <c r="O88" i="135"/>
  <c r="P88" i="135" s="1"/>
  <c r="R88" i="135"/>
  <c r="O90" i="135"/>
  <c r="P90" i="135" s="1"/>
  <c r="R90" i="135"/>
  <c r="O91" i="135"/>
  <c r="P91" i="135" s="1"/>
  <c r="R91" i="135"/>
  <c r="O92" i="135"/>
  <c r="P92" i="135" s="1"/>
  <c r="R92" i="135"/>
  <c r="O93" i="135"/>
  <c r="P93" i="135" s="1"/>
  <c r="R93" i="135"/>
  <c r="O94" i="135"/>
  <c r="P94" i="135" s="1"/>
  <c r="R94" i="135"/>
  <c r="O95" i="135"/>
  <c r="P95" i="135" s="1"/>
  <c r="K95" i="135" s="1"/>
  <c r="M95" i="135" s="1"/>
  <c r="N95" i="135" s="1"/>
  <c r="R95" i="135"/>
  <c r="O96" i="135"/>
  <c r="P96" i="135" s="1"/>
  <c r="R96" i="135"/>
  <c r="O97" i="135"/>
  <c r="P97" i="135" s="1"/>
  <c r="R97" i="135"/>
  <c r="O98" i="135"/>
  <c r="P98" i="135" s="1"/>
  <c r="R98" i="135"/>
  <c r="O99" i="135"/>
  <c r="P99" i="135" s="1"/>
  <c r="R99" i="135"/>
  <c r="O100" i="135"/>
  <c r="P100" i="135" s="1"/>
  <c r="R100" i="135"/>
  <c r="O101" i="135"/>
  <c r="P101" i="135" s="1"/>
  <c r="R101" i="135"/>
  <c r="O102" i="135"/>
  <c r="P102" i="135" s="1"/>
  <c r="R102" i="135"/>
  <c r="O103" i="135"/>
  <c r="P103" i="135" s="1"/>
  <c r="R103" i="135"/>
  <c r="O104" i="135"/>
  <c r="P104" i="135" s="1"/>
  <c r="R104" i="135"/>
  <c r="O105" i="135"/>
  <c r="P105" i="135" s="1"/>
  <c r="R105" i="135"/>
  <c r="O106" i="135"/>
  <c r="P106" i="135" s="1"/>
  <c r="R106" i="135"/>
  <c r="O107" i="135"/>
  <c r="P107" i="135" s="1"/>
  <c r="K107" i="135" s="1"/>
  <c r="M107" i="135" s="1"/>
  <c r="N107" i="135" s="1"/>
  <c r="R107" i="135"/>
  <c r="O108" i="135"/>
  <c r="P108" i="135" s="1"/>
  <c r="R108" i="135"/>
  <c r="O109" i="135"/>
  <c r="P109" i="135" s="1"/>
  <c r="R109" i="135"/>
  <c r="O110" i="135"/>
  <c r="P110" i="135" s="1"/>
  <c r="R110" i="135"/>
  <c r="O111" i="135"/>
  <c r="P111" i="135" s="1"/>
  <c r="K111" i="135" s="1"/>
  <c r="M111" i="135" s="1"/>
  <c r="N111" i="135" s="1"/>
  <c r="R111" i="135"/>
  <c r="O112" i="135"/>
  <c r="P112" i="135" s="1"/>
  <c r="R112" i="135"/>
  <c r="O113" i="135"/>
  <c r="P113" i="135" s="1"/>
  <c r="R113" i="135"/>
  <c r="O114" i="135"/>
  <c r="P114" i="135" s="1"/>
  <c r="R114" i="135"/>
  <c r="O115" i="135"/>
  <c r="P115" i="135" s="1"/>
  <c r="R115" i="135"/>
  <c r="O116" i="135"/>
  <c r="P116" i="135" s="1"/>
  <c r="R116" i="135"/>
  <c r="O117" i="135"/>
  <c r="P117" i="135" s="1"/>
  <c r="R117" i="135"/>
  <c r="O118" i="135"/>
  <c r="P118" i="135" s="1"/>
  <c r="R118" i="135"/>
  <c r="O119" i="135"/>
  <c r="P119" i="135" s="1"/>
  <c r="R119" i="135"/>
  <c r="O120" i="135"/>
  <c r="P120" i="135" s="1"/>
  <c r="R120" i="135"/>
  <c r="O121" i="135"/>
  <c r="P121" i="135" s="1"/>
  <c r="R121" i="135"/>
  <c r="O122" i="135"/>
  <c r="P122" i="135" s="1"/>
  <c r="R122" i="135"/>
  <c r="O123" i="135"/>
  <c r="P123" i="135" s="1"/>
  <c r="R123" i="135"/>
  <c r="O124" i="135"/>
  <c r="P124" i="135" s="1"/>
  <c r="R124" i="135"/>
  <c r="O125" i="135"/>
  <c r="P125" i="135" s="1"/>
  <c r="R125" i="135"/>
  <c r="O126" i="135"/>
  <c r="P126" i="135" s="1"/>
  <c r="R126" i="135"/>
  <c r="O127" i="135"/>
  <c r="P127" i="135" s="1"/>
  <c r="K127" i="135" s="1"/>
  <c r="M127" i="135" s="1"/>
  <c r="N127" i="135" s="1"/>
  <c r="R127" i="135"/>
  <c r="O128" i="135"/>
  <c r="P128" i="135" s="1"/>
  <c r="R128" i="135"/>
  <c r="O129" i="135"/>
  <c r="P129" i="135" s="1"/>
  <c r="R129" i="135"/>
  <c r="O130" i="135"/>
  <c r="P130" i="135" s="1"/>
  <c r="R130" i="135"/>
  <c r="O131" i="135"/>
  <c r="P131" i="135" s="1"/>
  <c r="R131" i="135"/>
  <c r="O132" i="135"/>
  <c r="P132" i="135" s="1"/>
  <c r="R132" i="135"/>
  <c r="O133" i="135"/>
  <c r="P133" i="135" s="1"/>
  <c r="R133" i="135"/>
  <c r="O134" i="135"/>
  <c r="P134" i="135" s="1"/>
  <c r="R134" i="135"/>
  <c r="O135" i="135"/>
  <c r="P135" i="135" s="1"/>
  <c r="R135" i="135"/>
  <c r="O136" i="135"/>
  <c r="P136" i="135" s="1"/>
  <c r="R136" i="135"/>
  <c r="O137" i="135"/>
  <c r="P137" i="135" s="1"/>
  <c r="R137" i="135"/>
  <c r="O142" i="135"/>
  <c r="P142" i="135" s="1"/>
  <c r="R142" i="135"/>
  <c r="O143" i="135"/>
  <c r="P143" i="135" s="1"/>
  <c r="R143" i="135"/>
  <c r="O144" i="135"/>
  <c r="R144" i="135"/>
  <c r="O145" i="135"/>
  <c r="P145" i="135" s="1"/>
  <c r="R145" i="135"/>
  <c r="O146" i="135"/>
  <c r="P146" i="135" s="1"/>
  <c r="R146" i="135"/>
  <c r="O147" i="135"/>
  <c r="P147" i="135" s="1"/>
  <c r="R147" i="135"/>
  <c r="O148" i="135"/>
  <c r="P148" i="135" s="1"/>
  <c r="R148" i="135"/>
  <c r="O149" i="135"/>
  <c r="P149" i="135" s="1"/>
  <c r="R149" i="135"/>
  <c r="O150" i="135"/>
  <c r="P150" i="135" s="1"/>
  <c r="R150" i="135"/>
  <c r="O151" i="135"/>
  <c r="P151" i="135" s="1"/>
  <c r="R151" i="135"/>
  <c r="O152" i="135"/>
  <c r="P152" i="135" s="1"/>
  <c r="R152" i="135"/>
  <c r="O153" i="135"/>
  <c r="P153" i="135" s="1"/>
  <c r="R153" i="135"/>
  <c r="O155" i="135"/>
  <c r="P155" i="135" s="1"/>
  <c r="R155" i="135"/>
  <c r="O156" i="135"/>
  <c r="P156" i="135" s="1"/>
  <c r="R156" i="135"/>
  <c r="O157" i="135"/>
  <c r="P157" i="135" s="1"/>
  <c r="R157" i="135"/>
  <c r="O158" i="135"/>
  <c r="P158" i="135" s="1"/>
  <c r="R158" i="135"/>
  <c r="O159" i="135"/>
  <c r="P159" i="135" s="1"/>
  <c r="R159" i="135"/>
  <c r="O161" i="135"/>
  <c r="P161" i="135" s="1"/>
  <c r="R161" i="135"/>
  <c r="O164" i="135"/>
  <c r="P164" i="135" s="1"/>
  <c r="R164" i="135"/>
  <c r="O165" i="135"/>
  <c r="P165" i="135" s="1"/>
  <c r="R165" i="135"/>
  <c r="O167" i="135"/>
  <c r="P167" i="135" s="1"/>
  <c r="R167" i="135"/>
  <c r="O168" i="135"/>
  <c r="P168" i="135" s="1"/>
  <c r="R168" i="135"/>
  <c r="O169" i="135"/>
  <c r="P169" i="135" s="1"/>
  <c r="R169" i="135"/>
  <c r="O170" i="135"/>
  <c r="P170" i="135" s="1"/>
  <c r="R170" i="135"/>
  <c r="O174" i="135"/>
  <c r="P174" i="135" s="1"/>
  <c r="R174" i="135"/>
  <c r="O176" i="135"/>
  <c r="P176" i="135" s="1"/>
  <c r="R176" i="135"/>
  <c r="O177" i="135"/>
  <c r="P177" i="135" s="1"/>
  <c r="R177" i="135"/>
  <c r="O178" i="135"/>
  <c r="P178" i="135" s="1"/>
  <c r="R178" i="135"/>
  <c r="O180" i="135"/>
  <c r="P180" i="135" s="1"/>
  <c r="R180" i="135"/>
  <c r="O181" i="135"/>
  <c r="P181" i="135" s="1"/>
  <c r="R181" i="135"/>
  <c r="O184" i="135"/>
  <c r="P184" i="135" s="1"/>
  <c r="R184" i="135"/>
  <c r="O192" i="135"/>
  <c r="P192" i="135" s="1"/>
  <c r="R192" i="135"/>
  <c r="O194" i="135"/>
  <c r="P194" i="135" s="1"/>
  <c r="R194" i="135"/>
  <c r="O195" i="135"/>
  <c r="P195" i="135" s="1"/>
  <c r="R195" i="135"/>
  <c r="O198" i="135"/>
  <c r="P198" i="135" s="1"/>
  <c r="R198" i="135"/>
  <c r="O201" i="135"/>
  <c r="P201" i="135" s="1"/>
  <c r="R201" i="135"/>
  <c r="O202" i="135"/>
  <c r="P202" i="135" s="1"/>
  <c r="R202" i="135"/>
  <c r="O203" i="135"/>
  <c r="P203" i="135" s="1"/>
  <c r="R203" i="135"/>
  <c r="O204" i="135"/>
  <c r="P204" i="135" s="1"/>
  <c r="R204" i="135"/>
  <c r="O205" i="135"/>
  <c r="P205" i="135" s="1"/>
  <c r="R205" i="135"/>
  <c r="O206" i="135"/>
  <c r="P206" i="135" s="1"/>
  <c r="R206" i="135"/>
  <c r="O207" i="135"/>
  <c r="P207" i="135" s="1"/>
  <c r="R207" i="135"/>
  <c r="O208" i="135"/>
  <c r="P208" i="135" s="1"/>
  <c r="R208" i="135"/>
  <c r="O209" i="135"/>
  <c r="P209" i="135" s="1"/>
  <c r="R209" i="135"/>
  <c r="O210" i="135"/>
  <c r="P210" i="135" s="1"/>
  <c r="R210" i="135"/>
  <c r="O211" i="135"/>
  <c r="P211" i="135" s="1"/>
  <c r="R211" i="135"/>
  <c r="O212" i="135"/>
  <c r="P212" i="135" s="1"/>
  <c r="R212" i="135"/>
  <c r="O213" i="135"/>
  <c r="P213" i="135" s="1"/>
  <c r="R213" i="135"/>
  <c r="O214" i="135"/>
  <c r="P214" i="135" s="1"/>
  <c r="R214" i="135"/>
  <c r="O215" i="135"/>
  <c r="P215" i="135" s="1"/>
  <c r="R215" i="135"/>
  <c r="O216" i="135"/>
  <c r="P216" i="135" s="1"/>
  <c r="R216" i="135"/>
  <c r="O217" i="135"/>
  <c r="P217" i="135" s="1"/>
  <c r="R217" i="135"/>
  <c r="O218" i="135"/>
  <c r="P218" i="135" s="1"/>
  <c r="R218" i="135"/>
  <c r="O219" i="135"/>
  <c r="P219" i="135" s="1"/>
  <c r="R219" i="135"/>
  <c r="O220" i="135"/>
  <c r="P220" i="135" s="1"/>
  <c r="R220" i="135"/>
  <c r="O221" i="135"/>
  <c r="P221" i="135" s="1"/>
  <c r="R221" i="135"/>
  <c r="O222" i="135"/>
  <c r="P222" i="135" s="1"/>
  <c r="R222" i="135"/>
  <c r="O223" i="135"/>
  <c r="P223" i="135" s="1"/>
  <c r="R223" i="135"/>
  <c r="O224" i="135"/>
  <c r="P224" i="135" s="1"/>
  <c r="R224" i="135"/>
  <c r="O225" i="135"/>
  <c r="P225" i="135" s="1"/>
  <c r="R225" i="135"/>
  <c r="O226" i="135"/>
  <c r="P226" i="135" s="1"/>
  <c r="R226" i="135"/>
  <c r="O227" i="135"/>
  <c r="P227" i="135" s="1"/>
  <c r="R227" i="135"/>
  <c r="O228" i="135"/>
  <c r="P228" i="135" s="1"/>
  <c r="R228" i="135"/>
  <c r="O229" i="135"/>
  <c r="P229" i="135" s="1"/>
  <c r="R229" i="135"/>
  <c r="O230" i="135"/>
  <c r="P230" i="135" s="1"/>
  <c r="R230" i="135"/>
  <c r="O231" i="135"/>
  <c r="P231" i="135" s="1"/>
  <c r="R231" i="135"/>
  <c r="O232" i="135"/>
  <c r="P232" i="135" s="1"/>
  <c r="R232" i="135"/>
  <c r="O233" i="135"/>
  <c r="P233" i="135" s="1"/>
  <c r="R233" i="135"/>
  <c r="O234" i="135"/>
  <c r="P234" i="135" s="1"/>
  <c r="R234" i="135"/>
  <c r="O235" i="135"/>
  <c r="P235" i="135" s="1"/>
  <c r="R235" i="135"/>
  <c r="O236" i="135"/>
  <c r="P236" i="135" s="1"/>
  <c r="R236" i="135"/>
  <c r="O237" i="135"/>
  <c r="P237" i="135" s="1"/>
  <c r="R237" i="135"/>
  <c r="O238" i="135"/>
  <c r="P238" i="135" s="1"/>
  <c r="R238" i="135"/>
  <c r="O239" i="135"/>
  <c r="P239" i="135" s="1"/>
  <c r="R239" i="135"/>
  <c r="O240" i="135"/>
  <c r="P240" i="135" s="1"/>
  <c r="R240" i="135"/>
  <c r="O241" i="135"/>
  <c r="P241" i="135" s="1"/>
  <c r="R241" i="135"/>
  <c r="O242" i="135"/>
  <c r="P242" i="135" s="1"/>
  <c r="R242" i="135"/>
  <c r="O243" i="135"/>
  <c r="P243" i="135" s="1"/>
  <c r="R243" i="135"/>
  <c r="O244" i="135"/>
  <c r="P244" i="135" s="1"/>
  <c r="R244" i="135"/>
  <c r="C226" i="135"/>
  <c r="C227" i="135" s="1"/>
  <c r="C228" i="135" s="1"/>
  <c r="C229" i="135" s="1"/>
  <c r="C230" i="135" s="1"/>
  <c r="C231" i="135" s="1"/>
  <c r="C232" i="135" s="1"/>
  <c r="C233" i="135" s="1"/>
  <c r="C234" i="135" s="1"/>
  <c r="C235" i="135" s="1"/>
  <c r="C236" i="135" s="1"/>
  <c r="C237" i="135" s="1"/>
  <c r="C238" i="135" s="1"/>
  <c r="C239" i="135" s="1"/>
  <c r="C240" i="135" s="1"/>
  <c r="C241" i="135" s="1"/>
  <c r="C242" i="135" s="1"/>
  <c r="C243" i="135" s="1"/>
  <c r="C244" i="135" s="1"/>
  <c r="C245" i="135" s="1"/>
  <c r="S2" i="135" s="1"/>
  <c r="R25" i="135"/>
  <c r="R26" i="135"/>
  <c r="R27" i="135"/>
  <c r="R28" i="135"/>
  <c r="R29" i="135"/>
  <c r="R30" i="135"/>
  <c r="R31" i="135"/>
  <c r="R32" i="135"/>
  <c r="R33" i="135"/>
  <c r="R34" i="135"/>
  <c r="R35" i="135"/>
  <c r="R37" i="135"/>
  <c r="R38" i="135"/>
  <c r="R39" i="135"/>
  <c r="R40" i="135"/>
  <c r="R41" i="135"/>
  <c r="R42" i="135"/>
  <c r="R43" i="135"/>
  <c r="R46" i="135"/>
  <c r="O46" i="135"/>
  <c r="P46" i="135" s="1"/>
  <c r="O25" i="135"/>
  <c r="P25" i="135" s="1"/>
  <c r="O26" i="135"/>
  <c r="P26" i="135" s="1"/>
  <c r="O27" i="135"/>
  <c r="P27" i="135" s="1"/>
  <c r="O28" i="135"/>
  <c r="P28" i="135" s="1"/>
  <c r="O29" i="135"/>
  <c r="P29" i="135" s="1"/>
  <c r="O30" i="135"/>
  <c r="P30" i="135" s="1"/>
  <c r="O31" i="135"/>
  <c r="P31" i="135" s="1"/>
  <c r="O32" i="135"/>
  <c r="P32" i="135" s="1"/>
  <c r="O33" i="135"/>
  <c r="P33" i="135" s="1"/>
  <c r="O34" i="135"/>
  <c r="P34" i="135" s="1"/>
  <c r="O35" i="135"/>
  <c r="P35" i="135" s="1"/>
  <c r="O37" i="135"/>
  <c r="P37" i="135" s="1"/>
  <c r="O38" i="135"/>
  <c r="P38" i="135" s="1"/>
  <c r="O39" i="135"/>
  <c r="P39" i="135" s="1"/>
  <c r="O40" i="135"/>
  <c r="P40" i="135" s="1"/>
  <c r="O41" i="135"/>
  <c r="P41" i="135" s="1"/>
  <c r="O42" i="135"/>
  <c r="P42" i="135" s="1"/>
  <c r="O43" i="135"/>
  <c r="P43" i="135" s="1"/>
  <c r="O5" i="135"/>
  <c r="P5" i="135" s="1"/>
  <c r="T5" i="135" s="1"/>
  <c r="O6" i="135"/>
  <c r="O7" i="135"/>
  <c r="P7" i="135" s="1"/>
  <c r="O8" i="135"/>
  <c r="P8" i="135" s="1"/>
  <c r="O9" i="135"/>
  <c r="P9" i="135" s="1"/>
  <c r="O10" i="135"/>
  <c r="P10" i="135" s="1"/>
  <c r="O11" i="135"/>
  <c r="P11" i="135" s="1"/>
  <c r="O12" i="135"/>
  <c r="P12" i="135" s="1"/>
  <c r="O13" i="135"/>
  <c r="P13" i="135" s="1"/>
  <c r="O14" i="135"/>
  <c r="P14" i="135" s="1"/>
  <c r="O15" i="135"/>
  <c r="P15" i="135" s="1"/>
  <c r="O16" i="135"/>
  <c r="P16" i="135" s="1"/>
  <c r="O17" i="135"/>
  <c r="P17" i="135" s="1"/>
  <c r="O18" i="135"/>
  <c r="P18" i="135" s="1"/>
  <c r="O19" i="135"/>
  <c r="P19" i="135" s="1"/>
  <c r="O20" i="135"/>
  <c r="P20" i="135" s="1"/>
  <c r="O21" i="135"/>
  <c r="P21" i="135" s="1"/>
  <c r="O22" i="135"/>
  <c r="P22" i="135" s="1"/>
  <c r="O23" i="135"/>
  <c r="P23" i="135" s="1"/>
  <c r="O24" i="135"/>
  <c r="P24" i="135" s="1"/>
  <c r="R5" i="135"/>
  <c r="R6" i="135"/>
  <c r="R7" i="135"/>
  <c r="R8" i="135"/>
  <c r="R9" i="135"/>
  <c r="R10" i="135"/>
  <c r="R11" i="135"/>
  <c r="R12" i="135"/>
  <c r="R13" i="135"/>
  <c r="R14" i="135"/>
  <c r="R15" i="135"/>
  <c r="R16" i="135"/>
  <c r="R17" i="135"/>
  <c r="R18" i="135"/>
  <c r="R19" i="135"/>
  <c r="R20" i="135"/>
  <c r="R21" i="135"/>
  <c r="R22" i="135"/>
  <c r="R23" i="135"/>
  <c r="R24" i="135"/>
  <c r="P6" i="135" l="1"/>
  <c r="P144" i="135"/>
  <c r="P36" i="135"/>
  <c r="K36" i="135" s="1"/>
  <c r="M36" i="135" s="1"/>
  <c r="N36" i="135" s="1"/>
  <c r="T20" i="135"/>
  <c r="K20" i="135"/>
  <c r="M20" i="135" s="1"/>
  <c r="N20" i="135" s="1"/>
  <c r="T12" i="135"/>
  <c r="K12" i="135"/>
  <c r="M12" i="135" s="1"/>
  <c r="N12" i="135" s="1"/>
  <c r="T8" i="135"/>
  <c r="K8" i="135"/>
  <c r="M8" i="135" s="1"/>
  <c r="N8" i="135" s="1"/>
  <c r="T39" i="135"/>
  <c r="K39" i="135"/>
  <c r="M39" i="135" s="1"/>
  <c r="N39" i="135" s="1"/>
  <c r="K34" i="135"/>
  <c r="M34" i="135" s="1"/>
  <c r="N34" i="135" s="1"/>
  <c r="T26" i="135"/>
  <c r="K26" i="135"/>
  <c r="M26" i="135" s="1"/>
  <c r="N26" i="135" s="1"/>
  <c r="K244" i="135"/>
  <c r="M244" i="135" s="1"/>
  <c r="N244" i="135" s="1"/>
  <c r="T240" i="135"/>
  <c r="K240" i="135"/>
  <c r="M240" i="135" s="1"/>
  <c r="N240" i="135" s="1"/>
  <c r="T238" i="135"/>
  <c r="K238" i="135"/>
  <c r="M238" i="135" s="1"/>
  <c r="N238" i="135" s="1"/>
  <c r="T234" i="135"/>
  <c r="K234" i="135"/>
  <c r="M234" i="135" s="1"/>
  <c r="N234" i="135" s="1"/>
  <c r="T230" i="135"/>
  <c r="K230" i="135"/>
  <c r="M230" i="135" s="1"/>
  <c r="N230" i="135" s="1"/>
  <c r="K226" i="135"/>
  <c r="M226" i="135" s="1"/>
  <c r="N226" i="135" s="1"/>
  <c r="T222" i="135"/>
  <c r="K222" i="135"/>
  <c r="M222" i="135" s="1"/>
  <c r="N222" i="135" s="1"/>
  <c r="K220" i="135"/>
  <c r="M220" i="135" s="1"/>
  <c r="N220" i="135" s="1"/>
  <c r="K216" i="135"/>
  <c r="M216" i="135" s="1"/>
  <c r="N216" i="135" s="1"/>
  <c r="K214" i="135"/>
  <c r="M214" i="135" s="1"/>
  <c r="N214" i="135" s="1"/>
  <c r="K210" i="135"/>
  <c r="M210" i="135" s="1"/>
  <c r="N210" i="135" s="1"/>
  <c r="K206" i="135"/>
  <c r="M206" i="135" s="1"/>
  <c r="N206" i="135" s="1"/>
  <c r="K204" i="135"/>
  <c r="M204" i="135" s="1"/>
  <c r="N204" i="135" s="1"/>
  <c r="K198" i="135"/>
  <c r="M198" i="135" s="1"/>
  <c r="N198" i="135" s="1"/>
  <c r="T184" i="135"/>
  <c r="K184" i="135"/>
  <c r="M184" i="135" s="1"/>
  <c r="N184" i="135" s="1"/>
  <c r="T177" i="135"/>
  <c r="K177" i="135"/>
  <c r="M177" i="135" s="1"/>
  <c r="N177" i="135" s="1"/>
  <c r="T169" i="135"/>
  <c r="K169" i="135"/>
  <c r="M169" i="135" s="1"/>
  <c r="N169" i="135" s="1"/>
  <c r="T167" i="135"/>
  <c r="K167" i="135"/>
  <c r="M167" i="135" s="1"/>
  <c r="N167" i="135" s="1"/>
  <c r="T159" i="135"/>
  <c r="K159" i="135"/>
  <c r="M159" i="135" s="1"/>
  <c r="N159" i="135" s="1"/>
  <c r="T157" i="135"/>
  <c r="K157" i="135"/>
  <c r="M157" i="135" s="1"/>
  <c r="N157" i="135" s="1"/>
  <c r="T155" i="135"/>
  <c r="K155" i="135"/>
  <c r="M155" i="135" s="1"/>
  <c r="N155" i="135" s="1"/>
  <c r="K150" i="135"/>
  <c r="M150" i="135" s="1"/>
  <c r="N150" i="135" s="1"/>
  <c r="K148" i="135"/>
  <c r="M148" i="135" s="1"/>
  <c r="N148" i="135" s="1"/>
  <c r="K146" i="135"/>
  <c r="M146" i="135" s="1"/>
  <c r="N146" i="135" s="1"/>
  <c r="K142" i="135"/>
  <c r="M142" i="135" s="1"/>
  <c r="N142" i="135" s="1"/>
  <c r="K136" i="135"/>
  <c r="M136" i="135" s="1"/>
  <c r="N136" i="135" s="1"/>
  <c r="T132" i="135"/>
  <c r="K132" i="135"/>
  <c r="M132" i="135" s="1"/>
  <c r="N132" i="135" s="1"/>
  <c r="T128" i="135"/>
  <c r="K128" i="135"/>
  <c r="M128" i="135" s="1"/>
  <c r="N128" i="135" s="1"/>
  <c r="T124" i="135"/>
  <c r="K124" i="135"/>
  <c r="M124" i="135" s="1"/>
  <c r="N124" i="135" s="1"/>
  <c r="T122" i="135"/>
  <c r="K122" i="135"/>
  <c r="M122" i="135" s="1"/>
  <c r="N122" i="135" s="1"/>
  <c r="T118" i="135"/>
  <c r="K118" i="135"/>
  <c r="M118" i="135" s="1"/>
  <c r="N118" i="135" s="1"/>
  <c r="T116" i="135"/>
  <c r="K116" i="135"/>
  <c r="M116" i="135" s="1"/>
  <c r="N116" i="135" s="1"/>
  <c r="T112" i="135"/>
  <c r="K112" i="135"/>
  <c r="M112" i="135" s="1"/>
  <c r="N112" i="135" s="1"/>
  <c r="T108" i="135"/>
  <c r="K108" i="135"/>
  <c r="M108" i="135" s="1"/>
  <c r="N108" i="135" s="1"/>
  <c r="T106" i="135"/>
  <c r="K106" i="135"/>
  <c r="M106" i="135" s="1"/>
  <c r="N106" i="135" s="1"/>
  <c r="T102" i="135"/>
  <c r="K102" i="135"/>
  <c r="M102" i="135" s="1"/>
  <c r="N102" i="135" s="1"/>
  <c r="T98" i="135"/>
  <c r="K98" i="135"/>
  <c r="M98" i="135" s="1"/>
  <c r="N98" i="135" s="1"/>
  <c r="K96" i="135"/>
  <c r="M96" i="135" s="1"/>
  <c r="N96" i="135" s="1"/>
  <c r="T92" i="135"/>
  <c r="K92" i="135"/>
  <c r="M92" i="135" s="1"/>
  <c r="N92" i="135" s="1"/>
  <c r="T87" i="135"/>
  <c r="K87" i="135"/>
  <c r="M87" i="135" s="1"/>
  <c r="N87" i="135" s="1"/>
  <c r="K83" i="135"/>
  <c r="M83" i="135" s="1"/>
  <c r="N83" i="135" s="1"/>
  <c r="T81" i="135"/>
  <c r="K81" i="135"/>
  <c r="M81" i="135" s="1"/>
  <c r="N81" i="135" s="1"/>
  <c r="T71" i="135"/>
  <c r="K71" i="135"/>
  <c r="M71" i="135" s="1"/>
  <c r="N71" i="135" s="1"/>
  <c r="K67" i="135"/>
  <c r="M67" i="135" s="1"/>
  <c r="N67" i="135" s="1"/>
  <c r="T59" i="135"/>
  <c r="K59" i="135"/>
  <c r="M59" i="135" s="1"/>
  <c r="N59" i="135" s="1"/>
  <c r="T54" i="135"/>
  <c r="K54" i="135"/>
  <c r="M54" i="135" s="1"/>
  <c r="N54" i="135" s="1"/>
  <c r="T50" i="135"/>
  <c r="K50" i="135"/>
  <c r="M50" i="135" s="1"/>
  <c r="N50" i="135" s="1"/>
  <c r="T48" i="135"/>
  <c r="K48" i="135"/>
  <c r="M48" i="135" s="1"/>
  <c r="N48" i="135" s="1"/>
  <c r="K197" i="135"/>
  <c r="M197" i="135" s="1"/>
  <c r="N197" i="135" s="1"/>
  <c r="K190" i="135"/>
  <c r="M190" i="135" s="1"/>
  <c r="N190" i="135" s="1"/>
  <c r="K188" i="135"/>
  <c r="M188" i="135" s="1"/>
  <c r="N188" i="135" s="1"/>
  <c r="K183" i="135"/>
  <c r="M183" i="135" s="1"/>
  <c r="N183" i="135" s="1"/>
  <c r="K179" i="135"/>
  <c r="M179" i="135" s="1"/>
  <c r="N179" i="135" s="1"/>
  <c r="K171" i="135"/>
  <c r="M171" i="135" s="1"/>
  <c r="N171" i="135" s="1"/>
  <c r="K163" i="135"/>
  <c r="M163" i="135" s="1"/>
  <c r="N163" i="135" s="1"/>
  <c r="K141" i="135"/>
  <c r="M141" i="135" s="1"/>
  <c r="N141" i="135" s="1"/>
  <c r="K139" i="135"/>
  <c r="M139" i="135" s="1"/>
  <c r="N139" i="135" s="1"/>
  <c r="K89" i="135"/>
  <c r="M89" i="135" s="1"/>
  <c r="N89" i="135" s="1"/>
  <c r="K45" i="135"/>
  <c r="M45" i="135" s="1"/>
  <c r="N45" i="135" s="1"/>
  <c r="T19" i="135"/>
  <c r="K19" i="135"/>
  <c r="M19" i="135" s="1"/>
  <c r="N19" i="135" s="1"/>
  <c r="T11" i="135"/>
  <c r="K11" i="135"/>
  <c r="M11" i="135" s="1"/>
  <c r="N11" i="135" s="1"/>
  <c r="T7" i="135"/>
  <c r="K7" i="135"/>
  <c r="M7" i="135" s="1"/>
  <c r="N7" i="135" s="1"/>
  <c r="T38" i="135"/>
  <c r="K38" i="135"/>
  <c r="M38" i="135" s="1"/>
  <c r="N38" i="135" s="1"/>
  <c r="T29" i="135"/>
  <c r="K29" i="135"/>
  <c r="M29" i="135" s="1"/>
  <c r="N29" i="135" s="1"/>
  <c r="T22" i="135"/>
  <c r="K22" i="135"/>
  <c r="M22" i="135" s="1"/>
  <c r="N22" i="135" s="1"/>
  <c r="T14" i="135"/>
  <c r="K14" i="135"/>
  <c r="M14" i="135" s="1"/>
  <c r="N14" i="135" s="1"/>
  <c r="K41" i="135"/>
  <c r="M41" i="135" s="1"/>
  <c r="N41" i="135" s="1"/>
  <c r="T241" i="135"/>
  <c r="K241" i="135"/>
  <c r="M241" i="135" s="1"/>
  <c r="N241" i="135" s="1"/>
  <c r="T237" i="135"/>
  <c r="K237" i="135"/>
  <c r="M237" i="135" s="1"/>
  <c r="N237" i="135" s="1"/>
  <c r="T233" i="135"/>
  <c r="K233" i="135"/>
  <c r="M233" i="135" s="1"/>
  <c r="N233" i="135" s="1"/>
  <c r="K229" i="135"/>
  <c r="M229" i="135" s="1"/>
  <c r="N229" i="135" s="1"/>
  <c r="T225" i="135"/>
  <c r="K225" i="135"/>
  <c r="M225" i="135" s="1"/>
  <c r="N225" i="135" s="1"/>
  <c r="K221" i="135"/>
  <c r="M221" i="135" s="1"/>
  <c r="N221" i="135" s="1"/>
  <c r="K219" i="135"/>
  <c r="M219" i="135" s="1"/>
  <c r="N219" i="135" s="1"/>
  <c r="K215" i="135"/>
  <c r="M215" i="135" s="1"/>
  <c r="N215" i="135" s="1"/>
  <c r="K211" i="135"/>
  <c r="M211" i="135" s="1"/>
  <c r="N211" i="135" s="1"/>
  <c r="K207" i="135"/>
  <c r="M207" i="135" s="1"/>
  <c r="N207" i="135" s="1"/>
  <c r="K203" i="135"/>
  <c r="M203" i="135" s="1"/>
  <c r="N203" i="135" s="1"/>
  <c r="K195" i="135"/>
  <c r="M195" i="135" s="1"/>
  <c r="N195" i="135" s="1"/>
  <c r="K192" i="135"/>
  <c r="M192" i="135" s="1"/>
  <c r="N192" i="135" s="1"/>
  <c r="T178" i="135"/>
  <c r="K178" i="135"/>
  <c r="M178" i="135" s="1"/>
  <c r="N178" i="135" s="1"/>
  <c r="T170" i="135"/>
  <c r="K170" i="135"/>
  <c r="M170" i="135" s="1"/>
  <c r="N170" i="135" s="1"/>
  <c r="T168" i="135"/>
  <c r="K168" i="135"/>
  <c r="M168" i="135" s="1"/>
  <c r="N168" i="135" s="1"/>
  <c r="K161" i="135"/>
  <c r="M161" i="135" s="1"/>
  <c r="N161" i="135" s="1"/>
  <c r="T156" i="135"/>
  <c r="K156" i="135"/>
  <c r="M156" i="135" s="1"/>
  <c r="N156" i="135" s="1"/>
  <c r="T151" i="135"/>
  <c r="K151" i="135"/>
  <c r="M151" i="135" s="1"/>
  <c r="N151" i="135" s="1"/>
  <c r="K147" i="135"/>
  <c r="M147" i="135" s="1"/>
  <c r="N147" i="135" s="1"/>
  <c r="K143" i="135"/>
  <c r="M143" i="135" s="1"/>
  <c r="N143" i="135" s="1"/>
  <c r="T123" i="135"/>
  <c r="K123" i="135"/>
  <c r="M123" i="135" s="1"/>
  <c r="N123" i="135" s="1"/>
  <c r="T24" i="135"/>
  <c r="K24" i="135"/>
  <c r="M24" i="135" s="1"/>
  <c r="N24" i="135" s="1"/>
  <c r="T16" i="135"/>
  <c r="K16" i="135"/>
  <c r="M16" i="135" s="1"/>
  <c r="N16" i="135" s="1"/>
  <c r="K43" i="135"/>
  <c r="M43" i="135" s="1"/>
  <c r="N43" i="135" s="1"/>
  <c r="T30" i="135"/>
  <c r="K30" i="135"/>
  <c r="M30" i="135" s="1"/>
  <c r="N30" i="135" s="1"/>
  <c r="T242" i="135"/>
  <c r="K242" i="135"/>
  <c r="M242" i="135" s="1"/>
  <c r="N242" i="135" s="1"/>
  <c r="T236" i="135"/>
  <c r="K236" i="135"/>
  <c r="M236" i="135" s="1"/>
  <c r="N236" i="135" s="1"/>
  <c r="T232" i="135"/>
  <c r="K232" i="135"/>
  <c r="M232" i="135" s="1"/>
  <c r="N232" i="135" s="1"/>
  <c r="K228" i="135"/>
  <c r="M228" i="135" s="1"/>
  <c r="N228" i="135" s="1"/>
  <c r="T224" i="135"/>
  <c r="K224" i="135"/>
  <c r="M224" i="135" s="1"/>
  <c r="N224" i="135" s="1"/>
  <c r="K218" i="135"/>
  <c r="M218" i="135" s="1"/>
  <c r="N218" i="135" s="1"/>
  <c r="K212" i="135"/>
  <c r="M212" i="135" s="1"/>
  <c r="N212" i="135" s="1"/>
  <c r="K208" i="135"/>
  <c r="M208" i="135" s="1"/>
  <c r="N208" i="135" s="1"/>
  <c r="K202" i="135"/>
  <c r="M202" i="135" s="1"/>
  <c r="N202" i="135" s="1"/>
  <c r="K194" i="135"/>
  <c r="M194" i="135" s="1"/>
  <c r="N194" i="135" s="1"/>
  <c r="T180" i="135"/>
  <c r="K180" i="135"/>
  <c r="M180" i="135" s="1"/>
  <c r="N180" i="135" s="1"/>
  <c r="K174" i="135"/>
  <c r="M174" i="135" s="1"/>
  <c r="N174" i="135" s="1"/>
  <c r="K164" i="135"/>
  <c r="M164" i="135" s="1"/>
  <c r="N164" i="135" s="1"/>
  <c r="T152" i="135"/>
  <c r="K152" i="135"/>
  <c r="M152" i="135" s="1"/>
  <c r="N152" i="135" s="1"/>
  <c r="K134" i="135"/>
  <c r="M134" i="135" s="1"/>
  <c r="N134" i="135" s="1"/>
  <c r="K130" i="135"/>
  <c r="M130" i="135" s="1"/>
  <c r="N130" i="135" s="1"/>
  <c r="T126" i="135"/>
  <c r="K126" i="135"/>
  <c r="M126" i="135" s="1"/>
  <c r="N126" i="135" s="1"/>
  <c r="T120" i="135"/>
  <c r="K120" i="135"/>
  <c r="M120" i="135" s="1"/>
  <c r="N120" i="135" s="1"/>
  <c r="T114" i="135"/>
  <c r="K114" i="135"/>
  <c r="M114" i="135" s="1"/>
  <c r="N114" i="135" s="1"/>
  <c r="T110" i="135"/>
  <c r="K110" i="135"/>
  <c r="M110" i="135" s="1"/>
  <c r="N110" i="135" s="1"/>
  <c r="T104" i="135"/>
  <c r="K104" i="135"/>
  <c r="M104" i="135" s="1"/>
  <c r="N104" i="135" s="1"/>
  <c r="T100" i="135"/>
  <c r="K100" i="135"/>
  <c r="M100" i="135" s="1"/>
  <c r="N100" i="135" s="1"/>
  <c r="T94" i="135"/>
  <c r="K94" i="135"/>
  <c r="M94" i="135" s="1"/>
  <c r="N94" i="135" s="1"/>
  <c r="K90" i="135"/>
  <c r="M90" i="135" s="1"/>
  <c r="N90" i="135" s="1"/>
  <c r="T85" i="135"/>
  <c r="K85" i="135"/>
  <c r="M85" i="135" s="1"/>
  <c r="N85" i="135" s="1"/>
  <c r="T79" i="135"/>
  <c r="K79" i="135"/>
  <c r="M79" i="135" s="1"/>
  <c r="N79" i="135" s="1"/>
  <c r="T77" i="135"/>
  <c r="K77" i="135"/>
  <c r="M77" i="135" s="1"/>
  <c r="N77" i="135" s="1"/>
  <c r="T73" i="135"/>
  <c r="K73" i="135"/>
  <c r="M73" i="135" s="1"/>
  <c r="N73" i="135" s="1"/>
  <c r="T69" i="135"/>
  <c r="K69" i="135"/>
  <c r="M69" i="135" s="1"/>
  <c r="N69" i="135" s="1"/>
  <c r="T65" i="135"/>
  <c r="K65" i="135"/>
  <c r="M65" i="135" s="1"/>
  <c r="N65" i="135" s="1"/>
  <c r="T61" i="135"/>
  <c r="K61" i="135"/>
  <c r="M61" i="135" s="1"/>
  <c r="N61" i="135" s="1"/>
  <c r="T56" i="135"/>
  <c r="K56" i="135"/>
  <c r="M56" i="135" s="1"/>
  <c r="N56" i="135" s="1"/>
  <c r="T52" i="135"/>
  <c r="K52" i="135"/>
  <c r="M52" i="135" s="1"/>
  <c r="N52" i="135" s="1"/>
  <c r="K200" i="135"/>
  <c r="M200" i="135" s="1"/>
  <c r="N200" i="135" s="1"/>
  <c r="K193" i="135"/>
  <c r="M193" i="135" s="1"/>
  <c r="N193" i="135" s="1"/>
  <c r="K186" i="135"/>
  <c r="M186" i="135" s="1"/>
  <c r="N186" i="135" s="1"/>
  <c r="K173" i="135"/>
  <c r="M173" i="135" s="1"/>
  <c r="N173" i="135" s="1"/>
  <c r="K160" i="135"/>
  <c r="M160" i="135" s="1"/>
  <c r="N160" i="135" s="1"/>
  <c r="T23" i="135"/>
  <c r="K23" i="135"/>
  <c r="M23" i="135" s="1"/>
  <c r="N23" i="135" s="1"/>
  <c r="T15" i="135"/>
  <c r="K15" i="135"/>
  <c r="M15" i="135" s="1"/>
  <c r="N15" i="135" s="1"/>
  <c r="K42" i="135"/>
  <c r="M42" i="135" s="1"/>
  <c r="N42" i="135" s="1"/>
  <c r="T33" i="135"/>
  <c r="K33" i="135"/>
  <c r="M33" i="135" s="1"/>
  <c r="N33" i="135" s="1"/>
  <c r="T25" i="135"/>
  <c r="K25" i="135"/>
  <c r="M25" i="135" s="1"/>
  <c r="N25" i="135" s="1"/>
  <c r="T18" i="135"/>
  <c r="K18" i="135"/>
  <c r="M18" i="135" s="1"/>
  <c r="N18" i="135" s="1"/>
  <c r="T10" i="135"/>
  <c r="K10" i="135"/>
  <c r="M10" i="135" s="1"/>
  <c r="N10" i="135" s="1"/>
  <c r="K6" i="135"/>
  <c r="M6" i="135" s="1"/>
  <c r="N6" i="135" s="1"/>
  <c r="T37" i="135"/>
  <c r="K37" i="135"/>
  <c r="M37" i="135" s="1"/>
  <c r="N37" i="135" s="1"/>
  <c r="T32" i="135"/>
  <c r="K32" i="135"/>
  <c r="M32" i="135" s="1"/>
  <c r="N32" i="135" s="1"/>
  <c r="T28" i="135"/>
  <c r="K28" i="135"/>
  <c r="M28" i="135" s="1"/>
  <c r="N28" i="135" s="1"/>
  <c r="K46" i="135"/>
  <c r="M46" i="135" s="1"/>
  <c r="N46" i="135" s="1"/>
  <c r="T243" i="135"/>
  <c r="K243" i="135"/>
  <c r="M243" i="135" s="1"/>
  <c r="N243" i="135" s="1"/>
  <c r="T239" i="135"/>
  <c r="K239" i="135"/>
  <c r="M239" i="135" s="1"/>
  <c r="N239" i="135" s="1"/>
  <c r="T235" i="135"/>
  <c r="K235" i="135"/>
  <c r="M235" i="135" s="1"/>
  <c r="N235" i="135" s="1"/>
  <c r="T231" i="135"/>
  <c r="K231" i="135"/>
  <c r="M231" i="135" s="1"/>
  <c r="N231" i="135" s="1"/>
  <c r="K227" i="135"/>
  <c r="M227" i="135" s="1"/>
  <c r="N227" i="135" s="1"/>
  <c r="T223" i="135"/>
  <c r="K223" i="135"/>
  <c r="M223" i="135" s="1"/>
  <c r="N223" i="135" s="1"/>
  <c r="T217" i="135"/>
  <c r="K217" i="135"/>
  <c r="M217" i="135" s="1"/>
  <c r="N217" i="135" s="1"/>
  <c r="K213" i="135"/>
  <c r="M213" i="135" s="1"/>
  <c r="N213" i="135" s="1"/>
  <c r="K209" i="135"/>
  <c r="M209" i="135" s="1"/>
  <c r="N209" i="135" s="1"/>
  <c r="K205" i="135"/>
  <c r="M205" i="135" s="1"/>
  <c r="N205" i="135" s="1"/>
  <c r="K201" i="135"/>
  <c r="M201" i="135" s="1"/>
  <c r="N201" i="135" s="1"/>
  <c r="K181" i="135"/>
  <c r="M181" i="135" s="1"/>
  <c r="N181" i="135" s="1"/>
  <c r="T176" i="135"/>
  <c r="K176" i="135"/>
  <c r="M176" i="135" s="1"/>
  <c r="N176" i="135" s="1"/>
  <c r="T165" i="135"/>
  <c r="K165" i="135"/>
  <c r="M165" i="135" s="1"/>
  <c r="N165" i="135" s="1"/>
  <c r="T158" i="135"/>
  <c r="K158" i="135"/>
  <c r="M158" i="135" s="1"/>
  <c r="N158" i="135" s="1"/>
  <c r="K153" i="135"/>
  <c r="M153" i="135" s="1"/>
  <c r="N153" i="135" s="1"/>
  <c r="K149" i="135"/>
  <c r="M149" i="135" s="1"/>
  <c r="N149" i="135" s="1"/>
  <c r="K145" i="135"/>
  <c r="M145" i="135" s="1"/>
  <c r="N145" i="135" s="1"/>
  <c r="T137" i="135"/>
  <c r="K137" i="135"/>
  <c r="M137" i="135" s="1"/>
  <c r="N137" i="135" s="1"/>
  <c r="K135" i="135"/>
  <c r="M135" i="135" s="1"/>
  <c r="N135" i="135" s="1"/>
  <c r="T133" i="135"/>
  <c r="K133" i="135"/>
  <c r="M133" i="135" s="1"/>
  <c r="N133" i="135" s="1"/>
  <c r="K131" i="135"/>
  <c r="M131" i="135" s="1"/>
  <c r="N131" i="135" s="1"/>
  <c r="T129" i="135"/>
  <c r="K129" i="135"/>
  <c r="M129" i="135" s="1"/>
  <c r="N129" i="135" s="1"/>
  <c r="T125" i="135"/>
  <c r="K125" i="135"/>
  <c r="M125" i="135" s="1"/>
  <c r="N125" i="135" s="1"/>
  <c r="T121" i="135"/>
  <c r="K121" i="135"/>
  <c r="M121" i="135" s="1"/>
  <c r="N121" i="135" s="1"/>
  <c r="T119" i="135"/>
  <c r="K119" i="135"/>
  <c r="M119" i="135" s="1"/>
  <c r="N119" i="135" s="1"/>
  <c r="T117" i="135"/>
  <c r="K117" i="135"/>
  <c r="M117" i="135" s="1"/>
  <c r="N117" i="135" s="1"/>
  <c r="T115" i="135"/>
  <c r="K115" i="135"/>
  <c r="M115" i="135" s="1"/>
  <c r="N115" i="135" s="1"/>
  <c r="T113" i="135"/>
  <c r="K113" i="135"/>
  <c r="M113" i="135" s="1"/>
  <c r="N113" i="135" s="1"/>
  <c r="T109" i="135"/>
  <c r="K109" i="135"/>
  <c r="M109" i="135" s="1"/>
  <c r="N109" i="135" s="1"/>
  <c r="T105" i="135"/>
  <c r="K105" i="135"/>
  <c r="M105" i="135" s="1"/>
  <c r="N105" i="135" s="1"/>
  <c r="T103" i="135"/>
  <c r="K103" i="135"/>
  <c r="M103" i="135" s="1"/>
  <c r="N103" i="135" s="1"/>
  <c r="T101" i="135"/>
  <c r="K101" i="135"/>
  <c r="M101" i="135" s="1"/>
  <c r="N101" i="135" s="1"/>
  <c r="T99" i="135"/>
  <c r="K99" i="135"/>
  <c r="M99" i="135" s="1"/>
  <c r="N99" i="135" s="1"/>
  <c r="T97" i="135"/>
  <c r="K97" i="135"/>
  <c r="M97" i="135" s="1"/>
  <c r="N97" i="135" s="1"/>
  <c r="T93" i="135"/>
  <c r="K93" i="135"/>
  <c r="M93" i="135" s="1"/>
  <c r="N93" i="135" s="1"/>
  <c r="T91" i="135"/>
  <c r="K91" i="135"/>
  <c r="M91" i="135" s="1"/>
  <c r="N91" i="135" s="1"/>
  <c r="T88" i="135"/>
  <c r="K88" i="135"/>
  <c r="M88" i="135" s="1"/>
  <c r="N88" i="135" s="1"/>
  <c r="K86" i="135"/>
  <c r="M86" i="135" s="1"/>
  <c r="N86" i="135" s="1"/>
  <c r="T84" i="135"/>
  <c r="K84" i="135"/>
  <c r="M84" i="135" s="1"/>
  <c r="N84" i="135" s="1"/>
  <c r="T82" i="135"/>
  <c r="K82" i="135"/>
  <c r="M82" i="135" s="1"/>
  <c r="N82" i="135" s="1"/>
  <c r="T80" i="135"/>
  <c r="K80" i="135"/>
  <c r="M80" i="135" s="1"/>
  <c r="N80" i="135" s="1"/>
  <c r="T78" i="135"/>
  <c r="K78" i="135"/>
  <c r="M78" i="135" s="1"/>
  <c r="N78" i="135" s="1"/>
  <c r="T76" i="135"/>
  <c r="K76" i="135"/>
  <c r="M76" i="135" s="1"/>
  <c r="N76" i="135" s="1"/>
  <c r="T74" i="135"/>
  <c r="K74" i="135"/>
  <c r="M74" i="135" s="1"/>
  <c r="N74" i="135" s="1"/>
  <c r="T72" i="135"/>
  <c r="K72" i="135"/>
  <c r="M72" i="135" s="1"/>
  <c r="N72" i="135" s="1"/>
  <c r="T70" i="135"/>
  <c r="K70" i="135"/>
  <c r="M70" i="135" s="1"/>
  <c r="N70" i="135" s="1"/>
  <c r="K68" i="135"/>
  <c r="M68" i="135" s="1"/>
  <c r="N68" i="135" s="1"/>
  <c r="T66" i="135"/>
  <c r="K66" i="135"/>
  <c r="M66" i="135" s="1"/>
  <c r="N66" i="135" s="1"/>
  <c r="T64" i="135"/>
  <c r="K64" i="135"/>
  <c r="M64" i="135" s="1"/>
  <c r="N64" i="135" s="1"/>
  <c r="T62" i="135"/>
  <c r="K62" i="135"/>
  <c r="M62" i="135" s="1"/>
  <c r="N62" i="135" s="1"/>
  <c r="T60" i="135"/>
  <c r="K60" i="135"/>
  <c r="M60" i="135" s="1"/>
  <c r="N60" i="135" s="1"/>
  <c r="T58" i="135"/>
  <c r="K58" i="135"/>
  <c r="M58" i="135" s="1"/>
  <c r="N58" i="135" s="1"/>
  <c r="T55" i="135"/>
  <c r="K55" i="135"/>
  <c r="M55" i="135" s="1"/>
  <c r="N55" i="135" s="1"/>
  <c r="T53" i="135"/>
  <c r="K53" i="135"/>
  <c r="M53" i="135" s="1"/>
  <c r="N53" i="135" s="1"/>
  <c r="T51" i="135"/>
  <c r="K51" i="135"/>
  <c r="M51" i="135" s="1"/>
  <c r="N51" i="135" s="1"/>
  <c r="T49" i="135"/>
  <c r="K49" i="135"/>
  <c r="M49" i="135" s="1"/>
  <c r="N49" i="135" s="1"/>
  <c r="T47" i="135"/>
  <c r="K47" i="135"/>
  <c r="M47" i="135" s="1"/>
  <c r="N47" i="135" s="1"/>
  <c r="K199" i="135"/>
  <c r="M199" i="135" s="1"/>
  <c r="N199" i="135" s="1"/>
  <c r="K196" i="135"/>
  <c r="M196" i="135" s="1"/>
  <c r="N196" i="135" s="1"/>
  <c r="K191" i="135"/>
  <c r="M191" i="135" s="1"/>
  <c r="N191" i="135" s="1"/>
  <c r="K189" i="135"/>
  <c r="M189" i="135" s="1"/>
  <c r="N189" i="135" s="1"/>
  <c r="K187" i="135"/>
  <c r="M187" i="135" s="1"/>
  <c r="N187" i="135" s="1"/>
  <c r="K185" i="135"/>
  <c r="M185" i="135" s="1"/>
  <c r="N185" i="135" s="1"/>
  <c r="K182" i="135"/>
  <c r="M182" i="135" s="1"/>
  <c r="N182" i="135" s="1"/>
  <c r="K175" i="135"/>
  <c r="M175" i="135" s="1"/>
  <c r="N175" i="135" s="1"/>
  <c r="K172" i="135"/>
  <c r="M172" i="135" s="1"/>
  <c r="N172" i="135" s="1"/>
  <c r="K166" i="135"/>
  <c r="M166" i="135" s="1"/>
  <c r="N166" i="135" s="1"/>
  <c r="K162" i="135"/>
  <c r="M162" i="135" s="1"/>
  <c r="N162" i="135" s="1"/>
  <c r="K154" i="135"/>
  <c r="M154" i="135" s="1"/>
  <c r="N154" i="135" s="1"/>
  <c r="K140" i="135"/>
  <c r="M140" i="135" s="1"/>
  <c r="N140" i="135" s="1"/>
  <c r="K138" i="135"/>
  <c r="M138" i="135" s="1"/>
  <c r="N138" i="135" s="1"/>
  <c r="K57" i="135"/>
  <c r="M57" i="135" s="1"/>
  <c r="N57" i="135" s="1"/>
  <c r="K44" i="135"/>
  <c r="M44" i="135" s="1"/>
  <c r="N44" i="135" s="1"/>
  <c r="T21" i="135"/>
  <c r="K21" i="135"/>
  <c r="M21" i="135" s="1"/>
  <c r="N21" i="135" s="1"/>
  <c r="T17" i="135"/>
  <c r="K17" i="135"/>
  <c r="M17" i="135" s="1"/>
  <c r="N17" i="135" s="1"/>
  <c r="T13" i="135"/>
  <c r="K13" i="135"/>
  <c r="M13" i="135" s="1"/>
  <c r="N13" i="135" s="1"/>
  <c r="T9" i="135"/>
  <c r="K9" i="135"/>
  <c r="M9" i="135" s="1"/>
  <c r="N9" i="135" s="1"/>
  <c r="K5" i="135"/>
  <c r="M5" i="135" s="1"/>
  <c r="N5" i="135" s="1"/>
  <c r="T40" i="135"/>
  <c r="K40" i="135"/>
  <c r="M40" i="135" s="1"/>
  <c r="N40" i="135" s="1"/>
  <c r="T35" i="135"/>
  <c r="K35" i="135"/>
  <c r="M35" i="135" s="1"/>
  <c r="N35" i="135" s="1"/>
  <c r="T31" i="135"/>
  <c r="K31" i="135"/>
  <c r="M31" i="135" s="1"/>
  <c r="N31" i="135" s="1"/>
  <c r="T27" i="135"/>
  <c r="K27" i="135"/>
  <c r="M27" i="135" s="1"/>
  <c r="N27" i="135" s="1"/>
  <c r="T127" i="135"/>
  <c r="T111" i="135"/>
  <c r="T107" i="135"/>
  <c r="T95" i="135"/>
  <c r="T75" i="135"/>
  <c r="T63" i="135"/>
  <c r="Q35" i="135"/>
  <c r="Q27" i="135"/>
  <c r="Q32" i="135"/>
  <c r="Q34" i="135"/>
  <c r="Q30" i="135"/>
  <c r="Q33" i="135"/>
  <c r="Q25" i="135"/>
  <c r="Q122" i="135" l="1"/>
  <c r="Q80" i="135"/>
  <c r="Q74" i="135"/>
  <c r="Q92" i="135"/>
  <c r="Q47" i="135"/>
  <c r="Q115" i="135"/>
  <c r="Q131" i="135"/>
  <c r="Q69" i="135"/>
  <c r="Q205" i="135"/>
  <c r="Q183" i="135"/>
  <c r="Q51" i="135"/>
  <c r="Q158" i="135"/>
  <c r="Q121" i="135"/>
  <c r="Q224" i="135"/>
  <c r="Q191" i="135"/>
  <c r="Q46" i="135"/>
  <c r="Q83" i="135"/>
  <c r="Q90" i="135"/>
  <c r="Q72" i="135"/>
  <c r="Q40" i="135"/>
  <c r="Q135" i="135"/>
  <c r="Q85" i="135"/>
  <c r="Q240" i="135"/>
  <c r="Q185" i="135"/>
  <c r="Q55" i="135"/>
  <c r="Q99" i="135"/>
  <c r="Q143" i="135"/>
  <c r="Q106" i="135"/>
  <c r="Q105" i="135"/>
  <c r="Q161" i="135"/>
  <c r="Q96" i="135"/>
  <c r="Q84" i="135"/>
  <c r="Q139" i="135"/>
  <c r="Q29" i="135"/>
  <c r="Q26" i="135"/>
  <c r="Q42" i="135"/>
  <c r="Q31" i="135"/>
  <c r="Q28" i="135"/>
  <c r="Q56" i="135"/>
  <c r="Q52" i="135"/>
  <c r="Q48" i="135"/>
  <c r="Q79" i="135"/>
  <c r="Q95" i="135"/>
  <c r="Q111" i="135"/>
  <c r="Q127" i="135"/>
  <c r="Q134" i="135"/>
  <c r="Q142" i="135"/>
  <c r="Q153" i="135"/>
  <c r="Q70" i="135"/>
  <c r="Q86" i="135"/>
  <c r="Q102" i="135"/>
  <c r="Q118" i="135"/>
  <c r="Q65" i="135"/>
  <c r="Q81" i="135"/>
  <c r="Q101" i="135"/>
  <c r="Q117" i="135"/>
  <c r="Q165" i="135"/>
  <c r="Q201" i="135"/>
  <c r="Q220" i="135"/>
  <c r="Q236" i="135"/>
  <c r="Q112" i="135"/>
  <c r="Q108" i="135"/>
  <c r="Q128" i="135"/>
  <c r="Q88" i="135"/>
  <c r="Q100" i="135"/>
  <c r="Q138" i="135"/>
  <c r="Q36" i="135"/>
  <c r="Q57" i="135"/>
  <c r="Q160" i="135"/>
  <c r="Q37" i="135"/>
  <c r="Q39" i="135"/>
  <c r="Q59" i="135"/>
  <c r="Q54" i="135"/>
  <c r="Q50" i="135"/>
  <c r="Q71" i="135"/>
  <c r="Q87" i="135"/>
  <c r="Q103" i="135"/>
  <c r="Q119" i="135"/>
  <c r="Q132" i="135"/>
  <c r="Q136" i="135"/>
  <c r="Q145" i="135"/>
  <c r="Q62" i="135"/>
  <c r="Q78" i="135"/>
  <c r="Q94" i="135"/>
  <c r="Q110" i="135"/>
  <c r="Q126" i="135"/>
  <c r="Q73" i="135"/>
  <c r="Q93" i="135"/>
  <c r="Q109" i="135"/>
  <c r="Q125" i="135"/>
  <c r="Q63" i="135"/>
  <c r="Q208" i="135"/>
  <c r="Q212" i="135"/>
  <c r="Q228" i="135"/>
  <c r="Q244" i="135"/>
  <c r="Q64" i="135"/>
  <c r="Q76" i="135"/>
  <c r="Q120" i="135"/>
  <c r="Q60" i="135"/>
  <c r="Q68" i="135"/>
  <c r="Q141" i="135"/>
  <c r="Q162" i="135"/>
  <c r="Q44" i="135"/>
  <c r="Q45" i="135"/>
  <c r="Q171" i="135"/>
  <c r="Q41" i="135"/>
  <c r="Q38" i="135"/>
  <c r="Q43" i="135"/>
  <c r="Q58" i="135"/>
  <c r="Q53" i="135"/>
  <c r="Q49" i="135"/>
  <c r="Q75" i="135"/>
  <c r="Q91" i="135"/>
  <c r="Q107" i="135"/>
  <c r="Q123" i="135"/>
  <c r="Q133" i="135"/>
  <c r="Q137" i="135"/>
  <c r="Q149" i="135"/>
  <c r="Q66" i="135"/>
  <c r="Q82" i="135"/>
  <c r="Q98" i="135"/>
  <c r="Q114" i="135"/>
  <c r="Q130" i="135"/>
  <c r="Q77" i="135"/>
  <c r="Q97" i="135"/>
  <c r="Q113" i="135"/>
  <c r="Q129" i="135"/>
  <c r="Q67" i="135"/>
  <c r="Q192" i="135"/>
  <c r="Q216" i="135"/>
  <c r="Q232" i="135"/>
  <c r="Q174" i="135"/>
  <c r="Q124" i="135"/>
  <c r="Q181" i="135"/>
  <c r="Q104" i="135"/>
  <c r="Q116" i="135"/>
  <c r="Q61" i="135"/>
  <c r="Q89" i="135"/>
  <c r="Q140" i="135"/>
  <c r="Q190" i="135"/>
  <c r="Q146" i="135"/>
  <c r="Q159" i="135"/>
  <c r="Q168" i="135"/>
  <c r="Q207" i="135"/>
  <c r="Q202" i="135"/>
  <c r="Q217" i="135"/>
  <c r="Q221" i="135"/>
  <c r="Q233" i="135"/>
  <c r="Q241" i="135"/>
  <c r="Q173" i="135"/>
  <c r="Q154" i="135"/>
  <c r="Q150" i="135"/>
  <c r="Q155" i="135"/>
  <c r="Q164" i="135"/>
  <c r="Q194" i="135"/>
  <c r="Q206" i="135"/>
  <c r="Q213" i="135"/>
  <c r="Q225" i="135"/>
  <c r="Q229" i="135"/>
  <c r="Q237" i="135"/>
  <c r="Q180" i="135"/>
  <c r="Q177" i="135"/>
  <c r="Q200" i="135"/>
  <c r="Q187" i="135"/>
  <c r="Q186" i="135"/>
  <c r="P245" i="135"/>
  <c r="K245" i="135" s="1"/>
  <c r="K144" i="135"/>
  <c r="M144" i="135" s="1"/>
  <c r="N144" i="135" s="1"/>
  <c r="Q147" i="135"/>
  <c r="Q151" i="135"/>
  <c r="Q156" i="135"/>
  <c r="Q170" i="135"/>
  <c r="Q169" i="135"/>
  <c r="Q195" i="135"/>
  <c r="Q203" i="135"/>
  <c r="Q210" i="135"/>
  <c r="Q214" i="135"/>
  <c r="Q218" i="135"/>
  <c r="Q222" i="135"/>
  <c r="Q226" i="135"/>
  <c r="Q230" i="135"/>
  <c r="Q234" i="135"/>
  <c r="Q238" i="135"/>
  <c r="Q242" i="135"/>
  <c r="Q178" i="135"/>
  <c r="Q189" i="135"/>
  <c r="Q193" i="135"/>
  <c r="Q163" i="135"/>
  <c r="Q166" i="135"/>
  <c r="Q182" i="135"/>
  <c r="Q179" i="135"/>
  <c r="Q144" i="135"/>
  <c r="Q148" i="135"/>
  <c r="Q152" i="135"/>
  <c r="Q157" i="135"/>
  <c r="Q167" i="135"/>
  <c r="Q209" i="135"/>
  <c r="Q184" i="135"/>
  <c r="Q198" i="135"/>
  <c r="Q204" i="135"/>
  <c r="Q211" i="135"/>
  <c r="Q215" i="135"/>
  <c r="Q219" i="135"/>
  <c r="Q223" i="135"/>
  <c r="Q227" i="135"/>
  <c r="Q231" i="135"/>
  <c r="Q235" i="135"/>
  <c r="Q239" i="135"/>
  <c r="Q243" i="135"/>
  <c r="Q176" i="135"/>
  <c r="Q175" i="135"/>
  <c r="Q188" i="135"/>
  <c r="Q199" i="135"/>
  <c r="Q172" i="135"/>
  <c r="Q196" i="135"/>
  <c r="Q197" i="135"/>
  <c r="T245" i="135"/>
  <c r="U1" i="135" s="1"/>
  <c r="E3" i="10" s="1"/>
  <c r="H4" i="10"/>
  <c r="U2" i="10"/>
  <c r="W2" i="10" s="1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2" i="10"/>
  <c r="T4" i="10"/>
  <c r="S4" i="10"/>
  <c r="R3" i="10"/>
  <c r="R4" i="10"/>
  <c r="Q3" i="10"/>
  <c r="Q4" i="10"/>
  <c r="P3" i="10"/>
  <c r="P4" i="10"/>
  <c r="P5" i="10"/>
  <c r="O3" i="10"/>
  <c r="O4" i="10"/>
  <c r="O5" i="10"/>
  <c r="N3" i="10"/>
  <c r="N4" i="10"/>
  <c r="M4" i="10"/>
  <c r="L4" i="10"/>
  <c r="K4" i="10"/>
  <c r="J5" i="10"/>
  <c r="J4" i="10"/>
  <c r="J3" i="10"/>
  <c r="I3" i="10"/>
  <c r="H3" i="10"/>
  <c r="G3" i="10"/>
  <c r="F3" i="10"/>
  <c r="D3" i="10"/>
  <c r="B3" i="10"/>
  <c r="I5" i="10"/>
  <c r="I4" i="10"/>
  <c r="G4" i="10"/>
  <c r="F4" i="10"/>
  <c r="E4" i="10"/>
  <c r="D4" i="10"/>
  <c r="B4" i="10"/>
  <c r="U3" i="10"/>
  <c r="W3" i="10" s="1"/>
  <c r="U4" i="10"/>
  <c r="W4" i="10" s="1"/>
  <c r="S1" i="135" l="1"/>
  <c r="S3" i="10"/>
  <c r="T3" i="10"/>
  <c r="Q12" i="135" l="1"/>
  <c r="Q16" i="135"/>
  <c r="Q20" i="135"/>
  <c r="Q24" i="135"/>
  <c r="Q8" i="135"/>
  <c r="Q17" i="135"/>
  <c r="Q21" i="135"/>
  <c r="Q5" i="135"/>
  <c r="Q9" i="135"/>
  <c r="Q18" i="135"/>
  <c r="Q22" i="135"/>
  <c r="Q10" i="135"/>
  <c r="Q19" i="135"/>
  <c r="Q7" i="135"/>
  <c r="Q13" i="135"/>
  <c r="Q14" i="135"/>
  <c r="Q6" i="135"/>
  <c r="Q15" i="135"/>
  <c r="Q23" i="135"/>
  <c r="Q11" i="135"/>
  <c r="K3" i="10"/>
  <c r="L3" i="10"/>
  <c r="M3" i="10"/>
  <c r="R5" i="10" l="1"/>
  <c r="Q5" i="10"/>
  <c r="H5" i="10"/>
  <c r="G5" i="10"/>
  <c r="F5" i="10"/>
  <c r="E5" i="10"/>
  <c r="D5" i="10"/>
  <c r="B5" i="10"/>
  <c r="S5" i="10" l="1"/>
  <c r="T5" i="10"/>
  <c r="K5" i="10" l="1"/>
  <c r="L5" i="10"/>
  <c r="M5" i="10" l="1"/>
  <c r="N5" i="10"/>
  <c r="U5" i="10" l="1"/>
  <c r="W5" i="10" s="1"/>
</calcChain>
</file>

<file path=xl/sharedStrings.xml><?xml version="1.0" encoding="utf-8"?>
<sst xmlns="http://schemas.openxmlformats.org/spreadsheetml/2006/main" count="314" uniqueCount="64">
  <si>
    <t>EQUIP</t>
  </si>
  <si>
    <t>COMPRESSOR</t>
  </si>
  <si>
    <t>METROS PERF.</t>
  </si>
  <si>
    <t>TAXA DE AVANÇO</t>
  </si>
  <si>
    <t>PULLDOWN</t>
  </si>
  <si>
    <t>RPM</t>
  </si>
  <si>
    <t>Nº BROCA</t>
  </si>
  <si>
    <t>HORAS APTAS</t>
  </si>
  <si>
    <t>QUANT. DE FUROS</t>
  </si>
  <si>
    <t>DATA</t>
  </si>
  <si>
    <t>FURO</t>
  </si>
  <si>
    <t>HORA INICIAL</t>
  </si>
  <si>
    <t>HORA FINAL</t>
  </si>
  <si>
    <t>PROFUNDIDADE DOS FUROS</t>
  </si>
  <si>
    <t>HORAS TRABALHADAS</t>
  </si>
  <si>
    <t>TAXA MEDIA ACUMULADA</t>
  </si>
  <si>
    <t>FUROS ACUMULADOS</t>
  </si>
  <si>
    <t>EQUIPAMENTO</t>
  </si>
  <si>
    <t>NUMERO DA BROCA</t>
  </si>
  <si>
    <t>METROS PERFURADOS</t>
  </si>
  <si>
    <t>PULLDOWN Lbs</t>
  </si>
  <si>
    <t>DIÂMETRO DO JET</t>
  </si>
  <si>
    <t>DATA ENTRADA</t>
  </si>
  <si>
    <t>DATA SAIDA</t>
  </si>
  <si>
    <t>TOTAL DE FUROS</t>
  </si>
  <si>
    <t>FABRICANTE</t>
  </si>
  <si>
    <t>PN DA BROCA</t>
  </si>
  <si>
    <t>MODELO DA BROCA</t>
  </si>
  <si>
    <t>HORA DE ENTRADA</t>
  </si>
  <si>
    <t>HORA DE SAIDA</t>
  </si>
  <si>
    <t>PLANO DE PERFURAÇÃO</t>
  </si>
  <si>
    <t>PLANOS EXECUTADOS</t>
  </si>
  <si>
    <t>PORCENTAGEM POR PLANO</t>
  </si>
  <si>
    <t>TAG - VALE</t>
  </si>
  <si>
    <t>BOTÃO</t>
  </si>
  <si>
    <t>PENETRAÇÃO DO BOTÃO</t>
  </si>
  <si>
    <t>PRESSÃO BROCA</t>
  </si>
  <si>
    <t>PIT VIPER</t>
  </si>
  <si>
    <t>EPIROC</t>
  </si>
  <si>
    <t>PENETRAÇÃO RECOMENDADA</t>
  </si>
  <si>
    <t>JET</t>
  </si>
  <si>
    <t>PRESSÃO DA BROCA</t>
  </si>
  <si>
    <t>TDC REAL</t>
  </si>
  <si>
    <t>DIFERENÇA</t>
  </si>
  <si>
    <t>TDC ORÇADO</t>
  </si>
  <si>
    <t>PENETRAÇÃO MEDIA DO BOTÃO</t>
  </si>
  <si>
    <t>ROP</t>
  </si>
  <si>
    <t>N/A</t>
  </si>
  <si>
    <t>OBSERVAÇÃO</t>
  </si>
  <si>
    <t>TOTAL DE FURO</t>
  </si>
  <si>
    <t>62 PSI</t>
  </si>
  <si>
    <t>VAREL</t>
  </si>
  <si>
    <t>Modo Operação</t>
  </si>
  <si>
    <t>Manual</t>
  </si>
  <si>
    <t>Automático</t>
  </si>
  <si>
    <t>TORQUE (KLb.pes)</t>
  </si>
  <si>
    <t>TORQUE (Lb.Pol)</t>
  </si>
  <si>
    <t>ROP (Pol/min)</t>
  </si>
  <si>
    <t>ÁREA DO FURO (Pol²)</t>
  </si>
  <si>
    <t>ENERGIA ESPECIFICA (psi)</t>
  </si>
  <si>
    <t>ENERGIA ESPECIFICA (Mpa)</t>
  </si>
  <si>
    <t>PF-6750</t>
  </si>
  <si>
    <t>IADC</t>
  </si>
  <si>
    <t>PENETRAÇÃO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</si>
</sst>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.0"/>
    <numFmt numFmtId="165" formatCode="[h]:mm:ss;@"/>
    <numFmt numFmtId="166" formatCode="00"/>
    <numFmt numFmtId="167" formatCode="_-[$R$-416]* #,##0.00_-;\-[$R$-416]* #,##0.00_-;_-[$R$-416]* &quot;-&quot;??_-;_-@_-"/>
    <numFmt numFmtId="168" formatCode="[$-F400]h:mm:ss\ AM/PM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theme="4" tint="0.79998168889431442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57">
    <xf numFmtId="0" fontId="0" fillId="0" borderId="0" xfId="0"/>
    <xf numFmtId="0" fontId="1" fillId="2" borderId="2" xfId="0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0" fontId="1" fillId="0" borderId="0" xfId="1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9" fontId="1" fillId="4" borderId="1" xfId="1" applyNumberFormat="1" applyFont="1" applyFill="1" applyBorder="1" applyAlignment="1">
      <alignment horizontal="center" vertical="center"/>
    </xf>
    <xf numFmtId="2" fontId="6" fillId="4" borderId="10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44" fontId="1" fillId="4" borderId="7" xfId="2" applyFont="1" applyFill="1" applyBorder="1" applyAlignment="1">
      <alignment horizontal="center" vertical="center"/>
    </xf>
    <xf numFmtId="167" fontId="1" fillId="4" borderId="7" xfId="0" applyNumberFormat="1" applyFont="1" applyFill="1" applyBorder="1"/>
    <xf numFmtId="167" fontId="1" fillId="4" borderId="16" xfId="0" applyNumberFormat="1" applyFont="1" applyFill="1" applyBorder="1"/>
    <xf numFmtId="167" fontId="1" fillId="4" borderId="5" xfId="0" applyNumberFormat="1" applyFont="1" applyFill="1" applyBorder="1"/>
    <xf numFmtId="9" fontId="1" fillId="4" borderId="5" xfId="1" applyFont="1" applyFill="1" applyBorder="1" applyAlignment="1">
      <alignment horizontal="right"/>
    </xf>
    <xf numFmtId="3" fontId="4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167" fontId="4" fillId="4" borderId="17" xfId="0" applyNumberFormat="1" applyFont="1" applyFill="1" applyBorder="1" applyAlignment="1">
      <alignment horizontal="center" vertical="center"/>
    </xf>
    <xf numFmtId="44" fontId="4" fillId="4" borderId="12" xfId="2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2" fontId="4" fillId="9" borderId="13" xfId="0" applyNumberFormat="1" applyFont="1" applyFill="1" applyBorder="1" applyAlignment="1">
      <alignment horizontal="center" vertical="center"/>
    </xf>
    <xf numFmtId="14" fontId="4" fillId="9" borderId="11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2" fontId="1" fillId="8" borderId="23" xfId="0" applyNumberFormat="1" applyFont="1" applyFill="1" applyBorder="1" applyAlignment="1">
      <alignment horizontal="center"/>
    </xf>
    <xf numFmtId="0" fontId="1" fillId="8" borderId="24" xfId="0" applyNumberFormat="1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166" fontId="1" fillId="8" borderId="27" xfId="0" applyNumberFormat="1" applyFont="1" applyFill="1" applyBorder="1" applyAlignment="1">
      <alignment horizontal="center"/>
    </xf>
    <xf numFmtId="164" fontId="1" fillId="8" borderId="26" xfId="0" applyNumberFormat="1" applyFont="1" applyFill="1" applyBorder="1" applyAlignment="1">
      <alignment horizontal="center"/>
    </xf>
    <xf numFmtId="4" fontId="1" fillId="5" borderId="26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65" fontId="1" fillId="5" borderId="26" xfId="0" applyNumberFormat="1" applyFont="1" applyFill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0" fontId="4" fillId="0" borderId="0" xfId="0" applyFont="1" applyFill="1"/>
    <xf numFmtId="0" fontId="7" fillId="4" borderId="30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44" fontId="4" fillId="4" borderId="29" xfId="2" applyFont="1" applyFill="1" applyBorder="1" applyAlignment="1">
      <alignment horizontal="center" vertical="center"/>
    </xf>
    <xf numFmtId="3" fontId="4" fillId="9" borderId="32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 wrapText="1"/>
    </xf>
    <xf numFmtId="165" fontId="4" fillId="4" borderId="35" xfId="0" applyNumberFormat="1" applyFont="1" applyFill="1" applyBorder="1" applyAlignment="1">
      <alignment horizontal="center" vertical="center"/>
    </xf>
    <xf numFmtId="2" fontId="1" fillId="4" borderId="37" xfId="0" applyNumberFormat="1" applyFont="1" applyFill="1" applyBorder="1" applyAlignment="1">
      <alignment horizontal="center" vertical="center"/>
    </xf>
    <xf numFmtId="9" fontId="1" fillId="0" borderId="33" xfId="1" applyFont="1" applyFill="1" applyBorder="1" applyAlignment="1">
      <alignment horizontal="center" vertical="center"/>
    </xf>
    <xf numFmtId="4" fontId="4" fillId="4" borderId="36" xfId="0" applyNumberFormat="1" applyFont="1" applyFill="1" applyBorder="1" applyAlignment="1">
      <alignment horizontal="center" vertical="center"/>
    </xf>
    <xf numFmtId="44" fontId="4" fillId="4" borderId="38" xfId="2" applyFont="1" applyFill="1" applyBorder="1" applyAlignment="1">
      <alignment horizontal="center" vertical="center"/>
    </xf>
    <xf numFmtId="20" fontId="4" fillId="9" borderId="12" xfId="0" applyNumberFormat="1" applyFont="1" applyFill="1" applyBorder="1" applyAlignment="1">
      <alignment horizontal="center" vertical="center"/>
    </xf>
    <xf numFmtId="14" fontId="4" fillId="9" borderId="12" xfId="0" applyNumberFormat="1" applyFont="1" applyFill="1" applyBorder="1" applyAlignment="1">
      <alignment horizontal="center" vertical="center"/>
    </xf>
    <xf numFmtId="20" fontId="4" fillId="9" borderId="1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0" fillId="0" borderId="0" xfId="0" applyNumberFormat="1"/>
    <xf numFmtId="164" fontId="1" fillId="2" borderId="25" xfId="0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3" borderId="39" xfId="0" applyNumberFormat="1" applyFont="1" applyFill="1" applyBorder="1" applyAlignment="1">
      <alignment horizontal="center" vertical="center" wrapText="1"/>
    </xf>
    <xf numFmtId="1" fontId="1" fillId="3" borderId="39" xfId="0" applyNumberFormat="1" applyFont="1" applyFill="1" applyBorder="1" applyAlignment="1">
      <alignment horizontal="center" vertical="center" wrapText="1"/>
    </xf>
    <xf numFmtId="164" fontId="2" fillId="0" borderId="40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164" fontId="2" fillId="0" borderId="42" xfId="0" applyNumberFormat="1" applyFon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44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1" fillId="8" borderId="15" xfId="0" applyNumberFormat="1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14" fontId="2" fillId="0" borderId="49" xfId="0" applyNumberFormat="1" applyFont="1" applyFill="1" applyBorder="1" applyAlignment="1">
      <alignment horizontal="center"/>
    </xf>
    <xf numFmtId="2" fontId="0" fillId="5" borderId="40" xfId="0" applyNumberFormat="1" applyFill="1" applyBorder="1" applyAlignment="1">
      <alignment horizontal="center"/>
    </xf>
    <xf numFmtId="166" fontId="2" fillId="0" borderId="40" xfId="0" applyNumberFormat="1" applyFont="1" applyFill="1" applyBorder="1" applyAlignment="1">
      <alignment horizontal="center"/>
    </xf>
    <xf numFmtId="20" fontId="2" fillId="0" borderId="40" xfId="0" applyNumberFormat="1" applyFont="1" applyFill="1" applyBorder="1" applyAlignment="1">
      <alignment horizontal="center"/>
    </xf>
    <xf numFmtId="1" fontId="2" fillId="0" borderId="40" xfId="0" applyNumberFormat="1" applyFont="1" applyFill="1" applyBorder="1" applyAlignment="1">
      <alignment horizontal="center"/>
    </xf>
    <xf numFmtId="20" fontId="2" fillId="2" borderId="40" xfId="0" applyNumberFormat="1" applyFont="1" applyFill="1" applyBorder="1" applyAlignment="1">
      <alignment horizontal="center"/>
    </xf>
    <xf numFmtId="164" fontId="2" fillId="2" borderId="40" xfId="0" applyNumberFormat="1" applyFont="1" applyFill="1" applyBorder="1" applyAlignment="1">
      <alignment horizontal="center"/>
    </xf>
    <xf numFmtId="2" fontId="2" fillId="2" borderId="40" xfId="0" applyNumberFormat="1" applyFont="1" applyFill="1" applyBorder="1" applyAlignment="1">
      <alignment horizontal="center"/>
    </xf>
    <xf numFmtId="2" fontId="3" fillId="0" borderId="40" xfId="0" applyNumberFormat="1" applyFont="1" applyFill="1" applyBorder="1" applyAlignment="1">
      <alignment horizontal="center"/>
    </xf>
    <xf numFmtId="9" fontId="3" fillId="5" borderId="40" xfId="1" applyFont="1" applyFill="1" applyBorder="1" applyAlignment="1">
      <alignment horizontal="center"/>
    </xf>
    <xf numFmtId="9" fontId="0" fillId="0" borderId="40" xfId="1" applyFont="1" applyBorder="1" applyAlignment="1">
      <alignment horizontal="center" vertical="center"/>
    </xf>
    <xf numFmtId="44" fontId="0" fillId="0" borderId="50" xfId="2" applyFont="1" applyBorder="1" applyAlignment="1">
      <alignment horizontal="center" vertical="center"/>
    </xf>
    <xf numFmtId="14" fontId="2" fillId="0" borderId="51" xfId="0" applyNumberFormat="1" applyFont="1" applyFill="1" applyBorder="1" applyAlignment="1">
      <alignment horizontal="center"/>
    </xf>
    <xf numFmtId="2" fontId="0" fillId="5" borderId="41" xfId="0" applyNumberFormat="1" applyFill="1" applyBorder="1" applyAlignment="1">
      <alignment horizontal="center"/>
    </xf>
    <xf numFmtId="166" fontId="2" fillId="0" borderId="41" xfId="0" applyNumberFormat="1" applyFont="1" applyFill="1" applyBorder="1" applyAlignment="1">
      <alignment horizontal="center"/>
    </xf>
    <xf numFmtId="20" fontId="2" fillId="0" borderId="41" xfId="0" applyNumberFormat="1" applyFont="1" applyFill="1" applyBorder="1" applyAlignment="1">
      <alignment horizontal="center"/>
    </xf>
    <xf numFmtId="1" fontId="2" fillId="0" borderId="41" xfId="0" applyNumberFormat="1" applyFont="1" applyFill="1" applyBorder="1" applyAlignment="1">
      <alignment horizontal="center"/>
    </xf>
    <xf numFmtId="20" fontId="2" fillId="2" borderId="41" xfId="0" applyNumberFormat="1" applyFont="1" applyFill="1" applyBorder="1" applyAlignment="1">
      <alignment horizontal="center"/>
    </xf>
    <xf numFmtId="164" fontId="2" fillId="2" borderId="41" xfId="0" applyNumberFormat="1" applyFont="1" applyFill="1" applyBorder="1" applyAlignment="1">
      <alignment horizontal="center"/>
    </xf>
    <xf numFmtId="2" fontId="2" fillId="2" borderId="41" xfId="0" applyNumberFormat="1" applyFont="1" applyFill="1" applyBorder="1" applyAlignment="1">
      <alignment horizontal="center"/>
    </xf>
    <xf numFmtId="2" fontId="3" fillId="0" borderId="41" xfId="0" applyNumberFormat="1" applyFont="1" applyFill="1" applyBorder="1" applyAlignment="1">
      <alignment horizontal="center"/>
    </xf>
    <xf numFmtId="9" fontId="3" fillId="5" borderId="41" xfId="1" applyFont="1" applyFill="1" applyBorder="1" applyAlignment="1">
      <alignment horizontal="center"/>
    </xf>
    <xf numFmtId="9" fontId="0" fillId="0" borderId="41" xfId="1" applyFont="1" applyBorder="1" applyAlignment="1">
      <alignment horizontal="center" vertical="center"/>
    </xf>
    <xf numFmtId="44" fontId="0" fillId="0" borderId="52" xfId="2" applyFont="1" applyBorder="1" applyAlignment="1">
      <alignment horizontal="center" vertical="center"/>
    </xf>
    <xf numFmtId="14" fontId="0" fillId="5" borderId="51" xfId="0" applyNumberFormat="1" applyFill="1" applyBorder="1" applyAlignment="1">
      <alignment horizontal="center"/>
    </xf>
    <xf numFmtId="14" fontId="0" fillId="11" borderId="51" xfId="0" applyNumberFormat="1" applyFont="1" applyFill="1" applyBorder="1" applyAlignment="1">
      <alignment horizontal="center"/>
    </xf>
    <xf numFmtId="14" fontId="0" fillId="5" borderId="51" xfId="0" applyNumberFormat="1" applyFont="1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21" fontId="0" fillId="5" borderId="41" xfId="0" applyNumberFormat="1" applyFill="1" applyBorder="1" applyAlignment="1">
      <alignment horizontal="center"/>
    </xf>
    <xf numFmtId="164" fontId="0" fillId="10" borderId="41" xfId="0" applyNumberFormat="1" applyFill="1" applyBorder="1" applyAlignment="1">
      <alignment horizontal="center"/>
    </xf>
    <xf numFmtId="164" fontId="0" fillId="5" borderId="41" xfId="0" applyNumberFormat="1" applyFont="1" applyFill="1" applyBorder="1" applyAlignment="1">
      <alignment horizontal="center"/>
    </xf>
    <xf numFmtId="1" fontId="0" fillId="5" borderId="41" xfId="0" applyNumberFormat="1" applyFill="1" applyBorder="1" applyAlignment="1">
      <alignment horizontal="center"/>
    </xf>
    <xf numFmtId="21" fontId="0" fillId="5" borderId="41" xfId="0" applyNumberFormat="1" applyFont="1" applyFill="1" applyBorder="1" applyAlignment="1">
      <alignment horizontal="center"/>
    </xf>
    <xf numFmtId="164" fontId="0" fillId="10" borderId="41" xfId="0" applyNumberFormat="1" applyFont="1" applyFill="1" applyBorder="1" applyAlignment="1">
      <alignment horizontal="center"/>
    </xf>
    <xf numFmtId="1" fontId="0" fillId="5" borderId="41" xfId="0" applyNumberFormat="1" applyFont="1" applyFill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21" fontId="0" fillId="0" borderId="41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21" fontId="0" fillId="0" borderId="41" xfId="0" applyNumberFormat="1" applyBorder="1"/>
    <xf numFmtId="2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applyBorder="1"/>
    <xf numFmtId="0" fontId="0" fillId="0" borderId="52" xfId="0" applyBorder="1"/>
    <xf numFmtId="164" fontId="0" fillId="0" borderId="41" xfId="0" applyNumberFormat="1" applyBorder="1" applyAlignment="1">
      <alignment horizontal="center"/>
    </xf>
    <xf numFmtId="168" fontId="0" fillId="5" borderId="41" xfId="0" applyNumberFormat="1" applyFill="1" applyBorder="1" applyAlignment="1">
      <alignment horizontal="center"/>
    </xf>
    <xf numFmtId="168" fontId="0" fillId="0" borderId="41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5" borderId="42" xfId="0" applyFill="1" applyBorder="1" applyAlignment="1">
      <alignment horizontal="center"/>
    </xf>
    <xf numFmtId="168" fontId="0" fillId="5" borderId="42" xfId="0" applyNumberFormat="1" applyFill="1" applyBorder="1" applyAlignment="1">
      <alignment horizontal="center"/>
    </xf>
    <xf numFmtId="168" fontId="0" fillId="0" borderId="42" xfId="0" applyNumberFormat="1" applyBorder="1" applyAlignment="1">
      <alignment horizontal="center"/>
    </xf>
    <xf numFmtId="164" fontId="0" fillId="10" borderId="42" xfId="0" applyNumberFormat="1" applyFill="1" applyBorder="1" applyAlignment="1">
      <alignment horizontal="center"/>
    </xf>
    <xf numFmtId="164" fontId="0" fillId="5" borderId="42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20" fontId="2" fillId="2" borderId="42" xfId="0" applyNumberFormat="1" applyFont="1" applyFill="1" applyBorder="1" applyAlignment="1">
      <alignment horizontal="center"/>
    </xf>
    <xf numFmtId="164" fontId="2" fillId="2" borderId="42" xfId="0" applyNumberFormat="1" applyFont="1" applyFill="1" applyBorder="1" applyAlignment="1">
      <alignment horizontal="center"/>
    </xf>
    <xf numFmtId="2" fontId="2" fillId="2" borderId="42" xfId="0" applyNumberFormat="1" applyFont="1" applyFill="1" applyBorder="1" applyAlignment="1">
      <alignment horizontal="center"/>
    </xf>
    <xf numFmtId="0" fontId="0" fillId="0" borderId="42" xfId="0" applyBorder="1"/>
    <xf numFmtId="9" fontId="0" fillId="0" borderId="42" xfId="1" applyFont="1" applyBorder="1" applyAlignment="1">
      <alignment horizontal="center" vertical="center"/>
    </xf>
    <xf numFmtId="0" fontId="0" fillId="0" borderId="54" xfId="0" applyBorder="1"/>
    <xf numFmtId="0" fontId="1" fillId="4" borderId="8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Porcentagem" xfId="1" builtinId="5"/>
  </cellStyles>
  <dxfs count="39"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ndense val="0"/>
        <extend val="0"/>
        <color indexed="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0000FF"/>
      <color rgb="FF009900"/>
      <color rgb="FF00FF00"/>
      <color rgb="FF0066FF"/>
      <color rgb="FFFFCC00"/>
      <color rgb="FF66CCFF"/>
      <color rgb="FFCCCCFF"/>
      <color rgb="FF000000"/>
      <color rgb="FFFCF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66989265660677E-2"/>
          <c:y val="1.6393883600370845E-2"/>
          <c:w val="0.95759555917579264"/>
          <c:h val="0.7828027839803606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'PF6750'!$F$4</c:f>
              <c:strCache>
                <c:ptCount val="1"/>
                <c:pt idx="0">
                  <c:v>PROFUNDIDADE DOS FUROS</c:v>
                </c:pt>
              </c:strCache>
            </c:strRef>
          </c:tx>
          <c:invertIfNegative val="0"/>
          <c:val>
            <c:numRef>
              <c:f>'PF6750'!$F$5:$F$244</c:f>
              <c:numCache>
                <c:formatCode>0.0</c:formatCode>
                <c:ptCount val="156"/>
                <c:pt idx="0">
                  <c:v>15.978</c:v>
                </c:pt>
                <c:pt idx="1">
                  <c:v>15.959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2</c:v>
                </c:pt>
                <c:pt idx="9">
                  <c:v>11</c:v>
                </c:pt>
                <c:pt idx="10">
                  <c:v>16.5</c:v>
                </c:pt>
                <c:pt idx="11">
                  <c:v>16.5</c:v>
                </c:pt>
                <c:pt idx="12">
                  <c:v>16.501999999999999</c:v>
                </c:pt>
                <c:pt idx="13">
                  <c:v>5.48</c:v>
                </c:pt>
                <c:pt idx="14">
                  <c:v>17</c:v>
                </c:pt>
                <c:pt idx="15">
                  <c:v>16.5</c:v>
                </c:pt>
                <c:pt idx="16">
                  <c:v>16.515999999999998</c:v>
                </c:pt>
                <c:pt idx="17">
                  <c:v>16.507999999999999</c:v>
                </c:pt>
                <c:pt idx="18">
                  <c:v>16.5</c:v>
                </c:pt>
                <c:pt idx="19">
                  <c:v>16.48</c:v>
                </c:pt>
                <c:pt idx="20">
                  <c:v>16.5</c:v>
                </c:pt>
                <c:pt idx="21">
                  <c:v>17.018000000000001</c:v>
                </c:pt>
                <c:pt idx="22">
                  <c:v>16.510999999999999</c:v>
                </c:pt>
                <c:pt idx="23">
                  <c:v>16.507999999999999</c:v>
                </c:pt>
                <c:pt idx="24">
                  <c:v>16.495000000000001</c:v>
                </c:pt>
                <c:pt idx="25">
                  <c:v>16.547000000000001</c:v>
                </c:pt>
                <c:pt idx="26">
                  <c:v>17</c:v>
                </c:pt>
                <c:pt idx="27">
                  <c:v>13</c:v>
                </c:pt>
                <c:pt idx="28">
                  <c:v>16.481000000000002</c:v>
                </c:pt>
                <c:pt idx="29">
                  <c:v>16.504999999999999</c:v>
                </c:pt>
                <c:pt idx="30">
                  <c:v>16.504999999999999</c:v>
                </c:pt>
                <c:pt idx="31">
                  <c:v>16.501000000000001</c:v>
                </c:pt>
                <c:pt idx="32">
                  <c:v>16.491</c:v>
                </c:pt>
                <c:pt idx="33">
                  <c:v>16.474</c:v>
                </c:pt>
                <c:pt idx="34">
                  <c:v>16.478000000000002</c:v>
                </c:pt>
                <c:pt idx="35">
                  <c:v>16.498999999999999</c:v>
                </c:pt>
                <c:pt idx="36">
                  <c:v>16.486000000000001</c:v>
                </c:pt>
                <c:pt idx="37">
                  <c:v>17.956</c:v>
                </c:pt>
                <c:pt idx="38">
                  <c:v>17.986999999999998</c:v>
                </c:pt>
                <c:pt idx="39">
                  <c:v>17.972999999999999</c:v>
                </c:pt>
                <c:pt idx="40">
                  <c:v>17.978999999999999</c:v>
                </c:pt>
                <c:pt idx="41">
                  <c:v>17.998000000000001</c:v>
                </c:pt>
                <c:pt idx="42">
                  <c:v>17.998000000000001</c:v>
                </c:pt>
                <c:pt idx="43">
                  <c:v>17.963000000000001</c:v>
                </c:pt>
                <c:pt idx="44">
                  <c:v>16.986000000000001</c:v>
                </c:pt>
                <c:pt idx="45">
                  <c:v>17.010000000000002</c:v>
                </c:pt>
                <c:pt idx="46">
                  <c:v>10.52</c:v>
                </c:pt>
                <c:pt idx="47">
                  <c:v>16.004000000000001</c:v>
                </c:pt>
                <c:pt idx="48">
                  <c:v>10.516</c:v>
                </c:pt>
                <c:pt idx="49">
                  <c:v>10.516999999999999</c:v>
                </c:pt>
                <c:pt idx="50">
                  <c:v>15.987</c:v>
                </c:pt>
                <c:pt idx="51">
                  <c:v>15.978</c:v>
                </c:pt>
                <c:pt idx="52">
                  <c:v>16.978000000000002</c:v>
                </c:pt>
                <c:pt idx="53">
                  <c:v>16.975000000000001</c:v>
                </c:pt>
                <c:pt idx="54">
                  <c:v>16.978000000000002</c:v>
                </c:pt>
                <c:pt idx="55">
                  <c:v>17.478999999999999</c:v>
                </c:pt>
                <c:pt idx="56">
                  <c:v>16.466000000000001</c:v>
                </c:pt>
                <c:pt idx="57">
                  <c:v>11.023999999999999</c:v>
                </c:pt>
                <c:pt idx="58">
                  <c:v>16.512</c:v>
                </c:pt>
                <c:pt idx="59">
                  <c:v>16.548999999999999</c:v>
                </c:pt>
                <c:pt idx="60">
                  <c:v>17.524000000000001</c:v>
                </c:pt>
                <c:pt idx="61">
                  <c:v>16.474</c:v>
                </c:pt>
                <c:pt idx="62">
                  <c:v>16.501000000000001</c:v>
                </c:pt>
                <c:pt idx="63">
                  <c:v>16.498999999999999</c:v>
                </c:pt>
                <c:pt idx="64">
                  <c:v>10.994</c:v>
                </c:pt>
                <c:pt idx="65">
                  <c:v>16.495999999999999</c:v>
                </c:pt>
                <c:pt idx="66">
                  <c:v>16.503</c:v>
                </c:pt>
                <c:pt idx="67">
                  <c:v>16.5</c:v>
                </c:pt>
                <c:pt idx="68">
                  <c:v>16.518999999999998</c:v>
                </c:pt>
                <c:pt idx="69">
                  <c:v>15.971</c:v>
                </c:pt>
                <c:pt idx="70">
                  <c:v>15.997999999999999</c:v>
                </c:pt>
                <c:pt idx="71">
                  <c:v>16.045999999999999</c:v>
                </c:pt>
                <c:pt idx="72">
                  <c:v>16.004999999999999</c:v>
                </c:pt>
                <c:pt idx="73">
                  <c:v>16.477</c:v>
                </c:pt>
                <c:pt idx="74">
                  <c:v>16.504999999999999</c:v>
                </c:pt>
                <c:pt idx="75">
                  <c:v>11.03</c:v>
                </c:pt>
                <c:pt idx="76">
                  <c:v>16.46</c:v>
                </c:pt>
                <c:pt idx="77">
                  <c:v>16.998999999999999</c:v>
                </c:pt>
                <c:pt idx="78">
                  <c:v>17.032</c:v>
                </c:pt>
                <c:pt idx="79">
                  <c:v>16.981999999999999</c:v>
                </c:pt>
                <c:pt idx="80">
                  <c:v>17.042999999999999</c:v>
                </c:pt>
                <c:pt idx="81">
                  <c:v>10.019</c:v>
                </c:pt>
                <c:pt idx="82">
                  <c:v>10.007</c:v>
                </c:pt>
                <c:pt idx="83">
                  <c:v>10.026999999999999</c:v>
                </c:pt>
                <c:pt idx="84">
                  <c:v>16.972000000000001</c:v>
                </c:pt>
                <c:pt idx="85">
                  <c:v>16.965</c:v>
                </c:pt>
                <c:pt idx="86">
                  <c:v>16.992000000000001</c:v>
                </c:pt>
                <c:pt idx="87">
                  <c:v>16.995000000000001</c:v>
                </c:pt>
                <c:pt idx="88">
                  <c:v>16.991</c:v>
                </c:pt>
                <c:pt idx="89">
                  <c:v>16.960999999999999</c:v>
                </c:pt>
                <c:pt idx="90">
                  <c:v>16.960999999999999</c:v>
                </c:pt>
                <c:pt idx="91">
                  <c:v>17.013000000000002</c:v>
                </c:pt>
                <c:pt idx="92">
                  <c:v>16.998000000000001</c:v>
                </c:pt>
                <c:pt idx="93">
                  <c:v>16.997</c:v>
                </c:pt>
                <c:pt idx="94">
                  <c:v>16.957999999999998</c:v>
                </c:pt>
                <c:pt idx="95">
                  <c:v>17.015999999999998</c:v>
                </c:pt>
                <c:pt idx="96">
                  <c:v>17.024000000000001</c:v>
                </c:pt>
                <c:pt idx="97">
                  <c:v>16.978000000000002</c:v>
                </c:pt>
                <c:pt idx="98">
                  <c:v>17.016999999999999</c:v>
                </c:pt>
                <c:pt idx="99">
                  <c:v>16.97</c:v>
                </c:pt>
                <c:pt idx="100">
                  <c:v>10.006</c:v>
                </c:pt>
                <c:pt idx="101">
                  <c:v>10.016999999999999</c:v>
                </c:pt>
                <c:pt idx="102">
                  <c:v>10.006</c:v>
                </c:pt>
                <c:pt idx="103">
                  <c:v>10.475</c:v>
                </c:pt>
                <c:pt idx="104">
                  <c:v>12.01</c:v>
                </c:pt>
                <c:pt idx="105">
                  <c:v>10.010999999999999</c:v>
                </c:pt>
                <c:pt idx="106">
                  <c:v>10.032</c:v>
                </c:pt>
                <c:pt idx="107">
                  <c:v>16</c:v>
                </c:pt>
                <c:pt idx="108">
                  <c:v>15.984999999999999</c:v>
                </c:pt>
                <c:pt idx="109">
                  <c:v>16.006</c:v>
                </c:pt>
                <c:pt idx="110">
                  <c:v>15.997</c:v>
                </c:pt>
                <c:pt idx="111">
                  <c:v>15.984</c:v>
                </c:pt>
                <c:pt idx="112">
                  <c:v>16.007999999999999</c:v>
                </c:pt>
                <c:pt idx="113">
                  <c:v>16.497</c:v>
                </c:pt>
                <c:pt idx="114">
                  <c:v>16.489000000000001</c:v>
                </c:pt>
                <c:pt idx="115">
                  <c:v>16.477</c:v>
                </c:pt>
                <c:pt idx="116">
                  <c:v>16.518999999999998</c:v>
                </c:pt>
                <c:pt idx="117">
                  <c:v>16.5</c:v>
                </c:pt>
                <c:pt idx="118">
                  <c:v>16.5</c:v>
                </c:pt>
                <c:pt idx="119">
                  <c:v>16.451000000000001</c:v>
                </c:pt>
                <c:pt idx="120">
                  <c:v>16.512</c:v>
                </c:pt>
                <c:pt idx="121">
                  <c:v>5</c:v>
                </c:pt>
                <c:pt idx="122">
                  <c:v>16.975000000000001</c:v>
                </c:pt>
                <c:pt idx="123">
                  <c:v>17.047999999999998</c:v>
                </c:pt>
                <c:pt idx="124">
                  <c:v>16.024000000000001</c:v>
                </c:pt>
                <c:pt idx="125">
                  <c:v>16.047000000000001</c:v>
                </c:pt>
                <c:pt idx="126">
                  <c:v>16.004000000000001</c:v>
                </c:pt>
                <c:pt idx="127">
                  <c:v>16.001999999999999</c:v>
                </c:pt>
                <c:pt idx="128">
                  <c:v>16</c:v>
                </c:pt>
                <c:pt idx="129">
                  <c:v>16.472999999999999</c:v>
                </c:pt>
                <c:pt idx="130">
                  <c:v>16.478000000000002</c:v>
                </c:pt>
                <c:pt idx="131">
                  <c:v>16.478000000000002</c:v>
                </c:pt>
                <c:pt idx="132">
                  <c:v>16.489999999999998</c:v>
                </c:pt>
                <c:pt idx="133">
                  <c:v>16.983000000000001</c:v>
                </c:pt>
                <c:pt idx="134">
                  <c:v>17.013999999999999</c:v>
                </c:pt>
                <c:pt idx="135">
                  <c:v>16.501999999999999</c:v>
                </c:pt>
                <c:pt idx="136">
                  <c:v>16.515999999999998</c:v>
                </c:pt>
                <c:pt idx="137">
                  <c:v>16.466999999999999</c:v>
                </c:pt>
                <c:pt idx="138">
                  <c:v>16.498999999999999</c:v>
                </c:pt>
                <c:pt idx="139">
                  <c:v>16.513999999999999</c:v>
                </c:pt>
                <c:pt idx="140">
                  <c:v>16.457999999999998</c:v>
                </c:pt>
                <c:pt idx="141">
                  <c:v>16.459</c:v>
                </c:pt>
                <c:pt idx="142">
                  <c:v>16.515999999999998</c:v>
                </c:pt>
                <c:pt idx="143">
                  <c:v>16.466999999999999</c:v>
                </c:pt>
                <c:pt idx="144">
                  <c:v>16.498999999999999</c:v>
                </c:pt>
                <c:pt idx="145">
                  <c:v>16.513999999999999</c:v>
                </c:pt>
                <c:pt idx="146">
                  <c:v>16.457999999999998</c:v>
                </c:pt>
                <c:pt idx="147">
                  <c:v>16.459</c:v>
                </c:pt>
                <c:pt idx="148">
                  <c:v>17</c:v>
                </c:pt>
                <c:pt idx="149">
                  <c:v>17.010000000000002</c:v>
                </c:pt>
                <c:pt idx="150">
                  <c:v>16.5</c:v>
                </c:pt>
                <c:pt idx="151">
                  <c:v>19</c:v>
                </c:pt>
                <c:pt idx="152">
                  <c:v>17.04</c:v>
                </c:pt>
                <c:pt idx="153">
                  <c:v>16.97</c:v>
                </c:pt>
                <c:pt idx="154">
                  <c:v>16.98</c:v>
                </c:pt>
                <c:pt idx="155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007224"/>
        <c:axId val="738002912"/>
      </c:barChart>
      <c:lineChart>
        <c:grouping val="standard"/>
        <c:varyColors val="0"/>
        <c:ser>
          <c:idx val="0"/>
          <c:order val="0"/>
          <c:tx>
            <c:strRef>
              <c:f>'PF6750'!$Q$4</c:f>
              <c:strCache>
                <c:ptCount val="1"/>
                <c:pt idx="0">
                  <c:v>TAXA MEDIA ACUMULADA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'PF6750'!$Q$5:$Q$244</c:f>
              <c:numCache>
                <c:formatCode>0.0</c:formatCode>
                <c:ptCount val="156"/>
                <c:pt idx="0">
                  <c:v>44.777369750668043</c:v>
                </c:pt>
                <c:pt idx="1">
                  <c:v>35.23720312819249</c:v>
                </c:pt>
                <c:pt idx="2">
                  <c:v>33.673555410654544</c:v>
                </c:pt>
                <c:pt idx="3">
                  <c:v>30.847691469075386</c:v>
                </c:pt>
                <c:pt idx="4">
                  <c:v>29.496648497710229</c:v>
                </c:pt>
                <c:pt idx="5">
                  <c:v>28.559589054385295</c:v>
                </c:pt>
                <c:pt idx="6">
                  <c:v>27.944619008304368</c:v>
                </c:pt>
                <c:pt idx="7">
                  <c:v>26.592812531964086</c:v>
                </c:pt>
                <c:pt idx="8">
                  <c:v>25.549412145743243</c:v>
                </c:pt>
                <c:pt idx="9">
                  <c:v>24.138907194751368</c:v>
                </c:pt>
                <c:pt idx="10">
                  <c:v>24.649201886369518</c:v>
                </c:pt>
                <c:pt idx="11">
                  <c:v>25.695306773464488</c:v>
                </c:pt>
                <c:pt idx="12">
                  <c:v>26.542746791835537</c:v>
                </c:pt>
                <c:pt idx="13">
                  <c:v>26.002700765367734</c:v>
                </c:pt>
                <c:pt idx="14">
                  <c:v>27.441028818951541</c:v>
                </c:pt>
                <c:pt idx="15">
                  <c:v>28.503119942809121</c:v>
                </c:pt>
                <c:pt idx="16">
                  <c:v>30.745702672252271</c:v>
                </c:pt>
                <c:pt idx="17">
                  <c:v>31.301110275883207</c:v>
                </c:pt>
                <c:pt idx="18">
                  <c:v>31.823147373232668</c:v>
                </c:pt>
                <c:pt idx="19">
                  <c:v>32.047751189324728</c:v>
                </c:pt>
                <c:pt idx="20">
                  <c:v>34.357600672246186</c:v>
                </c:pt>
                <c:pt idx="21">
                  <c:v>35.138956454764902</c:v>
                </c:pt>
                <c:pt idx="22">
                  <c:v>41.37584529741266</c:v>
                </c:pt>
                <c:pt idx="23">
                  <c:v>41.487482006222223</c:v>
                </c:pt>
                <c:pt idx="24">
                  <c:v>41.726363067137967</c:v>
                </c:pt>
                <c:pt idx="25">
                  <c:v>42.018160989129662</c:v>
                </c:pt>
                <c:pt idx="26">
                  <c:v>40.819711156853934</c:v>
                </c:pt>
                <c:pt idx="27">
                  <c:v>41.968715613238231</c:v>
                </c:pt>
                <c:pt idx="28">
                  <c:v>39.995023487174343</c:v>
                </c:pt>
                <c:pt idx="29">
                  <c:v>40.413972746356372</c:v>
                </c:pt>
                <c:pt idx="30">
                  <c:v>40.82099016044959</c:v>
                </c:pt>
                <c:pt idx="31">
                  <c:v>40.721241712449789</c:v>
                </c:pt>
                <c:pt idx="32">
                  <c:v>40.845199734529139</c:v>
                </c:pt>
                <c:pt idx="33">
                  <c:v>41.020991493116668</c:v>
                </c:pt>
                <c:pt idx="34">
                  <c:v>40.932107600459844</c:v>
                </c:pt>
                <c:pt idx="35">
                  <c:v>41.052076215017983</c:v>
                </c:pt>
                <c:pt idx="36">
                  <c:v>41.051960603410436</c:v>
                </c:pt>
                <c:pt idx="37">
                  <c:v>40.877907624842997</c:v>
                </c:pt>
                <c:pt idx="38">
                  <c:v>40.72168236716422</c:v>
                </c:pt>
                <c:pt idx="39">
                  <c:v>40.875384661850013</c:v>
                </c:pt>
                <c:pt idx="40">
                  <c:v>40.530377679027666</c:v>
                </c:pt>
                <c:pt idx="41">
                  <c:v>40.562801113855528</c:v>
                </c:pt>
                <c:pt idx="42">
                  <c:v>40.706501477099813</c:v>
                </c:pt>
                <c:pt idx="43">
                  <c:v>40.736594983035452</c:v>
                </c:pt>
                <c:pt idx="44">
                  <c:v>40.628600118617008</c:v>
                </c:pt>
                <c:pt idx="45">
                  <c:v>40.41867912949828</c:v>
                </c:pt>
                <c:pt idx="46">
                  <c:v>40.694243713792169</c:v>
                </c:pt>
                <c:pt idx="47">
                  <c:v>40.506281497854197</c:v>
                </c:pt>
                <c:pt idx="48">
                  <c:v>40.143056759396103</c:v>
                </c:pt>
                <c:pt idx="49">
                  <c:v>40.670061480263023</c:v>
                </c:pt>
                <c:pt idx="50">
                  <c:v>40.839902644565356</c:v>
                </c:pt>
                <c:pt idx="51">
                  <c:v>40.822902755975981</c:v>
                </c:pt>
                <c:pt idx="52">
                  <c:v>40.721500502503531</c:v>
                </c:pt>
                <c:pt idx="53">
                  <c:v>40.819331166229404</c:v>
                </c:pt>
                <c:pt idx="54">
                  <c:v>40.561965790569403</c:v>
                </c:pt>
                <c:pt idx="55">
                  <c:v>40.31224207140442</c:v>
                </c:pt>
                <c:pt idx="56">
                  <c:v>40.022812105476767</c:v>
                </c:pt>
                <c:pt idx="57">
                  <c:v>39.939359571723976</c:v>
                </c:pt>
                <c:pt idx="58">
                  <c:v>39.651405635451638</c:v>
                </c:pt>
                <c:pt idx="59">
                  <c:v>39.588966059744543</c:v>
                </c:pt>
                <c:pt idx="60">
                  <c:v>39.59592697385974</c:v>
                </c:pt>
                <c:pt idx="61">
                  <c:v>39.385850311464033</c:v>
                </c:pt>
                <c:pt idx="62">
                  <c:v>39.283944995201729</c:v>
                </c:pt>
                <c:pt idx="63">
                  <c:v>39.264546264240686</c:v>
                </c:pt>
                <c:pt idx="64">
                  <c:v>39.168482978017614</c:v>
                </c:pt>
                <c:pt idx="65">
                  <c:v>38.509440161180521</c:v>
                </c:pt>
                <c:pt idx="66">
                  <c:v>38.238074379693785</c:v>
                </c:pt>
                <c:pt idx="67">
                  <c:v>38.04565745191654</c:v>
                </c:pt>
                <c:pt idx="68">
                  <c:v>37.800424342253663</c:v>
                </c:pt>
                <c:pt idx="69">
                  <c:v>37.830892916189093</c:v>
                </c:pt>
                <c:pt idx="70">
                  <c:v>37.812569646880391</c:v>
                </c:pt>
                <c:pt idx="71">
                  <c:v>37.893413995443858</c:v>
                </c:pt>
                <c:pt idx="72">
                  <c:v>37.78910758487946</c:v>
                </c:pt>
                <c:pt idx="73">
                  <c:v>37.107393522235881</c:v>
                </c:pt>
                <c:pt idx="74">
                  <c:v>36.885264901100058</c:v>
                </c:pt>
                <c:pt idx="75">
                  <c:v>36.717817625120695</c:v>
                </c:pt>
                <c:pt idx="76">
                  <c:v>37.189876167749702</c:v>
                </c:pt>
                <c:pt idx="77">
                  <c:v>37.551745509804391</c:v>
                </c:pt>
                <c:pt idx="78">
                  <c:v>37.698389926898862</c:v>
                </c:pt>
                <c:pt idx="79">
                  <c:v>38.158435436846531</c:v>
                </c:pt>
                <c:pt idx="80">
                  <c:v>38.664637486675005</c:v>
                </c:pt>
                <c:pt idx="81">
                  <c:v>39.237405493070035</c:v>
                </c:pt>
                <c:pt idx="82">
                  <c:v>40.462970166185343</c:v>
                </c:pt>
                <c:pt idx="83">
                  <c:v>43.051589137592124</c:v>
                </c:pt>
                <c:pt idx="84">
                  <c:v>43.252060713889769</c:v>
                </c:pt>
                <c:pt idx="85">
                  <c:v>43.855678027196134</c:v>
                </c:pt>
                <c:pt idx="86">
                  <c:v>44.242134074573435</c:v>
                </c:pt>
                <c:pt idx="87">
                  <c:v>44.412515113560509</c:v>
                </c:pt>
                <c:pt idx="88">
                  <c:v>44.794082833249782</c:v>
                </c:pt>
                <c:pt idx="89">
                  <c:v>45.011063872104941</c:v>
                </c:pt>
                <c:pt idx="90">
                  <c:v>45.143906625800042</c:v>
                </c:pt>
                <c:pt idx="91">
                  <c:v>45.432665536566901</c:v>
                </c:pt>
                <c:pt idx="92">
                  <c:v>45.430154093871678</c:v>
                </c:pt>
                <c:pt idx="93">
                  <c:v>46.065353273647162</c:v>
                </c:pt>
                <c:pt idx="94">
                  <c:v>46.13556017957039</c:v>
                </c:pt>
                <c:pt idx="95">
                  <c:v>46.100405447857803</c:v>
                </c:pt>
                <c:pt idx="96">
                  <c:v>46.453422808443726</c:v>
                </c:pt>
                <c:pt idx="97">
                  <c:v>47.311311045614168</c:v>
                </c:pt>
                <c:pt idx="98">
                  <c:v>47.877635823142654</c:v>
                </c:pt>
                <c:pt idx="99">
                  <c:v>48.065422282921482</c:v>
                </c:pt>
                <c:pt idx="100">
                  <c:v>48.56760976008686</c:v>
                </c:pt>
                <c:pt idx="101">
                  <c:v>48.553456414221529</c:v>
                </c:pt>
                <c:pt idx="102">
                  <c:v>48.511540297644025</c:v>
                </c:pt>
                <c:pt idx="103">
                  <c:v>49.260160476947263</c:v>
                </c:pt>
                <c:pt idx="104">
                  <c:v>49.626352010000723</c:v>
                </c:pt>
                <c:pt idx="105">
                  <c:v>49.871280818840027</c:v>
                </c:pt>
                <c:pt idx="106">
                  <c:v>49.789014889772844</c:v>
                </c:pt>
                <c:pt idx="107">
                  <c:v>50.338683803938487</c:v>
                </c:pt>
                <c:pt idx="108">
                  <c:v>50.607207324474288</c:v>
                </c:pt>
                <c:pt idx="109">
                  <c:v>51.043870119590913</c:v>
                </c:pt>
                <c:pt idx="110">
                  <c:v>51.563027269760809</c:v>
                </c:pt>
                <c:pt idx="111">
                  <c:v>51.515311339488591</c:v>
                </c:pt>
                <c:pt idx="112">
                  <c:v>51.900993539125025</c:v>
                </c:pt>
                <c:pt idx="113">
                  <c:v>52.390916560189837</c:v>
                </c:pt>
                <c:pt idx="114">
                  <c:v>53.286835540103894</c:v>
                </c:pt>
                <c:pt idx="115">
                  <c:v>53.697346550962891</c:v>
                </c:pt>
                <c:pt idx="116">
                  <c:v>54.383415104780163</c:v>
                </c:pt>
                <c:pt idx="117">
                  <c:v>54.757128299015456</c:v>
                </c:pt>
                <c:pt idx="118">
                  <c:v>55.384681411575066</c:v>
                </c:pt>
                <c:pt idx="119">
                  <c:v>55.450640838235543</c:v>
                </c:pt>
                <c:pt idx="120">
                  <c:v>55.501574380278399</c:v>
                </c:pt>
                <c:pt idx="121">
                  <c:v>56.604708834177195</c:v>
                </c:pt>
                <c:pt idx="122">
                  <c:v>57.117883267654335</c:v>
                </c:pt>
                <c:pt idx="123">
                  <c:v>57.573784184692641</c:v>
                </c:pt>
                <c:pt idx="124">
                  <c:v>57.693380088400751</c:v>
                </c:pt>
                <c:pt idx="125">
                  <c:v>57.997928240035939</c:v>
                </c:pt>
                <c:pt idx="126">
                  <c:v>58.169592444989611</c:v>
                </c:pt>
                <c:pt idx="127">
                  <c:v>58.525249278232344</c:v>
                </c:pt>
                <c:pt idx="128">
                  <c:v>58.83616909056385</c:v>
                </c:pt>
                <c:pt idx="129">
                  <c:v>59.184053957388684</c:v>
                </c:pt>
                <c:pt idx="130">
                  <c:v>59.479529240179701</c:v>
                </c:pt>
                <c:pt idx="131">
                  <c:v>59.616053293479432</c:v>
                </c:pt>
                <c:pt idx="132">
                  <c:v>59.749723771922945</c:v>
                </c:pt>
                <c:pt idx="133">
                  <c:v>59.899669824222713</c:v>
                </c:pt>
                <c:pt idx="134">
                  <c:v>60.052896430746387</c:v>
                </c:pt>
                <c:pt idx="135">
                  <c:v>59.897676278907433</c:v>
                </c:pt>
                <c:pt idx="136">
                  <c:v>60.054634765701465</c:v>
                </c:pt>
                <c:pt idx="137">
                  <c:v>60.12126635562727</c:v>
                </c:pt>
                <c:pt idx="138">
                  <c:v>60.270583976540038</c:v>
                </c:pt>
                <c:pt idx="139">
                  <c:v>60.444181980823707</c:v>
                </c:pt>
                <c:pt idx="140">
                  <c:v>60.278228847329984</c:v>
                </c:pt>
                <c:pt idx="141">
                  <c:v>60.166190650825548</c:v>
                </c:pt>
                <c:pt idx="142">
                  <c:v>60.187659713808848</c:v>
                </c:pt>
                <c:pt idx="143">
                  <c:v>60.251304408364639</c:v>
                </c:pt>
                <c:pt idx="144">
                  <c:v>60.394708730080801</c:v>
                </c:pt>
                <c:pt idx="145">
                  <c:v>60.561582695307528</c:v>
                </c:pt>
                <c:pt idx="146">
                  <c:v>60.400443762866594</c:v>
                </c:pt>
                <c:pt idx="147">
                  <c:v>60.291800700820488</c:v>
                </c:pt>
                <c:pt idx="148">
                  <c:v>60.074881479949134</c:v>
                </c:pt>
                <c:pt idx="149">
                  <c:v>59.942081056561427</c:v>
                </c:pt>
                <c:pt idx="150">
                  <c:v>59.794691587857692</c:v>
                </c:pt>
                <c:pt idx="151">
                  <c:v>59.475724222754167</c:v>
                </c:pt>
                <c:pt idx="152">
                  <c:v>59.243279671271708</c:v>
                </c:pt>
                <c:pt idx="153">
                  <c:v>59.166286710988686</c:v>
                </c:pt>
                <c:pt idx="154">
                  <c:v>58.992907010453436</c:v>
                </c:pt>
                <c:pt idx="155">
                  <c:v>59.153753477548634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02520"/>
        <c:axId val="738006440"/>
      </c:lineChart>
      <c:catAx>
        <c:axId val="738002520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738006440"/>
        <c:crosses val="autoZero"/>
        <c:auto val="1"/>
        <c:lblAlgn val="ctr"/>
        <c:lblOffset val="100"/>
        <c:noMultiLvlLbl val="0"/>
      </c:catAx>
      <c:valAx>
        <c:axId val="73800644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38002520"/>
        <c:crosses val="autoZero"/>
        <c:crossBetween val="between"/>
      </c:valAx>
      <c:valAx>
        <c:axId val="7380029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738007224"/>
        <c:crosses val="max"/>
        <c:crossBetween val="between"/>
      </c:valAx>
      <c:catAx>
        <c:axId val="738007224"/>
        <c:scaling>
          <c:orientation val="minMax"/>
        </c:scaling>
        <c:delete val="1"/>
        <c:axPos val="b"/>
        <c:majorTickMark val="out"/>
        <c:minorTickMark val="none"/>
        <c:tickLblPos val="nextTo"/>
        <c:crossAx val="7380029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018737358960983"/>
          <c:y val="0.87453219883528521"/>
          <c:w val="0.58982254861146277"/>
          <c:h val="5.798903765210718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27205166769887E-2"/>
          <c:y val="1.9604476076665291E-2"/>
          <c:w val="0.95759555917579264"/>
          <c:h val="0.78280278398036063"/>
        </c:manualLayout>
      </c:layout>
      <c:lineChart>
        <c:grouping val="standard"/>
        <c:varyColors val="0"/>
        <c:ser>
          <c:idx val="3"/>
          <c:order val="0"/>
          <c:tx>
            <c:strRef>
              <c:f>'PF6750'!$U$4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'PF6750'!$U$5:$U$244</c:f>
              <c:numCache>
                <c:formatCode>0%</c:formatCode>
                <c:ptCount val="15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1-4378-88C2-F5ADCF9FAEC6}"/>
            </c:ext>
          </c:extLst>
        </c:ser>
        <c:ser>
          <c:idx val="1"/>
          <c:order val="1"/>
          <c:tx>
            <c:strRef>
              <c:f>'PF6750'!$T$4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'PF6750'!$T$5:$T$244</c:f>
              <c:numCache>
                <c:formatCode>0%</c:formatCode>
                <c:ptCount val="156"/>
                <c:pt idx="0">
                  <c:v>1</c:v>
                </c:pt>
                <c:pt idx="1">
                  <c:v>0.86604604899090498</c:v>
                </c:pt>
                <c:pt idx="2">
                  <c:v>0.34869167107519444</c:v>
                </c:pt>
                <c:pt idx="3">
                  <c:v>0.34869167107519444</c:v>
                </c:pt>
                <c:pt idx="4">
                  <c:v>0.21794774230658029</c:v>
                </c:pt>
                <c:pt idx="5">
                  <c:v>0.27102307960273042</c:v>
                </c:pt>
                <c:pt idx="6">
                  <c:v>0.34542521720872293</c:v>
                </c:pt>
                <c:pt idx="7">
                  <c:v>0.32870126296155833</c:v>
                </c:pt>
                <c:pt idx="8">
                  <c:v>8.9785278506451585E-2</c:v>
                </c:pt>
                <c:pt idx="9">
                  <c:v>0.27157740166419803</c:v>
                </c:pt>
                <c:pt idx="10">
                  <c:v>0.74696473990293688</c:v>
                </c:pt>
                <c:pt idx="11">
                  <c:v>0.86933739219877537</c:v>
                </c:pt>
                <c:pt idx="12">
                  <c:v>0.79124569446091819</c:v>
                </c:pt>
                <c:pt idx="13">
                  <c:v>0.16951457860949429</c:v>
                </c:pt>
                <c:pt idx="14">
                  <c:v>1</c:v>
                </c:pt>
                <c:pt idx="15">
                  <c:v>0.99571523818703322</c:v>
                </c:pt>
                <c:pt idx="16">
                  <c:v>1</c:v>
                </c:pt>
                <c:pt idx="17">
                  <c:v>0.84781165959507898</c:v>
                </c:pt>
                <c:pt idx="18">
                  <c:v>0.8474007984643035</c:v>
                </c:pt>
                <c:pt idx="19">
                  <c:v>0.65713331572205391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0.80418362550024014</c:v>
                </c:pt>
                <c:pt idx="24">
                  <c:v>0.82008145396688192</c:v>
                </c:pt>
                <c:pt idx="25">
                  <c:v>0.46020598538447738</c:v>
                </c:pt>
                <c:pt idx="26">
                  <c:v>0.58751794825572379</c:v>
                </c:pt>
                <c:pt idx="27">
                  <c:v>1</c:v>
                </c:pt>
                <c:pt idx="28">
                  <c:v>0.779188231715091</c:v>
                </c:pt>
                <c:pt idx="29">
                  <c:v>1</c:v>
                </c:pt>
                <c:pt idx="30">
                  <c:v>1</c:v>
                </c:pt>
                <c:pt idx="31">
                  <c:v>0.56255567898327186</c:v>
                </c:pt>
                <c:pt idx="32">
                  <c:v>0.7982015285143812</c:v>
                </c:pt>
                <c:pt idx="33">
                  <c:v>0.89634068859472016</c:v>
                </c:pt>
                <c:pt idx="34">
                  <c:v>0.72057328772289231</c:v>
                </c:pt>
                <c:pt idx="35">
                  <c:v>0.81788135745148904</c:v>
                </c:pt>
                <c:pt idx="36">
                  <c:v>0.76312542047754695</c:v>
                </c:pt>
                <c:pt idx="37">
                  <c:v>0.49777365125420991</c:v>
                </c:pt>
                <c:pt idx="38">
                  <c:v>0.50345276101721648</c:v>
                </c:pt>
                <c:pt idx="39">
                  <c:v>0.87619392940202168</c:v>
                </c:pt>
                <c:pt idx="40">
                  <c:v>0.25936732719792177</c:v>
                </c:pt>
                <c:pt idx="41">
                  <c:v>0.7121584598393752</c:v>
                </c:pt>
                <c:pt idx="42">
                  <c:v>0.84024911859744156</c:v>
                </c:pt>
                <c:pt idx="43">
                  <c:v>0.71326440443579342</c:v>
                </c:pt>
                <c:pt idx="44">
                  <c:v>0.48278820448690746</c:v>
                </c:pt>
                <c:pt idx="45">
                  <c:v>0.39415795348185384</c:v>
                </c:pt>
                <c:pt idx="46">
                  <c:v>1</c:v>
                </c:pt>
                <c:pt idx="47">
                  <c:v>0.43636258935517414</c:v>
                </c:pt>
                <c:pt idx="48">
                  <c:v>1</c:v>
                </c:pt>
                <c:pt idx="49">
                  <c:v>1</c:v>
                </c:pt>
                <c:pt idx="50">
                  <c:v>0.90978404536867241</c:v>
                </c:pt>
                <c:pt idx="51">
                  <c:v>0.64814661431764953</c:v>
                </c:pt>
                <c:pt idx="52">
                  <c:v>0.87005542670210323</c:v>
                </c:pt>
                <c:pt idx="53">
                  <c:v>0.83435808234539344</c:v>
                </c:pt>
                <c:pt idx="54">
                  <c:v>0.28516580611228748</c:v>
                </c:pt>
                <c:pt idx="55">
                  <c:v>0.33150694702641009</c:v>
                </c:pt>
                <c:pt idx="56">
                  <c:v>0.21633613174573496</c:v>
                </c:pt>
                <c:pt idx="57">
                  <c:v>0.50345656337732025</c:v>
                </c:pt>
                <c:pt idx="58">
                  <c:v>0.20035636835871654</c:v>
                </c:pt>
                <c:pt idx="59">
                  <c:v>0.56211704099470194</c:v>
                </c:pt>
                <c:pt idx="60">
                  <c:v>0.69022487182866221</c:v>
                </c:pt>
                <c:pt idx="61">
                  <c:v>0.2988701668161719</c:v>
                </c:pt>
                <c:pt idx="62">
                  <c:v>0.47998740496294379</c:v>
                </c:pt>
                <c:pt idx="63">
                  <c:v>0.6182085406478478</c:v>
                </c:pt>
                <c:pt idx="64">
                  <c:v>0.504291921483774</c:v>
                </c:pt>
                <c:pt idx="65">
                  <c:v>0.29322210422552664</c:v>
                </c:pt>
                <c:pt idx="66">
                  <c:v>0.15612735749885556</c:v>
                </c:pt>
                <c:pt idx="67">
                  <c:v>0.27848436998119003</c:v>
                </c:pt>
                <c:pt idx="68">
                  <c:v>0.41024568027428782</c:v>
                </c:pt>
                <c:pt idx="69">
                  <c:v>0.68648028170389697</c:v>
                </c:pt>
                <c:pt idx="70">
                  <c:v>0.56883530127593407</c:v>
                </c:pt>
                <c:pt idx="71">
                  <c:v>0.78648120466766425</c:v>
                </c:pt>
                <c:pt idx="72">
                  <c:v>0.42130505190217632</c:v>
                </c:pt>
                <c:pt idx="73">
                  <c:v>0.18258266653510785</c:v>
                </c:pt>
                <c:pt idx="74">
                  <c:v>0.17522041603019167</c:v>
                </c:pt>
                <c:pt idx="75">
                  <c:v>0.28230464198526506</c:v>
                </c:pt>
                <c:pt idx="76">
                  <c:v>1</c:v>
                </c:pt>
                <c:pt idx="77">
                  <c:v>1</c:v>
                </c:pt>
                <c:pt idx="78">
                  <c:v>0.80777351042539525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0.94140856368045778</c:v>
                </c:pt>
                <c:pt idx="92">
                  <c:v>0.76160633640222675</c:v>
                </c:pt>
                <c:pt idx="93">
                  <c:v>0.99974961851055077</c:v>
                </c:pt>
                <c:pt idx="94">
                  <c:v>0.9597290781815232</c:v>
                </c:pt>
                <c:pt idx="95">
                  <c:v>0.69531327531467679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0.80204685735260739</c:v>
                </c:pt>
                <c:pt idx="101">
                  <c:v>0.77801047413202518</c:v>
                </c:pt>
                <c:pt idx="102">
                  <c:v>0.69999449807775682</c:v>
                </c:pt>
                <c:pt idx="103">
                  <c:v>1</c:v>
                </c:pt>
                <c:pt idx="104">
                  <c:v>1</c:v>
                </c:pt>
                <c:pt idx="105">
                  <c:v>0.37458976088218027</c:v>
                </c:pt>
                <c:pt idx="106">
                  <c:v>0.91409396074056382</c:v>
                </c:pt>
                <c:pt idx="107">
                  <c:v>0.67775979850472357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0.69298697692387445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0.43932987496493181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0.96200086922021588</c:v>
                </c:pt>
                <c:pt idx="141">
                  <c:v>0.59974874758038965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0.96200086922021588</c:v>
                </c:pt>
                <c:pt idx="147">
                  <c:v>0.59974874758038965</c:v>
                </c:pt>
                <c:pt idx="148">
                  <c:v>0.96187163472234083</c:v>
                </c:pt>
                <c:pt idx="149">
                  <c:v>0.68929742357156532</c:v>
                </c:pt>
                <c:pt idx="150">
                  <c:v>0.44462848770291075</c:v>
                </c:pt>
                <c:pt idx="151">
                  <c:v>0.39553433409765137</c:v>
                </c:pt>
                <c:pt idx="152">
                  <c:v>0.72262047629086146</c:v>
                </c:pt>
                <c:pt idx="153">
                  <c:v>0.65927708267132723</c:v>
                </c:pt>
                <c:pt idx="154">
                  <c:v>0.3821513962299608</c:v>
                </c:pt>
                <c:pt idx="15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B1-4378-88C2-F5ADCF9FAEC6}"/>
            </c:ext>
          </c:extLst>
        </c:ser>
        <c:ser>
          <c:idx val="0"/>
          <c:order val="2"/>
          <c:tx>
            <c:strRef>
              <c:f>'PF6750'!$U$4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'PF6750'!$U$5:$U$244</c:f>
              <c:numCache>
                <c:formatCode>0%</c:formatCode>
                <c:ptCount val="15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1-4378-88C2-F5ADCF9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03696"/>
        <c:axId val="738004088"/>
      </c:lineChart>
      <c:catAx>
        <c:axId val="738003696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738004088"/>
        <c:crosses val="autoZero"/>
        <c:auto val="1"/>
        <c:lblAlgn val="ctr"/>
        <c:lblOffset val="100"/>
        <c:noMultiLvlLbl val="0"/>
      </c:catAx>
      <c:valAx>
        <c:axId val="7380040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38003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756985832191784"/>
          <c:y val="0.88735949024708582"/>
          <c:w val="0.3707907743171152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01441744582268E-2"/>
          <c:y val="1.9604476076665291E-2"/>
          <c:w val="0.95759555917579264"/>
          <c:h val="0.78280278398036063"/>
        </c:manualLayout>
      </c:layout>
      <c:lineChart>
        <c:grouping val="standard"/>
        <c:varyColors val="0"/>
        <c:ser>
          <c:idx val="1"/>
          <c:order val="1"/>
          <c:tx>
            <c:strRef>
              <c:f>'PF6750'!$T$4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'PF6750'!$T$5:$T$244</c:f>
              <c:numCache>
                <c:formatCode>0%</c:formatCode>
                <c:ptCount val="156"/>
                <c:pt idx="0">
                  <c:v>1</c:v>
                </c:pt>
                <c:pt idx="1">
                  <c:v>0.86604604899090498</c:v>
                </c:pt>
                <c:pt idx="2">
                  <c:v>0.34869167107519444</c:v>
                </c:pt>
                <c:pt idx="3">
                  <c:v>0.34869167107519444</c:v>
                </c:pt>
                <c:pt idx="4">
                  <c:v>0.21794774230658029</c:v>
                </c:pt>
                <c:pt idx="5">
                  <c:v>0.27102307960273042</c:v>
                </c:pt>
                <c:pt idx="6">
                  <c:v>0.34542521720872293</c:v>
                </c:pt>
                <c:pt idx="7">
                  <c:v>0.32870126296155833</c:v>
                </c:pt>
                <c:pt idx="8">
                  <c:v>8.9785278506451585E-2</c:v>
                </c:pt>
                <c:pt idx="9">
                  <c:v>0.27157740166419803</c:v>
                </c:pt>
                <c:pt idx="10">
                  <c:v>0.74696473990293688</c:v>
                </c:pt>
                <c:pt idx="11">
                  <c:v>0.86933739219877537</c:v>
                </c:pt>
                <c:pt idx="12">
                  <c:v>0.79124569446091819</c:v>
                </c:pt>
                <c:pt idx="13">
                  <c:v>0.16951457860949429</c:v>
                </c:pt>
                <c:pt idx="14">
                  <c:v>1</c:v>
                </c:pt>
                <c:pt idx="15">
                  <c:v>0.99571523818703322</c:v>
                </c:pt>
                <c:pt idx="16">
                  <c:v>1</c:v>
                </c:pt>
                <c:pt idx="17">
                  <c:v>0.84781165959507898</c:v>
                </c:pt>
                <c:pt idx="18">
                  <c:v>0.8474007984643035</c:v>
                </c:pt>
                <c:pt idx="19">
                  <c:v>0.65713331572205391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0.80418362550024014</c:v>
                </c:pt>
                <c:pt idx="24">
                  <c:v>0.82008145396688192</c:v>
                </c:pt>
                <c:pt idx="25">
                  <c:v>0.46020598538447738</c:v>
                </c:pt>
                <c:pt idx="26">
                  <c:v>0.58751794825572379</c:v>
                </c:pt>
                <c:pt idx="27">
                  <c:v>1</c:v>
                </c:pt>
                <c:pt idx="28">
                  <c:v>0.779188231715091</c:v>
                </c:pt>
                <c:pt idx="29">
                  <c:v>1</c:v>
                </c:pt>
                <c:pt idx="30">
                  <c:v>1</c:v>
                </c:pt>
                <c:pt idx="31">
                  <c:v>0.56255567898327186</c:v>
                </c:pt>
                <c:pt idx="32">
                  <c:v>0.7982015285143812</c:v>
                </c:pt>
                <c:pt idx="33">
                  <c:v>0.89634068859472016</c:v>
                </c:pt>
                <c:pt idx="34">
                  <c:v>0.72057328772289231</c:v>
                </c:pt>
                <c:pt idx="35">
                  <c:v>0.81788135745148904</c:v>
                </c:pt>
                <c:pt idx="36">
                  <c:v>0.76312542047754695</c:v>
                </c:pt>
                <c:pt idx="37">
                  <c:v>0.49777365125420991</c:v>
                </c:pt>
                <c:pt idx="38">
                  <c:v>0.50345276101721648</c:v>
                </c:pt>
                <c:pt idx="39">
                  <c:v>0.87619392940202168</c:v>
                </c:pt>
                <c:pt idx="40">
                  <c:v>0.25936732719792177</c:v>
                </c:pt>
                <c:pt idx="41">
                  <c:v>0.7121584598393752</c:v>
                </c:pt>
                <c:pt idx="42">
                  <c:v>0.84024911859744156</c:v>
                </c:pt>
                <c:pt idx="43">
                  <c:v>0.71326440443579342</c:v>
                </c:pt>
                <c:pt idx="44">
                  <c:v>0.48278820448690746</c:v>
                </c:pt>
                <c:pt idx="45">
                  <c:v>0.39415795348185384</c:v>
                </c:pt>
                <c:pt idx="46">
                  <c:v>1</c:v>
                </c:pt>
                <c:pt idx="47">
                  <c:v>0.43636258935517414</c:v>
                </c:pt>
                <c:pt idx="48">
                  <c:v>1</c:v>
                </c:pt>
                <c:pt idx="49">
                  <c:v>1</c:v>
                </c:pt>
                <c:pt idx="50">
                  <c:v>0.90978404536867241</c:v>
                </c:pt>
                <c:pt idx="51">
                  <c:v>0.64814661431764953</c:v>
                </c:pt>
                <c:pt idx="52">
                  <c:v>0.87005542670210323</c:v>
                </c:pt>
                <c:pt idx="53">
                  <c:v>0.83435808234539344</c:v>
                </c:pt>
                <c:pt idx="54">
                  <c:v>0.28516580611228748</c:v>
                </c:pt>
                <c:pt idx="55">
                  <c:v>0.33150694702641009</c:v>
                </c:pt>
                <c:pt idx="56">
                  <c:v>0.21633613174573496</c:v>
                </c:pt>
                <c:pt idx="57">
                  <c:v>0.50345656337732025</c:v>
                </c:pt>
                <c:pt idx="58">
                  <c:v>0.20035636835871654</c:v>
                </c:pt>
                <c:pt idx="59">
                  <c:v>0.56211704099470194</c:v>
                </c:pt>
                <c:pt idx="60">
                  <c:v>0.69022487182866221</c:v>
                </c:pt>
                <c:pt idx="61">
                  <c:v>0.2988701668161719</c:v>
                </c:pt>
                <c:pt idx="62">
                  <c:v>0.47998740496294379</c:v>
                </c:pt>
                <c:pt idx="63">
                  <c:v>0.6182085406478478</c:v>
                </c:pt>
                <c:pt idx="64">
                  <c:v>0.504291921483774</c:v>
                </c:pt>
                <c:pt idx="65">
                  <c:v>0.29322210422552664</c:v>
                </c:pt>
                <c:pt idx="66">
                  <c:v>0.15612735749885556</c:v>
                </c:pt>
                <c:pt idx="67">
                  <c:v>0.27848436998119003</c:v>
                </c:pt>
                <c:pt idx="68">
                  <c:v>0.41024568027428782</c:v>
                </c:pt>
                <c:pt idx="69">
                  <c:v>0.68648028170389697</c:v>
                </c:pt>
                <c:pt idx="70">
                  <c:v>0.56883530127593407</c:v>
                </c:pt>
                <c:pt idx="71">
                  <c:v>0.78648120466766425</c:v>
                </c:pt>
                <c:pt idx="72">
                  <c:v>0.42130505190217632</c:v>
                </c:pt>
                <c:pt idx="73">
                  <c:v>0.18258266653510785</c:v>
                </c:pt>
                <c:pt idx="74">
                  <c:v>0.17522041603019167</c:v>
                </c:pt>
                <c:pt idx="75">
                  <c:v>0.28230464198526506</c:v>
                </c:pt>
                <c:pt idx="76">
                  <c:v>1</c:v>
                </c:pt>
                <c:pt idx="77">
                  <c:v>1</c:v>
                </c:pt>
                <c:pt idx="78">
                  <c:v>0.80777351042539525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0.94140856368045778</c:v>
                </c:pt>
                <c:pt idx="92">
                  <c:v>0.76160633640222675</c:v>
                </c:pt>
                <c:pt idx="93">
                  <c:v>0.99974961851055077</c:v>
                </c:pt>
                <c:pt idx="94">
                  <c:v>0.9597290781815232</c:v>
                </c:pt>
                <c:pt idx="95">
                  <c:v>0.69531327531467679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0.80204685735260739</c:v>
                </c:pt>
                <c:pt idx="101">
                  <c:v>0.77801047413202518</c:v>
                </c:pt>
                <c:pt idx="102">
                  <c:v>0.69999449807775682</c:v>
                </c:pt>
                <c:pt idx="103">
                  <c:v>1</c:v>
                </c:pt>
                <c:pt idx="104">
                  <c:v>1</c:v>
                </c:pt>
                <c:pt idx="105">
                  <c:v>0.37458976088218027</c:v>
                </c:pt>
                <c:pt idx="106">
                  <c:v>0.91409396074056382</c:v>
                </c:pt>
                <c:pt idx="107">
                  <c:v>0.67775979850472357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0.69298697692387445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0.43932987496493181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0.96200086922021588</c:v>
                </c:pt>
                <c:pt idx="141">
                  <c:v>0.59974874758038965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0.96200086922021588</c:v>
                </c:pt>
                <c:pt idx="147">
                  <c:v>0.59974874758038965</c:v>
                </c:pt>
                <c:pt idx="148">
                  <c:v>0.96187163472234083</c:v>
                </c:pt>
                <c:pt idx="149">
                  <c:v>0.68929742357156532</c:v>
                </c:pt>
                <c:pt idx="150">
                  <c:v>0.44462848770291075</c:v>
                </c:pt>
                <c:pt idx="151">
                  <c:v>0.39553433409765137</c:v>
                </c:pt>
                <c:pt idx="152">
                  <c:v>0.72262047629086146</c:v>
                </c:pt>
                <c:pt idx="153">
                  <c:v>0.65927708267132723</c:v>
                </c:pt>
                <c:pt idx="154">
                  <c:v>0.3821513962299608</c:v>
                </c:pt>
                <c:pt idx="15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05264"/>
        <c:axId val="6991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'PF6750'!$U$4</c15:sqref>
                        </c15:formulaRef>
                      </c:ext>
                    </c:extLst>
                    <c:strCache>
                      <c:ptCount val="1"/>
                      <c:pt idx="0">
                        <c:v>PENETRAÇÃO RECOMENDADA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'PF6750'!$U$5:$U$211</c15:sqref>
                        </c15:formulaRef>
                      </c:ext>
                    </c:extLst>
                    <c:numCache>
                      <c:formatCode>0%</c:formatCode>
                      <c:ptCount val="130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  <c:pt idx="100">
                        <c:v>0.7</c:v>
                      </c:pt>
                      <c:pt idx="101">
                        <c:v>0.7</c:v>
                      </c:pt>
                      <c:pt idx="102">
                        <c:v>0.7</c:v>
                      </c:pt>
                      <c:pt idx="103">
                        <c:v>0.7</c:v>
                      </c:pt>
                      <c:pt idx="104">
                        <c:v>0.7</c:v>
                      </c:pt>
                      <c:pt idx="105">
                        <c:v>0.7</c:v>
                      </c:pt>
                      <c:pt idx="106">
                        <c:v>0.7</c:v>
                      </c:pt>
                      <c:pt idx="107">
                        <c:v>0.7</c:v>
                      </c:pt>
                      <c:pt idx="108">
                        <c:v>0.7</c:v>
                      </c:pt>
                      <c:pt idx="109">
                        <c:v>0.7</c:v>
                      </c:pt>
                      <c:pt idx="110">
                        <c:v>0.7</c:v>
                      </c:pt>
                      <c:pt idx="111">
                        <c:v>0.7</c:v>
                      </c:pt>
                      <c:pt idx="112">
                        <c:v>0.7</c:v>
                      </c:pt>
                      <c:pt idx="113">
                        <c:v>0.7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37-42C9-934B-833B1E936CE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0"/>
          <c:tx>
            <c:strRef>
              <c:f>'PF6750'!$N$4</c:f>
              <c:strCache>
                <c:ptCount val="1"/>
                <c:pt idx="0">
                  <c:v>ENERGIA ESPECIFICA (Mpa)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'PF6750'!$N$5:$N$244</c:f>
              <c:numCache>
                <c:formatCode>0.0</c:formatCode>
                <c:ptCount val="156"/>
                <c:pt idx="0">
                  <c:v>62.255314928462752</c:v>
                </c:pt>
                <c:pt idx="1">
                  <c:v>91.99904293748115</c:v>
                </c:pt>
                <c:pt idx="2">
                  <c:v>234.56227849301422</c:v>
                </c:pt>
                <c:pt idx="3">
                  <c:v>221.06894337769276</c:v>
                </c:pt>
                <c:pt idx="4">
                  <c:v>350.28745084299618</c:v>
                </c:pt>
                <c:pt idx="5">
                  <c:v>205.04799710372018</c:v>
                </c:pt>
                <c:pt idx="6">
                  <c:v>185.00893388026068</c:v>
                </c:pt>
                <c:pt idx="7">
                  <c:v>72.735827514389882</c:v>
                </c:pt>
                <c:pt idx="8">
                  <c:v>353.08786194393559</c:v>
                </c:pt>
                <c:pt idx="9">
                  <c:v>373.19416268176053</c:v>
                </c:pt>
                <c:pt idx="10">
                  <c:v>170.71521659437823</c:v>
                </c:pt>
                <c:pt idx="11">
                  <c:v>46.312572620824824</c:v>
                </c:pt>
                <c:pt idx="12">
                  <c:v>134.44245568769622</c:v>
                </c:pt>
                <c:pt idx="13">
                  <c:v>370.7280702709657</c:v>
                </c:pt>
                <c:pt idx="14">
                  <c:v>77.325604892923536</c:v>
                </c:pt>
                <c:pt idx="15">
                  <c:v>77.830110961304726</c:v>
                </c:pt>
                <c:pt idx="16">
                  <c:v>27.729568981895238</c:v>
                </c:pt>
                <c:pt idx="17">
                  <c:v>55.149380494134</c:v>
                </c:pt>
                <c:pt idx="18">
                  <c:v>78.679091434305946</c:v>
                </c:pt>
                <c:pt idx="19">
                  <c:v>168.22702343223767</c:v>
                </c:pt>
                <c:pt idx="20">
                  <c:v>77.406374938516421</c:v>
                </c:pt>
                <c:pt idx="21">
                  <c:v>70.245078103464778</c:v>
                </c:pt>
                <c:pt idx="22">
                  <c:v>33.354832730224324</c:v>
                </c:pt>
                <c:pt idx="23">
                  <c:v>77.443633854447143</c:v>
                </c:pt>
                <c:pt idx="24">
                  <c:v>90.328077892196404</c:v>
                </c:pt>
                <c:pt idx="25">
                  <c:v>161.6937494638409</c:v>
                </c:pt>
                <c:pt idx="26">
                  <c:v>139.11494686420022</c:v>
                </c:pt>
                <c:pt idx="27">
                  <c:v>51.467296429255377</c:v>
                </c:pt>
                <c:pt idx="28">
                  <c:v>98.807329990953548</c:v>
                </c:pt>
                <c:pt idx="29">
                  <c:v>30.570473013487707</c:v>
                </c:pt>
                <c:pt idx="30">
                  <c:v>60.422241300589128</c:v>
                </c:pt>
                <c:pt idx="31">
                  <c:v>109.28208141268651</c:v>
                </c:pt>
                <c:pt idx="32">
                  <c:v>115.8468779198348</c:v>
                </c:pt>
                <c:pt idx="33">
                  <c:v>190.45144772053598</c:v>
                </c:pt>
                <c:pt idx="34">
                  <c:v>216.29207868802524</c:v>
                </c:pt>
                <c:pt idx="35">
                  <c:v>105.20919739096877</c:v>
                </c:pt>
                <c:pt idx="36">
                  <c:v>128.82584266316471</c:v>
                </c:pt>
                <c:pt idx="37">
                  <c:v>175.00576113821626</c:v>
                </c:pt>
                <c:pt idx="38">
                  <c:v>135.88758694011861</c:v>
                </c:pt>
                <c:pt idx="39">
                  <c:v>68.016347576270149</c:v>
                </c:pt>
                <c:pt idx="40">
                  <c:v>168.11440989937887</c:v>
                </c:pt>
                <c:pt idx="41">
                  <c:v>110.48365086941766</c:v>
                </c:pt>
                <c:pt idx="42">
                  <c:v>84.728297477306697</c:v>
                </c:pt>
                <c:pt idx="43">
                  <c:v>152.9505682167277</c:v>
                </c:pt>
                <c:pt idx="44">
                  <c:v>98.752429762473724</c:v>
                </c:pt>
                <c:pt idx="45">
                  <c:v>116.41225699416223</c:v>
                </c:pt>
                <c:pt idx="46">
                  <c:v>89.772970647835422</c:v>
                </c:pt>
                <c:pt idx="47">
                  <c:v>169.15929380244052</c:v>
                </c:pt>
                <c:pt idx="48">
                  <c:v>297.42973491656392</c:v>
                </c:pt>
                <c:pt idx="49">
                  <c:v>32.927618033894113</c:v>
                </c:pt>
                <c:pt idx="50">
                  <c:v>59.489767017413158</c:v>
                </c:pt>
                <c:pt idx="51">
                  <c:v>100.51774726621814</c:v>
                </c:pt>
                <c:pt idx="52">
                  <c:v>56.699109271885831</c:v>
                </c:pt>
                <c:pt idx="53">
                  <c:v>65.502559354858406</c:v>
                </c:pt>
                <c:pt idx="54">
                  <c:v>139.26299686356981</c:v>
                </c:pt>
                <c:pt idx="55">
                  <c:v>210.23192842161853</c:v>
                </c:pt>
                <c:pt idx="56">
                  <c:v>366.07174596358323</c:v>
                </c:pt>
                <c:pt idx="57">
                  <c:v>68.073093353157702</c:v>
                </c:pt>
                <c:pt idx="58">
                  <c:v>190.05720006170804</c:v>
                </c:pt>
                <c:pt idx="59">
                  <c:v>158.11886921771892</c:v>
                </c:pt>
                <c:pt idx="60">
                  <c:v>122.38526885243571</c:v>
                </c:pt>
                <c:pt idx="61">
                  <c:v>261.03925728092389</c:v>
                </c:pt>
                <c:pt idx="62">
                  <c:v>92.012290328705362</c:v>
                </c:pt>
                <c:pt idx="63">
                  <c:v>104.78101788318847</c:v>
                </c:pt>
                <c:pt idx="64">
                  <c:v>175.13917050727983</c:v>
                </c:pt>
                <c:pt idx="65">
                  <c:v>156.62864364059055</c:v>
                </c:pt>
                <c:pt idx="66">
                  <c:v>270.22380689297</c:v>
                </c:pt>
                <c:pt idx="67">
                  <c:v>408.17869655842378</c:v>
                </c:pt>
                <c:pt idx="68">
                  <c:v>225.59771527456496</c:v>
                </c:pt>
                <c:pt idx="69">
                  <c:v>92.04858756463905</c:v>
                </c:pt>
                <c:pt idx="70">
                  <c:v>56.133861454500334</c:v>
                </c:pt>
                <c:pt idx="71">
                  <c:v>79.202908538460846</c:v>
                </c:pt>
                <c:pt idx="72">
                  <c:v>138.81443965094482</c:v>
                </c:pt>
                <c:pt idx="73">
                  <c:v>208.77590936387622</c:v>
                </c:pt>
                <c:pt idx="74">
                  <c:v>305.90343080536951</c:v>
                </c:pt>
                <c:pt idx="75">
                  <c:v>277.83590598132145</c:v>
                </c:pt>
                <c:pt idx="76">
                  <c:v>62.382271724304708</c:v>
                </c:pt>
                <c:pt idx="77">
                  <c:v>72.266366752090875</c:v>
                </c:pt>
                <c:pt idx="78">
                  <c:v>88.126841341312897</c:v>
                </c:pt>
                <c:pt idx="79">
                  <c:v>29.982070521205909</c:v>
                </c:pt>
                <c:pt idx="80">
                  <c:v>61.694677183530487</c:v>
                </c:pt>
                <c:pt idx="81">
                  <c:v>39.412799453817193</c:v>
                </c:pt>
                <c:pt idx="82">
                  <c:v>21.696972073212773</c:v>
                </c:pt>
                <c:pt idx="83">
                  <c:v>16.83657297310884</c:v>
                </c:pt>
                <c:pt idx="84">
                  <c:v>118.61366117512746</c:v>
                </c:pt>
                <c:pt idx="85">
                  <c:v>76.48875094933382</c:v>
                </c:pt>
                <c:pt idx="86">
                  <c:v>33.148647078026627</c:v>
                </c:pt>
                <c:pt idx="87">
                  <c:v>96.903262958754695</c:v>
                </c:pt>
                <c:pt idx="88">
                  <c:v>68.07401678264938</c:v>
                </c:pt>
                <c:pt idx="89">
                  <c:v>52.315226503797859</c:v>
                </c:pt>
                <c:pt idx="90">
                  <c:v>79.770023648300722</c:v>
                </c:pt>
                <c:pt idx="91">
                  <c:v>115.20449493661552</c:v>
                </c:pt>
                <c:pt idx="92">
                  <c:v>142.07300549724101</c:v>
                </c:pt>
                <c:pt idx="93">
                  <c:v>88.696439142932292</c:v>
                </c:pt>
                <c:pt idx="94">
                  <c:v>64.376140217067771</c:v>
                </c:pt>
                <c:pt idx="95">
                  <c:v>94.486049442831884</c:v>
                </c:pt>
                <c:pt idx="96">
                  <c:v>47.399693855278883</c:v>
                </c:pt>
                <c:pt idx="97">
                  <c:v>28.566077879946803</c:v>
                </c:pt>
                <c:pt idx="98">
                  <c:v>34.51283218951113</c:v>
                </c:pt>
                <c:pt idx="99">
                  <c:v>58.353006819471936</c:v>
                </c:pt>
                <c:pt idx="100">
                  <c:v>80.367109585041106</c:v>
                </c:pt>
                <c:pt idx="101">
                  <c:v>95.299419894535887</c:v>
                </c:pt>
                <c:pt idx="102">
                  <c:v>103.54042330191299</c:v>
                </c:pt>
                <c:pt idx="103">
                  <c:v>37.401179895406415</c:v>
                </c:pt>
                <c:pt idx="104">
                  <c:v>35.181202784209397</c:v>
                </c:pt>
                <c:pt idx="105">
                  <c:v>289.68048746513659</c:v>
                </c:pt>
                <c:pt idx="106">
                  <c:v>74.025251742732365</c:v>
                </c:pt>
                <c:pt idx="107">
                  <c:v>120.48680541603832</c:v>
                </c:pt>
                <c:pt idx="108">
                  <c:v>48.373254507078158</c:v>
                </c:pt>
                <c:pt idx="109">
                  <c:v>39.625255670334575</c:v>
                </c:pt>
                <c:pt idx="110">
                  <c:v>38.021221940083194</c:v>
                </c:pt>
                <c:pt idx="111">
                  <c:v>80.718153688186106</c:v>
                </c:pt>
                <c:pt idx="112">
                  <c:v>38.595226018249434</c:v>
                </c:pt>
                <c:pt idx="113">
                  <c:v>25.870819087417605</c:v>
                </c:pt>
                <c:pt idx="114">
                  <c:v>50.963407723878305</c:v>
                </c:pt>
                <c:pt idx="115">
                  <c:v>44.485209815505698</c:v>
                </c:pt>
                <c:pt idx="116">
                  <c:v>45.694202637743345</c:v>
                </c:pt>
                <c:pt idx="117">
                  <c:v>34.488313732823428</c:v>
                </c:pt>
                <c:pt idx="118">
                  <c:v>35.947434350114911</c:v>
                </c:pt>
                <c:pt idx="119">
                  <c:v>56.342437959484307</c:v>
                </c:pt>
                <c:pt idx="120">
                  <c:v>80.579837360759797</c:v>
                </c:pt>
                <c:pt idx="121">
                  <c:v>33.934391623253099</c:v>
                </c:pt>
                <c:pt idx="122">
                  <c:v>42.379943285600461</c:v>
                </c:pt>
                <c:pt idx="123">
                  <c:v>42.048117005309813</c:v>
                </c:pt>
                <c:pt idx="124">
                  <c:v>66.162566963971059</c:v>
                </c:pt>
                <c:pt idx="125">
                  <c:v>67.648127505639579</c:v>
                </c:pt>
                <c:pt idx="126">
                  <c:v>75.538724469126421</c:v>
                </c:pt>
                <c:pt idx="127">
                  <c:v>53.559819742398297</c:v>
                </c:pt>
                <c:pt idx="128">
                  <c:v>68.768747825387592</c:v>
                </c:pt>
                <c:pt idx="129">
                  <c:v>68.579088247064306</c:v>
                </c:pt>
                <c:pt idx="130">
                  <c:v>60.325144208141651</c:v>
                </c:pt>
                <c:pt idx="131">
                  <c:v>64.155478312255141</c:v>
                </c:pt>
                <c:pt idx="132">
                  <c:v>72.213961477340732</c:v>
                </c:pt>
                <c:pt idx="133">
                  <c:v>79.805535946260051</c:v>
                </c:pt>
                <c:pt idx="134">
                  <c:v>43.113203969744397</c:v>
                </c:pt>
                <c:pt idx="135">
                  <c:v>188.78691112928246</c:v>
                </c:pt>
                <c:pt idx="136">
                  <c:v>52.144517462676262</c:v>
                </c:pt>
                <c:pt idx="137">
                  <c:v>32.527004859090255</c:v>
                </c:pt>
                <c:pt idx="138">
                  <c:v>65.140423385432584</c:v>
                </c:pt>
                <c:pt idx="139">
                  <c:v>57.283317127229843</c:v>
                </c:pt>
                <c:pt idx="140">
                  <c:v>79.652889424601142</c:v>
                </c:pt>
                <c:pt idx="141">
                  <c:v>144.46029674686301</c:v>
                </c:pt>
                <c:pt idx="142">
                  <c:v>50.083295295115306</c:v>
                </c:pt>
                <c:pt idx="143">
                  <c:v>50.578221771482667</c:v>
                </c:pt>
                <c:pt idx="144">
                  <c:v>50.89615683124547</c:v>
                </c:pt>
                <c:pt idx="145">
                  <c:v>60.355219237579519</c:v>
                </c:pt>
                <c:pt idx="146">
                  <c:v>89.271584843577855</c:v>
                </c:pt>
                <c:pt idx="147">
                  <c:v>144.72179589344847</c:v>
                </c:pt>
                <c:pt idx="148">
                  <c:v>87.540675182767146</c:v>
                </c:pt>
                <c:pt idx="149">
                  <c:v>131.68595986649896</c:v>
                </c:pt>
                <c:pt idx="150">
                  <c:v>179.87936599281883</c:v>
                </c:pt>
                <c:pt idx="151">
                  <c:v>195.24031727362296</c:v>
                </c:pt>
                <c:pt idx="152">
                  <c:v>86.186693403811745</c:v>
                </c:pt>
                <c:pt idx="153">
                  <c:v>142.57163142471398</c:v>
                </c:pt>
                <c:pt idx="154">
                  <c:v>209.03128262319694</c:v>
                </c:pt>
                <c:pt idx="155">
                  <c:v>59.445988094614457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37-42C9-934B-833B1E936CE0}"/>
            </c:ext>
          </c:extLst>
        </c:ser>
        <c:ser>
          <c:idx val="2"/>
          <c:order val="3"/>
          <c:tx>
            <c:v>Rotação</c:v>
          </c:tx>
          <c:marker>
            <c:symbol val="none"/>
          </c:marker>
          <c:val>
            <c:numRef>
              <c:f>'PF6750'!$H$5:$H$244</c:f>
              <c:numCache>
                <c:formatCode>0</c:formatCode>
                <c:ptCount val="156"/>
                <c:pt idx="0">
                  <c:v>97</c:v>
                </c:pt>
                <c:pt idx="1">
                  <c:v>75.122</c:v>
                </c:pt>
                <c:pt idx="2">
                  <c:v>85.17</c:v>
                </c:pt>
                <c:pt idx="3">
                  <c:v>85.17</c:v>
                </c:pt>
                <c:pt idx="4">
                  <c:v>92.35</c:v>
                </c:pt>
                <c:pt idx="5">
                  <c:v>91.56</c:v>
                </c:pt>
                <c:pt idx="6">
                  <c:v>84.81</c:v>
                </c:pt>
                <c:pt idx="7">
                  <c:v>91.85</c:v>
                </c:pt>
                <c:pt idx="8">
                  <c:v>79</c:v>
                </c:pt>
                <c:pt idx="9">
                  <c:v>92.17</c:v>
                </c:pt>
                <c:pt idx="10">
                  <c:v>87.754999999999995</c:v>
                </c:pt>
                <c:pt idx="11">
                  <c:v>92.188000000000002</c:v>
                </c:pt>
                <c:pt idx="12">
                  <c:v>94.641000000000005</c:v>
                </c:pt>
                <c:pt idx="13">
                  <c:v>97.26</c:v>
                </c:pt>
                <c:pt idx="14">
                  <c:v>94.4</c:v>
                </c:pt>
                <c:pt idx="15">
                  <c:v>91.856999999999999</c:v>
                </c:pt>
                <c:pt idx="16">
                  <c:v>93.777000000000001</c:v>
                </c:pt>
                <c:pt idx="17">
                  <c:v>87.701999999999998</c:v>
                </c:pt>
                <c:pt idx="18">
                  <c:v>87.701999999999998</c:v>
                </c:pt>
                <c:pt idx="19">
                  <c:v>91.5</c:v>
                </c:pt>
                <c:pt idx="20">
                  <c:v>94.477999999999994</c:v>
                </c:pt>
                <c:pt idx="21">
                  <c:v>94.433000000000007</c:v>
                </c:pt>
                <c:pt idx="22">
                  <c:v>91.135999999999996</c:v>
                </c:pt>
                <c:pt idx="23">
                  <c:v>87</c:v>
                </c:pt>
                <c:pt idx="24">
                  <c:v>96.07</c:v>
                </c:pt>
                <c:pt idx="25">
                  <c:v>92.335999999999999</c:v>
                </c:pt>
                <c:pt idx="26">
                  <c:v>87.634</c:v>
                </c:pt>
                <c:pt idx="27">
                  <c:v>90.757000000000005</c:v>
                </c:pt>
                <c:pt idx="28">
                  <c:v>86.811000000000007</c:v>
                </c:pt>
                <c:pt idx="29">
                  <c:v>77.063000000000002</c:v>
                </c:pt>
                <c:pt idx="30">
                  <c:v>77.063000000000002</c:v>
                </c:pt>
                <c:pt idx="31">
                  <c:v>92.481999999999999</c:v>
                </c:pt>
                <c:pt idx="32">
                  <c:v>92.826999999999998</c:v>
                </c:pt>
                <c:pt idx="33">
                  <c:v>88.953000000000003</c:v>
                </c:pt>
                <c:pt idx="34">
                  <c:v>73.546000000000006</c:v>
                </c:pt>
                <c:pt idx="35">
                  <c:v>91.162999999999997</c:v>
                </c:pt>
                <c:pt idx="36">
                  <c:v>81.491</c:v>
                </c:pt>
                <c:pt idx="37">
                  <c:v>86.147000000000006</c:v>
                </c:pt>
                <c:pt idx="38">
                  <c:v>88.700999999999993</c:v>
                </c:pt>
                <c:pt idx="39">
                  <c:v>90.085999999999999</c:v>
                </c:pt>
                <c:pt idx="40">
                  <c:v>87.625</c:v>
                </c:pt>
                <c:pt idx="41">
                  <c:v>91.472999999999999</c:v>
                </c:pt>
                <c:pt idx="42">
                  <c:v>93.096000000000004</c:v>
                </c:pt>
                <c:pt idx="43">
                  <c:v>91.456999999999994</c:v>
                </c:pt>
                <c:pt idx="44">
                  <c:v>91.822000000000003</c:v>
                </c:pt>
                <c:pt idx="45">
                  <c:v>90.814999999999998</c:v>
                </c:pt>
                <c:pt idx="46">
                  <c:v>90.424000000000007</c:v>
                </c:pt>
                <c:pt idx="47">
                  <c:v>87.13</c:v>
                </c:pt>
                <c:pt idx="48">
                  <c:v>92.78</c:v>
                </c:pt>
                <c:pt idx="49">
                  <c:v>90.778000000000006</c:v>
                </c:pt>
                <c:pt idx="50">
                  <c:v>92.34</c:v>
                </c:pt>
                <c:pt idx="51">
                  <c:v>91.972999999999999</c:v>
                </c:pt>
                <c:pt idx="52">
                  <c:v>90.201999999999998</c:v>
                </c:pt>
                <c:pt idx="53">
                  <c:v>72.341999999999999</c:v>
                </c:pt>
                <c:pt idx="54">
                  <c:v>88.343000000000004</c:v>
                </c:pt>
                <c:pt idx="55">
                  <c:v>76.959000000000003</c:v>
                </c:pt>
                <c:pt idx="56">
                  <c:v>87.734999999999999</c:v>
                </c:pt>
                <c:pt idx="57">
                  <c:v>96.087000000000003</c:v>
                </c:pt>
                <c:pt idx="58">
                  <c:v>88.629000000000005</c:v>
                </c:pt>
                <c:pt idx="59">
                  <c:v>90.215999999999994</c:v>
                </c:pt>
                <c:pt idx="60">
                  <c:v>88.432000000000002</c:v>
                </c:pt>
                <c:pt idx="61">
                  <c:v>93.17</c:v>
                </c:pt>
                <c:pt idx="62">
                  <c:v>91.516000000000005</c:v>
                </c:pt>
                <c:pt idx="63">
                  <c:v>91.382999999999996</c:v>
                </c:pt>
                <c:pt idx="64">
                  <c:v>87.953999999999994</c:v>
                </c:pt>
                <c:pt idx="65">
                  <c:v>86.88</c:v>
                </c:pt>
                <c:pt idx="66">
                  <c:v>84.034000000000006</c:v>
                </c:pt>
                <c:pt idx="67">
                  <c:v>91.837999999999994</c:v>
                </c:pt>
                <c:pt idx="68">
                  <c:v>87.643000000000001</c:v>
                </c:pt>
                <c:pt idx="69">
                  <c:v>91.164000000000001</c:v>
                </c:pt>
                <c:pt idx="70">
                  <c:v>95.105000000000004</c:v>
                </c:pt>
                <c:pt idx="71">
                  <c:v>91.067999999999998</c:v>
                </c:pt>
                <c:pt idx="72">
                  <c:v>92.013000000000005</c:v>
                </c:pt>
                <c:pt idx="73">
                  <c:v>76.518000000000001</c:v>
                </c:pt>
                <c:pt idx="74">
                  <c:v>84.617000000000004</c:v>
                </c:pt>
                <c:pt idx="75">
                  <c:v>86.527000000000001</c:v>
                </c:pt>
                <c:pt idx="76">
                  <c:v>90.418000000000006</c:v>
                </c:pt>
                <c:pt idx="77">
                  <c:v>91.114999999999995</c:v>
                </c:pt>
                <c:pt idx="78">
                  <c:v>89.224000000000004</c:v>
                </c:pt>
                <c:pt idx="79">
                  <c:v>91.058000000000007</c:v>
                </c:pt>
                <c:pt idx="80">
                  <c:v>90.028999999999996</c:v>
                </c:pt>
                <c:pt idx="81">
                  <c:v>65.981999999999999</c:v>
                </c:pt>
                <c:pt idx="82">
                  <c:v>85.7</c:v>
                </c:pt>
                <c:pt idx="83">
                  <c:v>90.75</c:v>
                </c:pt>
                <c:pt idx="84">
                  <c:v>90.218999999999994</c:v>
                </c:pt>
                <c:pt idx="85">
                  <c:v>92.396000000000001</c:v>
                </c:pt>
                <c:pt idx="86">
                  <c:v>91.659000000000006</c:v>
                </c:pt>
                <c:pt idx="87">
                  <c:v>91.266000000000005</c:v>
                </c:pt>
                <c:pt idx="88">
                  <c:v>91.866</c:v>
                </c:pt>
                <c:pt idx="89">
                  <c:v>89.218000000000004</c:v>
                </c:pt>
                <c:pt idx="90">
                  <c:v>91.216999999999999</c:v>
                </c:pt>
                <c:pt idx="91">
                  <c:v>91.272000000000006</c:v>
                </c:pt>
                <c:pt idx="92">
                  <c:v>89.644999999999996</c:v>
                </c:pt>
                <c:pt idx="93">
                  <c:v>91.183999999999997</c:v>
                </c:pt>
                <c:pt idx="94">
                  <c:v>89.572000000000003</c:v>
                </c:pt>
                <c:pt idx="95">
                  <c:v>88.813000000000002</c:v>
                </c:pt>
                <c:pt idx="96">
                  <c:v>88.757999999999996</c:v>
                </c:pt>
                <c:pt idx="97">
                  <c:v>89.748999999999995</c:v>
                </c:pt>
                <c:pt idx="98">
                  <c:v>92.21</c:v>
                </c:pt>
                <c:pt idx="99">
                  <c:v>91.771000000000001</c:v>
                </c:pt>
                <c:pt idx="100">
                  <c:v>89.42</c:v>
                </c:pt>
                <c:pt idx="101">
                  <c:v>90.036000000000001</c:v>
                </c:pt>
                <c:pt idx="102">
                  <c:v>90.034000000000006</c:v>
                </c:pt>
                <c:pt idx="103">
                  <c:v>90.997</c:v>
                </c:pt>
                <c:pt idx="104">
                  <c:v>91.234999999999999</c:v>
                </c:pt>
                <c:pt idx="105">
                  <c:v>91.912999999999997</c:v>
                </c:pt>
                <c:pt idx="106">
                  <c:v>91.114999999999995</c:v>
                </c:pt>
                <c:pt idx="107">
                  <c:v>91.713999999999999</c:v>
                </c:pt>
                <c:pt idx="108">
                  <c:v>92.569000000000003</c:v>
                </c:pt>
                <c:pt idx="109">
                  <c:v>91.463999999999999</c:v>
                </c:pt>
                <c:pt idx="110">
                  <c:v>89.55</c:v>
                </c:pt>
                <c:pt idx="111">
                  <c:v>93.959000000000003</c:v>
                </c:pt>
                <c:pt idx="112">
                  <c:v>92.697999999999993</c:v>
                </c:pt>
                <c:pt idx="113">
                  <c:v>89.5</c:v>
                </c:pt>
                <c:pt idx="114">
                  <c:v>92.11</c:v>
                </c:pt>
                <c:pt idx="115">
                  <c:v>93.516000000000005</c:v>
                </c:pt>
                <c:pt idx="116">
                  <c:v>92.284999999999997</c:v>
                </c:pt>
                <c:pt idx="117">
                  <c:v>93.346000000000004</c:v>
                </c:pt>
                <c:pt idx="118">
                  <c:v>77.927000000000007</c:v>
                </c:pt>
                <c:pt idx="119">
                  <c:v>61.874000000000002</c:v>
                </c:pt>
                <c:pt idx="120">
                  <c:v>89.629000000000005</c:v>
                </c:pt>
                <c:pt idx="121">
                  <c:v>86.832999999999998</c:v>
                </c:pt>
                <c:pt idx="122">
                  <c:v>90.983000000000004</c:v>
                </c:pt>
                <c:pt idx="123">
                  <c:v>94.74</c:v>
                </c:pt>
                <c:pt idx="124">
                  <c:v>91.105000000000004</c:v>
                </c:pt>
                <c:pt idx="125">
                  <c:v>91.942999999999998</c:v>
                </c:pt>
                <c:pt idx="126">
                  <c:v>89.930999999999997</c:v>
                </c:pt>
                <c:pt idx="127">
                  <c:v>92.195999999999998</c:v>
                </c:pt>
                <c:pt idx="128">
                  <c:v>90.536000000000001</c:v>
                </c:pt>
                <c:pt idx="129">
                  <c:v>92.335999999999999</c:v>
                </c:pt>
                <c:pt idx="130">
                  <c:v>93.269000000000005</c:v>
                </c:pt>
                <c:pt idx="131">
                  <c:v>93.269000000000005</c:v>
                </c:pt>
                <c:pt idx="132">
                  <c:v>93.131</c:v>
                </c:pt>
                <c:pt idx="133">
                  <c:v>93.840999999999994</c:v>
                </c:pt>
                <c:pt idx="134">
                  <c:v>67.091999999999999</c:v>
                </c:pt>
                <c:pt idx="135">
                  <c:v>93.085999999999999</c:v>
                </c:pt>
                <c:pt idx="136">
                  <c:v>90.37</c:v>
                </c:pt>
                <c:pt idx="137">
                  <c:v>88.965999999999994</c:v>
                </c:pt>
                <c:pt idx="138">
                  <c:v>92.180999999999997</c:v>
                </c:pt>
                <c:pt idx="139">
                  <c:v>92.274000000000001</c:v>
                </c:pt>
                <c:pt idx="140">
                  <c:v>91.757000000000005</c:v>
                </c:pt>
                <c:pt idx="141">
                  <c:v>90.012</c:v>
                </c:pt>
                <c:pt idx="142">
                  <c:v>90.37</c:v>
                </c:pt>
                <c:pt idx="143">
                  <c:v>88.965999999999994</c:v>
                </c:pt>
                <c:pt idx="144">
                  <c:v>92.180999999999997</c:v>
                </c:pt>
                <c:pt idx="145">
                  <c:v>92.274000000000001</c:v>
                </c:pt>
                <c:pt idx="146">
                  <c:v>91.757000000000005</c:v>
                </c:pt>
                <c:pt idx="147">
                  <c:v>90.012</c:v>
                </c:pt>
                <c:pt idx="148">
                  <c:v>61.56</c:v>
                </c:pt>
                <c:pt idx="149">
                  <c:v>64.62</c:v>
                </c:pt>
                <c:pt idx="150">
                  <c:v>87.74</c:v>
                </c:pt>
                <c:pt idx="151">
                  <c:v>91.55</c:v>
                </c:pt>
                <c:pt idx="152">
                  <c:v>81.510000000000005</c:v>
                </c:pt>
                <c:pt idx="153">
                  <c:v>94.04</c:v>
                </c:pt>
                <c:pt idx="154">
                  <c:v>70.290000000000006</c:v>
                </c:pt>
                <c:pt idx="155">
                  <c:v>91.23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7-4ADA-A8C6-0DBE9109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163480"/>
        <c:axId val="699169360"/>
      </c:lineChart>
      <c:catAx>
        <c:axId val="73800526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699167792"/>
        <c:crosses val="autoZero"/>
        <c:auto val="1"/>
        <c:lblAlgn val="ctr"/>
        <c:lblOffset val="100"/>
        <c:noMultiLvlLbl val="0"/>
      </c:catAx>
      <c:valAx>
        <c:axId val="699167792"/>
        <c:scaling>
          <c:orientation val="minMax"/>
          <c:max val="1.02"/>
          <c:min val="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738005264"/>
        <c:crosses val="autoZero"/>
        <c:crossBetween val="between"/>
      </c:valAx>
      <c:valAx>
        <c:axId val="699169360"/>
        <c:scaling>
          <c:orientation val="minMax"/>
          <c:max val="400"/>
        </c:scaling>
        <c:delete val="0"/>
        <c:axPos val="r"/>
        <c:numFmt formatCode="0.0" sourceLinked="1"/>
        <c:majorTickMark val="out"/>
        <c:minorTickMark val="none"/>
        <c:tickLblPos val="nextTo"/>
        <c:crossAx val="699163480"/>
        <c:crosses val="max"/>
        <c:crossBetween val="between"/>
        <c:minorUnit val="5"/>
      </c:valAx>
      <c:catAx>
        <c:axId val="699163480"/>
        <c:scaling>
          <c:orientation val="minMax"/>
        </c:scaling>
        <c:delete val="1"/>
        <c:axPos val="b"/>
        <c:majorTickMark val="out"/>
        <c:minorTickMark val="none"/>
        <c:tickLblPos val="nextTo"/>
        <c:crossAx val="6991693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324979214347798"/>
          <c:y val="0.88735949024708582"/>
          <c:w val="0.25015912196358331"/>
          <c:h val="6.3448818897637801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456120015454921E-2"/>
          <c:y val="9.5433866975158918E-2"/>
          <c:w val="0.95759555917579264"/>
          <c:h val="0.78280278398036063"/>
        </c:manualLayout>
      </c:layout>
      <c:lineChart>
        <c:grouping val="standard"/>
        <c:varyColors val="0"/>
        <c:ser>
          <c:idx val="1"/>
          <c:order val="1"/>
          <c:tx>
            <c:strRef>
              <c:f>'PF6750'!$T$4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'PF6750'!$T$5:$T$244</c:f>
              <c:numCache>
                <c:formatCode>0%</c:formatCode>
                <c:ptCount val="156"/>
                <c:pt idx="0">
                  <c:v>1</c:v>
                </c:pt>
                <c:pt idx="1">
                  <c:v>0.86604604899090498</c:v>
                </c:pt>
                <c:pt idx="2">
                  <c:v>0.34869167107519444</c:v>
                </c:pt>
                <c:pt idx="3">
                  <c:v>0.34869167107519444</c:v>
                </c:pt>
                <c:pt idx="4">
                  <c:v>0.21794774230658029</c:v>
                </c:pt>
                <c:pt idx="5">
                  <c:v>0.27102307960273042</c:v>
                </c:pt>
                <c:pt idx="6">
                  <c:v>0.34542521720872293</c:v>
                </c:pt>
                <c:pt idx="7">
                  <c:v>0.32870126296155833</c:v>
                </c:pt>
                <c:pt idx="8">
                  <c:v>8.9785278506451585E-2</c:v>
                </c:pt>
                <c:pt idx="9">
                  <c:v>0.27157740166419803</c:v>
                </c:pt>
                <c:pt idx="10">
                  <c:v>0.74696473990293688</c:v>
                </c:pt>
                <c:pt idx="11">
                  <c:v>0.86933739219877537</c:v>
                </c:pt>
                <c:pt idx="12">
                  <c:v>0.79124569446091819</c:v>
                </c:pt>
                <c:pt idx="13">
                  <c:v>0.16951457860949429</c:v>
                </c:pt>
                <c:pt idx="14">
                  <c:v>1</c:v>
                </c:pt>
                <c:pt idx="15">
                  <c:v>0.99571523818703322</c:v>
                </c:pt>
                <c:pt idx="16">
                  <c:v>1</c:v>
                </c:pt>
                <c:pt idx="17">
                  <c:v>0.84781165959507898</c:v>
                </c:pt>
                <c:pt idx="18">
                  <c:v>0.8474007984643035</c:v>
                </c:pt>
                <c:pt idx="19">
                  <c:v>0.65713331572205391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0.80418362550024014</c:v>
                </c:pt>
                <c:pt idx="24">
                  <c:v>0.82008145396688192</c:v>
                </c:pt>
                <c:pt idx="25">
                  <c:v>0.46020598538447738</c:v>
                </c:pt>
                <c:pt idx="26">
                  <c:v>0.58751794825572379</c:v>
                </c:pt>
                <c:pt idx="27">
                  <c:v>1</c:v>
                </c:pt>
                <c:pt idx="28">
                  <c:v>0.779188231715091</c:v>
                </c:pt>
                <c:pt idx="29">
                  <c:v>1</c:v>
                </c:pt>
                <c:pt idx="30">
                  <c:v>1</c:v>
                </c:pt>
                <c:pt idx="31">
                  <c:v>0.56255567898327186</c:v>
                </c:pt>
                <c:pt idx="32">
                  <c:v>0.7982015285143812</c:v>
                </c:pt>
                <c:pt idx="33">
                  <c:v>0.89634068859472016</c:v>
                </c:pt>
                <c:pt idx="34">
                  <c:v>0.72057328772289231</c:v>
                </c:pt>
                <c:pt idx="35">
                  <c:v>0.81788135745148904</c:v>
                </c:pt>
                <c:pt idx="36">
                  <c:v>0.76312542047754695</c:v>
                </c:pt>
                <c:pt idx="37">
                  <c:v>0.49777365125420991</c:v>
                </c:pt>
                <c:pt idx="38">
                  <c:v>0.50345276101721648</c:v>
                </c:pt>
                <c:pt idx="39">
                  <c:v>0.87619392940202168</c:v>
                </c:pt>
                <c:pt idx="40">
                  <c:v>0.25936732719792177</c:v>
                </c:pt>
                <c:pt idx="41">
                  <c:v>0.7121584598393752</c:v>
                </c:pt>
                <c:pt idx="42">
                  <c:v>0.84024911859744156</c:v>
                </c:pt>
                <c:pt idx="43">
                  <c:v>0.71326440443579342</c:v>
                </c:pt>
                <c:pt idx="44">
                  <c:v>0.48278820448690746</c:v>
                </c:pt>
                <c:pt idx="45">
                  <c:v>0.39415795348185384</c:v>
                </c:pt>
                <c:pt idx="46">
                  <c:v>1</c:v>
                </c:pt>
                <c:pt idx="47">
                  <c:v>0.43636258935517414</c:v>
                </c:pt>
                <c:pt idx="48">
                  <c:v>1</c:v>
                </c:pt>
                <c:pt idx="49">
                  <c:v>1</c:v>
                </c:pt>
                <c:pt idx="50">
                  <c:v>0.90978404536867241</c:v>
                </c:pt>
                <c:pt idx="51">
                  <c:v>0.64814661431764953</c:v>
                </c:pt>
                <c:pt idx="52">
                  <c:v>0.87005542670210323</c:v>
                </c:pt>
                <c:pt idx="53">
                  <c:v>0.83435808234539344</c:v>
                </c:pt>
                <c:pt idx="54">
                  <c:v>0.28516580611228748</c:v>
                </c:pt>
                <c:pt idx="55">
                  <c:v>0.33150694702641009</c:v>
                </c:pt>
                <c:pt idx="56">
                  <c:v>0.21633613174573496</c:v>
                </c:pt>
                <c:pt idx="57">
                  <c:v>0.50345656337732025</c:v>
                </c:pt>
                <c:pt idx="58">
                  <c:v>0.20035636835871654</c:v>
                </c:pt>
                <c:pt idx="59">
                  <c:v>0.56211704099470194</c:v>
                </c:pt>
                <c:pt idx="60">
                  <c:v>0.69022487182866221</c:v>
                </c:pt>
                <c:pt idx="61">
                  <c:v>0.2988701668161719</c:v>
                </c:pt>
                <c:pt idx="62">
                  <c:v>0.47998740496294379</c:v>
                </c:pt>
                <c:pt idx="63">
                  <c:v>0.6182085406478478</c:v>
                </c:pt>
                <c:pt idx="64">
                  <c:v>0.504291921483774</c:v>
                </c:pt>
                <c:pt idx="65">
                  <c:v>0.29322210422552664</c:v>
                </c:pt>
                <c:pt idx="66">
                  <c:v>0.15612735749885556</c:v>
                </c:pt>
                <c:pt idx="67">
                  <c:v>0.27848436998119003</c:v>
                </c:pt>
                <c:pt idx="68">
                  <c:v>0.41024568027428782</c:v>
                </c:pt>
                <c:pt idx="69">
                  <c:v>0.68648028170389697</c:v>
                </c:pt>
                <c:pt idx="70">
                  <c:v>0.56883530127593407</c:v>
                </c:pt>
                <c:pt idx="71">
                  <c:v>0.78648120466766425</c:v>
                </c:pt>
                <c:pt idx="72">
                  <c:v>0.42130505190217632</c:v>
                </c:pt>
                <c:pt idx="73">
                  <c:v>0.18258266653510785</c:v>
                </c:pt>
                <c:pt idx="74">
                  <c:v>0.17522041603019167</c:v>
                </c:pt>
                <c:pt idx="75">
                  <c:v>0.28230464198526506</c:v>
                </c:pt>
                <c:pt idx="76">
                  <c:v>1</c:v>
                </c:pt>
                <c:pt idx="77">
                  <c:v>1</c:v>
                </c:pt>
                <c:pt idx="78">
                  <c:v>0.80777351042539525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0.94140856368045778</c:v>
                </c:pt>
                <c:pt idx="92">
                  <c:v>0.76160633640222675</c:v>
                </c:pt>
                <c:pt idx="93">
                  <c:v>0.99974961851055077</c:v>
                </c:pt>
                <c:pt idx="94">
                  <c:v>0.9597290781815232</c:v>
                </c:pt>
                <c:pt idx="95">
                  <c:v>0.69531327531467679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0.80204685735260739</c:v>
                </c:pt>
                <c:pt idx="101">
                  <c:v>0.77801047413202518</c:v>
                </c:pt>
                <c:pt idx="102">
                  <c:v>0.69999449807775682</c:v>
                </c:pt>
                <c:pt idx="103">
                  <c:v>1</c:v>
                </c:pt>
                <c:pt idx="104">
                  <c:v>1</c:v>
                </c:pt>
                <c:pt idx="105">
                  <c:v>0.37458976088218027</c:v>
                </c:pt>
                <c:pt idx="106">
                  <c:v>0.91409396074056382</c:v>
                </c:pt>
                <c:pt idx="107">
                  <c:v>0.67775979850472357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0.69298697692387445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0.43932987496493181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0.96200086922021588</c:v>
                </c:pt>
                <c:pt idx="141">
                  <c:v>0.59974874758038965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0.96200086922021588</c:v>
                </c:pt>
                <c:pt idx="147">
                  <c:v>0.59974874758038965</c:v>
                </c:pt>
                <c:pt idx="148">
                  <c:v>0.96187163472234083</c:v>
                </c:pt>
                <c:pt idx="149">
                  <c:v>0.68929742357156532</c:v>
                </c:pt>
                <c:pt idx="150">
                  <c:v>0.44462848770291075</c:v>
                </c:pt>
                <c:pt idx="151">
                  <c:v>0.39553433409765137</c:v>
                </c:pt>
                <c:pt idx="152">
                  <c:v>0.72262047629086146</c:v>
                </c:pt>
                <c:pt idx="153">
                  <c:v>0.65927708267132723</c:v>
                </c:pt>
                <c:pt idx="154">
                  <c:v>0.3821513962299608</c:v>
                </c:pt>
                <c:pt idx="15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83168"/>
        <c:axId val="56328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'PF6750'!$U$4</c15:sqref>
                        </c15:formulaRef>
                      </c:ext>
                    </c:extLst>
                    <c:strCache>
                      <c:ptCount val="1"/>
                      <c:pt idx="0">
                        <c:v>PENETRAÇÃO RECOMENDADA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'PF6750'!$U$5:$U$211</c15:sqref>
                        </c15:formulaRef>
                      </c:ext>
                    </c:extLst>
                    <c:numCache>
                      <c:formatCode>0%</c:formatCode>
                      <c:ptCount val="130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  <c:pt idx="100">
                        <c:v>0.7</c:v>
                      </c:pt>
                      <c:pt idx="101">
                        <c:v>0.7</c:v>
                      </c:pt>
                      <c:pt idx="102">
                        <c:v>0.7</c:v>
                      </c:pt>
                      <c:pt idx="103">
                        <c:v>0.7</c:v>
                      </c:pt>
                      <c:pt idx="104">
                        <c:v>0.7</c:v>
                      </c:pt>
                      <c:pt idx="105">
                        <c:v>0.7</c:v>
                      </c:pt>
                      <c:pt idx="106">
                        <c:v>0.7</c:v>
                      </c:pt>
                      <c:pt idx="107">
                        <c:v>0.7</c:v>
                      </c:pt>
                      <c:pt idx="108">
                        <c:v>0.7</c:v>
                      </c:pt>
                      <c:pt idx="109">
                        <c:v>0.7</c:v>
                      </c:pt>
                      <c:pt idx="110">
                        <c:v>0.7</c:v>
                      </c:pt>
                      <c:pt idx="111">
                        <c:v>0.7</c:v>
                      </c:pt>
                      <c:pt idx="112">
                        <c:v>0.7</c:v>
                      </c:pt>
                      <c:pt idx="113">
                        <c:v>0.7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37-42C9-934B-833B1E936CE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0"/>
          <c:tx>
            <c:strRef>
              <c:f>'PF6750'!$N$4</c:f>
              <c:strCache>
                <c:ptCount val="1"/>
                <c:pt idx="0">
                  <c:v>ENERGIA ESPECIFICA (Mpa)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'PF6750'!$N$5:$N$244</c:f>
              <c:numCache>
                <c:formatCode>0.0</c:formatCode>
                <c:ptCount val="156"/>
                <c:pt idx="0">
                  <c:v>62.255314928462752</c:v>
                </c:pt>
                <c:pt idx="1">
                  <c:v>91.99904293748115</c:v>
                </c:pt>
                <c:pt idx="2">
                  <c:v>234.56227849301422</c:v>
                </c:pt>
                <c:pt idx="3">
                  <c:v>221.06894337769276</c:v>
                </c:pt>
                <c:pt idx="4">
                  <c:v>350.28745084299618</c:v>
                </c:pt>
                <c:pt idx="5">
                  <c:v>205.04799710372018</c:v>
                </c:pt>
                <c:pt idx="6">
                  <c:v>185.00893388026068</c:v>
                </c:pt>
                <c:pt idx="7">
                  <c:v>72.735827514389882</c:v>
                </c:pt>
                <c:pt idx="8">
                  <c:v>353.08786194393559</c:v>
                </c:pt>
                <c:pt idx="9">
                  <c:v>373.19416268176053</c:v>
                </c:pt>
                <c:pt idx="10">
                  <c:v>170.71521659437823</c:v>
                </c:pt>
                <c:pt idx="11">
                  <c:v>46.312572620824824</c:v>
                </c:pt>
                <c:pt idx="12">
                  <c:v>134.44245568769622</c:v>
                </c:pt>
                <c:pt idx="13">
                  <c:v>370.7280702709657</c:v>
                </c:pt>
                <c:pt idx="14">
                  <c:v>77.325604892923536</c:v>
                </c:pt>
                <c:pt idx="15">
                  <c:v>77.830110961304726</c:v>
                </c:pt>
                <c:pt idx="16">
                  <c:v>27.729568981895238</c:v>
                </c:pt>
                <c:pt idx="17">
                  <c:v>55.149380494134</c:v>
                </c:pt>
                <c:pt idx="18">
                  <c:v>78.679091434305946</c:v>
                </c:pt>
                <c:pt idx="19">
                  <c:v>168.22702343223767</c:v>
                </c:pt>
                <c:pt idx="20">
                  <c:v>77.406374938516421</c:v>
                </c:pt>
                <c:pt idx="21">
                  <c:v>70.245078103464778</c:v>
                </c:pt>
                <c:pt idx="22">
                  <c:v>33.354832730224324</c:v>
                </c:pt>
                <c:pt idx="23">
                  <c:v>77.443633854447143</c:v>
                </c:pt>
                <c:pt idx="24">
                  <c:v>90.328077892196404</c:v>
                </c:pt>
                <c:pt idx="25">
                  <c:v>161.6937494638409</c:v>
                </c:pt>
                <c:pt idx="26">
                  <c:v>139.11494686420022</c:v>
                </c:pt>
                <c:pt idx="27">
                  <c:v>51.467296429255377</c:v>
                </c:pt>
                <c:pt idx="28">
                  <c:v>98.807329990953548</c:v>
                </c:pt>
                <c:pt idx="29">
                  <c:v>30.570473013487707</c:v>
                </c:pt>
                <c:pt idx="30">
                  <c:v>60.422241300589128</c:v>
                </c:pt>
                <c:pt idx="31">
                  <c:v>109.28208141268651</c:v>
                </c:pt>
                <c:pt idx="32">
                  <c:v>115.8468779198348</c:v>
                </c:pt>
                <c:pt idx="33">
                  <c:v>190.45144772053598</c:v>
                </c:pt>
                <c:pt idx="34">
                  <c:v>216.29207868802524</c:v>
                </c:pt>
                <c:pt idx="35">
                  <c:v>105.20919739096877</c:v>
                </c:pt>
                <c:pt idx="36">
                  <c:v>128.82584266316471</c:v>
                </c:pt>
                <c:pt idx="37">
                  <c:v>175.00576113821626</c:v>
                </c:pt>
                <c:pt idx="38">
                  <c:v>135.88758694011861</c:v>
                </c:pt>
                <c:pt idx="39">
                  <c:v>68.016347576270149</c:v>
                </c:pt>
                <c:pt idx="40">
                  <c:v>168.11440989937887</c:v>
                </c:pt>
                <c:pt idx="41">
                  <c:v>110.48365086941766</c:v>
                </c:pt>
                <c:pt idx="42">
                  <c:v>84.728297477306697</c:v>
                </c:pt>
                <c:pt idx="43">
                  <c:v>152.9505682167277</c:v>
                </c:pt>
                <c:pt idx="44">
                  <c:v>98.752429762473724</c:v>
                </c:pt>
                <c:pt idx="45">
                  <c:v>116.41225699416223</c:v>
                </c:pt>
                <c:pt idx="46">
                  <c:v>89.772970647835422</c:v>
                </c:pt>
                <c:pt idx="47">
                  <c:v>169.15929380244052</c:v>
                </c:pt>
                <c:pt idx="48">
                  <c:v>297.42973491656392</c:v>
                </c:pt>
                <c:pt idx="49">
                  <c:v>32.927618033894113</c:v>
                </c:pt>
                <c:pt idx="50">
                  <c:v>59.489767017413158</c:v>
                </c:pt>
                <c:pt idx="51">
                  <c:v>100.51774726621814</c:v>
                </c:pt>
                <c:pt idx="52">
                  <c:v>56.699109271885831</c:v>
                </c:pt>
                <c:pt idx="53">
                  <c:v>65.502559354858406</c:v>
                </c:pt>
                <c:pt idx="54">
                  <c:v>139.26299686356981</c:v>
                </c:pt>
                <c:pt idx="55">
                  <c:v>210.23192842161853</c:v>
                </c:pt>
                <c:pt idx="56">
                  <c:v>366.07174596358323</c:v>
                </c:pt>
                <c:pt idx="57">
                  <c:v>68.073093353157702</c:v>
                </c:pt>
                <c:pt idx="58">
                  <c:v>190.05720006170804</c:v>
                </c:pt>
                <c:pt idx="59">
                  <c:v>158.11886921771892</c:v>
                </c:pt>
                <c:pt idx="60">
                  <c:v>122.38526885243571</c:v>
                </c:pt>
                <c:pt idx="61">
                  <c:v>261.03925728092389</c:v>
                </c:pt>
                <c:pt idx="62">
                  <c:v>92.012290328705362</c:v>
                </c:pt>
                <c:pt idx="63">
                  <c:v>104.78101788318847</c:v>
                </c:pt>
                <c:pt idx="64">
                  <c:v>175.13917050727983</c:v>
                </c:pt>
                <c:pt idx="65">
                  <c:v>156.62864364059055</c:v>
                </c:pt>
                <c:pt idx="66">
                  <c:v>270.22380689297</c:v>
                </c:pt>
                <c:pt idx="67">
                  <c:v>408.17869655842378</c:v>
                </c:pt>
                <c:pt idx="68">
                  <c:v>225.59771527456496</c:v>
                </c:pt>
                <c:pt idx="69">
                  <c:v>92.04858756463905</c:v>
                </c:pt>
                <c:pt idx="70">
                  <c:v>56.133861454500334</c:v>
                </c:pt>
                <c:pt idx="71">
                  <c:v>79.202908538460846</c:v>
                </c:pt>
                <c:pt idx="72">
                  <c:v>138.81443965094482</c:v>
                </c:pt>
                <c:pt idx="73">
                  <c:v>208.77590936387622</c:v>
                </c:pt>
                <c:pt idx="74">
                  <c:v>305.90343080536951</c:v>
                </c:pt>
                <c:pt idx="75">
                  <c:v>277.83590598132145</c:v>
                </c:pt>
                <c:pt idx="76">
                  <c:v>62.382271724304708</c:v>
                </c:pt>
                <c:pt idx="77">
                  <c:v>72.266366752090875</c:v>
                </c:pt>
                <c:pt idx="78">
                  <c:v>88.126841341312897</c:v>
                </c:pt>
                <c:pt idx="79">
                  <c:v>29.982070521205909</c:v>
                </c:pt>
                <c:pt idx="80">
                  <c:v>61.694677183530487</c:v>
                </c:pt>
                <c:pt idx="81">
                  <c:v>39.412799453817193</c:v>
                </c:pt>
                <c:pt idx="82">
                  <c:v>21.696972073212773</c:v>
                </c:pt>
                <c:pt idx="83">
                  <c:v>16.83657297310884</c:v>
                </c:pt>
                <c:pt idx="84">
                  <c:v>118.61366117512746</c:v>
                </c:pt>
                <c:pt idx="85">
                  <c:v>76.48875094933382</c:v>
                </c:pt>
                <c:pt idx="86">
                  <c:v>33.148647078026627</c:v>
                </c:pt>
                <c:pt idx="87">
                  <c:v>96.903262958754695</c:v>
                </c:pt>
                <c:pt idx="88">
                  <c:v>68.07401678264938</c:v>
                </c:pt>
                <c:pt idx="89">
                  <c:v>52.315226503797859</c:v>
                </c:pt>
                <c:pt idx="90">
                  <c:v>79.770023648300722</c:v>
                </c:pt>
                <c:pt idx="91">
                  <c:v>115.20449493661552</c:v>
                </c:pt>
                <c:pt idx="92">
                  <c:v>142.07300549724101</c:v>
                </c:pt>
                <c:pt idx="93">
                  <c:v>88.696439142932292</c:v>
                </c:pt>
                <c:pt idx="94">
                  <c:v>64.376140217067771</c:v>
                </c:pt>
                <c:pt idx="95">
                  <c:v>94.486049442831884</c:v>
                </c:pt>
                <c:pt idx="96">
                  <c:v>47.399693855278883</c:v>
                </c:pt>
                <c:pt idx="97">
                  <c:v>28.566077879946803</c:v>
                </c:pt>
                <c:pt idx="98">
                  <c:v>34.51283218951113</c:v>
                </c:pt>
                <c:pt idx="99">
                  <c:v>58.353006819471936</c:v>
                </c:pt>
                <c:pt idx="100">
                  <c:v>80.367109585041106</c:v>
                </c:pt>
                <c:pt idx="101">
                  <c:v>95.299419894535887</c:v>
                </c:pt>
                <c:pt idx="102">
                  <c:v>103.54042330191299</c:v>
                </c:pt>
                <c:pt idx="103">
                  <c:v>37.401179895406415</c:v>
                </c:pt>
                <c:pt idx="104">
                  <c:v>35.181202784209397</c:v>
                </c:pt>
                <c:pt idx="105">
                  <c:v>289.68048746513659</c:v>
                </c:pt>
                <c:pt idx="106">
                  <c:v>74.025251742732365</c:v>
                </c:pt>
                <c:pt idx="107">
                  <c:v>120.48680541603832</c:v>
                </c:pt>
                <c:pt idx="108">
                  <c:v>48.373254507078158</c:v>
                </c:pt>
                <c:pt idx="109">
                  <c:v>39.625255670334575</c:v>
                </c:pt>
                <c:pt idx="110">
                  <c:v>38.021221940083194</c:v>
                </c:pt>
                <c:pt idx="111">
                  <c:v>80.718153688186106</c:v>
                </c:pt>
                <c:pt idx="112">
                  <c:v>38.595226018249434</c:v>
                </c:pt>
                <c:pt idx="113">
                  <c:v>25.870819087417605</c:v>
                </c:pt>
                <c:pt idx="114">
                  <c:v>50.963407723878305</c:v>
                </c:pt>
                <c:pt idx="115">
                  <c:v>44.485209815505698</c:v>
                </c:pt>
                <c:pt idx="116">
                  <c:v>45.694202637743345</c:v>
                </c:pt>
                <c:pt idx="117">
                  <c:v>34.488313732823428</c:v>
                </c:pt>
                <c:pt idx="118">
                  <c:v>35.947434350114911</c:v>
                </c:pt>
                <c:pt idx="119">
                  <c:v>56.342437959484307</c:v>
                </c:pt>
                <c:pt idx="120">
                  <c:v>80.579837360759797</c:v>
                </c:pt>
                <c:pt idx="121">
                  <c:v>33.934391623253099</c:v>
                </c:pt>
                <c:pt idx="122">
                  <c:v>42.379943285600461</c:v>
                </c:pt>
                <c:pt idx="123">
                  <c:v>42.048117005309813</c:v>
                </c:pt>
                <c:pt idx="124">
                  <c:v>66.162566963971059</c:v>
                </c:pt>
                <c:pt idx="125">
                  <c:v>67.648127505639579</c:v>
                </c:pt>
                <c:pt idx="126">
                  <c:v>75.538724469126421</c:v>
                </c:pt>
                <c:pt idx="127">
                  <c:v>53.559819742398297</c:v>
                </c:pt>
                <c:pt idx="128">
                  <c:v>68.768747825387592</c:v>
                </c:pt>
                <c:pt idx="129">
                  <c:v>68.579088247064306</c:v>
                </c:pt>
                <c:pt idx="130">
                  <c:v>60.325144208141651</c:v>
                </c:pt>
                <c:pt idx="131">
                  <c:v>64.155478312255141</c:v>
                </c:pt>
                <c:pt idx="132">
                  <c:v>72.213961477340732</c:v>
                </c:pt>
                <c:pt idx="133">
                  <c:v>79.805535946260051</c:v>
                </c:pt>
                <c:pt idx="134">
                  <c:v>43.113203969744397</c:v>
                </c:pt>
                <c:pt idx="135">
                  <c:v>188.78691112928246</c:v>
                </c:pt>
                <c:pt idx="136">
                  <c:v>52.144517462676262</c:v>
                </c:pt>
                <c:pt idx="137">
                  <c:v>32.527004859090255</c:v>
                </c:pt>
                <c:pt idx="138">
                  <c:v>65.140423385432584</c:v>
                </c:pt>
                <c:pt idx="139">
                  <c:v>57.283317127229843</c:v>
                </c:pt>
                <c:pt idx="140">
                  <c:v>79.652889424601142</c:v>
                </c:pt>
                <c:pt idx="141">
                  <c:v>144.46029674686301</c:v>
                </c:pt>
                <c:pt idx="142">
                  <c:v>50.083295295115306</c:v>
                </c:pt>
                <c:pt idx="143">
                  <c:v>50.578221771482667</c:v>
                </c:pt>
                <c:pt idx="144">
                  <c:v>50.89615683124547</c:v>
                </c:pt>
                <c:pt idx="145">
                  <c:v>60.355219237579519</c:v>
                </c:pt>
                <c:pt idx="146">
                  <c:v>89.271584843577855</c:v>
                </c:pt>
                <c:pt idx="147">
                  <c:v>144.72179589344847</c:v>
                </c:pt>
                <c:pt idx="148">
                  <c:v>87.540675182767146</c:v>
                </c:pt>
                <c:pt idx="149">
                  <c:v>131.68595986649896</c:v>
                </c:pt>
                <c:pt idx="150">
                  <c:v>179.87936599281883</c:v>
                </c:pt>
                <c:pt idx="151">
                  <c:v>195.24031727362296</c:v>
                </c:pt>
                <c:pt idx="152">
                  <c:v>86.186693403811745</c:v>
                </c:pt>
                <c:pt idx="153">
                  <c:v>142.57163142471398</c:v>
                </c:pt>
                <c:pt idx="154">
                  <c:v>209.03128262319694</c:v>
                </c:pt>
                <c:pt idx="155">
                  <c:v>59.445988094614457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85520"/>
        <c:axId val="563284344"/>
      </c:lineChart>
      <c:catAx>
        <c:axId val="563283168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563283952"/>
        <c:crosses val="autoZero"/>
        <c:auto val="1"/>
        <c:lblAlgn val="ctr"/>
        <c:lblOffset val="100"/>
        <c:noMultiLvlLbl val="0"/>
      </c:catAx>
      <c:valAx>
        <c:axId val="563283952"/>
        <c:scaling>
          <c:orientation val="minMax"/>
          <c:max val="1.02"/>
          <c:min val="0"/>
        </c:scaling>
        <c:delete val="0"/>
        <c:axPos val="l"/>
        <c:majorGridlines>
          <c:spPr>
            <a:ln w="3175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563283168"/>
        <c:crosses val="autoZero"/>
        <c:crossBetween val="between"/>
      </c:valAx>
      <c:valAx>
        <c:axId val="563284344"/>
        <c:scaling>
          <c:orientation val="minMax"/>
          <c:max val="400"/>
        </c:scaling>
        <c:delete val="0"/>
        <c:axPos val="r"/>
        <c:numFmt formatCode="0.0" sourceLinked="1"/>
        <c:majorTickMark val="out"/>
        <c:minorTickMark val="none"/>
        <c:tickLblPos val="nextTo"/>
        <c:crossAx val="563285520"/>
        <c:crosses val="max"/>
        <c:crossBetween val="between"/>
        <c:minorUnit val="5"/>
      </c:valAx>
      <c:catAx>
        <c:axId val="56328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32843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324979682108265"/>
          <c:y val="0.9202189299797241"/>
          <c:w val="0.5894771630539140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245</xdr:row>
      <xdr:rowOff>156633</xdr:rowOff>
    </xdr:from>
    <xdr:to>
      <xdr:col>20</xdr:col>
      <xdr:colOff>52916</xdr:colOff>
      <xdr:row>270</xdr:row>
      <xdr:rowOff>148166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52916</xdr:colOff>
      <xdr:row>271</xdr:row>
      <xdr:rowOff>105834</xdr:rowOff>
    </xdr:from>
    <xdr:to>
      <xdr:col>20</xdr:col>
      <xdr:colOff>74083</xdr:colOff>
      <xdr:row>294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42334</xdr:colOff>
      <xdr:row>294</xdr:row>
      <xdr:rowOff>127001</xdr:rowOff>
    </xdr:from>
    <xdr:to>
      <xdr:col>20</xdr:col>
      <xdr:colOff>84668</xdr:colOff>
      <xdr:row>317</xdr:row>
      <xdr:rowOff>95251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166686</xdr:rowOff>
    </xdr:from>
    <xdr:to>
      <xdr:col>26</xdr:col>
      <xdr:colOff>152400</xdr:colOff>
      <xdr:row>61</xdr:row>
      <xdr:rowOff>47623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00"/>
  </sheetPr>
  <dimension ref="A1:Y18"/>
  <sheetViews>
    <sheetView topLeftCell="B1" zoomScaleNormal="100" workbookViewId="0">
      <selection activeCell="G12" sqref="G12"/>
    </sheetView>
  </sheetViews>
  <sheetFormatPr defaultRowHeight="12.75" x14ac:dyDescent="0.2"/>
  <cols>
    <col min="1" max="1" width="18.28515625" customWidth="1"/>
    <col min="2" max="2" width="14.28515625" customWidth="1"/>
    <col min="3" max="3" width="14.7109375" customWidth="1"/>
    <col min="4" max="4" width="13.140625" customWidth="1"/>
    <col min="5" max="5" width="10.28515625" customWidth="1"/>
    <col min="6" max="6" width="12.28515625" customWidth="1"/>
    <col min="7" max="7" width="11.42578125" customWidth="1"/>
    <col min="8" max="8" width="10.7109375" customWidth="1"/>
    <col min="9" max="9" width="11.85546875" customWidth="1"/>
    <col min="10" max="10" width="12.140625" customWidth="1"/>
    <col min="11" max="11" width="11.85546875" customWidth="1"/>
    <col min="12" max="12" width="13.28515625" customWidth="1"/>
    <col min="13" max="14" width="13" customWidth="1"/>
    <col min="15" max="15" width="14.28515625" customWidth="1"/>
    <col min="16" max="16" width="10.5703125" customWidth="1"/>
    <col min="17" max="17" width="12.5703125" customWidth="1"/>
    <col min="18" max="18" width="6.28515625" customWidth="1"/>
    <col min="19" max="19" width="9.28515625" customWidth="1"/>
    <col min="20" max="20" width="24.42578125" customWidth="1"/>
    <col min="21" max="21" width="12.28515625" customWidth="1"/>
    <col min="22" max="22" width="13.85546875" customWidth="1"/>
    <col min="23" max="23" width="14" customWidth="1"/>
    <col min="24" max="24" width="14.7109375" customWidth="1"/>
    <col min="25" max="25" width="56.28515625" customWidth="1"/>
  </cols>
  <sheetData>
    <row r="1" spans="1:25" ht="39" customHeight="1" x14ac:dyDescent="0.2">
      <c r="A1" s="22" t="s">
        <v>17</v>
      </c>
      <c r="B1" s="20" t="s">
        <v>33</v>
      </c>
      <c r="C1" s="20" t="s">
        <v>25</v>
      </c>
      <c r="D1" s="20" t="s">
        <v>27</v>
      </c>
      <c r="E1" s="20" t="s">
        <v>26</v>
      </c>
      <c r="F1" s="23" t="s">
        <v>18</v>
      </c>
      <c r="G1" s="22" t="s">
        <v>22</v>
      </c>
      <c r="H1" s="20" t="s">
        <v>28</v>
      </c>
      <c r="I1" s="20" t="s">
        <v>23</v>
      </c>
      <c r="J1" s="23" t="s">
        <v>29</v>
      </c>
      <c r="K1" s="27" t="s">
        <v>19</v>
      </c>
      <c r="L1" s="21" t="s">
        <v>14</v>
      </c>
      <c r="M1" s="46" t="s">
        <v>46</v>
      </c>
      <c r="N1" s="48" t="s">
        <v>45</v>
      </c>
      <c r="O1" s="47" t="s">
        <v>20</v>
      </c>
      <c r="P1" s="20" t="s">
        <v>21</v>
      </c>
      <c r="Q1" s="20" t="s">
        <v>41</v>
      </c>
      <c r="R1" s="23" t="s">
        <v>5</v>
      </c>
      <c r="S1" s="22" t="s">
        <v>24</v>
      </c>
      <c r="T1" s="23" t="s">
        <v>30</v>
      </c>
      <c r="U1" s="24" t="s">
        <v>42</v>
      </c>
      <c r="V1" s="21" t="s">
        <v>44</v>
      </c>
      <c r="W1" s="46" t="s">
        <v>43</v>
      </c>
      <c r="X1" s="51" t="s">
        <v>49</v>
      </c>
      <c r="Y1" s="46" t="s">
        <v>48</v>
      </c>
    </row>
    <row r="2" spans="1:25" s="45" customFormat="1" x14ac:dyDescent="0.2">
      <c r="A2" s="28" t="s">
        <v>37</v>
      </c>
      <c r="B2" s="18" t="e">
        <f>#REF!</f>
        <v>#REF!</v>
      </c>
      <c r="C2" s="19" t="s">
        <v>38</v>
      </c>
      <c r="D2" s="19" t="e">
        <f>#REF!</f>
        <v>#REF!</v>
      </c>
      <c r="E2" s="19" t="e">
        <f>#REF!</f>
        <v>#REF!</v>
      </c>
      <c r="F2" s="31" t="e">
        <f>#REF!</f>
        <v>#REF!</v>
      </c>
      <c r="G2" s="30" t="e">
        <f>#REF!</f>
        <v>#REF!</v>
      </c>
      <c r="H2" s="57" t="e">
        <f>#REF!</f>
        <v>#REF!</v>
      </c>
      <c r="I2" s="58" t="e">
        <f>#REF!</f>
        <v>#REF!</v>
      </c>
      <c r="J2" s="59" t="e">
        <f>#REF!</f>
        <v>#REF!</v>
      </c>
      <c r="K2" s="55" t="e">
        <f>#REF!</f>
        <v>#REF!</v>
      </c>
      <c r="L2" s="52" t="e">
        <f>#REF!</f>
        <v>#REF!</v>
      </c>
      <c r="M2" s="53" t="e">
        <f>#REF!</f>
        <v>#REF!</v>
      </c>
      <c r="N2" s="54" t="e">
        <f>#REF!</f>
        <v>#REF!</v>
      </c>
      <c r="O2" s="29" t="e">
        <f>#REF!</f>
        <v>#REF!</v>
      </c>
      <c r="P2" s="29" t="e">
        <f>#REF!</f>
        <v>#REF!</v>
      </c>
      <c r="Q2" s="29" t="e">
        <f>#REF!</f>
        <v>#REF!</v>
      </c>
      <c r="R2" s="29" t="e">
        <f>#REF!</f>
        <v>#REF!</v>
      </c>
      <c r="S2" s="29" t="e">
        <f>#REF!</f>
        <v>#REF!</v>
      </c>
      <c r="T2" s="29" t="e">
        <f>#REF!</f>
        <v>#REF!</v>
      </c>
      <c r="U2" s="25" t="e">
        <f>#REF!</f>
        <v>#REF!</v>
      </c>
      <c r="V2" s="26">
        <v>96.4</v>
      </c>
      <c r="W2" s="49" t="e">
        <f>V2-U2</f>
        <v>#REF!</v>
      </c>
      <c r="X2" s="50"/>
      <c r="Y2" s="49"/>
    </row>
    <row r="3" spans="1:25" s="45" customFormat="1" x14ac:dyDescent="0.2">
      <c r="A3" s="28" t="s">
        <v>37</v>
      </c>
      <c r="B3" s="18" t="str">
        <f>'PF6750'!$C$1</f>
        <v>PF-6750</v>
      </c>
      <c r="C3" s="19" t="s">
        <v>51</v>
      </c>
      <c r="D3" s="19">
        <f>'PF6750'!$U$2</f>
        <v>6</v>
      </c>
      <c r="E3" s="19">
        <f>'PF6750'!$U$1</f>
        <v>0.73737590206655235</v>
      </c>
      <c r="F3" s="31">
        <f>'PF6750'!$O$2</f>
        <v>0</v>
      </c>
      <c r="G3" s="30" t="e">
        <f>'PF6750'!#REF!</f>
        <v>#REF!</v>
      </c>
      <c r="H3" s="57" t="e">
        <f>'PF6750'!#REF!</f>
        <v>#REF!</v>
      </c>
      <c r="I3" s="58">
        <f>'PF6750'!A211</f>
        <v>44434</v>
      </c>
      <c r="J3" s="59">
        <f>'PF6750'!E211</f>
        <v>0.9174768518518519</v>
      </c>
      <c r="K3" s="55">
        <f>'PF6750'!$Q$1</f>
        <v>3658.3079999999991</v>
      </c>
      <c r="L3" s="52">
        <f>'PF6750'!$Q$2</f>
        <v>0</v>
      </c>
      <c r="M3" s="53">
        <f>'PF6750'!S$1</f>
        <v>59.153753477548634</v>
      </c>
      <c r="N3" s="54">
        <f>'PF6750'!T55</f>
        <v>0.59947110985611007</v>
      </c>
      <c r="O3" s="29">
        <f>'PF6750'!$C$2</f>
        <v>75000</v>
      </c>
      <c r="P3" s="29">
        <f>'PF6750'!Y$2</f>
        <v>16</v>
      </c>
      <c r="Q3" s="29" t="str">
        <f>'PF6750'!O$1</f>
        <v>62 PSI</v>
      </c>
      <c r="R3" s="29">
        <f>'PF6750'!E$2</f>
        <v>80</v>
      </c>
      <c r="S3" s="29">
        <f>'PF6750'!$S$2</f>
        <v>240</v>
      </c>
      <c r="T3" s="29" t="e">
        <f>'PF6750'!#REF!</f>
        <v>#REF!</v>
      </c>
      <c r="U3" s="25" t="e">
        <f>#REF!</f>
        <v>#REF!</v>
      </c>
      <c r="V3" s="26">
        <v>96.4</v>
      </c>
      <c r="W3" s="49" t="e">
        <f>V3-U3</f>
        <v>#REF!</v>
      </c>
      <c r="X3" s="50"/>
      <c r="Y3" s="56"/>
    </row>
    <row r="4" spans="1:25" s="45" customFormat="1" x14ac:dyDescent="0.2">
      <c r="A4" s="28" t="s">
        <v>37</v>
      </c>
      <c r="B4" s="18" t="e">
        <f>#REF!</f>
        <v>#REF!</v>
      </c>
      <c r="C4" s="19" t="s">
        <v>51</v>
      </c>
      <c r="D4" s="19" t="e">
        <f>#REF!</f>
        <v>#REF!</v>
      </c>
      <c r="E4" s="19" t="e">
        <f>#REF!</f>
        <v>#REF!</v>
      </c>
      <c r="F4" s="31" t="e">
        <f>#REF!</f>
        <v>#REF!</v>
      </c>
      <c r="G4" s="30" t="e">
        <f>#REF!</f>
        <v>#REF!</v>
      </c>
      <c r="H4" s="57" t="e">
        <f>#REF!</f>
        <v>#REF!</v>
      </c>
      <c r="I4" s="58" t="e">
        <f>#REF!</f>
        <v>#REF!</v>
      </c>
      <c r="J4" s="59" t="e">
        <f>#REF!</f>
        <v>#REF!</v>
      </c>
      <c r="K4" s="55" t="e">
        <f>#REF!</f>
        <v>#REF!</v>
      </c>
      <c r="L4" s="52" t="e">
        <f>#REF!</f>
        <v>#REF!</v>
      </c>
      <c r="M4" s="53" t="e">
        <f>#REF!</f>
        <v>#REF!</v>
      </c>
      <c r="N4" s="54" t="e">
        <f>#REF!</f>
        <v>#REF!</v>
      </c>
      <c r="O4" s="29" t="e">
        <f>#REF!</f>
        <v>#REF!</v>
      </c>
      <c r="P4" s="29" t="e">
        <f>#REF!</f>
        <v>#REF!</v>
      </c>
      <c r="Q4" s="29" t="e">
        <f>#REF!</f>
        <v>#REF!</v>
      </c>
      <c r="R4" s="29" t="e">
        <f>#REF!</f>
        <v>#REF!</v>
      </c>
      <c r="S4" s="29" t="e">
        <f>#REF!</f>
        <v>#REF!</v>
      </c>
      <c r="T4" s="29" t="e">
        <f>#REF!</f>
        <v>#REF!</v>
      </c>
      <c r="U4" s="25" t="e">
        <f>#REF!</f>
        <v>#REF!</v>
      </c>
      <c r="V4" s="26">
        <v>96.4</v>
      </c>
      <c r="W4" s="49" t="e">
        <f>V4-U4</f>
        <v>#REF!</v>
      </c>
      <c r="X4" s="50"/>
      <c r="Y4" s="56"/>
    </row>
    <row r="5" spans="1:25" s="45" customFormat="1" x14ac:dyDescent="0.2">
      <c r="A5" s="28" t="s">
        <v>37</v>
      </c>
      <c r="B5" s="18" t="e">
        <f>#REF!</f>
        <v>#REF!</v>
      </c>
      <c r="C5" s="19" t="s">
        <v>51</v>
      </c>
      <c r="D5" s="19" t="e">
        <f>#REF!</f>
        <v>#REF!</v>
      </c>
      <c r="E5" s="19" t="e">
        <f>#REF!</f>
        <v>#REF!</v>
      </c>
      <c r="F5" s="31" t="e">
        <f>#REF!</f>
        <v>#REF!</v>
      </c>
      <c r="G5" s="30" t="e">
        <f>#REF!</f>
        <v>#REF!</v>
      </c>
      <c r="H5" s="57" t="e">
        <f>#REF!</f>
        <v>#REF!</v>
      </c>
      <c r="I5" s="58" t="e">
        <f>#REF!</f>
        <v>#REF!</v>
      </c>
      <c r="J5" s="59" t="e">
        <f>#REF!</f>
        <v>#REF!</v>
      </c>
      <c r="K5" s="55" t="e">
        <f>#REF!</f>
        <v>#REF!</v>
      </c>
      <c r="L5" s="52" t="e">
        <f>#REF!</f>
        <v>#REF!</v>
      </c>
      <c r="M5" s="53" t="e">
        <f>#REF!</f>
        <v>#REF!</v>
      </c>
      <c r="N5" s="54" t="e">
        <f>#REF!</f>
        <v>#REF!</v>
      </c>
      <c r="O5" s="29" t="e">
        <f>#REF!</f>
        <v>#REF!</v>
      </c>
      <c r="P5" s="29" t="e">
        <f>#REF!</f>
        <v>#REF!</v>
      </c>
      <c r="Q5" s="29" t="e">
        <f>#REF!</f>
        <v>#REF!</v>
      </c>
      <c r="R5" s="29" t="e">
        <f>#REF!</f>
        <v>#REF!</v>
      </c>
      <c r="S5" s="29" t="e">
        <f>#REF!</f>
        <v>#REF!</v>
      </c>
      <c r="T5" s="29" t="e">
        <f>#REF!</f>
        <v>#REF!</v>
      </c>
      <c r="U5" s="25" t="e">
        <f>#REF!</f>
        <v>#REF!</v>
      </c>
      <c r="V5" s="26">
        <v>96.4</v>
      </c>
      <c r="W5" s="49" t="e">
        <f>V5-U5</f>
        <v>#REF!</v>
      </c>
      <c r="X5" s="50"/>
      <c r="Y5" s="56"/>
    </row>
    <row r="6" spans="1:25" s="9" customForma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5" s="9" customFormat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5" s="9" customForma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5" s="9" customForma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5" s="9" customForma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5" s="9" customForma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5" s="9" customForma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5" s="9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5" s="9" customForma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5" s="9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5" s="9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9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9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</sheetData>
  <autoFilter ref="A1:X2" xr:uid="{00000000-0009-0000-0000-000000000000}">
    <sortState xmlns:xlrd2="http://schemas.microsoft.com/office/spreadsheetml/2017/richdata2" ref="A2:X5">
      <sortCondition ref="G1:G2"/>
    </sortState>
  </autoFilter>
  <conditionalFormatting sqref="K2:K5">
    <cfRule type="cellIs" dxfId="38" priority="7" operator="greaterThan">
      <formula>751</formula>
    </cfRule>
    <cfRule type="cellIs" dxfId="37" priority="12" operator="between">
      <formula>600</formula>
      <formula>750</formula>
    </cfRule>
    <cfRule type="cellIs" dxfId="36" priority="208" operator="lessThan">
      <formula>700</formula>
    </cfRule>
  </conditionalFormatting>
  <conditionalFormatting sqref="Y2:Y5">
    <cfRule type="cellIs" dxfId="35" priority="207" operator="lessThan">
      <formula>1</formula>
    </cfRule>
  </conditionalFormatting>
  <conditionalFormatting sqref="N2:N5">
    <cfRule type="cellIs" dxfId="34" priority="173" operator="lessThan">
      <formula>0.59</formula>
    </cfRule>
    <cfRule type="cellIs" dxfId="33" priority="174" operator="between">
      <formula>0.74</formula>
      <formula>0.5</formula>
    </cfRule>
    <cfRule type="cellIs" dxfId="32" priority="175" operator="greaterThan">
      <formula>0.75</formula>
    </cfRule>
  </conditionalFormatting>
  <conditionalFormatting sqref="R2:R5">
    <cfRule type="cellIs" dxfId="31" priority="62" operator="greaterThan">
      <formula>80</formula>
    </cfRule>
  </conditionalFormatting>
  <conditionalFormatting sqref="W2:W5">
    <cfRule type="cellIs" dxfId="30" priority="26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9900"/>
  </sheetPr>
  <dimension ref="A1:Y288"/>
  <sheetViews>
    <sheetView tabSelected="1" zoomScale="90" zoomScaleNormal="90" workbookViewId="0">
      <pane ySplit="4" topLeftCell="A292" activePane="bottomLeft" state="frozen"/>
      <selection activeCell="A16" sqref="A16"/>
      <selection pane="bottomLeft" activeCell="A4" sqref="A4:XFD4"/>
    </sheetView>
  </sheetViews>
  <sheetFormatPr defaultRowHeight="12.75" x14ac:dyDescent="0.2"/>
  <cols>
    <col min="1" max="2" width="13.85546875" customWidth="1"/>
    <col min="3" max="3" width="12.5703125" customWidth="1"/>
    <col min="4" max="4" width="14.42578125" bestFit="1" customWidth="1"/>
    <col min="5" max="5" width="13.7109375" customWidth="1"/>
    <col min="6" max="6" width="18" style="64" customWidth="1"/>
    <col min="7" max="7" width="11.7109375" style="64" bestFit="1" customWidth="1"/>
    <col min="8" max="8" width="15" style="62" customWidth="1"/>
    <col min="9" max="9" width="15" style="64" customWidth="1"/>
    <col min="10" max="10" width="15" style="62" customWidth="1"/>
    <col min="11" max="11" width="10.5703125" style="64" customWidth="1"/>
    <col min="12" max="12" width="12.140625" style="64" customWidth="1"/>
    <col min="13" max="14" width="15" style="64" customWidth="1"/>
    <col min="15" max="15" width="15" bestFit="1" customWidth="1"/>
    <col min="16" max="16" width="15.140625" bestFit="1" customWidth="1"/>
    <col min="17" max="17" width="15.140625" customWidth="1"/>
    <col min="18" max="18" width="18.28515625" bestFit="1" customWidth="1"/>
    <col min="19" max="19" width="18.7109375" customWidth="1"/>
    <col min="20" max="22" width="16.28515625" customWidth="1"/>
    <col min="23" max="23" width="16.140625" customWidth="1"/>
    <col min="24" max="24" width="15.85546875" customWidth="1"/>
    <col min="25" max="25" width="18.140625" customWidth="1"/>
  </cols>
  <sheetData>
    <row r="1" spans="1:25" ht="13.5" thickBot="1" x14ac:dyDescent="0.25">
      <c r="A1" s="35" t="s">
        <v>0</v>
      </c>
      <c r="B1" s="60"/>
      <c r="C1" s="36" t="s">
        <v>61</v>
      </c>
      <c r="D1" s="35" t="s">
        <v>1</v>
      </c>
      <c r="E1" s="44" t="s">
        <v>47</v>
      </c>
      <c r="F1" s="63" t="s">
        <v>36</v>
      </c>
      <c r="G1" s="66"/>
      <c r="H1" s="61"/>
      <c r="I1" s="66"/>
      <c r="J1" s="61"/>
      <c r="K1" s="66"/>
      <c r="L1" s="66"/>
      <c r="M1" s="66"/>
      <c r="N1" s="66"/>
      <c r="O1" s="36" t="s">
        <v>50</v>
      </c>
      <c r="P1" s="35" t="s">
        <v>2</v>
      </c>
      <c r="Q1" s="39">
        <f>F245</f>
        <v>3658.3079999999991</v>
      </c>
      <c r="R1" s="35" t="s">
        <v>46</v>
      </c>
      <c r="S1" s="38">
        <f>P245</f>
        <v>59.153753477548634</v>
      </c>
      <c r="T1" s="11" t="s">
        <v>63</v>
      </c>
      <c r="U1" s="77">
        <f>T245</f>
        <v>0.73737590206655235</v>
      </c>
      <c r="V1" s="33"/>
      <c r="W1" s="151" t="s">
        <v>34</v>
      </c>
      <c r="X1" s="152"/>
      <c r="Y1" s="12">
        <v>11</v>
      </c>
    </row>
    <row r="2" spans="1:25" ht="13.5" thickBot="1" x14ac:dyDescent="0.25">
      <c r="A2" s="35" t="s">
        <v>4</v>
      </c>
      <c r="B2" s="60"/>
      <c r="C2" s="42">
        <v>75000</v>
      </c>
      <c r="D2" s="40" t="s">
        <v>5</v>
      </c>
      <c r="E2" s="43">
        <v>80</v>
      </c>
      <c r="F2" s="63" t="s">
        <v>6</v>
      </c>
      <c r="G2" s="66"/>
      <c r="H2" s="61"/>
      <c r="I2" s="66"/>
      <c r="J2" s="61"/>
      <c r="K2" s="66"/>
      <c r="L2" s="66"/>
      <c r="M2" s="66"/>
      <c r="N2" s="66"/>
      <c r="O2" s="36"/>
      <c r="P2" s="35" t="s">
        <v>7</v>
      </c>
      <c r="Q2" s="41"/>
      <c r="R2" s="40" t="s">
        <v>8</v>
      </c>
      <c r="S2" s="37">
        <f>C245</f>
        <v>240</v>
      </c>
      <c r="T2" s="35" t="s">
        <v>62</v>
      </c>
      <c r="U2" s="36">
        <v>6</v>
      </c>
      <c r="V2" s="34"/>
      <c r="W2" s="151" t="s">
        <v>40</v>
      </c>
      <c r="X2" s="152"/>
      <c r="Y2" s="32">
        <v>16</v>
      </c>
    </row>
    <row r="3" spans="1:25" ht="13.5" thickBot="1" x14ac:dyDescent="0.25">
      <c r="A3" s="1"/>
      <c r="B3" s="65"/>
      <c r="C3" s="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4"/>
    </row>
    <row r="4" spans="1:25" ht="39" thickBot="1" x14ac:dyDescent="0.25">
      <c r="A4" s="78" t="s">
        <v>9</v>
      </c>
      <c r="B4" s="79" t="s">
        <v>52</v>
      </c>
      <c r="C4" s="80" t="s">
        <v>10</v>
      </c>
      <c r="D4" s="80" t="s">
        <v>11</v>
      </c>
      <c r="E4" s="80" t="s">
        <v>12</v>
      </c>
      <c r="F4" s="67" t="s">
        <v>13</v>
      </c>
      <c r="G4" s="67" t="s">
        <v>4</v>
      </c>
      <c r="H4" s="68" t="s">
        <v>5</v>
      </c>
      <c r="I4" s="67" t="s">
        <v>55</v>
      </c>
      <c r="J4" s="68" t="s">
        <v>56</v>
      </c>
      <c r="K4" s="67" t="s">
        <v>57</v>
      </c>
      <c r="L4" s="67" t="s">
        <v>58</v>
      </c>
      <c r="M4" s="67" t="s">
        <v>59</v>
      </c>
      <c r="N4" s="67" t="s">
        <v>60</v>
      </c>
      <c r="O4" s="80" t="s">
        <v>14</v>
      </c>
      <c r="P4" s="80" t="s">
        <v>3</v>
      </c>
      <c r="Q4" s="80" t="s">
        <v>15</v>
      </c>
      <c r="R4" s="80" t="s">
        <v>16</v>
      </c>
      <c r="S4" s="81" t="s">
        <v>30</v>
      </c>
      <c r="T4" s="82" t="s">
        <v>35</v>
      </c>
      <c r="U4" s="82" t="s">
        <v>39</v>
      </c>
      <c r="V4" s="83" t="s">
        <v>42</v>
      </c>
      <c r="W4" s="155" t="s">
        <v>31</v>
      </c>
      <c r="X4" s="156"/>
      <c r="Y4" s="5" t="s">
        <v>32</v>
      </c>
    </row>
    <row r="5" spans="1:25" ht="13.5" hidden="1" thickBot="1" x14ac:dyDescent="0.25">
      <c r="A5" s="84">
        <v>44322</v>
      </c>
      <c r="B5" s="85" t="s">
        <v>53</v>
      </c>
      <c r="C5" s="86">
        <v>1</v>
      </c>
      <c r="D5" s="87">
        <v>0.94302083333333331</v>
      </c>
      <c r="E5" s="87">
        <v>0.99267361111111108</v>
      </c>
      <c r="F5" s="69">
        <v>17</v>
      </c>
      <c r="G5" s="69">
        <v>66.23417280000001</v>
      </c>
      <c r="H5" s="88">
        <v>90.930999999999997</v>
      </c>
      <c r="I5" s="69">
        <v>2.94</v>
      </c>
      <c r="J5" s="69">
        <f>I5*12000</f>
        <v>35280</v>
      </c>
      <c r="K5" s="69">
        <f>P5*0.656168</f>
        <v>9.3607183216783234</v>
      </c>
      <c r="L5" s="69">
        <v>76.5</v>
      </c>
      <c r="M5" s="69">
        <f>((G5*1000)/L5)+((6.28*H5*J5)/(K5*L5))</f>
        <v>28999.682596012328</v>
      </c>
      <c r="N5" s="69">
        <f>M5*0.00689476</f>
        <v>199.94585157568196</v>
      </c>
      <c r="O5" s="89">
        <f t="shared" ref="O5:O24" si="0">E5-D5</f>
        <v>4.9652777777777768E-2</v>
      </c>
      <c r="P5" s="90">
        <f>F5/(O5*24)</f>
        <v>14.265734265734269</v>
      </c>
      <c r="Q5" s="90">
        <f>AVERAGE(P$5:P5)</f>
        <v>14.265734265734269</v>
      </c>
      <c r="R5" s="91">
        <f t="shared" ref="R5:R46" si="1">F5</f>
        <v>17</v>
      </c>
      <c r="S5" s="92"/>
      <c r="T5" s="93">
        <f>((((P5/60)*1000)/H5)/Y$1)</f>
        <v>0.23770495086907839</v>
      </c>
      <c r="U5" s="94">
        <v>0.7</v>
      </c>
      <c r="V5" s="95"/>
      <c r="W5" s="7"/>
      <c r="X5" s="8"/>
      <c r="Y5" s="6"/>
    </row>
    <row r="6" spans="1:25" ht="13.5" customHeight="1" x14ac:dyDescent="0.2">
      <c r="A6" s="96">
        <v>44325</v>
      </c>
      <c r="B6" s="97" t="s">
        <v>54</v>
      </c>
      <c r="C6" s="98">
        <v>2</v>
      </c>
      <c r="D6" s="99">
        <v>0.38907407407407407</v>
      </c>
      <c r="E6" s="99">
        <v>0.3979166666666667</v>
      </c>
      <c r="F6" s="70">
        <v>15.978</v>
      </c>
      <c r="G6" s="70">
        <v>39.6900136</v>
      </c>
      <c r="H6" s="100">
        <v>97</v>
      </c>
      <c r="I6" s="70">
        <v>4.4000000000000004</v>
      </c>
      <c r="J6" s="70">
        <f>I6*12000</f>
        <v>52800.000000000007</v>
      </c>
      <c r="K6" s="70">
        <f>P6*0.656168</f>
        <v>49.402235987434373</v>
      </c>
      <c r="L6" s="70">
        <v>76.5</v>
      </c>
      <c r="M6" s="70">
        <f>((G6*1000)/L6)+((6.28*H6*J6)/(K6*L6))</f>
        <v>9029.3664940422514</v>
      </c>
      <c r="N6" s="70">
        <f>M6*0.00689476</f>
        <v>62.255314928462752</v>
      </c>
      <c r="O6" s="101">
        <f t="shared" si="0"/>
        <v>8.8425925925926241E-3</v>
      </c>
      <c r="P6" s="90">
        <f t="shared" ref="P6:P46" si="2">F6/(O6*24)</f>
        <v>75.28900523560182</v>
      </c>
      <c r="Q6" s="102">
        <f>AVERAGE(P$5:P6)</f>
        <v>44.777369750668043</v>
      </c>
      <c r="R6" s="103">
        <f t="shared" si="1"/>
        <v>15.978</v>
      </c>
      <c r="S6" s="104"/>
      <c r="T6" s="93">
        <v>1</v>
      </c>
      <c r="U6" s="106">
        <v>0.7</v>
      </c>
      <c r="V6" s="107"/>
      <c r="W6" s="10"/>
      <c r="X6" s="3"/>
      <c r="Y6" s="4"/>
    </row>
    <row r="7" spans="1:25" ht="13.5" hidden="1" thickBot="1" x14ac:dyDescent="0.25">
      <c r="A7" s="96">
        <v>44325</v>
      </c>
      <c r="B7" s="97" t="s">
        <v>53</v>
      </c>
      <c r="C7" s="98">
        <v>3</v>
      </c>
      <c r="D7" s="99">
        <v>0.43569444444444444</v>
      </c>
      <c r="E7" s="99">
        <v>0.45652777777777781</v>
      </c>
      <c r="F7" s="70">
        <v>15.989000000000001</v>
      </c>
      <c r="G7" s="70">
        <v>25.525590399999999</v>
      </c>
      <c r="H7" s="100">
        <v>90.994</v>
      </c>
      <c r="I7" s="70">
        <v>4.5199999999999996</v>
      </c>
      <c r="J7" s="70">
        <f t="shared" ref="J7:J70" si="3">I7*12000</f>
        <v>54239.999999999993</v>
      </c>
      <c r="K7" s="70">
        <f t="shared" ref="K7:K70" si="4">P7*0.656168</f>
        <v>20.982940303999964</v>
      </c>
      <c r="L7" s="70">
        <v>76.5</v>
      </c>
      <c r="M7" s="70">
        <f t="shared" ref="M7:M70" si="5">((G7*1000)/L7)+((6.28*H7*J7)/(K7*L7))</f>
        <v>19642.868740203674</v>
      </c>
      <c r="N7" s="70">
        <f t="shared" ref="N7:N70" si="6">M7*0.00689476</f>
        <v>135.43286567520667</v>
      </c>
      <c r="O7" s="101">
        <f t="shared" si="0"/>
        <v>2.083333333333337E-2</v>
      </c>
      <c r="P7" s="102">
        <f t="shared" si="2"/>
        <v>31.977999999999945</v>
      </c>
      <c r="Q7" s="102">
        <f>AVERAGE(P$5:P7)</f>
        <v>40.510913167112015</v>
      </c>
      <c r="R7" s="103">
        <f t="shared" si="1"/>
        <v>15.989000000000001</v>
      </c>
      <c r="S7" s="104"/>
      <c r="T7" s="105">
        <f t="shared" ref="T7:T66" si="7">((((P7/60)*1000)/H7)/Y$1)</f>
        <v>0.53246934030282289</v>
      </c>
      <c r="U7" s="106">
        <v>0.7</v>
      </c>
      <c r="V7" s="107"/>
      <c r="W7" s="145"/>
      <c r="X7" s="146"/>
      <c r="Y7" s="13"/>
    </row>
    <row r="8" spans="1:25" ht="13.5" hidden="1" thickBot="1" x14ac:dyDescent="0.25">
      <c r="A8" s="96">
        <v>44325</v>
      </c>
      <c r="B8" s="97" t="s">
        <v>53</v>
      </c>
      <c r="C8" s="98">
        <v>4</v>
      </c>
      <c r="D8" s="99">
        <v>0.4621527777777778</v>
      </c>
      <c r="E8" s="99">
        <v>0.48667824074074079</v>
      </c>
      <c r="F8" s="70">
        <v>15.954000000000001</v>
      </c>
      <c r="G8" s="70">
        <v>58.436310399999996</v>
      </c>
      <c r="H8" s="100">
        <v>86.412999999999997</v>
      </c>
      <c r="I8" s="70">
        <v>4.38</v>
      </c>
      <c r="J8" s="70">
        <f t="shared" si="3"/>
        <v>52560</v>
      </c>
      <c r="K8" s="70">
        <f t="shared" si="4"/>
        <v>17.785094563095782</v>
      </c>
      <c r="L8" s="70">
        <v>76.5</v>
      </c>
      <c r="M8" s="70">
        <f t="shared" si="5"/>
        <v>21727.985243397707</v>
      </c>
      <c r="N8" s="70">
        <f t="shared" si="6"/>
        <v>149.80924353676878</v>
      </c>
      <c r="O8" s="101">
        <f t="shared" si="0"/>
        <v>2.4525462962962985E-2</v>
      </c>
      <c r="P8" s="102">
        <f t="shared" si="2"/>
        <v>27.10448324681451</v>
      </c>
      <c r="Q8" s="102">
        <f>AVERAGE(P$5:P8)</f>
        <v>37.159305687037637</v>
      </c>
      <c r="R8" s="103">
        <f t="shared" si="1"/>
        <v>15.954000000000001</v>
      </c>
      <c r="S8" s="104"/>
      <c r="T8" s="105">
        <f t="shared" si="7"/>
        <v>0.47524560955886114</v>
      </c>
      <c r="U8" s="106">
        <v>0.7</v>
      </c>
      <c r="V8" s="107"/>
      <c r="W8" s="145"/>
      <c r="X8" s="146"/>
      <c r="Y8" s="14"/>
    </row>
    <row r="9" spans="1:25" ht="13.5" hidden="1" thickBot="1" x14ac:dyDescent="0.25">
      <c r="A9" s="96">
        <v>44325</v>
      </c>
      <c r="B9" s="97" t="s">
        <v>53</v>
      </c>
      <c r="C9" s="98">
        <v>5</v>
      </c>
      <c r="D9" s="99">
        <v>0.56687500000000002</v>
      </c>
      <c r="E9" s="99">
        <v>0.58568287037037037</v>
      </c>
      <c r="F9" s="70">
        <v>15.973000000000001</v>
      </c>
      <c r="G9" s="70">
        <v>40.118482399999998</v>
      </c>
      <c r="H9" s="100">
        <v>90.673000000000002</v>
      </c>
      <c r="I9" s="70">
        <v>3.51</v>
      </c>
      <c r="J9" s="70">
        <f t="shared" si="3"/>
        <v>42120</v>
      </c>
      <c r="K9" s="70">
        <f t="shared" si="4"/>
        <v>23.219382935630794</v>
      </c>
      <c r="L9" s="70">
        <v>76.5</v>
      </c>
      <c r="M9" s="70">
        <f t="shared" si="5"/>
        <v>14026.915159301987</v>
      </c>
      <c r="N9" s="70">
        <f t="shared" si="6"/>
        <v>96.712213563748961</v>
      </c>
      <c r="O9" s="101">
        <f t="shared" si="0"/>
        <v>1.880787037037035E-2</v>
      </c>
      <c r="P9" s="102">
        <f t="shared" si="2"/>
        <v>35.3863384615385</v>
      </c>
      <c r="Q9" s="102">
        <f>AVERAGE(P$5:P9)</f>
        <v>36.804712241937807</v>
      </c>
      <c r="R9" s="103">
        <f t="shared" si="1"/>
        <v>15.973000000000001</v>
      </c>
      <c r="S9" s="104"/>
      <c r="T9" s="105">
        <f t="shared" si="7"/>
        <v>0.59130793439793983</v>
      </c>
      <c r="U9" s="106">
        <v>0.7</v>
      </c>
      <c r="V9" s="107"/>
      <c r="W9" s="145"/>
      <c r="X9" s="146"/>
      <c r="Y9" s="15"/>
    </row>
    <row r="10" spans="1:25" ht="13.5" hidden="1" thickBot="1" x14ac:dyDescent="0.25">
      <c r="A10" s="96">
        <v>44325</v>
      </c>
      <c r="B10" s="97" t="s">
        <v>53</v>
      </c>
      <c r="C10" s="98">
        <v>6</v>
      </c>
      <c r="D10" s="99">
        <v>0.59790509259259261</v>
      </c>
      <c r="E10" s="99">
        <v>0.62400462962962966</v>
      </c>
      <c r="F10" s="70">
        <v>15.951000000000001</v>
      </c>
      <c r="G10" s="70">
        <v>66.147175200000007</v>
      </c>
      <c r="H10" s="100">
        <v>88.028000000000006</v>
      </c>
      <c r="I10" s="70">
        <v>4.03</v>
      </c>
      <c r="J10" s="70">
        <f t="shared" si="3"/>
        <v>48360</v>
      </c>
      <c r="K10" s="70">
        <f t="shared" si="4"/>
        <v>16.709325394589793</v>
      </c>
      <c r="L10" s="70">
        <v>76.5</v>
      </c>
      <c r="M10" s="70">
        <f t="shared" si="5"/>
        <v>21779.117555927529</v>
      </c>
      <c r="N10" s="70">
        <f t="shared" si="6"/>
        <v>150.16178855990688</v>
      </c>
      <c r="O10" s="101">
        <f t="shared" si="0"/>
        <v>2.6099537037037046E-2</v>
      </c>
      <c r="P10" s="102">
        <f t="shared" si="2"/>
        <v>25.465011086474494</v>
      </c>
      <c r="Q10" s="102">
        <f>AVERAGE(P$5:P10)</f>
        <v>34.91476204936059</v>
      </c>
      <c r="R10" s="103">
        <f t="shared" si="1"/>
        <v>15.951000000000001</v>
      </c>
      <c r="S10" s="104"/>
      <c r="T10" s="105">
        <f t="shared" si="7"/>
        <v>0.43830769903919164</v>
      </c>
      <c r="U10" s="106">
        <v>0.7</v>
      </c>
      <c r="V10" s="107"/>
      <c r="W10" s="147"/>
      <c r="X10" s="148"/>
      <c r="Y10" s="16"/>
    </row>
    <row r="11" spans="1:25" ht="14.25" hidden="1" customHeight="1" thickBot="1" x14ac:dyDescent="0.25">
      <c r="A11" s="96">
        <v>44325</v>
      </c>
      <c r="B11" s="97" t="s">
        <v>53</v>
      </c>
      <c r="C11" s="98">
        <v>7</v>
      </c>
      <c r="D11" s="99">
        <v>0.63317129629629632</v>
      </c>
      <c r="E11" s="99">
        <v>0.64596064814814813</v>
      </c>
      <c r="F11" s="70">
        <v>15.978</v>
      </c>
      <c r="G11" s="70">
        <v>28.084488799999999</v>
      </c>
      <c r="H11" s="100">
        <v>92.932000000000002</v>
      </c>
      <c r="I11" s="70">
        <v>4.62</v>
      </c>
      <c r="J11" s="70">
        <f t="shared" si="3"/>
        <v>55440</v>
      </c>
      <c r="K11" s="70">
        <f t="shared" si="4"/>
        <v>34.156840085429955</v>
      </c>
      <c r="L11" s="70">
        <v>76.5</v>
      </c>
      <c r="M11" s="70">
        <f t="shared" si="5"/>
        <v>12749.637197193841</v>
      </c>
      <c r="N11" s="70">
        <f t="shared" si="6"/>
        <v>87.905688561724205</v>
      </c>
      <c r="O11" s="101">
        <f t="shared" si="0"/>
        <v>1.2789351851851816E-2</v>
      </c>
      <c r="P11" s="102">
        <f t="shared" si="2"/>
        <v>52.055022624434535</v>
      </c>
      <c r="Q11" s="102">
        <f>AVERAGE(P$5:P11)</f>
        <v>37.363370702942582</v>
      </c>
      <c r="R11" s="103">
        <f t="shared" si="1"/>
        <v>15.978</v>
      </c>
      <c r="S11" s="104"/>
      <c r="T11" s="105">
        <f t="shared" si="7"/>
        <v>0.84869847200811754</v>
      </c>
      <c r="U11" s="106">
        <v>0.7</v>
      </c>
      <c r="V11" s="107"/>
      <c r="W11" s="149"/>
      <c r="X11" s="150"/>
      <c r="Y11" s="17"/>
    </row>
    <row r="12" spans="1:25" hidden="1" x14ac:dyDescent="0.2">
      <c r="A12" s="96">
        <v>44325</v>
      </c>
      <c r="B12" s="97" t="s">
        <v>53</v>
      </c>
      <c r="C12" s="98">
        <v>8</v>
      </c>
      <c r="D12" s="99">
        <v>0.65892361111111108</v>
      </c>
      <c r="E12" s="99">
        <v>0.71158564814814806</v>
      </c>
      <c r="F12" s="70">
        <v>15.991</v>
      </c>
      <c r="G12" s="70">
        <v>62.009506400000006</v>
      </c>
      <c r="H12" s="100">
        <v>95.016999999999996</v>
      </c>
      <c r="I12" s="70">
        <v>5.01</v>
      </c>
      <c r="J12" s="70">
        <f t="shared" si="3"/>
        <v>60120</v>
      </c>
      <c r="K12" s="70">
        <f t="shared" si="4"/>
        <v>8.3019817487472611</v>
      </c>
      <c r="L12" s="70">
        <v>76.5</v>
      </c>
      <c r="M12" s="70">
        <f t="shared" si="5"/>
        <v>57296.048356751715</v>
      </c>
      <c r="N12" s="70">
        <f t="shared" si="6"/>
        <v>395.04250236819746</v>
      </c>
      <c r="O12" s="101">
        <f t="shared" si="0"/>
        <v>5.2662037037036979E-2</v>
      </c>
      <c r="P12" s="102">
        <f t="shared" si="2"/>
        <v>12.652219780219793</v>
      </c>
      <c r="Q12" s="102">
        <f>AVERAGE(P$5:P12)</f>
        <v>34.274476837602236</v>
      </c>
      <c r="R12" s="103">
        <f t="shared" si="1"/>
        <v>15.991</v>
      </c>
      <c r="S12" s="104"/>
      <c r="T12" s="105">
        <f t="shared" si="7"/>
        <v>0.2017536858670553</v>
      </c>
      <c r="U12" s="106">
        <v>0.7</v>
      </c>
      <c r="V12" s="107"/>
    </row>
    <row r="13" spans="1:25" ht="13.5" customHeight="1" x14ac:dyDescent="0.2">
      <c r="A13" s="96">
        <v>44325</v>
      </c>
      <c r="B13" s="97" t="s">
        <v>54</v>
      </c>
      <c r="C13" s="98">
        <v>9</v>
      </c>
      <c r="D13" s="99">
        <v>0.71784722222222219</v>
      </c>
      <c r="E13" s="99">
        <v>0.73333333333333339</v>
      </c>
      <c r="F13" s="70">
        <v>15.959</v>
      </c>
      <c r="G13" s="70">
        <v>66.355564799999996</v>
      </c>
      <c r="H13" s="100">
        <v>75.122</v>
      </c>
      <c r="I13" s="70">
        <v>4.75</v>
      </c>
      <c r="J13" s="70">
        <f t="shared" si="3"/>
        <v>57000</v>
      </c>
      <c r="K13" s="70">
        <f t="shared" si="4"/>
        <v>28.175206579372034</v>
      </c>
      <c r="L13" s="70">
        <v>76.5</v>
      </c>
      <c r="M13" s="70">
        <f t="shared" si="5"/>
        <v>13343.327822503054</v>
      </c>
      <c r="N13" s="70">
        <f t="shared" si="6"/>
        <v>91.99904293748115</v>
      </c>
      <c r="O13" s="101">
        <f t="shared" si="0"/>
        <v>1.54861111111112E-2</v>
      </c>
      <c r="P13" s="102">
        <f t="shared" si="2"/>
        <v>42.939013452914551</v>
      </c>
      <c r="Q13" s="102">
        <f>AVERAGE(P$5:P13)</f>
        <v>35.23720312819249</v>
      </c>
      <c r="R13" s="103">
        <f t="shared" si="1"/>
        <v>15.959</v>
      </c>
      <c r="S13" s="104"/>
      <c r="T13" s="105">
        <f t="shared" si="7"/>
        <v>0.86604604899090498</v>
      </c>
      <c r="U13" s="106">
        <v>0.7</v>
      </c>
      <c r="V13" s="107"/>
    </row>
    <row r="14" spans="1:25" ht="13.5" customHeight="1" x14ac:dyDescent="0.2">
      <c r="A14" s="96">
        <v>44331</v>
      </c>
      <c r="B14" s="97" t="s">
        <v>54</v>
      </c>
      <c r="C14" s="98">
        <v>10</v>
      </c>
      <c r="D14" s="99">
        <v>0.51150462962962961</v>
      </c>
      <c r="E14" s="99">
        <v>0.5370138888888889</v>
      </c>
      <c r="F14" s="70">
        <v>12</v>
      </c>
      <c r="G14" s="70">
        <v>52.434600000000003</v>
      </c>
      <c r="H14" s="100">
        <v>85.17</v>
      </c>
      <c r="I14" s="70">
        <v>5.1100000000000003</v>
      </c>
      <c r="J14" s="70">
        <f t="shared" si="3"/>
        <v>61320.000000000007</v>
      </c>
      <c r="K14" s="70">
        <f t="shared" si="4"/>
        <v>12.861369147005432</v>
      </c>
      <c r="L14" s="70">
        <v>76.5</v>
      </c>
      <c r="M14" s="70">
        <f t="shared" si="5"/>
        <v>34020.368873320353</v>
      </c>
      <c r="N14" s="70">
        <f t="shared" si="6"/>
        <v>234.56227849301422</v>
      </c>
      <c r="O14" s="101">
        <f t="shared" si="0"/>
        <v>2.5509259259259287E-2</v>
      </c>
      <c r="P14" s="102">
        <f t="shared" si="2"/>
        <v>19.600725952813047</v>
      </c>
      <c r="Q14" s="102">
        <f>AVERAGE(P$5:P14)</f>
        <v>33.673555410654544</v>
      </c>
      <c r="R14" s="103">
        <f t="shared" si="1"/>
        <v>12</v>
      </c>
      <c r="S14" s="104"/>
      <c r="T14" s="105">
        <f t="shared" si="7"/>
        <v>0.34869167107519444</v>
      </c>
      <c r="U14" s="106">
        <v>0.7</v>
      </c>
      <c r="V14" s="107"/>
    </row>
    <row r="15" spans="1:25" hidden="1" x14ac:dyDescent="0.2">
      <c r="A15" s="96">
        <v>44331</v>
      </c>
      <c r="B15" s="97" t="s">
        <v>53</v>
      </c>
      <c r="C15" s="98">
        <v>11</v>
      </c>
      <c r="D15" s="99">
        <v>0.18351851851851853</v>
      </c>
      <c r="E15" s="99">
        <v>0.21513888888888888</v>
      </c>
      <c r="F15" s="70">
        <v>10.5</v>
      </c>
      <c r="G15" s="70">
        <v>1.566856</v>
      </c>
      <c r="H15" s="100">
        <v>85</v>
      </c>
      <c r="I15" s="70">
        <v>6</v>
      </c>
      <c r="J15" s="70">
        <f t="shared" si="3"/>
        <v>72000</v>
      </c>
      <c r="K15" s="70">
        <f t="shared" si="4"/>
        <v>9.0787519765739439</v>
      </c>
      <c r="L15" s="70">
        <v>76.5</v>
      </c>
      <c r="M15" s="70">
        <f t="shared" si="5"/>
        <v>55358.484324421996</v>
      </c>
      <c r="N15" s="70">
        <f t="shared" si="6"/>
        <v>381.6834633806518</v>
      </c>
      <c r="O15" s="101">
        <f t="shared" si="0"/>
        <v>3.1620370370370354E-2</v>
      </c>
      <c r="P15" s="102">
        <f t="shared" si="2"/>
        <v>13.836017569546128</v>
      </c>
      <c r="Q15" s="102">
        <f>AVERAGE(P$5:P15)</f>
        <v>31.870142879644689</v>
      </c>
      <c r="R15" s="103">
        <f t="shared" si="1"/>
        <v>10.5</v>
      </c>
      <c r="S15" s="104"/>
      <c r="T15" s="105">
        <f t="shared" si="7"/>
        <v>0.24663132922542116</v>
      </c>
      <c r="U15" s="106">
        <v>0.7</v>
      </c>
      <c r="V15" s="107"/>
    </row>
    <row r="16" spans="1:25" ht="13.5" customHeight="1" x14ac:dyDescent="0.2">
      <c r="A16" s="96">
        <v>44331</v>
      </c>
      <c r="B16" s="97" t="s">
        <v>54</v>
      </c>
      <c r="C16" s="98">
        <v>12</v>
      </c>
      <c r="D16" s="99">
        <v>0.51150462962962961</v>
      </c>
      <c r="E16" s="99">
        <v>0.5370138888888889</v>
      </c>
      <c r="F16" s="70">
        <v>12</v>
      </c>
      <c r="G16" s="70">
        <v>52.434600000000003</v>
      </c>
      <c r="H16" s="100">
        <v>85.17</v>
      </c>
      <c r="I16" s="70">
        <v>4.8099999999999996</v>
      </c>
      <c r="J16" s="70">
        <f t="shared" si="3"/>
        <v>57719.999999999993</v>
      </c>
      <c r="K16" s="70">
        <f t="shared" si="4"/>
        <v>12.861369147005432</v>
      </c>
      <c r="L16" s="70">
        <v>76.5</v>
      </c>
      <c r="M16" s="70">
        <f t="shared" si="5"/>
        <v>32063.326842079023</v>
      </c>
      <c r="N16" s="70">
        <f t="shared" si="6"/>
        <v>221.06894337769276</v>
      </c>
      <c r="O16" s="101">
        <f t="shared" si="0"/>
        <v>2.5509259259259287E-2</v>
      </c>
      <c r="P16" s="102">
        <f t="shared" si="2"/>
        <v>19.600725952813047</v>
      </c>
      <c r="Q16" s="102">
        <f>AVERAGE(P$5:P16)</f>
        <v>30.847691469075386</v>
      </c>
      <c r="R16" s="103">
        <f t="shared" si="1"/>
        <v>12</v>
      </c>
      <c r="S16" s="104"/>
      <c r="T16" s="105">
        <f t="shared" si="7"/>
        <v>0.34869167107519444</v>
      </c>
      <c r="U16" s="106">
        <v>0.7</v>
      </c>
      <c r="V16" s="107"/>
    </row>
    <row r="17" spans="1:22" ht="13.5" customHeight="1" x14ac:dyDescent="0.2">
      <c r="A17" s="96">
        <v>44331</v>
      </c>
      <c r="B17" s="97" t="s">
        <v>54</v>
      </c>
      <c r="C17" s="98">
        <v>13</v>
      </c>
      <c r="D17" s="99">
        <v>0.90968749999999998</v>
      </c>
      <c r="E17" s="99">
        <v>0.91282407407407407</v>
      </c>
      <c r="F17" s="70">
        <v>1</v>
      </c>
      <c r="G17" s="70">
        <v>46.189655999999999</v>
      </c>
      <c r="H17" s="100">
        <v>92.35</v>
      </c>
      <c r="I17" s="70">
        <v>4.8099999999999996</v>
      </c>
      <c r="J17" s="70">
        <f t="shared" si="3"/>
        <v>57719.999999999993</v>
      </c>
      <c r="K17" s="70">
        <f t="shared" si="4"/>
        <v>8.7166228782287565</v>
      </c>
      <c r="L17" s="70">
        <v>76.5</v>
      </c>
      <c r="M17" s="70">
        <f t="shared" si="5"/>
        <v>50804.879479923329</v>
      </c>
      <c r="N17" s="70">
        <f t="shared" si="6"/>
        <v>350.28745084299618</v>
      </c>
      <c r="O17" s="101">
        <f t="shared" si="0"/>
        <v>3.1365740740740833E-3</v>
      </c>
      <c r="P17" s="102">
        <f t="shared" si="2"/>
        <v>13.284132841328374</v>
      </c>
      <c r="Q17" s="102">
        <f>AVERAGE(P$5:P17)</f>
        <v>29.496648497710229</v>
      </c>
      <c r="R17" s="103">
        <f t="shared" si="1"/>
        <v>1</v>
      </c>
      <c r="S17" s="104"/>
      <c r="T17" s="105">
        <f t="shared" si="7"/>
        <v>0.21794774230658029</v>
      </c>
      <c r="U17" s="106">
        <v>0.7</v>
      </c>
      <c r="V17" s="107"/>
    </row>
    <row r="18" spans="1:22" ht="13.5" customHeight="1" x14ac:dyDescent="0.2">
      <c r="A18" s="96">
        <v>44331</v>
      </c>
      <c r="B18" s="97" t="s">
        <v>54</v>
      </c>
      <c r="C18" s="98">
        <v>14</v>
      </c>
      <c r="D18" s="99">
        <v>0.96168981481481486</v>
      </c>
      <c r="E18" s="99">
        <v>0.98840277777777785</v>
      </c>
      <c r="F18" s="70">
        <v>10.5</v>
      </c>
      <c r="G18" s="70">
        <v>59.978887999999998</v>
      </c>
      <c r="H18" s="100">
        <v>91.56</v>
      </c>
      <c r="I18" s="70">
        <v>3.45</v>
      </c>
      <c r="J18" s="70">
        <f t="shared" si="3"/>
        <v>41400</v>
      </c>
      <c r="K18" s="70">
        <f t="shared" si="4"/>
        <v>10.746598960138636</v>
      </c>
      <c r="L18" s="70">
        <v>76.5</v>
      </c>
      <c r="M18" s="70">
        <f t="shared" si="5"/>
        <v>29739.685950449355</v>
      </c>
      <c r="N18" s="70">
        <f t="shared" si="6"/>
        <v>205.04799710372018</v>
      </c>
      <c r="O18" s="101">
        <f t="shared" si="0"/>
        <v>2.6712962962962994E-2</v>
      </c>
      <c r="P18" s="102">
        <f t="shared" si="2"/>
        <v>16.37781629116116</v>
      </c>
      <c r="Q18" s="102">
        <f>AVERAGE(P$5:P18)</f>
        <v>28.559589054385295</v>
      </c>
      <c r="R18" s="103">
        <f t="shared" si="1"/>
        <v>10.5</v>
      </c>
      <c r="S18" s="104"/>
      <c r="T18" s="105">
        <f t="shared" si="7"/>
        <v>0.27102307960273042</v>
      </c>
      <c r="U18" s="106">
        <v>0.7</v>
      </c>
      <c r="V18" s="107"/>
    </row>
    <row r="19" spans="1:22" ht="13.5" customHeight="1" x14ac:dyDescent="0.2">
      <c r="A19" s="96">
        <v>44332</v>
      </c>
      <c r="B19" s="97" t="s">
        <v>54</v>
      </c>
      <c r="C19" s="98">
        <v>15</v>
      </c>
      <c r="D19" s="99">
        <v>0.13166666666666668</v>
      </c>
      <c r="E19" s="99">
        <v>0.15429398148148146</v>
      </c>
      <c r="F19" s="70">
        <v>10.5</v>
      </c>
      <c r="G19" s="70">
        <v>37.685471999999997</v>
      </c>
      <c r="H19" s="100">
        <v>84.81</v>
      </c>
      <c r="I19" s="70">
        <v>4</v>
      </c>
      <c r="J19" s="70">
        <f t="shared" si="3"/>
        <v>48000</v>
      </c>
      <c r="K19" s="70">
        <f t="shared" si="4"/>
        <v>12.687033452685441</v>
      </c>
      <c r="L19" s="70">
        <v>76.5</v>
      </c>
      <c r="M19" s="70">
        <f t="shared" si="5"/>
        <v>26833.266695325245</v>
      </c>
      <c r="N19" s="70">
        <f t="shared" si="6"/>
        <v>185.00893388026068</v>
      </c>
      <c r="O19" s="101">
        <f t="shared" si="0"/>
        <v>2.2627314814814781E-2</v>
      </c>
      <c r="P19" s="102">
        <f t="shared" si="2"/>
        <v>19.335038363171385</v>
      </c>
      <c r="Q19" s="102">
        <f>AVERAGE(P$5:P19)</f>
        <v>27.944619008304368</v>
      </c>
      <c r="R19" s="103">
        <f t="shared" si="1"/>
        <v>10.5</v>
      </c>
      <c r="S19" s="104"/>
      <c r="T19" s="105">
        <f t="shared" si="7"/>
        <v>0.34542521720872293</v>
      </c>
      <c r="U19" s="106">
        <v>0.7</v>
      </c>
      <c r="V19" s="107"/>
    </row>
    <row r="20" spans="1:22" hidden="1" x14ac:dyDescent="0.2">
      <c r="A20" s="96">
        <v>44332</v>
      </c>
      <c r="B20" s="97" t="s">
        <v>53</v>
      </c>
      <c r="C20" s="98">
        <v>16</v>
      </c>
      <c r="D20" s="99">
        <v>0.46932870370370372</v>
      </c>
      <c r="E20" s="99">
        <v>0.48657407407407405</v>
      </c>
      <c r="F20" s="70">
        <v>11</v>
      </c>
      <c r="G20" s="70">
        <v>65.958568</v>
      </c>
      <c r="H20" s="100">
        <v>66.11</v>
      </c>
      <c r="I20" s="70">
        <v>4.03</v>
      </c>
      <c r="J20" s="70">
        <f t="shared" si="3"/>
        <v>48360</v>
      </c>
      <c r="K20" s="70">
        <f t="shared" si="4"/>
        <v>17.439095838926217</v>
      </c>
      <c r="L20" s="70">
        <v>76.5</v>
      </c>
      <c r="M20" s="70">
        <f t="shared" si="5"/>
        <v>15911.898330080316</v>
      </c>
      <c r="N20" s="70">
        <f t="shared" si="6"/>
        <v>109.70872013030456</v>
      </c>
      <c r="O20" s="101">
        <f t="shared" si="0"/>
        <v>1.7245370370370328E-2</v>
      </c>
      <c r="P20" s="102">
        <f t="shared" si="2"/>
        <v>26.577181208053759</v>
      </c>
      <c r="Q20" s="102">
        <f>AVERAGE(P$5:P20)</f>
        <v>27.859154145788708</v>
      </c>
      <c r="R20" s="103">
        <f t="shared" si="1"/>
        <v>11</v>
      </c>
      <c r="S20" s="104"/>
      <c r="T20" s="105">
        <f t="shared" si="7"/>
        <v>0.60911293867552618</v>
      </c>
      <c r="U20" s="106">
        <v>0.7</v>
      </c>
      <c r="V20" s="107"/>
    </row>
    <row r="21" spans="1:22" hidden="1" x14ac:dyDescent="0.2">
      <c r="A21" s="96">
        <v>44332</v>
      </c>
      <c r="B21" s="97" t="s">
        <v>53</v>
      </c>
      <c r="C21" s="98">
        <v>17</v>
      </c>
      <c r="D21" s="99">
        <v>0.54831018518518515</v>
      </c>
      <c r="E21" s="99">
        <v>0.56396990740740738</v>
      </c>
      <c r="F21" s="70">
        <v>8</v>
      </c>
      <c r="G21" s="70">
        <v>65.906863999999999</v>
      </c>
      <c r="H21" s="100">
        <v>81.19</v>
      </c>
      <c r="I21" s="70">
        <v>4.21</v>
      </c>
      <c r="J21" s="70">
        <f t="shared" si="3"/>
        <v>50520</v>
      </c>
      <c r="K21" s="70">
        <f t="shared" si="4"/>
        <v>13.967212416851435</v>
      </c>
      <c r="L21" s="70">
        <v>76.5</v>
      </c>
      <c r="M21" s="70">
        <f t="shared" si="5"/>
        <v>24969.148555414438</v>
      </c>
      <c r="N21" s="70">
        <f t="shared" si="6"/>
        <v>172.15628669392925</v>
      </c>
      <c r="O21" s="101">
        <f t="shared" si="0"/>
        <v>1.5659722222222228E-2</v>
      </c>
      <c r="P21" s="102">
        <f t="shared" si="2"/>
        <v>21.286031042128595</v>
      </c>
      <c r="Q21" s="102">
        <f>AVERAGE(P$5:P21)</f>
        <v>27.472499845573406</v>
      </c>
      <c r="R21" s="103">
        <f t="shared" si="1"/>
        <v>8</v>
      </c>
      <c r="S21" s="104"/>
      <c r="T21" s="105">
        <f t="shared" si="7"/>
        <v>0.39723564706297976</v>
      </c>
      <c r="U21" s="106">
        <v>0.7</v>
      </c>
      <c r="V21" s="107"/>
    </row>
    <row r="22" spans="1:22" hidden="1" x14ac:dyDescent="0.2">
      <c r="A22" s="96">
        <v>44332</v>
      </c>
      <c r="B22" s="97" t="s">
        <v>53</v>
      </c>
      <c r="C22" s="98">
        <v>18</v>
      </c>
      <c r="D22" s="99">
        <v>0.62806712962962963</v>
      </c>
      <c r="E22" s="99">
        <v>0.65539351851851857</v>
      </c>
      <c r="F22" s="70">
        <v>11</v>
      </c>
      <c r="G22" s="70">
        <v>64.576048</v>
      </c>
      <c r="H22" s="100">
        <v>88.07</v>
      </c>
      <c r="I22" s="70">
        <v>2.12</v>
      </c>
      <c r="J22" s="70">
        <f t="shared" si="3"/>
        <v>25440</v>
      </c>
      <c r="K22" s="70">
        <f t="shared" si="4"/>
        <v>11.005613214739494</v>
      </c>
      <c r="L22" s="70">
        <v>76.5</v>
      </c>
      <c r="M22" s="70">
        <f t="shared" si="5"/>
        <v>17556.155942978479</v>
      </c>
      <c r="N22" s="70">
        <f t="shared" si="6"/>
        <v>121.0454817494103</v>
      </c>
      <c r="O22" s="101">
        <f t="shared" si="0"/>
        <v>2.7326388888888942E-2</v>
      </c>
      <c r="P22" s="102">
        <f t="shared" si="2"/>
        <v>16.772554002541263</v>
      </c>
      <c r="Q22" s="102">
        <f>AVERAGE(P$5:P22)</f>
        <v>26.878058409849398</v>
      </c>
      <c r="R22" s="103">
        <f t="shared" si="1"/>
        <v>11</v>
      </c>
      <c r="S22" s="104"/>
      <c r="T22" s="105">
        <f t="shared" si="7"/>
        <v>0.2885541116147497</v>
      </c>
      <c r="U22" s="106">
        <v>0.7</v>
      </c>
      <c r="V22" s="107"/>
    </row>
    <row r="23" spans="1:22" hidden="1" x14ac:dyDescent="0.2">
      <c r="A23" s="96">
        <v>44332</v>
      </c>
      <c r="B23" s="97" t="s">
        <v>53</v>
      </c>
      <c r="C23" s="98">
        <v>19</v>
      </c>
      <c r="D23" s="99">
        <v>0.91224537037037035</v>
      </c>
      <c r="E23" s="99">
        <v>0.92928240740740742</v>
      </c>
      <c r="F23" s="70">
        <v>11.5</v>
      </c>
      <c r="G23" s="70">
        <v>65.855159999999998</v>
      </c>
      <c r="H23" s="100">
        <v>93.76</v>
      </c>
      <c r="I23" s="70">
        <v>1.19</v>
      </c>
      <c r="J23" s="70">
        <f t="shared" si="3"/>
        <v>14280</v>
      </c>
      <c r="K23" s="70">
        <f t="shared" si="4"/>
        <v>18.454724999999961</v>
      </c>
      <c r="L23" s="70">
        <v>76.5</v>
      </c>
      <c r="M23" s="70">
        <f t="shared" si="5"/>
        <v>6816.6014530196826</v>
      </c>
      <c r="N23" s="70">
        <f t="shared" si="6"/>
        <v>46.998831034221986</v>
      </c>
      <c r="O23" s="101">
        <f t="shared" si="0"/>
        <v>1.7037037037037073E-2</v>
      </c>
      <c r="P23" s="102">
        <f t="shared" si="2"/>
        <v>28.12499999999994</v>
      </c>
      <c r="Q23" s="102">
        <f>AVERAGE(P$5:P23)</f>
        <v>26.943686914594164</v>
      </c>
      <c r="R23" s="103">
        <f t="shared" si="1"/>
        <v>11.5</v>
      </c>
      <c r="S23" s="104"/>
      <c r="T23" s="105">
        <f t="shared" si="7"/>
        <v>0.45449697486813428</v>
      </c>
      <c r="U23" s="106">
        <v>0.7</v>
      </c>
      <c r="V23" s="107"/>
    </row>
    <row r="24" spans="1:22" ht="13.5" customHeight="1" x14ac:dyDescent="0.2">
      <c r="A24" s="96">
        <v>44333</v>
      </c>
      <c r="B24" s="97" t="s">
        <v>54</v>
      </c>
      <c r="C24" s="98">
        <v>20</v>
      </c>
      <c r="D24" s="99">
        <v>8.3043981481481483E-2</v>
      </c>
      <c r="E24" s="99">
        <v>0.105</v>
      </c>
      <c r="F24" s="70">
        <v>10.5</v>
      </c>
      <c r="G24" s="70">
        <v>65.87764</v>
      </c>
      <c r="H24" s="100">
        <v>91.85</v>
      </c>
      <c r="I24" s="70">
        <v>1.4</v>
      </c>
      <c r="J24" s="70">
        <f t="shared" si="3"/>
        <v>16800</v>
      </c>
      <c r="K24" s="70">
        <f t="shared" si="4"/>
        <v>13.074934317343176</v>
      </c>
      <c r="L24" s="70">
        <v>76.5</v>
      </c>
      <c r="M24" s="70">
        <f t="shared" si="5"/>
        <v>10549.435732989965</v>
      </c>
      <c r="N24" s="70">
        <f t="shared" si="6"/>
        <v>72.735827514389882</v>
      </c>
      <c r="O24" s="101">
        <f t="shared" si="0"/>
        <v>2.1956018518518514E-2</v>
      </c>
      <c r="P24" s="102">
        <f t="shared" si="2"/>
        <v>19.926199261992625</v>
      </c>
      <c r="Q24" s="102">
        <f>AVERAGE(P$5:P24)</f>
        <v>26.592812531964086</v>
      </c>
      <c r="R24" s="103">
        <f t="shared" si="1"/>
        <v>10.5</v>
      </c>
      <c r="S24" s="104"/>
      <c r="T24" s="105">
        <f t="shared" si="7"/>
        <v>0.32870126296155833</v>
      </c>
      <c r="U24" s="106">
        <v>0.7</v>
      </c>
      <c r="V24" s="107"/>
    </row>
    <row r="25" spans="1:22" ht="13.5" customHeight="1" x14ac:dyDescent="0.2">
      <c r="A25" s="108">
        <v>44333</v>
      </c>
      <c r="B25" s="97" t="s">
        <v>54</v>
      </c>
      <c r="C25" s="98">
        <v>21</v>
      </c>
      <c r="D25" s="99">
        <v>0.39099537037037035</v>
      </c>
      <c r="E25" s="99">
        <v>0.40879629629629632</v>
      </c>
      <c r="F25" s="70">
        <v>2</v>
      </c>
      <c r="G25" s="70">
        <v>41.439632000000003</v>
      </c>
      <c r="H25" s="100">
        <v>79</v>
      </c>
      <c r="I25" s="70">
        <v>2</v>
      </c>
      <c r="J25" s="70">
        <f t="shared" si="3"/>
        <v>24000</v>
      </c>
      <c r="K25" s="70">
        <f t="shared" si="4"/>
        <v>3.0717877763328918</v>
      </c>
      <c r="L25" s="70">
        <v>76.5</v>
      </c>
      <c r="M25" s="70">
        <f t="shared" si="5"/>
        <v>51211.044611260666</v>
      </c>
      <c r="N25" s="70">
        <f t="shared" si="6"/>
        <v>353.08786194393559</v>
      </c>
      <c r="O25" s="101">
        <f t="shared" ref="O25:O46" si="8">E25-D25</f>
        <v>1.780092592592597E-2</v>
      </c>
      <c r="P25" s="102">
        <f t="shared" si="2"/>
        <v>4.6814044213263859</v>
      </c>
      <c r="Q25" s="102">
        <f>AVERAGE(P$5:P25)</f>
        <v>25.549412145743243</v>
      </c>
      <c r="R25" s="103">
        <f t="shared" si="1"/>
        <v>2</v>
      </c>
      <c r="S25" s="104"/>
      <c r="T25" s="105">
        <f t="shared" si="7"/>
        <v>8.9785278506451585E-2</v>
      </c>
      <c r="U25" s="106">
        <v>0.7</v>
      </c>
      <c r="V25" s="107"/>
    </row>
    <row r="26" spans="1:22" hidden="1" x14ac:dyDescent="0.2">
      <c r="A26" s="108">
        <v>44333</v>
      </c>
      <c r="B26" s="97" t="s">
        <v>53</v>
      </c>
      <c r="C26" s="98">
        <v>22</v>
      </c>
      <c r="D26" s="99">
        <v>0.59256944444444448</v>
      </c>
      <c r="E26" s="99">
        <v>0.63877314814814812</v>
      </c>
      <c r="F26" s="70">
        <v>11.5</v>
      </c>
      <c r="G26" s="70">
        <v>65.958568</v>
      </c>
      <c r="H26" s="100">
        <v>65.63</v>
      </c>
      <c r="I26" s="70">
        <v>3.59</v>
      </c>
      <c r="J26" s="70">
        <f t="shared" si="3"/>
        <v>43080</v>
      </c>
      <c r="K26" s="70">
        <f t="shared" si="4"/>
        <v>6.8049486973947992</v>
      </c>
      <c r="L26" s="70">
        <v>76.5</v>
      </c>
      <c r="M26" s="70">
        <f t="shared" si="5"/>
        <v>34969.826353552155</v>
      </c>
      <c r="N26" s="70">
        <f t="shared" si="6"/>
        <v>241.10855994941724</v>
      </c>
      <c r="O26" s="101">
        <f t="shared" si="8"/>
        <v>4.6203703703703636E-2</v>
      </c>
      <c r="P26" s="102">
        <f t="shared" si="2"/>
        <v>10.370741482965947</v>
      </c>
      <c r="Q26" s="102">
        <f>AVERAGE(P$5:P26)</f>
        <v>24.85947257016246</v>
      </c>
      <c r="R26" s="103">
        <f t="shared" si="1"/>
        <v>11.5</v>
      </c>
      <c r="S26" s="104"/>
      <c r="T26" s="105">
        <f t="shared" si="7"/>
        <v>0.23942167714704443</v>
      </c>
      <c r="U26" s="106">
        <v>0.7</v>
      </c>
      <c r="V26" s="107"/>
    </row>
    <row r="27" spans="1:22" hidden="1" x14ac:dyDescent="0.2">
      <c r="A27" s="108">
        <v>44333</v>
      </c>
      <c r="B27" s="97" t="s">
        <v>53</v>
      </c>
      <c r="C27" s="98">
        <v>23</v>
      </c>
      <c r="D27" s="99">
        <v>0.82634259259259257</v>
      </c>
      <c r="E27" s="99">
        <v>0.85646990740740747</v>
      </c>
      <c r="F27" s="70">
        <v>11.5</v>
      </c>
      <c r="G27" s="70">
        <v>49.885368</v>
      </c>
      <c r="H27" s="100">
        <v>75.790000000000006</v>
      </c>
      <c r="I27" s="70">
        <v>7.4</v>
      </c>
      <c r="J27" s="70">
        <f t="shared" si="3"/>
        <v>88800</v>
      </c>
      <c r="K27" s="70">
        <f t="shared" si="4"/>
        <v>10.436171801767163</v>
      </c>
      <c r="L27" s="70">
        <v>76.5</v>
      </c>
      <c r="M27" s="70">
        <f t="shared" si="5"/>
        <v>53591.843320229134</v>
      </c>
      <c r="N27" s="70">
        <f t="shared" si="6"/>
        <v>369.50289765058301</v>
      </c>
      <c r="O27" s="101">
        <f t="shared" si="8"/>
        <v>3.0127314814814898E-2</v>
      </c>
      <c r="P27" s="102">
        <f t="shared" si="2"/>
        <v>15.904725316941946</v>
      </c>
      <c r="Q27" s="102">
        <f>AVERAGE(P$5:P27)</f>
        <v>24.470135733065916</v>
      </c>
      <c r="R27" s="103">
        <f t="shared" si="1"/>
        <v>11.5</v>
      </c>
      <c r="S27" s="104"/>
      <c r="T27" s="105">
        <f t="shared" si="7"/>
        <v>0.31795842013502107</v>
      </c>
      <c r="U27" s="106">
        <v>0.7</v>
      </c>
      <c r="V27" s="107"/>
    </row>
    <row r="28" spans="1:22" ht="13.5" customHeight="1" x14ac:dyDescent="0.2">
      <c r="A28" s="108">
        <v>44399</v>
      </c>
      <c r="B28" s="97" t="s">
        <v>54</v>
      </c>
      <c r="C28" s="98">
        <v>24</v>
      </c>
      <c r="D28" s="99">
        <v>0.99283564814814806</v>
      </c>
      <c r="E28" s="99">
        <v>1.0205787037037037</v>
      </c>
      <c r="F28" s="70">
        <v>11</v>
      </c>
      <c r="G28" s="70">
        <v>65.565168</v>
      </c>
      <c r="H28" s="100">
        <v>92.17</v>
      </c>
      <c r="I28" s="70">
        <v>6.36</v>
      </c>
      <c r="J28" s="70">
        <f t="shared" si="3"/>
        <v>76320</v>
      </c>
      <c r="K28" s="70">
        <f t="shared" si="4"/>
        <v>10.840322403003709</v>
      </c>
      <c r="L28" s="70">
        <v>76.5</v>
      </c>
      <c r="M28" s="70">
        <f t="shared" si="5"/>
        <v>54127.215839530385</v>
      </c>
      <c r="N28" s="70">
        <f t="shared" si="6"/>
        <v>373.19416268176053</v>
      </c>
      <c r="O28" s="101">
        <f t="shared" si="8"/>
        <v>2.7743055555555673E-2</v>
      </c>
      <c r="P28" s="102">
        <f t="shared" si="2"/>
        <v>16.520650813516827</v>
      </c>
      <c r="Q28" s="102">
        <f>AVERAGE(P$5:P28)</f>
        <v>24.138907194751368</v>
      </c>
      <c r="R28" s="103">
        <f t="shared" si="1"/>
        <v>11</v>
      </c>
      <c r="S28" s="104"/>
      <c r="T28" s="105">
        <f t="shared" si="7"/>
        <v>0.27157740166419803</v>
      </c>
      <c r="U28" s="106">
        <v>0.7</v>
      </c>
      <c r="V28" s="107"/>
    </row>
    <row r="29" spans="1:22" hidden="1" x14ac:dyDescent="0.2">
      <c r="A29" s="108">
        <v>44399</v>
      </c>
      <c r="B29" s="97" t="s">
        <v>53</v>
      </c>
      <c r="C29" s="98">
        <v>25</v>
      </c>
      <c r="D29" s="99">
        <v>0.26436342592592593</v>
      </c>
      <c r="E29" s="99">
        <v>0.27689814814814812</v>
      </c>
      <c r="F29" s="70">
        <v>5.5</v>
      </c>
      <c r="G29" s="70">
        <v>60.131751999999999</v>
      </c>
      <c r="H29" s="100">
        <v>75.88</v>
      </c>
      <c r="I29" s="70">
        <v>6.01</v>
      </c>
      <c r="J29" s="70">
        <f t="shared" si="3"/>
        <v>72120</v>
      </c>
      <c r="K29" s="70">
        <f t="shared" si="4"/>
        <v>11.996423268698098</v>
      </c>
      <c r="L29" s="70">
        <v>76.5</v>
      </c>
      <c r="M29" s="70">
        <f t="shared" si="5"/>
        <v>38234.108422122546</v>
      </c>
      <c r="N29" s="70">
        <f t="shared" si="6"/>
        <v>263.61500138451362</v>
      </c>
      <c r="O29" s="101">
        <f t="shared" si="8"/>
        <v>1.2534722222222183E-2</v>
      </c>
      <c r="P29" s="102">
        <f t="shared" si="2"/>
        <v>18.282548476454352</v>
      </c>
      <c r="Q29" s="102">
        <f>AVERAGE(P$5:P29)</f>
        <v>23.904652846019488</v>
      </c>
      <c r="R29" s="103">
        <f t="shared" si="1"/>
        <v>5.5</v>
      </c>
      <c r="S29" s="104"/>
      <c r="T29" s="105">
        <f t="shared" si="7"/>
        <v>0.36506103090314751</v>
      </c>
      <c r="U29" s="106">
        <v>0.7</v>
      </c>
      <c r="V29" s="107"/>
    </row>
    <row r="30" spans="1:22" ht="13.5" customHeight="1" x14ac:dyDescent="0.2">
      <c r="A30" s="109">
        <v>44421</v>
      </c>
      <c r="B30" s="97" t="s">
        <v>54</v>
      </c>
      <c r="C30" s="98">
        <v>26</v>
      </c>
      <c r="D30" s="99">
        <v>0.65500000000000003</v>
      </c>
      <c r="E30" s="99">
        <v>0.6708912037037037</v>
      </c>
      <c r="F30" s="70">
        <v>16.5</v>
      </c>
      <c r="G30" s="70">
        <v>23.479910399999998</v>
      </c>
      <c r="H30" s="100">
        <v>87.754999999999995</v>
      </c>
      <c r="I30" s="70">
        <v>8.0299999999999994</v>
      </c>
      <c r="J30" s="70">
        <f t="shared" si="3"/>
        <v>96359.999999999985</v>
      </c>
      <c r="K30" s="70">
        <f t="shared" si="4"/>
        <v>28.387748871085272</v>
      </c>
      <c r="L30" s="70">
        <v>76.5</v>
      </c>
      <c r="M30" s="70">
        <f t="shared" si="5"/>
        <v>24760.13909032051</v>
      </c>
      <c r="N30" s="70">
        <f t="shared" si="6"/>
        <v>170.71521659437823</v>
      </c>
      <c r="O30" s="101">
        <f t="shared" si="8"/>
        <v>1.5891203703703671E-2</v>
      </c>
      <c r="P30" s="102">
        <f t="shared" si="2"/>
        <v>43.262927895120264</v>
      </c>
      <c r="Q30" s="102">
        <f>AVERAGE(P$5:P30)</f>
        <v>24.649201886369518</v>
      </c>
      <c r="R30" s="103">
        <f t="shared" si="1"/>
        <v>16.5</v>
      </c>
      <c r="S30" s="104"/>
      <c r="T30" s="105">
        <f t="shared" si="7"/>
        <v>0.74696473990293688</v>
      </c>
      <c r="U30" s="106">
        <v>0.7</v>
      </c>
      <c r="V30" s="107"/>
    </row>
    <row r="31" spans="1:22" ht="13.5" customHeight="1" x14ac:dyDescent="0.2">
      <c r="A31" s="109">
        <v>44421</v>
      </c>
      <c r="B31" s="97" t="s">
        <v>54</v>
      </c>
      <c r="C31" s="98">
        <v>27</v>
      </c>
      <c r="D31" s="99">
        <v>0.67609953703703696</v>
      </c>
      <c r="E31" s="99">
        <v>0.68909722222222225</v>
      </c>
      <c r="F31" s="70">
        <v>16.5</v>
      </c>
      <c r="G31" s="70">
        <v>61.477180000000004</v>
      </c>
      <c r="H31" s="100">
        <v>92.188000000000002</v>
      </c>
      <c r="I31" s="70">
        <v>2.2599999999999998</v>
      </c>
      <c r="J31" s="70">
        <f t="shared" si="3"/>
        <v>27119.999999999996</v>
      </c>
      <c r="K31" s="70">
        <f t="shared" si="4"/>
        <v>34.707372395369262</v>
      </c>
      <c r="L31" s="70">
        <v>76.5</v>
      </c>
      <c r="M31" s="70">
        <f t="shared" si="5"/>
        <v>6717.0681243182971</v>
      </c>
      <c r="N31" s="70">
        <f t="shared" si="6"/>
        <v>46.312572620824824</v>
      </c>
      <c r="O31" s="101">
        <f t="shared" si="8"/>
        <v>1.2997685185185293E-2</v>
      </c>
      <c r="P31" s="102">
        <f t="shared" si="2"/>
        <v>52.894033837933669</v>
      </c>
      <c r="Q31" s="102">
        <f>AVERAGE(P$5:P31)</f>
        <v>25.695306773464488</v>
      </c>
      <c r="R31" s="103">
        <f t="shared" si="1"/>
        <v>16.5</v>
      </c>
      <c r="S31" s="104"/>
      <c r="T31" s="105">
        <f t="shared" si="7"/>
        <v>0.86933739219877537</v>
      </c>
      <c r="U31" s="106">
        <v>0.7</v>
      </c>
      <c r="V31" s="107"/>
    </row>
    <row r="32" spans="1:22" ht="13.5" customHeight="1" x14ac:dyDescent="0.2">
      <c r="A32" s="109">
        <v>44421</v>
      </c>
      <c r="B32" s="97" t="s">
        <v>54</v>
      </c>
      <c r="C32" s="98">
        <v>28</v>
      </c>
      <c r="D32" s="99">
        <v>0.69466435185185194</v>
      </c>
      <c r="E32" s="99">
        <v>0.70857638888888885</v>
      </c>
      <c r="F32" s="70">
        <v>16.501999999999999</v>
      </c>
      <c r="G32" s="70">
        <v>27.003650400000001</v>
      </c>
      <c r="H32" s="100">
        <v>94.641000000000005</v>
      </c>
      <c r="I32" s="70">
        <v>6.66</v>
      </c>
      <c r="J32" s="70">
        <f t="shared" si="3"/>
        <v>79920</v>
      </c>
      <c r="K32" s="70">
        <f t="shared" si="4"/>
        <v>32.43020267021658</v>
      </c>
      <c r="L32" s="70">
        <v>76.5</v>
      </c>
      <c r="M32" s="70">
        <f t="shared" si="5"/>
        <v>19499.22197258443</v>
      </c>
      <c r="N32" s="70">
        <f t="shared" si="6"/>
        <v>134.44245568769622</v>
      </c>
      <c r="O32" s="101">
        <f t="shared" si="8"/>
        <v>1.3912037037036917E-2</v>
      </c>
      <c r="P32" s="102">
        <f t="shared" si="2"/>
        <v>49.423627287853996</v>
      </c>
      <c r="Q32" s="102">
        <f>AVERAGE(P$5:P32)</f>
        <v>26.542746791835537</v>
      </c>
      <c r="R32" s="103">
        <f t="shared" si="1"/>
        <v>16.501999999999999</v>
      </c>
      <c r="S32" s="104"/>
      <c r="T32" s="105">
        <f t="shared" si="7"/>
        <v>0.79124569446091819</v>
      </c>
      <c r="U32" s="106">
        <v>0.7</v>
      </c>
      <c r="V32" s="107"/>
    </row>
    <row r="33" spans="1:22" ht="13.5" customHeight="1" x14ac:dyDescent="0.2">
      <c r="A33" s="110">
        <v>44421</v>
      </c>
      <c r="B33" s="97" t="s">
        <v>54</v>
      </c>
      <c r="C33" s="98">
        <v>29</v>
      </c>
      <c r="D33" s="99">
        <v>0.71270833333333339</v>
      </c>
      <c r="E33" s="99">
        <v>0.7336921296296296</v>
      </c>
      <c r="F33" s="70">
        <v>5.48</v>
      </c>
      <c r="G33" s="70">
        <v>7.2194520000000004</v>
      </c>
      <c r="H33" s="100">
        <v>97.26</v>
      </c>
      <c r="I33" s="70">
        <v>4</v>
      </c>
      <c r="J33" s="70">
        <f t="shared" si="3"/>
        <v>48000</v>
      </c>
      <c r="K33" s="70">
        <f t="shared" si="4"/>
        <v>7.1400343651406812</v>
      </c>
      <c r="L33" s="70">
        <v>76.5</v>
      </c>
      <c r="M33" s="70">
        <f t="shared" si="5"/>
        <v>53769.539515656194</v>
      </c>
      <c r="N33" s="70">
        <f t="shared" si="6"/>
        <v>370.7280702709657</v>
      </c>
      <c r="O33" s="101">
        <f t="shared" si="8"/>
        <v>2.0983796296296209E-2</v>
      </c>
      <c r="P33" s="102">
        <f t="shared" si="2"/>
        <v>10.881412024269213</v>
      </c>
      <c r="Q33" s="102">
        <f>AVERAGE(P$5:P33)</f>
        <v>26.002700765367734</v>
      </c>
      <c r="R33" s="103">
        <f t="shared" si="1"/>
        <v>5.48</v>
      </c>
      <c r="S33" s="104"/>
      <c r="T33" s="105">
        <f t="shared" si="7"/>
        <v>0.16951457860949429</v>
      </c>
      <c r="U33" s="106">
        <v>0.7</v>
      </c>
      <c r="V33" s="107"/>
    </row>
    <row r="34" spans="1:22" ht="13.5" customHeight="1" x14ac:dyDescent="0.2">
      <c r="A34" s="109">
        <v>44421</v>
      </c>
      <c r="B34" s="97" t="s">
        <v>54</v>
      </c>
      <c r="C34" s="98">
        <v>30</v>
      </c>
      <c r="D34" s="99">
        <v>0.79053240740740749</v>
      </c>
      <c r="E34" s="99">
        <v>0.80077546296296298</v>
      </c>
      <c r="F34" s="70">
        <v>17</v>
      </c>
      <c r="G34" s="70">
        <v>0.37249359999999998</v>
      </c>
      <c r="H34" s="100">
        <v>94.4</v>
      </c>
      <c r="I34" s="70">
        <v>5.47</v>
      </c>
      <c r="J34" s="70">
        <f t="shared" si="3"/>
        <v>65640</v>
      </c>
      <c r="K34" s="70">
        <f t="shared" si="4"/>
        <v>45.375685423729095</v>
      </c>
      <c r="L34" s="70">
        <v>76.5</v>
      </c>
      <c r="M34" s="70">
        <f t="shared" si="5"/>
        <v>11215.126399312454</v>
      </c>
      <c r="N34" s="70">
        <f t="shared" si="6"/>
        <v>77.325604892923536</v>
      </c>
      <c r="O34" s="101">
        <f t="shared" si="8"/>
        <v>1.0243055555555491E-2</v>
      </c>
      <c r="P34" s="102">
        <f t="shared" si="2"/>
        <v>69.152542372881783</v>
      </c>
      <c r="Q34" s="102">
        <f>AVERAGE(P$5:P34)</f>
        <v>27.441028818951541</v>
      </c>
      <c r="R34" s="103">
        <f t="shared" si="1"/>
        <v>17</v>
      </c>
      <c r="S34" s="104"/>
      <c r="T34" s="105">
        <v>1</v>
      </c>
      <c r="U34" s="106">
        <v>0.7</v>
      </c>
      <c r="V34" s="107"/>
    </row>
    <row r="35" spans="1:22" ht="13.5" customHeight="1" x14ac:dyDescent="0.2">
      <c r="A35" s="109">
        <v>44421</v>
      </c>
      <c r="B35" s="97" t="s">
        <v>54</v>
      </c>
      <c r="C35" s="98">
        <v>31</v>
      </c>
      <c r="D35" s="99">
        <v>0.8062731481481481</v>
      </c>
      <c r="E35" s="99">
        <v>0.81766203703703699</v>
      </c>
      <c r="F35" s="70">
        <v>16.5</v>
      </c>
      <c r="G35" s="70">
        <v>50.912029600000004</v>
      </c>
      <c r="H35" s="100">
        <v>91.856999999999999</v>
      </c>
      <c r="I35" s="70">
        <v>4.6500000000000004</v>
      </c>
      <c r="J35" s="70">
        <f t="shared" si="3"/>
        <v>55800.000000000007</v>
      </c>
      <c r="K35" s="70">
        <f t="shared" si="4"/>
        <v>39.610141463414621</v>
      </c>
      <c r="L35" s="70">
        <v>76.5</v>
      </c>
      <c r="M35" s="70">
        <f t="shared" si="5"/>
        <v>11288.298789414675</v>
      </c>
      <c r="N35" s="70">
        <f t="shared" si="6"/>
        <v>77.830110961304726</v>
      </c>
      <c r="O35" s="101">
        <f t="shared" si="8"/>
        <v>1.1388888888888893E-2</v>
      </c>
      <c r="P35" s="102">
        <f t="shared" si="2"/>
        <v>60.365853658536565</v>
      </c>
      <c r="Q35" s="102">
        <f>AVERAGE(P$5:P35)</f>
        <v>28.503119942809121</v>
      </c>
      <c r="R35" s="103">
        <f t="shared" si="1"/>
        <v>16.5</v>
      </c>
      <c r="S35" s="104"/>
      <c r="T35" s="105">
        <f t="shared" si="7"/>
        <v>0.99571523818703322</v>
      </c>
      <c r="U35" s="106">
        <v>0.7</v>
      </c>
      <c r="V35" s="107"/>
    </row>
    <row r="36" spans="1:22" ht="13.5" customHeight="1" x14ac:dyDescent="0.2">
      <c r="A36" s="109">
        <v>44421</v>
      </c>
      <c r="B36" s="97" t="s">
        <v>54</v>
      </c>
      <c r="C36" s="98">
        <v>32</v>
      </c>
      <c r="D36" s="99">
        <v>0.82449074074074069</v>
      </c>
      <c r="E36" s="99">
        <v>0.83135416666666673</v>
      </c>
      <c r="F36" s="70">
        <v>16.515999999999998</v>
      </c>
      <c r="G36" s="70">
        <v>34.833209599999996</v>
      </c>
      <c r="H36" s="100">
        <v>93.777000000000001</v>
      </c>
      <c r="I36" s="70">
        <v>2.54</v>
      </c>
      <c r="J36" s="70">
        <f t="shared" si="3"/>
        <v>30480</v>
      </c>
      <c r="K36" s="70">
        <f t="shared" si="4"/>
        <v>65.791187987857271</v>
      </c>
      <c r="L36" s="70">
        <v>76.5</v>
      </c>
      <c r="M36" s="70">
        <f t="shared" si="5"/>
        <v>4021.8323744256854</v>
      </c>
      <c r="N36" s="70">
        <f t="shared" si="6"/>
        <v>27.729568981895238</v>
      </c>
      <c r="O36" s="101">
        <f t="shared" si="8"/>
        <v>6.8634259259260366E-3</v>
      </c>
      <c r="P36" s="102">
        <f t="shared" si="2"/>
        <v>100.26576728498993</v>
      </c>
      <c r="Q36" s="102">
        <f>AVERAGE(P$5:P36)</f>
        <v>30.745702672252271</v>
      </c>
      <c r="R36" s="103">
        <f t="shared" si="1"/>
        <v>16.515999999999998</v>
      </c>
      <c r="S36" s="104"/>
      <c r="T36" s="105">
        <v>1</v>
      </c>
      <c r="U36" s="106">
        <v>0.7</v>
      </c>
      <c r="V36" s="107"/>
    </row>
    <row r="37" spans="1:22" ht="13.5" customHeight="1" x14ac:dyDescent="0.2">
      <c r="A37" s="109">
        <v>44421</v>
      </c>
      <c r="B37" s="97" t="s">
        <v>54</v>
      </c>
      <c r="C37" s="98">
        <v>33</v>
      </c>
      <c r="D37" s="99">
        <v>0.83944444444444455</v>
      </c>
      <c r="E37" s="99">
        <v>0.85346064814814815</v>
      </c>
      <c r="F37" s="70">
        <v>16.507999999999999</v>
      </c>
      <c r="G37" s="70">
        <v>39.256824000000002</v>
      </c>
      <c r="H37" s="100">
        <v>87.701999999999998</v>
      </c>
      <c r="I37" s="70">
        <v>2.79</v>
      </c>
      <c r="J37" s="70">
        <f t="shared" si="3"/>
        <v>33480</v>
      </c>
      <c r="K37" s="70">
        <f t="shared" si="4"/>
        <v>32.200889214203372</v>
      </c>
      <c r="L37" s="70">
        <v>76.5</v>
      </c>
      <c r="M37" s="70">
        <f t="shared" si="5"/>
        <v>7998.7382438451814</v>
      </c>
      <c r="N37" s="70">
        <f t="shared" si="6"/>
        <v>55.149380494134</v>
      </c>
      <c r="O37" s="101">
        <f t="shared" si="8"/>
        <v>1.40162037037036E-2</v>
      </c>
      <c r="P37" s="102">
        <f t="shared" si="2"/>
        <v>49.074153592073024</v>
      </c>
      <c r="Q37" s="102">
        <f>AVERAGE(P$5:P37)</f>
        <v>31.301110275883207</v>
      </c>
      <c r="R37" s="103">
        <f t="shared" si="1"/>
        <v>16.507999999999999</v>
      </c>
      <c r="S37" s="104"/>
      <c r="T37" s="105">
        <f t="shared" si="7"/>
        <v>0.84781165959507898</v>
      </c>
      <c r="U37" s="106">
        <v>0.7</v>
      </c>
      <c r="V37" s="107"/>
    </row>
    <row r="38" spans="1:22" ht="13.5" customHeight="1" x14ac:dyDescent="0.2">
      <c r="A38" s="109">
        <v>44421</v>
      </c>
      <c r="B38" s="97" t="s">
        <v>54</v>
      </c>
      <c r="C38" s="98">
        <v>34</v>
      </c>
      <c r="D38" s="99">
        <v>44421.839444444442</v>
      </c>
      <c r="E38" s="99">
        <v>44421.853460648148</v>
      </c>
      <c r="F38" s="70">
        <v>16.5</v>
      </c>
      <c r="G38" s="70">
        <v>39.256824000000002</v>
      </c>
      <c r="H38" s="100">
        <v>87.701999999999998</v>
      </c>
      <c r="I38" s="70">
        <v>4.0599999999999996</v>
      </c>
      <c r="J38" s="70">
        <f t="shared" si="3"/>
        <v>48719.999999999993</v>
      </c>
      <c r="K38" s="70">
        <f t="shared" si="4"/>
        <v>32.185284222688104</v>
      </c>
      <c r="L38" s="70">
        <v>76.5</v>
      </c>
      <c r="M38" s="70">
        <f t="shared" si="5"/>
        <v>11411.43294825432</v>
      </c>
      <c r="N38" s="70">
        <f t="shared" si="6"/>
        <v>78.679091434305946</v>
      </c>
      <c r="O38" s="101">
        <f t="shared" si="8"/>
        <v>1.4016203705978114E-2</v>
      </c>
      <c r="P38" s="102">
        <f t="shared" si="2"/>
        <v>49.050371585764786</v>
      </c>
      <c r="Q38" s="102">
        <f>AVERAGE(P$5:P38)</f>
        <v>31.823147373232668</v>
      </c>
      <c r="R38" s="103">
        <f t="shared" si="1"/>
        <v>16.5</v>
      </c>
      <c r="S38" s="104"/>
      <c r="T38" s="105">
        <f t="shared" si="7"/>
        <v>0.8474007984643035</v>
      </c>
      <c r="U38" s="106">
        <v>0.7</v>
      </c>
      <c r="V38" s="107"/>
    </row>
    <row r="39" spans="1:22" ht="13.5" customHeight="1" x14ac:dyDescent="0.2">
      <c r="A39" s="109">
        <v>44421</v>
      </c>
      <c r="B39" s="97" t="s">
        <v>54</v>
      </c>
      <c r="C39" s="98">
        <v>35</v>
      </c>
      <c r="D39" s="99">
        <v>0.86045138888888895</v>
      </c>
      <c r="E39" s="99">
        <v>0.87775462962962969</v>
      </c>
      <c r="F39" s="70">
        <v>16.48</v>
      </c>
      <c r="G39" s="70">
        <v>36.731196000000004</v>
      </c>
      <c r="H39" s="100">
        <v>91.5</v>
      </c>
      <c r="I39" s="70">
        <v>6.91</v>
      </c>
      <c r="J39" s="70">
        <f t="shared" si="3"/>
        <v>82920</v>
      </c>
      <c r="K39" s="70">
        <f t="shared" si="4"/>
        <v>26.039555253511697</v>
      </c>
      <c r="L39" s="70">
        <v>76.5</v>
      </c>
      <c r="M39" s="70">
        <f t="shared" si="5"/>
        <v>24399.257324727427</v>
      </c>
      <c r="N39" s="70">
        <f t="shared" si="6"/>
        <v>168.22702343223767</v>
      </c>
      <c r="O39" s="101">
        <f t="shared" si="8"/>
        <v>1.7303240740740744E-2</v>
      </c>
      <c r="P39" s="102">
        <f t="shared" si="2"/>
        <v>39.68428093645484</v>
      </c>
      <c r="Q39" s="102">
        <f>AVERAGE(P$5:P39)</f>
        <v>32.047751189324728</v>
      </c>
      <c r="R39" s="103">
        <f t="shared" si="1"/>
        <v>16.48</v>
      </c>
      <c r="S39" s="104"/>
      <c r="T39" s="105">
        <f t="shared" si="7"/>
        <v>0.65713331572205391</v>
      </c>
      <c r="U39" s="106">
        <v>0.7</v>
      </c>
      <c r="V39" s="107"/>
    </row>
    <row r="40" spans="1:22" hidden="1" x14ac:dyDescent="0.2">
      <c r="A40" s="110">
        <v>44421</v>
      </c>
      <c r="B40" s="97" t="s">
        <v>53</v>
      </c>
      <c r="C40" s="98">
        <v>36</v>
      </c>
      <c r="D40" s="99">
        <v>0.8887962962962962</v>
      </c>
      <c r="E40" s="99">
        <v>0.90652777777777782</v>
      </c>
      <c r="F40" s="70">
        <v>22.039000000000001</v>
      </c>
      <c r="G40" s="70">
        <v>1.1619911999999999</v>
      </c>
      <c r="H40" s="100">
        <v>94.016999999999996</v>
      </c>
      <c r="I40" s="70">
        <v>2.36</v>
      </c>
      <c r="J40" s="70">
        <f t="shared" si="3"/>
        <v>28320</v>
      </c>
      <c r="K40" s="70">
        <f t="shared" si="4"/>
        <v>33.982135500783016</v>
      </c>
      <c r="L40" s="70">
        <v>76.5</v>
      </c>
      <c r="M40" s="70">
        <f t="shared" si="5"/>
        <v>6447.2063661129077</v>
      </c>
      <c r="N40" s="70">
        <f t="shared" si="6"/>
        <v>44.451940564820632</v>
      </c>
      <c r="O40" s="101">
        <f t="shared" si="8"/>
        <v>1.7731481481481626E-2</v>
      </c>
      <c r="P40" s="102">
        <f t="shared" si="2"/>
        <v>51.788772845952586</v>
      </c>
      <c r="Q40" s="102">
        <f>AVERAGE(P$5:P40)</f>
        <v>32.596112902008834</v>
      </c>
      <c r="R40" s="103">
        <f t="shared" si="1"/>
        <v>22.039000000000001</v>
      </c>
      <c r="S40" s="104"/>
      <c r="T40" s="105">
        <f t="shared" si="7"/>
        <v>0.83461328956872383</v>
      </c>
      <c r="U40" s="106">
        <v>0.7</v>
      </c>
      <c r="V40" s="107"/>
    </row>
    <row r="41" spans="1:22" hidden="1" x14ac:dyDescent="0.2">
      <c r="A41" s="109">
        <v>44421</v>
      </c>
      <c r="B41" s="97" t="s">
        <v>53</v>
      </c>
      <c r="C41" s="98">
        <v>37</v>
      </c>
      <c r="D41" s="99">
        <v>0.90959490740740734</v>
      </c>
      <c r="E41" s="99">
        <v>0.92340277777777768</v>
      </c>
      <c r="F41" s="70">
        <v>21.986999999999998</v>
      </c>
      <c r="G41" s="70">
        <v>2.1470647999999999</v>
      </c>
      <c r="H41" s="100">
        <v>94.179000000000002</v>
      </c>
      <c r="I41" s="70">
        <v>5.03</v>
      </c>
      <c r="J41" s="70">
        <f t="shared" si="3"/>
        <v>60360</v>
      </c>
      <c r="K41" s="70">
        <f t="shared" si="4"/>
        <v>43.53545426454324</v>
      </c>
      <c r="L41" s="70">
        <v>76.5</v>
      </c>
      <c r="M41" s="70">
        <f t="shared" si="5"/>
        <v>10747.168958694299</v>
      </c>
      <c r="N41" s="70">
        <f t="shared" si="6"/>
        <v>74.0991506496471</v>
      </c>
      <c r="O41" s="101">
        <f t="shared" si="8"/>
        <v>1.3807870370370345E-2</v>
      </c>
      <c r="P41" s="102">
        <f t="shared" si="2"/>
        <v>66.348030176026938</v>
      </c>
      <c r="Q41" s="102">
        <f>AVERAGE(P$5:P41)</f>
        <v>33.508326882387699</v>
      </c>
      <c r="R41" s="103">
        <f t="shared" si="1"/>
        <v>21.986999999999998</v>
      </c>
      <c r="S41" s="104"/>
      <c r="T41" s="105">
        <v>1</v>
      </c>
      <c r="U41" s="106">
        <v>0.7</v>
      </c>
      <c r="V41" s="107"/>
    </row>
    <row r="42" spans="1:22" ht="13.5" customHeight="1" x14ac:dyDescent="0.2">
      <c r="A42" s="109">
        <v>44421</v>
      </c>
      <c r="B42" s="97" t="s">
        <v>54</v>
      </c>
      <c r="C42" s="98">
        <v>38</v>
      </c>
      <c r="D42" s="99">
        <v>0.92891203703703706</v>
      </c>
      <c r="E42" s="99">
        <v>0.93936342592592592</v>
      </c>
      <c r="F42" s="70">
        <v>16.5</v>
      </c>
      <c r="G42" s="70">
        <v>43.989988000000004</v>
      </c>
      <c r="H42" s="100">
        <v>94.477999999999994</v>
      </c>
      <c r="I42" s="70">
        <v>4.9400000000000004</v>
      </c>
      <c r="J42" s="70">
        <f t="shared" si="3"/>
        <v>59280.000000000007</v>
      </c>
      <c r="K42" s="70">
        <f t="shared" si="4"/>
        <v>43.163210631229362</v>
      </c>
      <c r="L42" s="70">
        <v>76.5</v>
      </c>
      <c r="M42" s="70">
        <f t="shared" si="5"/>
        <v>11226.841099402505</v>
      </c>
      <c r="N42" s="70">
        <f t="shared" si="6"/>
        <v>77.406374938516421</v>
      </c>
      <c r="O42" s="101">
        <f t="shared" si="8"/>
        <v>1.0451388888888857E-2</v>
      </c>
      <c r="P42" s="102">
        <f t="shared" si="2"/>
        <v>65.780730897010159</v>
      </c>
      <c r="Q42" s="102">
        <f>AVERAGE(P$5:P42)</f>
        <v>34.357600672246186</v>
      </c>
      <c r="R42" s="103">
        <f t="shared" si="1"/>
        <v>16.5</v>
      </c>
      <c r="S42" s="104"/>
      <c r="T42" s="105">
        <v>1</v>
      </c>
      <c r="U42" s="106">
        <v>0.7</v>
      </c>
      <c r="V42" s="107"/>
    </row>
    <row r="43" spans="1:22" ht="13.5" customHeight="1" x14ac:dyDescent="0.2">
      <c r="A43" s="109">
        <v>44421</v>
      </c>
      <c r="B43" s="97" t="s">
        <v>54</v>
      </c>
      <c r="C43" s="98">
        <v>39</v>
      </c>
      <c r="D43" s="99">
        <v>0.95127314814814812</v>
      </c>
      <c r="E43" s="99">
        <v>0.96221064814814816</v>
      </c>
      <c r="F43" s="70">
        <v>17.018000000000001</v>
      </c>
      <c r="G43" s="70">
        <v>8.1883400000000002</v>
      </c>
      <c r="H43" s="100">
        <v>94.433000000000007</v>
      </c>
      <c r="I43" s="70">
        <v>4.6100000000000003</v>
      </c>
      <c r="J43" s="70">
        <f t="shared" si="3"/>
        <v>55320.000000000007</v>
      </c>
      <c r="K43" s="70">
        <f t="shared" si="4"/>
        <v>42.539683900952213</v>
      </c>
      <c r="L43" s="70">
        <v>76.5</v>
      </c>
      <c r="M43" s="70">
        <f t="shared" si="5"/>
        <v>10188.183215001651</v>
      </c>
      <c r="N43" s="70">
        <f t="shared" si="6"/>
        <v>70.245078103464778</v>
      </c>
      <c r="O43" s="101">
        <f t="shared" si="8"/>
        <v>1.0937500000000044E-2</v>
      </c>
      <c r="P43" s="102">
        <f t="shared" si="2"/>
        <v>64.830476190475935</v>
      </c>
      <c r="Q43" s="102">
        <f>AVERAGE(P$5:P43)</f>
        <v>35.138956454764902</v>
      </c>
      <c r="R43" s="103">
        <f t="shared" si="1"/>
        <v>17.018000000000001</v>
      </c>
      <c r="S43" s="104"/>
      <c r="T43" s="105">
        <v>1</v>
      </c>
      <c r="U43" s="106">
        <v>0.7</v>
      </c>
      <c r="V43" s="107"/>
    </row>
    <row r="44" spans="1:22" ht="13.5" hidden="1" customHeight="1" x14ac:dyDescent="0.2">
      <c r="A44" s="108">
        <v>44422</v>
      </c>
      <c r="B44" s="97" t="s">
        <v>53</v>
      </c>
      <c r="C44" s="98">
        <v>40</v>
      </c>
      <c r="D44" s="99">
        <v>0.13155092592592593</v>
      </c>
      <c r="E44" s="99">
        <v>0.13420138888888888</v>
      </c>
      <c r="F44" s="70">
        <v>10.035</v>
      </c>
      <c r="G44" s="70">
        <v>8.325467999999999</v>
      </c>
      <c r="H44" s="100">
        <v>81.421999999999997</v>
      </c>
      <c r="I44" s="70">
        <v>5.97</v>
      </c>
      <c r="J44" s="70">
        <f t="shared" si="3"/>
        <v>71640</v>
      </c>
      <c r="K44" s="70">
        <f t="shared" si="4"/>
        <v>103.51408370305721</v>
      </c>
      <c r="L44" s="70">
        <v>76.5</v>
      </c>
      <c r="M44" s="70">
        <f t="shared" si="5"/>
        <v>4734.7282551291455</v>
      </c>
      <c r="N44" s="70">
        <f t="shared" si="6"/>
        <v>32.644814984334225</v>
      </c>
      <c r="O44" s="101">
        <f t="shared" si="8"/>
        <v>2.6504629629629517E-3</v>
      </c>
      <c r="P44" s="102">
        <f t="shared" si="2"/>
        <v>157.75545851528452</v>
      </c>
      <c r="Q44" s="102">
        <f>AVERAGE(P$5:P44)</f>
        <v>38.204369006277894</v>
      </c>
      <c r="R44" s="103">
        <f t="shared" si="1"/>
        <v>10.035</v>
      </c>
      <c r="S44" s="104"/>
      <c r="T44" s="105">
        <v>1</v>
      </c>
      <c r="U44" s="106">
        <v>0.7</v>
      </c>
      <c r="V44" s="107"/>
    </row>
    <row r="45" spans="1:22" ht="13.5" hidden="1" customHeight="1" x14ac:dyDescent="0.2">
      <c r="A45" s="108">
        <v>44422</v>
      </c>
      <c r="B45" s="97" t="s">
        <v>53</v>
      </c>
      <c r="C45" s="98">
        <v>41</v>
      </c>
      <c r="D45" s="99">
        <v>0.2726851851851852</v>
      </c>
      <c r="E45" s="99">
        <v>0.27818287037037037</v>
      </c>
      <c r="F45" s="70">
        <v>16.484999999999999</v>
      </c>
      <c r="G45" s="70">
        <v>33.6948224</v>
      </c>
      <c r="H45" s="100">
        <v>38.052</v>
      </c>
      <c r="I45" s="70">
        <v>5.45</v>
      </c>
      <c r="J45" s="70">
        <f t="shared" si="3"/>
        <v>65400</v>
      </c>
      <c r="K45" s="70">
        <f t="shared" si="4"/>
        <v>81.980939216842259</v>
      </c>
      <c r="L45" s="70">
        <v>76.5</v>
      </c>
      <c r="M45" s="70">
        <f t="shared" si="5"/>
        <v>2932.4122601266504</v>
      </c>
      <c r="N45" s="70">
        <f t="shared" si="6"/>
        <v>20.218278754630823</v>
      </c>
      <c r="O45" s="101">
        <f t="shared" si="8"/>
        <v>5.4976851851851749E-3</v>
      </c>
      <c r="P45" s="102">
        <f t="shared" si="2"/>
        <v>124.93894736842128</v>
      </c>
      <c r="Q45" s="102">
        <f>AVERAGE(P$5:P45)</f>
        <v>40.319846527305778</v>
      </c>
      <c r="R45" s="103">
        <f t="shared" si="1"/>
        <v>16.484999999999999</v>
      </c>
      <c r="S45" s="104"/>
      <c r="T45" s="105">
        <v>1</v>
      </c>
      <c r="U45" s="106">
        <v>0.7</v>
      </c>
      <c r="V45" s="107"/>
    </row>
    <row r="46" spans="1:22" ht="12.75" customHeight="1" x14ac:dyDescent="0.2">
      <c r="A46" s="108">
        <v>44422</v>
      </c>
      <c r="B46" s="97" t="s">
        <v>54</v>
      </c>
      <c r="C46" s="98">
        <v>42</v>
      </c>
      <c r="D46" s="99">
        <v>0.3925925925925926</v>
      </c>
      <c r="E46" s="99">
        <v>0.4007175925925926</v>
      </c>
      <c r="F46" s="70">
        <v>16.510999999999999</v>
      </c>
      <c r="G46" s="70">
        <v>41.264288000000001</v>
      </c>
      <c r="H46" s="100">
        <v>91.135999999999996</v>
      </c>
      <c r="I46" s="70">
        <v>2.66</v>
      </c>
      <c r="J46" s="70">
        <f t="shared" si="3"/>
        <v>31920</v>
      </c>
      <c r="K46" s="70">
        <f t="shared" si="4"/>
        <v>55.558922297435942</v>
      </c>
      <c r="L46" s="70">
        <v>76.5</v>
      </c>
      <c r="M46" s="70">
        <f t="shared" si="5"/>
        <v>4837.7075823124123</v>
      </c>
      <c r="N46" s="70">
        <f t="shared" si="6"/>
        <v>33.354832730224324</v>
      </c>
      <c r="O46" s="101">
        <f t="shared" si="8"/>
        <v>8.1249999999999933E-3</v>
      </c>
      <c r="P46" s="102">
        <f t="shared" si="2"/>
        <v>84.671794871794944</v>
      </c>
      <c r="Q46" s="102">
        <f>AVERAGE(P$5:P46)</f>
        <v>41.37584529741266</v>
      </c>
      <c r="R46" s="103">
        <f t="shared" si="1"/>
        <v>16.510999999999999</v>
      </c>
      <c r="S46" s="104"/>
      <c r="T46" s="105">
        <v>1</v>
      </c>
      <c r="U46" s="106">
        <v>0.7</v>
      </c>
      <c r="V46" s="107"/>
    </row>
    <row r="47" spans="1:22" ht="12.75" customHeight="1" x14ac:dyDescent="0.2">
      <c r="A47" s="108">
        <v>44422</v>
      </c>
      <c r="B47" s="97" t="s">
        <v>54</v>
      </c>
      <c r="C47" s="111">
        <v>43</v>
      </c>
      <c r="D47" s="112">
        <v>0.40689814814814818</v>
      </c>
      <c r="E47" s="112">
        <v>0.42179398148148151</v>
      </c>
      <c r="F47" s="113">
        <v>16.507999999999999</v>
      </c>
      <c r="G47" s="114">
        <v>45.660027200000002</v>
      </c>
      <c r="H47" s="100">
        <v>87</v>
      </c>
      <c r="I47" s="70">
        <v>3.76</v>
      </c>
      <c r="J47" s="70">
        <f t="shared" si="3"/>
        <v>45120</v>
      </c>
      <c r="K47" s="70">
        <f t="shared" si="4"/>
        <v>30.299360402797209</v>
      </c>
      <c r="L47" s="70">
        <v>76.5</v>
      </c>
      <c r="M47" s="70">
        <f t="shared" si="5"/>
        <v>11232.245046157828</v>
      </c>
      <c r="N47" s="70">
        <f t="shared" si="6"/>
        <v>77.443633854447143</v>
      </c>
      <c r="O47" s="101">
        <f t="shared" ref="O47:O110" si="9">E47-D47</f>
        <v>1.489583333333333E-2</v>
      </c>
      <c r="P47" s="102">
        <f t="shared" ref="P47:P110" si="10">F47/(O47*24)</f>
        <v>46.176223776223786</v>
      </c>
      <c r="Q47" s="102">
        <f>AVERAGE(P$5:P47)</f>
        <v>41.487482006222223</v>
      </c>
      <c r="R47" s="103">
        <f t="shared" ref="R47:R110" si="11">F47</f>
        <v>16.507999999999999</v>
      </c>
      <c r="S47" s="104"/>
      <c r="T47" s="105">
        <f t="shared" si="7"/>
        <v>0.80418362550024014</v>
      </c>
      <c r="U47" s="106">
        <v>0.7</v>
      </c>
      <c r="V47" s="107"/>
    </row>
    <row r="48" spans="1:22" ht="12.75" customHeight="1" x14ac:dyDescent="0.2">
      <c r="A48" s="108">
        <v>44422</v>
      </c>
      <c r="B48" s="97" t="s">
        <v>54</v>
      </c>
      <c r="C48" s="111">
        <v>44</v>
      </c>
      <c r="D48" s="112">
        <v>0.43070601851851853</v>
      </c>
      <c r="E48" s="112">
        <v>0.44392361111111112</v>
      </c>
      <c r="F48" s="113">
        <v>16.495000000000001</v>
      </c>
      <c r="G48" s="114">
        <v>19.784872799999999</v>
      </c>
      <c r="H48" s="115">
        <v>96.07</v>
      </c>
      <c r="I48" s="70">
        <v>4.63</v>
      </c>
      <c r="J48" s="70">
        <f t="shared" si="3"/>
        <v>55560</v>
      </c>
      <c r="K48" s="70">
        <f t="shared" si="4"/>
        <v>34.119586844133117</v>
      </c>
      <c r="L48" s="70">
        <v>76.5</v>
      </c>
      <c r="M48" s="70">
        <f t="shared" si="5"/>
        <v>13100.974927654685</v>
      </c>
      <c r="N48" s="70">
        <f t="shared" si="6"/>
        <v>90.328077892196404</v>
      </c>
      <c r="O48" s="101">
        <f t="shared" si="9"/>
        <v>1.3217592592592586E-2</v>
      </c>
      <c r="P48" s="102">
        <f t="shared" si="10"/>
        <v>51.998248686514913</v>
      </c>
      <c r="Q48" s="102">
        <f>AVERAGE(P$5:P48)</f>
        <v>41.726363067137967</v>
      </c>
      <c r="R48" s="103">
        <f t="shared" si="11"/>
        <v>16.495000000000001</v>
      </c>
      <c r="S48" s="104"/>
      <c r="T48" s="105">
        <f t="shared" si="7"/>
        <v>0.82008145396688192</v>
      </c>
      <c r="U48" s="106">
        <v>0.7</v>
      </c>
      <c r="V48" s="107"/>
    </row>
    <row r="49" spans="1:22" hidden="1" x14ac:dyDescent="0.2">
      <c r="A49" s="108">
        <v>44422</v>
      </c>
      <c r="B49" s="97" t="s">
        <v>53</v>
      </c>
      <c r="C49" s="111">
        <v>45</v>
      </c>
      <c r="D49" s="112">
        <v>0.45844907407407409</v>
      </c>
      <c r="E49" s="112">
        <v>0.47158564814814818</v>
      </c>
      <c r="F49" s="113">
        <v>16.495999999999999</v>
      </c>
      <c r="G49" s="114">
        <v>26.940931199999998</v>
      </c>
      <c r="H49" s="115">
        <v>92.656000000000006</v>
      </c>
      <c r="I49" s="70">
        <v>3.48</v>
      </c>
      <c r="J49" s="70">
        <f t="shared" si="3"/>
        <v>41760</v>
      </c>
      <c r="K49" s="70">
        <f t="shared" si="4"/>
        <v>34.332097251806118</v>
      </c>
      <c r="L49" s="70">
        <v>76.5</v>
      </c>
      <c r="M49" s="70">
        <f t="shared" si="5"/>
        <v>9604.0899569135709</v>
      </c>
      <c r="N49" s="70">
        <f t="shared" si="6"/>
        <v>66.217895271329411</v>
      </c>
      <c r="O49" s="101">
        <f t="shared" si="9"/>
        <v>1.3136574074074092E-2</v>
      </c>
      <c r="P49" s="102">
        <f t="shared" si="10"/>
        <v>52.322114537444861</v>
      </c>
      <c r="Q49" s="102">
        <f>AVERAGE(P$5:P49)</f>
        <v>41.961824210922565</v>
      </c>
      <c r="R49" s="103">
        <f t="shared" si="11"/>
        <v>16.495999999999999</v>
      </c>
      <c r="S49" s="104"/>
      <c r="T49" s="105">
        <f t="shared" si="7"/>
        <v>0.85559414519664889</v>
      </c>
      <c r="U49" s="106">
        <v>0.7</v>
      </c>
      <c r="V49" s="107"/>
    </row>
    <row r="50" spans="1:22" hidden="1" x14ac:dyDescent="0.2">
      <c r="A50" s="108">
        <v>44422</v>
      </c>
      <c r="B50" s="97" t="s">
        <v>53</v>
      </c>
      <c r="C50" s="111">
        <v>46</v>
      </c>
      <c r="D50" s="112">
        <v>0.48381944444444441</v>
      </c>
      <c r="E50" s="112">
        <v>0.49556712962962962</v>
      </c>
      <c r="F50" s="113">
        <v>16.501000000000001</v>
      </c>
      <c r="G50" s="114">
        <v>56.7993168</v>
      </c>
      <c r="H50" s="115">
        <v>91.152000000000001</v>
      </c>
      <c r="I50" s="70">
        <v>3.49</v>
      </c>
      <c r="J50" s="70">
        <f t="shared" si="3"/>
        <v>41880</v>
      </c>
      <c r="K50" s="70">
        <f t="shared" si="4"/>
        <v>38.402700891428495</v>
      </c>
      <c r="L50" s="70">
        <v>76.5</v>
      </c>
      <c r="M50" s="70">
        <f t="shared" si="5"/>
        <v>8902.834647021089</v>
      </c>
      <c r="N50" s="70">
        <f t="shared" si="6"/>
        <v>61.382908210895124</v>
      </c>
      <c r="O50" s="101">
        <f t="shared" si="9"/>
        <v>1.1747685185185208E-2</v>
      </c>
      <c r="P50" s="102">
        <f t="shared" si="10"/>
        <v>58.525714285714173</v>
      </c>
      <c r="Q50" s="102">
        <f>AVERAGE(P$5:P50)</f>
        <v>42.321908777765863</v>
      </c>
      <c r="R50" s="103">
        <f t="shared" si="11"/>
        <v>16.501000000000001</v>
      </c>
      <c r="S50" s="104"/>
      <c r="T50" s="105">
        <f t="shared" si="7"/>
        <v>0.97282917188130258</v>
      </c>
      <c r="U50" s="106">
        <v>0.7</v>
      </c>
      <c r="V50" s="107"/>
    </row>
    <row r="51" spans="1:22" ht="12.75" customHeight="1" x14ac:dyDescent="0.2">
      <c r="A51" s="108">
        <v>44422</v>
      </c>
      <c r="B51" s="97" t="s">
        <v>54</v>
      </c>
      <c r="C51" s="111">
        <v>47</v>
      </c>
      <c r="D51" s="112">
        <v>0.50194444444444442</v>
      </c>
      <c r="E51" s="112">
        <v>0.52652777777777782</v>
      </c>
      <c r="F51" s="113">
        <v>16.547000000000001</v>
      </c>
      <c r="G51" s="114">
        <v>62.264429599999993</v>
      </c>
      <c r="H51" s="115">
        <v>92.335999999999999</v>
      </c>
      <c r="I51" s="70">
        <v>4.58</v>
      </c>
      <c r="J51" s="70">
        <f t="shared" si="3"/>
        <v>54960</v>
      </c>
      <c r="K51" s="70">
        <f t="shared" si="4"/>
        <v>18.402732027118592</v>
      </c>
      <c r="L51" s="70">
        <v>76.5</v>
      </c>
      <c r="M51" s="70">
        <f t="shared" si="5"/>
        <v>23451.686420388949</v>
      </c>
      <c r="N51" s="70">
        <f t="shared" si="6"/>
        <v>161.6937494638409</v>
      </c>
      <c r="O51" s="101">
        <f t="shared" si="9"/>
        <v>2.4583333333333401E-2</v>
      </c>
      <c r="P51" s="102">
        <f t="shared" si="10"/>
        <v>28.045762711864331</v>
      </c>
      <c r="Q51" s="102">
        <f>AVERAGE(P$5:P51)</f>
        <v>42.018160989129662</v>
      </c>
      <c r="R51" s="103">
        <f t="shared" si="11"/>
        <v>16.547000000000001</v>
      </c>
      <c r="S51" s="104"/>
      <c r="T51" s="105">
        <f t="shared" si="7"/>
        <v>0.46020598538447738</v>
      </c>
      <c r="U51" s="106">
        <v>0.7</v>
      </c>
      <c r="V51" s="107"/>
    </row>
    <row r="52" spans="1:22" hidden="1" x14ac:dyDescent="0.2">
      <c r="A52" s="108">
        <v>44422</v>
      </c>
      <c r="B52" s="97" t="s">
        <v>53</v>
      </c>
      <c r="C52" s="111">
        <v>48</v>
      </c>
      <c r="D52" s="112">
        <v>0.53246527777777775</v>
      </c>
      <c r="E52" s="112">
        <v>0.6177083333333333</v>
      </c>
      <c r="F52" s="113">
        <v>16.486000000000001</v>
      </c>
      <c r="G52" s="114">
        <v>33.398536</v>
      </c>
      <c r="H52" s="115">
        <v>92.873000000000005</v>
      </c>
      <c r="I52" s="70">
        <v>2.76</v>
      </c>
      <c r="J52" s="70">
        <f t="shared" si="3"/>
        <v>33120</v>
      </c>
      <c r="K52" s="70">
        <f t="shared" si="4"/>
        <v>5.2876182393482694</v>
      </c>
      <c r="L52" s="70">
        <v>76.5</v>
      </c>
      <c r="M52" s="70">
        <f t="shared" si="5"/>
        <v>48191.479878340273</v>
      </c>
      <c r="N52" s="70">
        <f t="shared" si="6"/>
        <v>332.26868780598539</v>
      </c>
      <c r="O52" s="101">
        <f t="shared" si="9"/>
        <v>8.5243055555555558E-2</v>
      </c>
      <c r="P52" s="102">
        <f t="shared" si="10"/>
        <v>8.0583299389002043</v>
      </c>
      <c r="Q52" s="102">
        <f>AVERAGE(P$5:P52)</f>
        <v>41.310664508916545</v>
      </c>
      <c r="R52" s="103">
        <f t="shared" si="11"/>
        <v>16.486000000000001</v>
      </c>
      <c r="S52" s="104"/>
      <c r="T52" s="105">
        <f t="shared" si="7"/>
        <v>0.13146545084702185</v>
      </c>
      <c r="U52" s="106">
        <v>0.7</v>
      </c>
      <c r="V52" s="107"/>
    </row>
    <row r="53" spans="1:22" hidden="1" x14ac:dyDescent="0.2">
      <c r="A53" s="108">
        <v>44422</v>
      </c>
      <c r="B53" s="97" t="s">
        <v>53</v>
      </c>
      <c r="C53" s="111">
        <v>49</v>
      </c>
      <c r="D53" s="112">
        <v>0.82986111111111116</v>
      </c>
      <c r="E53" s="112">
        <v>0.85747685185185185</v>
      </c>
      <c r="F53" s="113">
        <v>15.968</v>
      </c>
      <c r="G53" s="114">
        <v>67.449891199999996</v>
      </c>
      <c r="H53" s="115">
        <v>91.997</v>
      </c>
      <c r="I53" s="70">
        <v>6.95</v>
      </c>
      <c r="J53" s="70">
        <f t="shared" si="3"/>
        <v>83400</v>
      </c>
      <c r="K53" s="70">
        <f t="shared" si="4"/>
        <v>15.80875366571671</v>
      </c>
      <c r="L53" s="70">
        <v>76.5</v>
      </c>
      <c r="M53" s="70">
        <f t="shared" si="5"/>
        <v>40723.62096877471</v>
      </c>
      <c r="N53" s="70">
        <f t="shared" si="6"/>
        <v>280.77959291066912</v>
      </c>
      <c r="O53" s="101">
        <f t="shared" si="9"/>
        <v>2.7615740740740691E-2</v>
      </c>
      <c r="P53" s="102">
        <f t="shared" si="10"/>
        <v>24.092539815590992</v>
      </c>
      <c r="Q53" s="102">
        <f>AVERAGE(P$5:P53)</f>
        <v>40.959274209052758</v>
      </c>
      <c r="R53" s="103">
        <f t="shared" si="11"/>
        <v>15.968</v>
      </c>
      <c r="S53" s="104"/>
      <c r="T53" s="105">
        <f t="shared" si="7"/>
        <v>0.39679389768623863</v>
      </c>
      <c r="U53" s="106">
        <v>0.7</v>
      </c>
      <c r="V53" s="107"/>
    </row>
    <row r="54" spans="1:22" ht="12.75" customHeight="1" x14ac:dyDescent="0.2">
      <c r="A54" s="108">
        <v>44422</v>
      </c>
      <c r="B54" s="97" t="s">
        <v>54</v>
      </c>
      <c r="C54" s="111">
        <v>50</v>
      </c>
      <c r="D54" s="112">
        <v>0.87064814814814817</v>
      </c>
      <c r="E54" s="112">
        <v>0.89149305555555547</v>
      </c>
      <c r="F54" s="113">
        <v>17</v>
      </c>
      <c r="G54" s="114">
        <v>65.578206399999999</v>
      </c>
      <c r="H54" s="115">
        <v>87.634</v>
      </c>
      <c r="I54" s="70">
        <v>4.99</v>
      </c>
      <c r="J54" s="70">
        <f t="shared" si="3"/>
        <v>59880</v>
      </c>
      <c r="K54" s="70">
        <f t="shared" si="4"/>
        <v>22.297324597445979</v>
      </c>
      <c r="L54" s="70">
        <v>76.5</v>
      </c>
      <c r="M54" s="70">
        <f t="shared" si="5"/>
        <v>20176.909256333827</v>
      </c>
      <c r="N54" s="70">
        <f t="shared" si="6"/>
        <v>139.11494686420022</v>
      </c>
      <c r="O54" s="101">
        <f t="shared" si="9"/>
        <v>2.0844907407407298E-2</v>
      </c>
      <c r="P54" s="102">
        <f t="shared" si="10"/>
        <v>33.981121599111781</v>
      </c>
      <c r="Q54" s="102">
        <f>AVERAGE(P$5:P54)</f>
        <v>40.819711156853934</v>
      </c>
      <c r="R54" s="103">
        <f t="shared" si="11"/>
        <v>17</v>
      </c>
      <c r="S54" s="104"/>
      <c r="T54" s="105">
        <f t="shared" si="7"/>
        <v>0.58751794825572379</v>
      </c>
      <c r="U54" s="106">
        <v>0.7</v>
      </c>
      <c r="V54" s="107"/>
    </row>
    <row r="55" spans="1:22" hidden="1" x14ac:dyDescent="0.2">
      <c r="A55" s="108">
        <v>44422</v>
      </c>
      <c r="B55" s="97" t="s">
        <v>53</v>
      </c>
      <c r="C55" s="111">
        <v>51</v>
      </c>
      <c r="D55" s="112">
        <v>0.92085648148148147</v>
      </c>
      <c r="E55" s="112">
        <v>0.93967592592592597</v>
      </c>
      <c r="F55" s="113">
        <v>15.991</v>
      </c>
      <c r="G55" s="114">
        <v>67.444271200000003</v>
      </c>
      <c r="H55" s="115">
        <v>89.483999999999995</v>
      </c>
      <c r="I55" s="70">
        <v>4.87</v>
      </c>
      <c r="J55" s="70">
        <f t="shared" si="3"/>
        <v>58440</v>
      </c>
      <c r="K55" s="70">
        <f t="shared" si="4"/>
        <v>23.231252740959338</v>
      </c>
      <c r="L55" s="70">
        <v>76.5</v>
      </c>
      <c r="M55" s="70">
        <f t="shared" si="5"/>
        <v>19360.739762709174</v>
      </c>
      <c r="N55" s="70">
        <f t="shared" si="6"/>
        <v>133.4876540863367</v>
      </c>
      <c r="O55" s="101">
        <f t="shared" si="9"/>
        <v>1.88194444444445E-2</v>
      </c>
      <c r="P55" s="102">
        <f t="shared" si="10"/>
        <v>35.404428044280337</v>
      </c>
      <c r="Q55" s="102">
        <f>AVERAGE(P$5:P55)</f>
        <v>40.713529135038769</v>
      </c>
      <c r="R55" s="103">
        <f t="shared" si="11"/>
        <v>15.991</v>
      </c>
      <c r="S55" s="104"/>
      <c r="T55" s="105">
        <f t="shared" si="7"/>
        <v>0.59947110985611007</v>
      </c>
      <c r="U55" s="106">
        <v>0.7</v>
      </c>
      <c r="V55" s="107"/>
    </row>
    <row r="56" spans="1:22" hidden="1" x14ac:dyDescent="0.2">
      <c r="A56" s="110">
        <v>44426</v>
      </c>
      <c r="B56" s="97" t="s">
        <v>53</v>
      </c>
      <c r="C56" s="111">
        <v>52</v>
      </c>
      <c r="D56" s="116">
        <v>0.42876157407407406</v>
      </c>
      <c r="E56" s="116">
        <v>0.44266203703703705</v>
      </c>
      <c r="F56" s="117">
        <v>14.43</v>
      </c>
      <c r="G56" s="114">
        <v>6.3006943999999994</v>
      </c>
      <c r="H56" s="118">
        <v>78</v>
      </c>
      <c r="I56" s="70">
        <v>1.89</v>
      </c>
      <c r="J56" s="70">
        <f t="shared" si="3"/>
        <v>22680</v>
      </c>
      <c r="K56" s="70">
        <f t="shared" si="4"/>
        <v>28.381861169025758</v>
      </c>
      <c r="L56" s="70">
        <v>76.5</v>
      </c>
      <c r="M56" s="70">
        <f t="shared" si="5"/>
        <v>5199.1213483640477</v>
      </c>
      <c r="N56" s="70">
        <f t="shared" si="6"/>
        <v>35.8466939078465</v>
      </c>
      <c r="O56" s="101">
        <f t="shared" si="9"/>
        <v>1.3900462962962989E-2</v>
      </c>
      <c r="P56" s="102">
        <f t="shared" si="10"/>
        <v>43.253955037468693</v>
      </c>
      <c r="Q56" s="102">
        <f>AVERAGE(P$5:P56)</f>
        <v>40.762383479316263</v>
      </c>
      <c r="R56" s="103">
        <f t="shared" si="11"/>
        <v>14.43</v>
      </c>
      <c r="S56" s="104"/>
      <c r="T56" s="105">
        <f t="shared" si="7"/>
        <v>0.84020891681174625</v>
      </c>
      <c r="U56" s="106">
        <v>0.7</v>
      </c>
      <c r="V56" s="107"/>
    </row>
    <row r="57" spans="1:22" ht="12.75" customHeight="1" x14ac:dyDescent="0.2">
      <c r="A57" s="110">
        <v>44426</v>
      </c>
      <c r="B57" s="97" t="s">
        <v>54</v>
      </c>
      <c r="C57" s="111">
        <v>53</v>
      </c>
      <c r="D57" s="116">
        <v>0.47068287037037032</v>
      </c>
      <c r="E57" s="116">
        <v>0.47585648148148146</v>
      </c>
      <c r="F57" s="117">
        <v>13</v>
      </c>
      <c r="G57" s="114">
        <v>65.304624799999999</v>
      </c>
      <c r="H57" s="118">
        <v>90.757000000000005</v>
      </c>
      <c r="I57" s="70">
        <v>5.08</v>
      </c>
      <c r="J57" s="70">
        <f t="shared" si="3"/>
        <v>60960</v>
      </c>
      <c r="K57" s="70">
        <f t="shared" si="4"/>
        <v>68.699468456375413</v>
      </c>
      <c r="L57" s="70">
        <v>76.5</v>
      </c>
      <c r="M57" s="70">
        <f t="shared" si="5"/>
        <v>7464.6973106033247</v>
      </c>
      <c r="N57" s="70">
        <f t="shared" si="6"/>
        <v>51.467296429255377</v>
      </c>
      <c r="O57" s="101">
        <f t="shared" si="9"/>
        <v>5.1736111111111427E-3</v>
      </c>
      <c r="P57" s="102">
        <f t="shared" si="10"/>
        <v>104.69798657718057</v>
      </c>
      <c r="Q57" s="102">
        <f>AVERAGE(P$5:P57)</f>
        <v>41.968715613238231</v>
      </c>
      <c r="R57" s="103">
        <f t="shared" si="11"/>
        <v>13</v>
      </c>
      <c r="S57" s="104"/>
      <c r="T57" s="105">
        <v>1</v>
      </c>
      <c r="U57" s="106">
        <v>0.7</v>
      </c>
      <c r="V57" s="107"/>
    </row>
    <row r="58" spans="1:22" hidden="1" x14ac:dyDescent="0.2">
      <c r="A58" s="110">
        <v>44426</v>
      </c>
      <c r="B58" s="97" t="s">
        <v>53</v>
      </c>
      <c r="C58" s="111">
        <v>54</v>
      </c>
      <c r="D58" s="116">
        <v>0.72076388888888887</v>
      </c>
      <c r="E58" s="116">
        <v>0.79445601851851855</v>
      </c>
      <c r="F58" s="117">
        <v>16.471</v>
      </c>
      <c r="G58" s="114">
        <v>64.658999200000011</v>
      </c>
      <c r="H58" s="118">
        <v>76.38</v>
      </c>
      <c r="I58" s="70">
        <v>1.97</v>
      </c>
      <c r="J58" s="70">
        <f t="shared" si="3"/>
        <v>23640</v>
      </c>
      <c r="K58" s="70">
        <f t="shared" si="4"/>
        <v>6.1108646553792951</v>
      </c>
      <c r="L58" s="70">
        <v>76.5</v>
      </c>
      <c r="M58" s="70">
        <f t="shared" si="5"/>
        <v>25101.410368829576</v>
      </c>
      <c r="N58" s="70">
        <f t="shared" si="6"/>
        <v>173.06820015459141</v>
      </c>
      <c r="O58" s="101">
        <f t="shared" si="9"/>
        <v>7.3692129629629677E-2</v>
      </c>
      <c r="P58" s="102">
        <f t="shared" si="10"/>
        <v>9.3129574367834085</v>
      </c>
      <c r="Q58" s="102">
        <f>AVERAGE(P$5:P58)</f>
        <v>41.363979350711297</v>
      </c>
      <c r="R58" s="103">
        <f t="shared" si="11"/>
        <v>16.471</v>
      </c>
      <c r="S58" s="104"/>
      <c r="T58" s="105">
        <f t="shared" si="7"/>
        <v>0.18474131409903058</v>
      </c>
      <c r="U58" s="106">
        <v>0.7</v>
      </c>
      <c r="V58" s="107"/>
    </row>
    <row r="59" spans="1:22" hidden="1" x14ac:dyDescent="0.2">
      <c r="A59" s="119">
        <v>44426</v>
      </c>
      <c r="B59" s="97" t="s">
        <v>53</v>
      </c>
      <c r="C59" s="111">
        <v>55</v>
      </c>
      <c r="D59" s="120">
        <v>0.81221064814814825</v>
      </c>
      <c r="E59" s="120">
        <v>0.84538194444444448</v>
      </c>
      <c r="F59" s="113">
        <v>16.498999999999999</v>
      </c>
      <c r="G59" s="114">
        <v>55.937433599999999</v>
      </c>
      <c r="H59" s="121">
        <v>91.188999999999993</v>
      </c>
      <c r="I59" s="70">
        <v>4.01</v>
      </c>
      <c r="J59" s="70">
        <f t="shared" si="3"/>
        <v>48120</v>
      </c>
      <c r="K59" s="70">
        <f t="shared" si="4"/>
        <v>13.598749823866044</v>
      </c>
      <c r="L59" s="70">
        <v>76.5</v>
      </c>
      <c r="M59" s="70">
        <f t="shared" si="5"/>
        <v>27220.313980212544</v>
      </c>
      <c r="N59" s="70">
        <f t="shared" si="6"/>
        <v>187.67753201821023</v>
      </c>
      <c r="O59" s="101">
        <f t="shared" si="9"/>
        <v>3.3171296296296227E-2</v>
      </c>
      <c r="P59" s="102">
        <f t="shared" si="10"/>
        <v>20.72449406838804</v>
      </c>
      <c r="Q59" s="102">
        <f>AVERAGE(P$5:P59)</f>
        <v>40.98871598194178</v>
      </c>
      <c r="R59" s="103">
        <f t="shared" si="11"/>
        <v>16.498999999999999</v>
      </c>
      <c r="S59" s="104"/>
      <c r="T59" s="105">
        <f t="shared" si="7"/>
        <v>0.34434798702109609</v>
      </c>
      <c r="U59" s="106">
        <v>0.7</v>
      </c>
      <c r="V59" s="107"/>
    </row>
    <row r="60" spans="1:22" hidden="1" x14ac:dyDescent="0.2">
      <c r="A60" s="119">
        <v>44426</v>
      </c>
      <c r="B60" s="97" t="s">
        <v>53</v>
      </c>
      <c r="C60" s="111">
        <v>56</v>
      </c>
      <c r="D60" s="120">
        <v>0.86504629629629637</v>
      </c>
      <c r="E60" s="120">
        <v>0.8989583333333333</v>
      </c>
      <c r="F60" s="113">
        <v>16.512</v>
      </c>
      <c r="G60" s="114">
        <v>51.298011199999998</v>
      </c>
      <c r="H60" s="121">
        <v>88.864999999999995</v>
      </c>
      <c r="I60" s="70">
        <v>4.22</v>
      </c>
      <c r="J60" s="70">
        <f t="shared" si="3"/>
        <v>50640</v>
      </c>
      <c r="K60" s="70">
        <f t="shared" si="4"/>
        <v>13.312193057201405</v>
      </c>
      <c r="L60" s="70">
        <v>76.5</v>
      </c>
      <c r="M60" s="70">
        <f t="shared" si="5"/>
        <v>28421.2047975762</v>
      </c>
      <c r="N60" s="70">
        <f t="shared" si="6"/>
        <v>195.95738599013649</v>
      </c>
      <c r="O60" s="101">
        <f t="shared" si="9"/>
        <v>3.3912037037036935E-2</v>
      </c>
      <c r="P60" s="102">
        <f t="shared" si="10"/>
        <v>20.287781569965933</v>
      </c>
      <c r="Q60" s="102">
        <f>AVERAGE(P$5:P60)</f>
        <v>40.619056438870778</v>
      </c>
      <c r="R60" s="103">
        <f t="shared" si="11"/>
        <v>16.512</v>
      </c>
      <c r="S60" s="104"/>
      <c r="T60" s="105">
        <f t="shared" si="7"/>
        <v>0.34590742119841189</v>
      </c>
      <c r="U60" s="106">
        <v>0.7</v>
      </c>
      <c r="V60" s="107"/>
    </row>
    <row r="61" spans="1:22" hidden="1" x14ac:dyDescent="0.2">
      <c r="A61" s="119">
        <v>44426</v>
      </c>
      <c r="B61" s="97" t="s">
        <v>53</v>
      </c>
      <c r="C61" s="111">
        <v>57</v>
      </c>
      <c r="D61" s="120">
        <v>0.92229166666666673</v>
      </c>
      <c r="E61" s="120">
        <v>0.94777777777777772</v>
      </c>
      <c r="F61" s="113">
        <v>12.010999999999999</v>
      </c>
      <c r="G61" s="114">
        <v>53.676395200000002</v>
      </c>
      <c r="H61" s="121">
        <v>91.197000000000003</v>
      </c>
      <c r="I61" s="70">
        <v>4.6500000000000004</v>
      </c>
      <c r="J61" s="70">
        <f t="shared" si="3"/>
        <v>55800.000000000007</v>
      </c>
      <c r="K61" s="70">
        <f t="shared" si="4"/>
        <v>12.884850977656736</v>
      </c>
      <c r="L61" s="70">
        <v>76.5</v>
      </c>
      <c r="M61" s="70">
        <f t="shared" si="5"/>
        <v>33123.186247802339</v>
      </c>
      <c r="N61" s="70">
        <f t="shared" si="6"/>
        <v>228.37641961389764</v>
      </c>
      <c r="O61" s="101">
        <f t="shared" si="9"/>
        <v>2.5486111111110987E-2</v>
      </c>
      <c r="P61" s="102">
        <f t="shared" si="10"/>
        <v>19.636512261580474</v>
      </c>
      <c r="Q61" s="102">
        <f>AVERAGE(P$5:P61)</f>
        <v>40.250941628742879</v>
      </c>
      <c r="R61" s="103">
        <f t="shared" si="11"/>
        <v>12.010999999999999</v>
      </c>
      <c r="S61" s="104"/>
      <c r="T61" s="105">
        <f t="shared" si="7"/>
        <v>0.32624199595847403</v>
      </c>
      <c r="U61" s="106">
        <v>0.7</v>
      </c>
      <c r="V61" s="107"/>
    </row>
    <row r="62" spans="1:22" hidden="1" x14ac:dyDescent="0.2">
      <c r="A62" s="119">
        <v>44427</v>
      </c>
      <c r="B62" s="97" t="s">
        <v>53</v>
      </c>
      <c r="C62" s="111">
        <v>58</v>
      </c>
      <c r="D62" s="120">
        <v>0.99565972222222221</v>
      </c>
      <c r="E62" s="120">
        <v>1.0110532407407409</v>
      </c>
      <c r="F62" s="113">
        <v>16.497</v>
      </c>
      <c r="G62" s="114">
        <v>40.440171200000002</v>
      </c>
      <c r="H62" s="121">
        <v>92.14</v>
      </c>
      <c r="I62" s="70">
        <v>6.04</v>
      </c>
      <c r="J62" s="70">
        <f t="shared" si="3"/>
        <v>72480</v>
      </c>
      <c r="K62" s="70">
        <f t="shared" si="4"/>
        <v>29.30021998917265</v>
      </c>
      <c r="L62" s="70">
        <v>76.5</v>
      </c>
      <c r="M62" s="70">
        <f t="shared" si="5"/>
        <v>19239.488431107293</v>
      </c>
      <c r="N62" s="70">
        <f t="shared" si="6"/>
        <v>132.65165525526132</v>
      </c>
      <c r="O62" s="101">
        <f t="shared" si="9"/>
        <v>1.5393518518518667E-2</v>
      </c>
      <c r="P62" s="102">
        <f t="shared" si="10"/>
        <v>44.653533834586035</v>
      </c>
      <c r="Q62" s="102">
        <f>AVERAGE(P$5:P62)</f>
        <v>40.326848390912588</v>
      </c>
      <c r="R62" s="103">
        <f t="shared" si="11"/>
        <v>16.497</v>
      </c>
      <c r="S62" s="104"/>
      <c r="T62" s="105">
        <f t="shared" si="7"/>
        <v>0.73428336711897646</v>
      </c>
      <c r="U62" s="106">
        <v>0.7</v>
      </c>
      <c r="V62" s="107"/>
    </row>
    <row r="63" spans="1:22" hidden="1" x14ac:dyDescent="0.2">
      <c r="A63" s="119">
        <v>44427</v>
      </c>
      <c r="B63" s="97" t="s">
        <v>53</v>
      </c>
      <c r="C63" s="111">
        <v>59</v>
      </c>
      <c r="D63" s="120">
        <v>1.7719907407407406E-2</v>
      </c>
      <c r="E63" s="120">
        <v>3.532407407407407E-2</v>
      </c>
      <c r="F63" s="113">
        <v>16.503</v>
      </c>
      <c r="G63" s="114">
        <v>50.530094399999996</v>
      </c>
      <c r="H63" s="121">
        <v>92.545000000000002</v>
      </c>
      <c r="I63" s="70">
        <v>5.39</v>
      </c>
      <c r="J63" s="70">
        <f t="shared" si="3"/>
        <v>64679.999999999993</v>
      </c>
      <c r="K63" s="70">
        <f t="shared" si="4"/>
        <v>25.63015503905326</v>
      </c>
      <c r="L63" s="70">
        <v>76.5</v>
      </c>
      <c r="M63" s="70">
        <f t="shared" si="5"/>
        <v>19832.635619962133</v>
      </c>
      <c r="N63" s="70">
        <f t="shared" si="6"/>
        <v>136.74126276709012</v>
      </c>
      <c r="O63" s="101">
        <f t="shared" si="9"/>
        <v>1.7604166666666664E-2</v>
      </c>
      <c r="P63" s="102">
        <f t="shared" si="10"/>
        <v>39.060355029585807</v>
      </c>
      <c r="Q63" s="102">
        <f>AVERAGE(P$5:P63)</f>
        <v>40.30538240173756</v>
      </c>
      <c r="R63" s="103">
        <f t="shared" si="11"/>
        <v>16.503</v>
      </c>
      <c r="S63" s="104"/>
      <c r="T63" s="105">
        <f t="shared" si="7"/>
        <v>0.63949814798674198</v>
      </c>
      <c r="U63" s="106">
        <v>0.7</v>
      </c>
      <c r="V63" s="107"/>
    </row>
    <row r="64" spans="1:22" hidden="1" x14ac:dyDescent="0.2">
      <c r="A64" s="119">
        <v>44427</v>
      </c>
      <c r="B64" s="97" t="s">
        <v>53</v>
      </c>
      <c r="C64" s="111">
        <v>60</v>
      </c>
      <c r="D64" s="120">
        <v>0.15170138888888887</v>
      </c>
      <c r="E64" s="120">
        <v>0.16737268518518519</v>
      </c>
      <c r="F64" s="113">
        <v>16.542000000000002</v>
      </c>
      <c r="G64" s="114">
        <v>44.676976800000006</v>
      </c>
      <c r="H64" s="121">
        <v>89.284000000000006</v>
      </c>
      <c r="I64" s="70">
        <v>2.15</v>
      </c>
      <c r="J64" s="70">
        <f t="shared" si="3"/>
        <v>25800</v>
      </c>
      <c r="K64" s="70">
        <f t="shared" si="4"/>
        <v>28.859373561004386</v>
      </c>
      <c r="L64" s="70">
        <v>76.5</v>
      </c>
      <c r="M64" s="70">
        <f t="shared" si="5"/>
        <v>7136.4769192070762</v>
      </c>
      <c r="N64" s="70">
        <f t="shared" si="6"/>
        <v>49.204295603472183</v>
      </c>
      <c r="O64" s="101">
        <f t="shared" si="9"/>
        <v>1.5671296296296322E-2</v>
      </c>
      <c r="P64" s="102">
        <f t="shared" si="10"/>
        <v>43.981683899556799</v>
      </c>
      <c r="Q64" s="102">
        <f>AVERAGE(P$5:P64)</f>
        <v>40.366654093367877</v>
      </c>
      <c r="R64" s="103">
        <f t="shared" si="11"/>
        <v>16.542000000000002</v>
      </c>
      <c r="S64" s="104"/>
      <c r="T64" s="105">
        <f t="shared" si="7"/>
        <v>0.74637017829990238</v>
      </c>
      <c r="U64" s="106">
        <v>0.7</v>
      </c>
      <c r="V64" s="107"/>
    </row>
    <row r="65" spans="1:22" hidden="1" x14ac:dyDescent="0.2">
      <c r="A65" s="119">
        <v>44427</v>
      </c>
      <c r="B65" s="97" t="s">
        <v>53</v>
      </c>
      <c r="C65" s="111">
        <v>61</v>
      </c>
      <c r="D65" s="120">
        <v>0.17887731481481481</v>
      </c>
      <c r="E65" s="120">
        <v>0.2315625</v>
      </c>
      <c r="F65" s="113">
        <v>16.498999999999999</v>
      </c>
      <c r="G65" s="114">
        <v>61.389732800000004</v>
      </c>
      <c r="H65" s="121">
        <v>91.454999999999998</v>
      </c>
      <c r="I65" s="70">
        <v>2.87</v>
      </c>
      <c r="J65" s="70">
        <f t="shared" si="3"/>
        <v>34440</v>
      </c>
      <c r="K65" s="70">
        <f t="shared" si="4"/>
        <v>8.5619545244288187</v>
      </c>
      <c r="L65" s="70">
        <v>76.5</v>
      </c>
      <c r="M65" s="70">
        <f t="shared" si="5"/>
        <v>31001.711480537244</v>
      </c>
      <c r="N65" s="70">
        <f t="shared" si="6"/>
        <v>213.74936024754896</v>
      </c>
      <c r="O65" s="101">
        <f t="shared" si="9"/>
        <v>5.2685185185185196E-2</v>
      </c>
      <c r="P65" s="102">
        <f t="shared" si="10"/>
        <v>13.048418277680137</v>
      </c>
      <c r="Q65" s="102">
        <f>AVERAGE(P$5:P65)</f>
        <v>39.918814161963162</v>
      </c>
      <c r="R65" s="103">
        <f t="shared" si="11"/>
        <v>16.498999999999999</v>
      </c>
      <c r="S65" s="104"/>
      <c r="T65" s="105">
        <f t="shared" si="7"/>
        <v>0.21617550405945857</v>
      </c>
      <c r="U65" s="106">
        <v>0.7</v>
      </c>
      <c r="V65" s="107"/>
    </row>
    <row r="66" spans="1:22" ht="12.75" customHeight="1" x14ac:dyDescent="0.2">
      <c r="A66" s="119">
        <v>44427</v>
      </c>
      <c r="B66" s="97" t="s">
        <v>54</v>
      </c>
      <c r="C66" s="111">
        <v>62</v>
      </c>
      <c r="D66" s="120">
        <v>0.26454861111111111</v>
      </c>
      <c r="E66" s="120">
        <v>0.27993055555555557</v>
      </c>
      <c r="F66" s="113">
        <v>16.481000000000002</v>
      </c>
      <c r="G66" s="114">
        <v>55.605404</v>
      </c>
      <c r="H66" s="121">
        <v>86.811000000000007</v>
      </c>
      <c r="I66" s="70">
        <v>4.66</v>
      </c>
      <c r="J66" s="70">
        <f t="shared" si="3"/>
        <v>55920</v>
      </c>
      <c r="K66" s="70">
        <f t="shared" si="4"/>
        <v>29.293827922347599</v>
      </c>
      <c r="L66" s="70">
        <v>76.5</v>
      </c>
      <c r="M66" s="70">
        <f t="shared" si="5"/>
        <v>14330.785986887659</v>
      </c>
      <c r="N66" s="70">
        <f t="shared" si="6"/>
        <v>98.807329990953548</v>
      </c>
      <c r="O66" s="101">
        <f t="shared" si="9"/>
        <v>1.5381944444444462E-2</v>
      </c>
      <c r="P66" s="102">
        <f t="shared" si="10"/>
        <v>44.643792325056388</v>
      </c>
      <c r="Q66" s="102">
        <f>AVERAGE(P$5:P66)</f>
        <v>39.995023487174343</v>
      </c>
      <c r="R66" s="103">
        <f t="shared" si="11"/>
        <v>16.481000000000002</v>
      </c>
      <c r="S66" s="104"/>
      <c r="T66" s="105">
        <f t="shared" si="7"/>
        <v>0.779188231715091</v>
      </c>
      <c r="U66" s="106">
        <v>0.7</v>
      </c>
      <c r="V66" s="107"/>
    </row>
    <row r="67" spans="1:22" ht="12.75" customHeight="1" x14ac:dyDescent="0.2">
      <c r="A67" s="119">
        <v>44427</v>
      </c>
      <c r="B67" s="97" t="s">
        <v>54</v>
      </c>
      <c r="C67" s="111">
        <v>63</v>
      </c>
      <c r="D67" s="120">
        <v>0.28572916666666665</v>
      </c>
      <c r="E67" s="120">
        <v>0.29608796296296297</v>
      </c>
      <c r="F67" s="113">
        <v>16.504999999999999</v>
      </c>
      <c r="G67" s="114">
        <v>12.5710408</v>
      </c>
      <c r="H67" s="121">
        <v>77.063000000000002</v>
      </c>
      <c r="I67" s="70">
        <v>2.4500000000000002</v>
      </c>
      <c r="J67" s="70">
        <f t="shared" si="3"/>
        <v>29400.000000000004</v>
      </c>
      <c r="K67" s="70">
        <f t="shared" si="4"/>
        <v>43.562223713966361</v>
      </c>
      <c r="L67" s="70">
        <v>76.5</v>
      </c>
      <c r="M67" s="70">
        <f t="shared" si="5"/>
        <v>4433.8705065133099</v>
      </c>
      <c r="N67" s="70">
        <f t="shared" si="6"/>
        <v>30.570473013487707</v>
      </c>
      <c r="O67" s="101">
        <f t="shared" si="9"/>
        <v>1.0358796296296324E-2</v>
      </c>
      <c r="P67" s="102">
        <f t="shared" si="10"/>
        <v>66.388826815642275</v>
      </c>
      <c r="Q67" s="102">
        <f>AVERAGE(P$5:P67)</f>
        <v>40.413972746356372</v>
      </c>
      <c r="R67" s="103">
        <f t="shared" si="11"/>
        <v>16.504999999999999</v>
      </c>
      <c r="S67" s="104"/>
      <c r="T67" s="105">
        <v>1</v>
      </c>
      <c r="U67" s="106">
        <v>0.7</v>
      </c>
      <c r="V67" s="107"/>
    </row>
    <row r="68" spans="1:22" ht="12.75" customHeight="1" x14ac:dyDescent="0.2">
      <c r="A68" s="119">
        <v>44427</v>
      </c>
      <c r="B68" s="97" t="s">
        <v>54</v>
      </c>
      <c r="C68" s="111">
        <v>64</v>
      </c>
      <c r="D68" s="120">
        <v>0.28574074074074074</v>
      </c>
      <c r="E68" s="120">
        <v>0.29608796296296297</v>
      </c>
      <c r="F68" s="113">
        <v>16.504999999999999</v>
      </c>
      <c r="G68" s="114">
        <v>12.5710408</v>
      </c>
      <c r="H68" s="121">
        <v>77.063000000000002</v>
      </c>
      <c r="I68" s="70">
        <v>4.9400000000000004</v>
      </c>
      <c r="J68" s="70">
        <f t="shared" si="3"/>
        <v>59280.000000000007</v>
      </c>
      <c r="K68" s="70">
        <f t="shared" si="4"/>
        <v>43.610951033557015</v>
      </c>
      <c r="L68" s="70">
        <v>76.5</v>
      </c>
      <c r="M68" s="70">
        <f t="shared" si="5"/>
        <v>8763.5017463391232</v>
      </c>
      <c r="N68" s="70">
        <f t="shared" si="6"/>
        <v>60.422241300589128</v>
      </c>
      <c r="O68" s="101">
        <f t="shared" si="9"/>
        <v>1.034722222222223E-2</v>
      </c>
      <c r="P68" s="102">
        <f t="shared" si="10"/>
        <v>66.463087248322097</v>
      </c>
      <c r="Q68" s="102">
        <f>AVERAGE(P$5:P68)</f>
        <v>40.82099016044959</v>
      </c>
      <c r="R68" s="103">
        <f t="shared" si="11"/>
        <v>16.504999999999999</v>
      </c>
      <c r="S68" s="104"/>
      <c r="T68" s="105">
        <v>1</v>
      </c>
      <c r="U68" s="106">
        <v>0.7</v>
      </c>
      <c r="V68" s="107"/>
    </row>
    <row r="69" spans="1:22" ht="12.75" customHeight="1" x14ac:dyDescent="0.2">
      <c r="A69" s="119">
        <v>44427</v>
      </c>
      <c r="B69" s="97" t="s">
        <v>54</v>
      </c>
      <c r="C69" s="111">
        <v>65</v>
      </c>
      <c r="D69" s="120">
        <v>0.30041666666666667</v>
      </c>
      <c r="E69" s="120">
        <v>0.32043981481481482</v>
      </c>
      <c r="F69" s="113">
        <v>16.501000000000001</v>
      </c>
      <c r="G69" s="114">
        <v>21.621488799999998</v>
      </c>
      <c r="H69" s="121">
        <v>92.481999999999999</v>
      </c>
      <c r="I69" s="70">
        <v>3.85</v>
      </c>
      <c r="J69" s="70">
        <f t="shared" si="3"/>
        <v>46200</v>
      </c>
      <c r="K69" s="70">
        <f t="shared" si="4"/>
        <v>22.531064395838147</v>
      </c>
      <c r="L69" s="70">
        <v>76.5</v>
      </c>
      <c r="M69" s="70">
        <f t="shared" si="5"/>
        <v>15850.019639942002</v>
      </c>
      <c r="N69" s="70">
        <f t="shared" si="6"/>
        <v>109.28208141268651</v>
      </c>
      <c r="O69" s="101">
        <f t="shared" si="9"/>
        <v>2.0023148148148151E-2</v>
      </c>
      <c r="P69" s="102">
        <f t="shared" si="10"/>
        <v>34.337341040462427</v>
      </c>
      <c r="Q69" s="102">
        <f>AVERAGE(P$5:P69)</f>
        <v>40.721241712449789</v>
      </c>
      <c r="R69" s="103">
        <f t="shared" si="11"/>
        <v>16.501000000000001</v>
      </c>
      <c r="S69" s="104"/>
      <c r="T69" s="105">
        <f t="shared" ref="T69:T132" si="12">((((P69/60)*1000)/H69)/Y$1)</f>
        <v>0.56255567898327186</v>
      </c>
      <c r="U69" s="106">
        <v>0.7</v>
      </c>
      <c r="V69" s="107"/>
    </row>
    <row r="70" spans="1:22" ht="12.75" customHeight="1" x14ac:dyDescent="0.2">
      <c r="A70" s="119">
        <v>44427</v>
      </c>
      <c r="B70" s="97" t="s">
        <v>54</v>
      </c>
      <c r="C70" s="111">
        <v>66</v>
      </c>
      <c r="D70" s="112">
        <v>0.32648148148148148</v>
      </c>
      <c r="E70" s="122">
        <v>0.34053240740740742</v>
      </c>
      <c r="F70" s="113">
        <v>16.491</v>
      </c>
      <c r="G70" s="114">
        <v>53.628962399999999</v>
      </c>
      <c r="H70" s="121">
        <v>92.826999999999998</v>
      </c>
      <c r="I70" s="70">
        <v>5.65</v>
      </c>
      <c r="J70" s="70">
        <f t="shared" si="3"/>
        <v>67800</v>
      </c>
      <c r="K70" s="70">
        <f t="shared" si="4"/>
        <v>32.088236702471136</v>
      </c>
      <c r="L70" s="70">
        <v>76.5</v>
      </c>
      <c r="M70" s="70">
        <f t="shared" si="5"/>
        <v>16802.162500193597</v>
      </c>
      <c r="N70" s="70">
        <f t="shared" si="6"/>
        <v>115.8468779198348</v>
      </c>
      <c r="O70" s="101">
        <f t="shared" si="9"/>
        <v>1.4050925925925939E-2</v>
      </c>
      <c r="P70" s="102">
        <f t="shared" si="10"/>
        <v>48.90247116968694</v>
      </c>
      <c r="Q70" s="102">
        <f>AVERAGE(P$5:P70)</f>
        <v>40.845199734529139</v>
      </c>
      <c r="R70" s="103">
        <f t="shared" si="11"/>
        <v>16.491</v>
      </c>
      <c r="S70" s="104"/>
      <c r="T70" s="105">
        <f t="shared" si="12"/>
        <v>0.7982015285143812</v>
      </c>
      <c r="U70" s="106">
        <v>0.7</v>
      </c>
      <c r="V70" s="107"/>
    </row>
    <row r="71" spans="1:22" ht="12.75" customHeight="1" x14ac:dyDescent="0.2">
      <c r="A71" s="119">
        <v>44427</v>
      </c>
      <c r="B71" s="97" t="s">
        <v>54</v>
      </c>
      <c r="C71" s="111">
        <v>67</v>
      </c>
      <c r="D71" s="112">
        <v>0.3897916666666667</v>
      </c>
      <c r="E71" s="122">
        <v>0.40283564814814815</v>
      </c>
      <c r="F71" s="113">
        <v>16.474</v>
      </c>
      <c r="G71" s="114">
        <v>43.628959200000004</v>
      </c>
      <c r="H71" s="121">
        <v>88.953000000000003</v>
      </c>
      <c r="I71" s="70">
        <v>10.66</v>
      </c>
      <c r="J71" s="70">
        <f t="shared" ref="J71:J134" si="13">I71*12000</f>
        <v>127920</v>
      </c>
      <c r="K71" s="70">
        <f t="shared" ref="K71:K134" si="14">P71*0.656168</f>
        <v>34.5296911048803</v>
      </c>
      <c r="L71" s="70">
        <v>76.5</v>
      </c>
      <c r="M71" s="70">
        <f t="shared" ref="M71:M134" si="15">((G71*1000)/L71)+((6.28*H71*J71)/(K71*L71))</f>
        <v>27622.636280383362</v>
      </c>
      <c r="N71" s="70">
        <f t="shared" ref="N71:N134" si="16">M71*0.00689476</f>
        <v>190.45144772053598</v>
      </c>
      <c r="O71" s="101">
        <f t="shared" si="9"/>
        <v>1.3043981481481448E-2</v>
      </c>
      <c r="P71" s="102">
        <f t="shared" si="10"/>
        <v>52.623247559893656</v>
      </c>
      <c r="Q71" s="102">
        <f>AVERAGE(P$5:P71)</f>
        <v>41.020991493116668</v>
      </c>
      <c r="R71" s="103">
        <f t="shared" si="11"/>
        <v>16.474</v>
      </c>
      <c r="S71" s="104"/>
      <c r="T71" s="105">
        <f t="shared" si="12"/>
        <v>0.89634068859472016</v>
      </c>
      <c r="U71" s="106">
        <v>0.7</v>
      </c>
      <c r="V71" s="107"/>
    </row>
    <row r="72" spans="1:22" ht="12.75" customHeight="1" x14ac:dyDescent="0.2">
      <c r="A72" s="119">
        <v>44427</v>
      </c>
      <c r="B72" s="97" t="s">
        <v>54</v>
      </c>
      <c r="C72" s="111">
        <v>68</v>
      </c>
      <c r="D72" s="112">
        <v>0.40810185185185183</v>
      </c>
      <c r="E72" s="122">
        <v>0.42773148148148149</v>
      </c>
      <c r="F72" s="113">
        <v>16.478000000000002</v>
      </c>
      <c r="G72" s="114">
        <v>62.195416000000002</v>
      </c>
      <c r="H72" s="121">
        <v>73.546000000000006</v>
      </c>
      <c r="I72" s="70">
        <v>9.68</v>
      </c>
      <c r="J72" s="70">
        <f t="shared" si="13"/>
        <v>116160</v>
      </c>
      <c r="K72" s="70">
        <f t="shared" si="14"/>
        <v>22.950713852830152</v>
      </c>
      <c r="L72" s="70">
        <v>76.5</v>
      </c>
      <c r="M72" s="70">
        <f t="shared" si="15"/>
        <v>31370.501466044541</v>
      </c>
      <c r="N72" s="70">
        <f t="shared" si="16"/>
        <v>216.29207868802524</v>
      </c>
      <c r="O72" s="101">
        <f t="shared" si="9"/>
        <v>1.9629629629629664E-2</v>
      </c>
      <c r="P72" s="102">
        <f t="shared" si="10"/>
        <v>34.976886792452774</v>
      </c>
      <c r="Q72" s="102">
        <f>AVERAGE(P$5:P72)</f>
        <v>40.932107600459844</v>
      </c>
      <c r="R72" s="103">
        <f t="shared" si="11"/>
        <v>16.478000000000002</v>
      </c>
      <c r="S72" s="104"/>
      <c r="T72" s="105">
        <f t="shared" si="12"/>
        <v>0.72057328772289231</v>
      </c>
      <c r="U72" s="106">
        <v>0.7</v>
      </c>
      <c r="V72" s="107"/>
    </row>
    <row r="73" spans="1:22" ht="12.75" customHeight="1" x14ac:dyDescent="0.2">
      <c r="A73" s="119">
        <v>44427</v>
      </c>
      <c r="B73" s="97" t="s">
        <v>54</v>
      </c>
      <c r="C73" s="111">
        <v>69</v>
      </c>
      <c r="D73" s="112">
        <v>0.43164351851851851</v>
      </c>
      <c r="E73" s="122">
        <v>0.4456134259259259</v>
      </c>
      <c r="F73" s="113">
        <v>16.498999999999999</v>
      </c>
      <c r="G73" s="114">
        <v>46.086922399999999</v>
      </c>
      <c r="H73" s="121">
        <v>91.162999999999997</v>
      </c>
      <c r="I73" s="70">
        <v>5.27</v>
      </c>
      <c r="J73" s="70">
        <f t="shared" si="13"/>
        <v>63239.999999999993</v>
      </c>
      <c r="K73" s="70">
        <f t="shared" si="14"/>
        <v>32.28998922551785</v>
      </c>
      <c r="L73" s="70">
        <v>76.5</v>
      </c>
      <c r="M73" s="70">
        <f t="shared" si="15"/>
        <v>15259.297987307575</v>
      </c>
      <c r="N73" s="70">
        <f t="shared" si="16"/>
        <v>105.20919739096877</v>
      </c>
      <c r="O73" s="101">
        <f t="shared" si="9"/>
        <v>1.3969907407407389E-2</v>
      </c>
      <c r="P73" s="102">
        <f t="shared" si="10"/>
        <v>49.209942004971062</v>
      </c>
      <c r="Q73" s="102">
        <f>AVERAGE(P$5:P73)</f>
        <v>41.052076215017983</v>
      </c>
      <c r="R73" s="103">
        <f t="shared" si="11"/>
        <v>16.498999999999999</v>
      </c>
      <c r="S73" s="104"/>
      <c r="T73" s="105">
        <f t="shared" si="12"/>
        <v>0.81788135745148904</v>
      </c>
      <c r="U73" s="106">
        <v>0.7</v>
      </c>
      <c r="V73" s="107"/>
    </row>
    <row r="74" spans="1:22" ht="12.75" customHeight="1" x14ac:dyDescent="0.2">
      <c r="A74" s="119">
        <v>44427</v>
      </c>
      <c r="B74" s="97" t="s">
        <v>54</v>
      </c>
      <c r="C74" s="111">
        <v>70</v>
      </c>
      <c r="D74" s="112">
        <v>0.45083333333333336</v>
      </c>
      <c r="E74" s="122">
        <v>0.46756944444444448</v>
      </c>
      <c r="F74" s="113">
        <v>16.486000000000001</v>
      </c>
      <c r="G74" s="114">
        <v>58.930645599999998</v>
      </c>
      <c r="H74" s="121">
        <v>81.491</v>
      </c>
      <c r="I74" s="70">
        <v>6.01</v>
      </c>
      <c r="J74" s="70">
        <f t="shared" si="13"/>
        <v>72120</v>
      </c>
      <c r="K74" s="70">
        <f t="shared" si="14"/>
        <v>26.931748501244801</v>
      </c>
      <c r="L74" s="70">
        <v>76.5</v>
      </c>
      <c r="M74" s="70">
        <f t="shared" si="15"/>
        <v>18684.601445614455</v>
      </c>
      <c r="N74" s="70">
        <f t="shared" si="16"/>
        <v>128.82584266316471</v>
      </c>
      <c r="O74" s="101">
        <f t="shared" si="9"/>
        <v>1.6736111111111118E-2</v>
      </c>
      <c r="P74" s="102">
        <f t="shared" si="10"/>
        <v>41.043983402489609</v>
      </c>
      <c r="Q74" s="102">
        <f>AVERAGE(P$5:P74)</f>
        <v>41.051960603410436</v>
      </c>
      <c r="R74" s="103">
        <f t="shared" si="11"/>
        <v>16.486000000000001</v>
      </c>
      <c r="S74" s="104"/>
      <c r="T74" s="105">
        <f t="shared" si="12"/>
        <v>0.76312542047754695</v>
      </c>
      <c r="U74" s="106">
        <v>0.7</v>
      </c>
      <c r="V74" s="107"/>
    </row>
    <row r="75" spans="1:22" hidden="1" x14ac:dyDescent="0.2">
      <c r="A75" s="119">
        <v>44427</v>
      </c>
      <c r="B75" s="97" t="s">
        <v>53</v>
      </c>
      <c r="C75" s="111">
        <v>71</v>
      </c>
      <c r="D75" s="112">
        <v>0.47236111111111106</v>
      </c>
      <c r="E75" s="122">
        <v>0.48905092592592592</v>
      </c>
      <c r="F75" s="113">
        <v>16.530999999999999</v>
      </c>
      <c r="G75" s="114">
        <v>45.1373672</v>
      </c>
      <c r="H75" s="121">
        <v>87.465000000000003</v>
      </c>
      <c r="I75" s="70">
        <v>3.74</v>
      </c>
      <c r="J75" s="70">
        <f t="shared" si="13"/>
        <v>44880</v>
      </c>
      <c r="K75" s="70">
        <f t="shared" si="14"/>
        <v>27.080171670457634</v>
      </c>
      <c r="L75" s="70">
        <v>76.5</v>
      </c>
      <c r="M75" s="70">
        <f t="shared" si="15"/>
        <v>12489.674266641112</v>
      </c>
      <c r="N75" s="70">
        <f t="shared" si="16"/>
        <v>86.113306546666465</v>
      </c>
      <c r="O75" s="101">
        <f t="shared" si="9"/>
        <v>1.6689814814814852E-2</v>
      </c>
      <c r="P75" s="102">
        <f t="shared" si="10"/>
        <v>41.270180305131667</v>
      </c>
      <c r="Q75" s="102">
        <f>AVERAGE(P$5:P75)</f>
        <v>41.055034120336089</v>
      </c>
      <c r="R75" s="103">
        <f t="shared" si="11"/>
        <v>16.530999999999999</v>
      </c>
      <c r="S75" s="104"/>
      <c r="T75" s="105">
        <f t="shared" si="12"/>
        <v>0.71492112524891638</v>
      </c>
      <c r="U75" s="106">
        <v>0.7</v>
      </c>
      <c r="V75" s="107"/>
    </row>
    <row r="76" spans="1:22" ht="12.75" customHeight="1" x14ac:dyDescent="0.2">
      <c r="A76" s="119">
        <v>44427</v>
      </c>
      <c r="B76" s="97" t="s">
        <v>54</v>
      </c>
      <c r="C76" s="111">
        <v>72</v>
      </c>
      <c r="D76" s="112">
        <v>0.50405092592592593</v>
      </c>
      <c r="E76" s="122">
        <v>0.5304861111111111</v>
      </c>
      <c r="F76" s="113">
        <v>17.956</v>
      </c>
      <c r="G76" s="114">
        <v>64.496468800000002</v>
      </c>
      <c r="H76" s="121">
        <v>86.147000000000006</v>
      </c>
      <c r="I76" s="70">
        <v>5.37</v>
      </c>
      <c r="J76" s="70">
        <f t="shared" si="13"/>
        <v>64440</v>
      </c>
      <c r="K76" s="70">
        <f t="shared" si="14"/>
        <v>18.570818471453595</v>
      </c>
      <c r="L76" s="70">
        <v>76.5</v>
      </c>
      <c r="M76" s="70">
        <f t="shared" si="15"/>
        <v>25382.429720282686</v>
      </c>
      <c r="N76" s="70">
        <f t="shared" si="16"/>
        <v>175.00576113821626</v>
      </c>
      <c r="O76" s="101">
        <f t="shared" si="9"/>
        <v>2.6435185185185173E-2</v>
      </c>
      <c r="P76" s="102">
        <f t="shared" si="10"/>
        <v>28.301926444833637</v>
      </c>
      <c r="Q76" s="102">
        <f>AVERAGE(P$5:P76)</f>
        <v>40.877907624842997</v>
      </c>
      <c r="R76" s="103">
        <f t="shared" si="11"/>
        <v>17.956</v>
      </c>
      <c r="S76" s="104"/>
      <c r="T76" s="105">
        <f t="shared" si="12"/>
        <v>0.49777365125420991</v>
      </c>
      <c r="U76" s="106">
        <v>0.7</v>
      </c>
      <c r="V76" s="107"/>
    </row>
    <row r="77" spans="1:22" ht="12.75" customHeight="1" x14ac:dyDescent="0.2">
      <c r="A77" s="119">
        <v>44427</v>
      </c>
      <c r="B77" s="97" t="s">
        <v>54</v>
      </c>
      <c r="C77" s="111">
        <v>73</v>
      </c>
      <c r="D77" s="112">
        <v>0.53957175925925926</v>
      </c>
      <c r="E77" s="122">
        <v>0.56500000000000006</v>
      </c>
      <c r="F77" s="113">
        <v>17.986999999999998</v>
      </c>
      <c r="G77" s="114">
        <v>56.039492799999998</v>
      </c>
      <c r="H77" s="121">
        <v>88.700999999999993</v>
      </c>
      <c r="I77" s="70">
        <v>4.2</v>
      </c>
      <c r="J77" s="70">
        <f t="shared" si="13"/>
        <v>50400</v>
      </c>
      <c r="K77" s="70">
        <f t="shared" si="14"/>
        <v>19.339543804096451</v>
      </c>
      <c r="L77" s="70">
        <v>76.5</v>
      </c>
      <c r="M77" s="70">
        <f t="shared" si="15"/>
        <v>19708.820457872156</v>
      </c>
      <c r="N77" s="70">
        <f t="shared" si="16"/>
        <v>135.88758694011861</v>
      </c>
      <c r="O77" s="101">
        <f t="shared" si="9"/>
        <v>2.5428240740740793E-2</v>
      </c>
      <c r="P77" s="102">
        <f t="shared" si="10"/>
        <v>29.473463814292153</v>
      </c>
      <c r="Q77" s="102">
        <f>AVERAGE(P$5:P77)</f>
        <v>40.72168236716422</v>
      </c>
      <c r="R77" s="103">
        <f t="shared" si="11"/>
        <v>17.986999999999998</v>
      </c>
      <c r="S77" s="104"/>
      <c r="T77" s="105">
        <f t="shared" si="12"/>
        <v>0.50345276101721648</v>
      </c>
      <c r="U77" s="106">
        <v>0.7</v>
      </c>
      <c r="V77" s="107"/>
    </row>
    <row r="78" spans="1:22" ht="12.75" customHeight="1" x14ac:dyDescent="0.2">
      <c r="A78" s="119">
        <v>44427</v>
      </c>
      <c r="B78" s="97" t="s">
        <v>54</v>
      </c>
      <c r="C78" s="111">
        <v>74</v>
      </c>
      <c r="D78" s="112">
        <v>0.57221064814814815</v>
      </c>
      <c r="E78" s="122">
        <v>0.58658564814814818</v>
      </c>
      <c r="F78" s="113">
        <v>17.972999999999999</v>
      </c>
      <c r="G78" s="114">
        <v>51.619475199999997</v>
      </c>
      <c r="H78" s="121">
        <v>90.085999999999999</v>
      </c>
      <c r="I78" s="70">
        <v>3.54</v>
      </c>
      <c r="J78" s="70">
        <f t="shared" si="13"/>
        <v>42480</v>
      </c>
      <c r="K78" s="70">
        <f t="shared" si="14"/>
        <v>34.183499895652112</v>
      </c>
      <c r="L78" s="70">
        <v>76.5</v>
      </c>
      <c r="M78" s="70">
        <f t="shared" si="15"/>
        <v>9864.9333082326502</v>
      </c>
      <c r="N78" s="70">
        <f t="shared" si="16"/>
        <v>68.016347576270149</v>
      </c>
      <c r="O78" s="101">
        <f t="shared" si="9"/>
        <v>1.4375000000000027E-2</v>
      </c>
      <c r="P78" s="102">
        <f t="shared" si="10"/>
        <v>52.095652173912946</v>
      </c>
      <c r="Q78" s="102">
        <f>AVERAGE(P$5:P78)</f>
        <v>40.875384661850013</v>
      </c>
      <c r="R78" s="103">
        <f t="shared" si="11"/>
        <v>17.972999999999999</v>
      </c>
      <c r="S78" s="104"/>
      <c r="T78" s="105">
        <f t="shared" si="12"/>
        <v>0.87619392940202168</v>
      </c>
      <c r="U78" s="106">
        <v>0.7</v>
      </c>
      <c r="V78" s="107"/>
    </row>
    <row r="79" spans="1:22" ht="12.75" customHeight="1" x14ac:dyDescent="0.2">
      <c r="A79" s="119">
        <v>44427</v>
      </c>
      <c r="B79" s="97" t="s">
        <v>54</v>
      </c>
      <c r="C79" s="111">
        <v>75</v>
      </c>
      <c r="D79" s="112">
        <v>0.59371527777777777</v>
      </c>
      <c r="E79" s="120">
        <v>0.6436574074074074</v>
      </c>
      <c r="F79" s="113">
        <v>17.978999999999999</v>
      </c>
      <c r="G79" s="114">
        <v>53.826786400000003</v>
      </c>
      <c r="H79" s="121">
        <v>87.625</v>
      </c>
      <c r="I79" s="70">
        <v>2.7</v>
      </c>
      <c r="J79" s="70">
        <f t="shared" si="13"/>
        <v>32400.000000000004</v>
      </c>
      <c r="K79" s="70">
        <f t="shared" si="14"/>
        <v>9.8424287599536484</v>
      </c>
      <c r="L79" s="70">
        <v>76.5</v>
      </c>
      <c r="M79" s="70">
        <f t="shared" si="15"/>
        <v>24382.924119096078</v>
      </c>
      <c r="N79" s="70">
        <f t="shared" si="16"/>
        <v>168.11440989937887</v>
      </c>
      <c r="O79" s="101">
        <f t="shared" si="9"/>
        <v>4.9942129629629628E-2</v>
      </c>
      <c r="P79" s="102">
        <f t="shared" si="10"/>
        <v>14.999860950173812</v>
      </c>
      <c r="Q79" s="102">
        <f>AVERAGE(P$5:P79)</f>
        <v>40.530377679027666</v>
      </c>
      <c r="R79" s="103">
        <f t="shared" si="11"/>
        <v>17.978999999999999</v>
      </c>
      <c r="S79" s="104"/>
      <c r="T79" s="105">
        <f t="shared" si="12"/>
        <v>0.25936732719792177</v>
      </c>
      <c r="U79" s="106">
        <v>0.7</v>
      </c>
      <c r="V79" s="107"/>
    </row>
    <row r="80" spans="1:22" ht="12.75" customHeight="1" x14ac:dyDescent="0.2">
      <c r="A80" s="119">
        <v>44427</v>
      </c>
      <c r="B80" s="97" t="s">
        <v>54</v>
      </c>
      <c r="C80" s="111">
        <v>76</v>
      </c>
      <c r="D80" s="112">
        <v>0.65046296296296291</v>
      </c>
      <c r="E80" s="122">
        <v>0.66790509259259256</v>
      </c>
      <c r="F80" s="113">
        <v>17.998000000000001</v>
      </c>
      <c r="G80" s="114">
        <v>38.3367176</v>
      </c>
      <c r="H80" s="121">
        <v>91.472999999999999</v>
      </c>
      <c r="I80" s="70">
        <v>4.8600000000000003</v>
      </c>
      <c r="J80" s="70">
        <f t="shared" si="13"/>
        <v>58320.000000000007</v>
      </c>
      <c r="K80" s="70">
        <f t="shared" si="14"/>
        <v>28.211653610086227</v>
      </c>
      <c r="L80" s="70">
        <v>76.5</v>
      </c>
      <c r="M80" s="70">
        <f t="shared" si="15"/>
        <v>16024.29248725375</v>
      </c>
      <c r="N80" s="70">
        <f t="shared" si="16"/>
        <v>110.48365086941766</v>
      </c>
      <c r="O80" s="101">
        <f t="shared" si="9"/>
        <v>1.7442129629629655E-2</v>
      </c>
      <c r="P80" s="102">
        <f t="shared" si="10"/>
        <v>42.994558725945531</v>
      </c>
      <c r="Q80" s="102">
        <f>AVERAGE(P$5:P80)</f>
        <v>40.562801113855528</v>
      </c>
      <c r="R80" s="103">
        <f t="shared" si="11"/>
        <v>17.998000000000001</v>
      </c>
      <c r="S80" s="104"/>
      <c r="T80" s="105">
        <f t="shared" si="12"/>
        <v>0.7121584598393752</v>
      </c>
      <c r="U80" s="106">
        <v>0.7</v>
      </c>
      <c r="V80" s="107"/>
    </row>
    <row r="81" spans="1:22" ht="12.75" customHeight="1" x14ac:dyDescent="0.2">
      <c r="A81" s="119">
        <v>44427</v>
      </c>
      <c r="B81" s="97" t="s">
        <v>54</v>
      </c>
      <c r="C81" s="111">
        <v>77</v>
      </c>
      <c r="D81" s="112">
        <v>0.689386574074074</v>
      </c>
      <c r="E81" s="122">
        <v>0.70391203703703698</v>
      </c>
      <c r="F81" s="113">
        <v>17.998000000000001</v>
      </c>
      <c r="G81" s="114">
        <v>47.504736000000001</v>
      </c>
      <c r="H81" s="121">
        <v>93.096000000000004</v>
      </c>
      <c r="I81" s="70">
        <v>4.3099999999999996</v>
      </c>
      <c r="J81" s="70">
        <f t="shared" si="13"/>
        <v>51719.999999999993</v>
      </c>
      <c r="K81" s="70">
        <f t="shared" si="14"/>
        <v>33.876463737370486</v>
      </c>
      <c r="L81" s="70">
        <v>76.5</v>
      </c>
      <c r="M81" s="70">
        <f t="shared" si="15"/>
        <v>12288.795763348789</v>
      </c>
      <c r="N81" s="70">
        <f t="shared" si="16"/>
        <v>84.728297477306697</v>
      </c>
      <c r="O81" s="101">
        <f t="shared" si="9"/>
        <v>1.4525462962962976E-2</v>
      </c>
      <c r="P81" s="102">
        <f t="shared" si="10"/>
        <v>51.627729083665294</v>
      </c>
      <c r="Q81" s="102">
        <f>AVERAGE(P$5:P81)</f>
        <v>40.706501477099813</v>
      </c>
      <c r="R81" s="103">
        <f t="shared" si="11"/>
        <v>17.998000000000001</v>
      </c>
      <c r="S81" s="104"/>
      <c r="T81" s="105">
        <f t="shared" si="12"/>
        <v>0.84024911859744156</v>
      </c>
      <c r="U81" s="106">
        <v>0.7</v>
      </c>
      <c r="V81" s="107"/>
    </row>
    <row r="82" spans="1:22" ht="12.75" customHeight="1" x14ac:dyDescent="0.2">
      <c r="A82" s="119">
        <v>44427</v>
      </c>
      <c r="B82" s="97" t="s">
        <v>54</v>
      </c>
      <c r="C82" s="111">
        <v>78</v>
      </c>
      <c r="D82" s="112">
        <v>0.71321759259259254</v>
      </c>
      <c r="E82" s="122">
        <v>0.73060185185185189</v>
      </c>
      <c r="F82" s="113">
        <v>17.963000000000001</v>
      </c>
      <c r="G82" s="114">
        <v>55.146137600000003</v>
      </c>
      <c r="H82" s="121">
        <v>91.456999999999994</v>
      </c>
      <c r="I82" s="70">
        <v>6.73</v>
      </c>
      <c r="J82" s="70">
        <f t="shared" si="13"/>
        <v>80760</v>
      </c>
      <c r="K82" s="70">
        <f t="shared" si="14"/>
        <v>28.2505225182422</v>
      </c>
      <c r="L82" s="70">
        <v>76.5</v>
      </c>
      <c r="M82" s="70">
        <f t="shared" si="15"/>
        <v>22183.595689585673</v>
      </c>
      <c r="N82" s="70">
        <f t="shared" si="16"/>
        <v>152.9505682167277</v>
      </c>
      <c r="O82" s="101">
        <f t="shared" si="9"/>
        <v>1.7384259259259349E-2</v>
      </c>
      <c r="P82" s="102">
        <f t="shared" si="10"/>
        <v>43.053794940079676</v>
      </c>
      <c r="Q82" s="102">
        <f>AVERAGE(P$5:P82)</f>
        <v>40.736594983035452</v>
      </c>
      <c r="R82" s="103">
        <f t="shared" si="11"/>
        <v>17.963000000000001</v>
      </c>
      <c r="S82" s="104"/>
      <c r="T82" s="105">
        <f t="shared" si="12"/>
        <v>0.71326440443579342</v>
      </c>
      <c r="U82" s="106">
        <v>0.7</v>
      </c>
      <c r="V82" s="107"/>
    </row>
    <row r="83" spans="1:22" hidden="1" x14ac:dyDescent="0.2">
      <c r="A83" s="119">
        <v>44427</v>
      </c>
      <c r="B83" s="97" t="s">
        <v>53</v>
      </c>
      <c r="C83" s="111">
        <v>79</v>
      </c>
      <c r="D83" s="112">
        <v>0.89372685185185186</v>
      </c>
      <c r="E83" s="122">
        <v>0.90615740740740736</v>
      </c>
      <c r="F83" s="113">
        <v>13</v>
      </c>
      <c r="G83" s="114">
        <v>41.2247232</v>
      </c>
      <c r="H83" s="121">
        <v>55.2</v>
      </c>
      <c r="I83" s="70">
        <v>3.61</v>
      </c>
      <c r="J83" s="70">
        <f t="shared" si="13"/>
        <v>43320</v>
      </c>
      <c r="K83" s="70">
        <f t="shared" si="14"/>
        <v>28.592795530726384</v>
      </c>
      <c r="L83" s="70">
        <v>76.5</v>
      </c>
      <c r="M83" s="70">
        <f t="shared" si="15"/>
        <v>7404.3369631181849</v>
      </c>
      <c r="N83" s="70">
        <f t="shared" si="16"/>
        <v>51.051126319828732</v>
      </c>
      <c r="O83" s="101">
        <f t="shared" si="9"/>
        <v>1.24305555555555E-2</v>
      </c>
      <c r="P83" s="102">
        <f t="shared" si="10"/>
        <v>43.575418994413603</v>
      </c>
      <c r="Q83" s="102">
        <f>AVERAGE(P$5:P83)</f>
        <v>40.772529464192139</v>
      </c>
      <c r="R83" s="103">
        <f t="shared" si="11"/>
        <v>13</v>
      </c>
      <c r="S83" s="104"/>
      <c r="T83" s="105">
        <v>1</v>
      </c>
      <c r="U83" s="106">
        <v>0.7</v>
      </c>
      <c r="V83" s="107"/>
    </row>
    <row r="84" spans="1:22" ht="12.75" customHeight="1" x14ac:dyDescent="0.2">
      <c r="A84" s="119">
        <v>44428</v>
      </c>
      <c r="B84" s="97" t="s">
        <v>54</v>
      </c>
      <c r="C84" s="111">
        <v>80</v>
      </c>
      <c r="D84" s="112">
        <v>0.9811805555555555</v>
      </c>
      <c r="E84" s="120">
        <v>1.0053703703703702</v>
      </c>
      <c r="F84" s="113">
        <v>16.986000000000001</v>
      </c>
      <c r="G84" s="114">
        <v>64.855924000000002</v>
      </c>
      <c r="H84" s="121">
        <v>91.822000000000003</v>
      </c>
      <c r="I84" s="70">
        <v>2.86</v>
      </c>
      <c r="J84" s="70">
        <f t="shared" si="13"/>
        <v>34320</v>
      </c>
      <c r="K84" s="70">
        <f t="shared" si="14"/>
        <v>19.19828264727278</v>
      </c>
      <c r="L84" s="70">
        <v>76.5</v>
      </c>
      <c r="M84" s="70">
        <f t="shared" si="15"/>
        <v>14322.823385074133</v>
      </c>
      <c r="N84" s="70">
        <f t="shared" si="16"/>
        <v>98.752429762473724</v>
      </c>
      <c r="O84" s="101">
        <f t="shared" si="9"/>
        <v>2.4189814814814747E-2</v>
      </c>
      <c r="P84" s="102">
        <f t="shared" si="10"/>
        <v>29.2581818181819</v>
      </c>
      <c r="Q84" s="102">
        <f>AVERAGE(P$5:P84)</f>
        <v>40.628600118617008</v>
      </c>
      <c r="R84" s="103">
        <f t="shared" si="11"/>
        <v>16.986000000000001</v>
      </c>
      <c r="S84" s="104"/>
      <c r="T84" s="105">
        <f t="shared" si="12"/>
        <v>0.48278820448690746</v>
      </c>
      <c r="U84" s="106">
        <v>0.7</v>
      </c>
      <c r="V84" s="107"/>
    </row>
    <row r="85" spans="1:22" ht="12.75" customHeight="1" x14ac:dyDescent="0.2">
      <c r="A85" s="119">
        <v>44428</v>
      </c>
      <c r="B85" s="97" t="s">
        <v>54</v>
      </c>
      <c r="C85" s="111">
        <v>81</v>
      </c>
      <c r="D85" s="112">
        <v>1.2442129629629629E-2</v>
      </c>
      <c r="E85" s="120">
        <v>4.2442129629629628E-2</v>
      </c>
      <c r="F85" s="113">
        <v>17.010000000000002</v>
      </c>
      <c r="G85" s="114">
        <v>42.248462399999994</v>
      </c>
      <c r="H85" s="121">
        <v>90.814999999999998</v>
      </c>
      <c r="I85" s="70">
        <v>2.83</v>
      </c>
      <c r="J85" s="70">
        <f t="shared" si="13"/>
        <v>33960</v>
      </c>
      <c r="K85" s="70">
        <f t="shared" si="14"/>
        <v>15.501969000000003</v>
      </c>
      <c r="L85" s="70">
        <v>76.5</v>
      </c>
      <c r="M85" s="70">
        <f t="shared" si="15"/>
        <v>16884.163769900944</v>
      </c>
      <c r="N85" s="70">
        <f t="shared" si="16"/>
        <v>116.41225699416223</v>
      </c>
      <c r="O85" s="101">
        <f t="shared" si="9"/>
        <v>0.03</v>
      </c>
      <c r="P85" s="102">
        <f t="shared" si="10"/>
        <v>23.625000000000004</v>
      </c>
      <c r="Q85" s="102">
        <f>AVERAGE(P$5:P85)</f>
        <v>40.41867912949828</v>
      </c>
      <c r="R85" s="103">
        <f t="shared" si="11"/>
        <v>17.010000000000002</v>
      </c>
      <c r="S85" s="104"/>
      <c r="T85" s="105">
        <f t="shared" si="12"/>
        <v>0.39415795348185384</v>
      </c>
      <c r="U85" s="106">
        <v>0.7</v>
      </c>
      <c r="V85" s="107"/>
    </row>
    <row r="86" spans="1:22" ht="12.75" customHeight="1" x14ac:dyDescent="0.2">
      <c r="A86" s="119">
        <v>44428</v>
      </c>
      <c r="B86" s="97" t="s">
        <v>54</v>
      </c>
      <c r="C86" s="111">
        <v>82</v>
      </c>
      <c r="D86" s="112">
        <v>5.3252314814814815E-2</v>
      </c>
      <c r="E86" s="120">
        <v>6.0208333333333336E-2</v>
      </c>
      <c r="F86" s="113">
        <v>10.52</v>
      </c>
      <c r="G86" s="114">
        <v>58.334925600000005</v>
      </c>
      <c r="H86" s="121">
        <v>90.424000000000007</v>
      </c>
      <c r="I86" s="70">
        <v>5.69</v>
      </c>
      <c r="J86" s="70">
        <f t="shared" si="13"/>
        <v>68280</v>
      </c>
      <c r="K86" s="70">
        <f t="shared" si="14"/>
        <v>41.348410143094824</v>
      </c>
      <c r="L86" s="70">
        <v>76.5</v>
      </c>
      <c r="M86" s="70">
        <f t="shared" si="15"/>
        <v>13020.463460343133</v>
      </c>
      <c r="N86" s="70">
        <f t="shared" si="16"/>
        <v>89.772970647835422</v>
      </c>
      <c r="O86" s="101">
        <f t="shared" si="9"/>
        <v>6.9560185185185211E-3</v>
      </c>
      <c r="P86" s="102">
        <f t="shared" si="10"/>
        <v>63.01497504159731</v>
      </c>
      <c r="Q86" s="102">
        <f>AVERAGE(P$5:P86)</f>
        <v>40.694243713792169</v>
      </c>
      <c r="R86" s="103">
        <f t="shared" si="11"/>
        <v>10.52</v>
      </c>
      <c r="S86" s="104"/>
      <c r="T86" s="105">
        <v>1</v>
      </c>
      <c r="U86" s="106">
        <v>0.7</v>
      </c>
      <c r="V86" s="107"/>
    </row>
    <row r="87" spans="1:22" ht="12.75" customHeight="1" x14ac:dyDescent="0.2">
      <c r="A87" s="119">
        <v>44428</v>
      </c>
      <c r="B87" s="97" t="s">
        <v>54</v>
      </c>
      <c r="C87" s="111">
        <v>83</v>
      </c>
      <c r="D87" s="112">
        <v>7.7488425925925933E-2</v>
      </c>
      <c r="E87" s="120">
        <v>0.1040625</v>
      </c>
      <c r="F87" s="113">
        <v>16.004000000000001</v>
      </c>
      <c r="G87" s="114">
        <v>58.445976799999997</v>
      </c>
      <c r="H87" s="121">
        <v>87.13</v>
      </c>
      <c r="I87" s="70">
        <v>4.5599999999999996</v>
      </c>
      <c r="J87" s="70">
        <f t="shared" si="13"/>
        <v>54719.999999999993</v>
      </c>
      <c r="K87" s="70">
        <f t="shared" si="14"/>
        <v>16.465472830662023</v>
      </c>
      <c r="L87" s="70">
        <v>76.5</v>
      </c>
      <c r="M87" s="70">
        <f t="shared" si="15"/>
        <v>24534.471657090387</v>
      </c>
      <c r="N87" s="70">
        <f t="shared" si="16"/>
        <v>169.15929380244052</v>
      </c>
      <c r="O87" s="101">
        <f t="shared" si="9"/>
        <v>2.6574074074074069E-2</v>
      </c>
      <c r="P87" s="102">
        <f t="shared" si="10"/>
        <v>25.093379790940773</v>
      </c>
      <c r="Q87" s="102">
        <f>AVERAGE(P$5:P87)</f>
        <v>40.506281497854197</v>
      </c>
      <c r="R87" s="103">
        <f t="shared" si="11"/>
        <v>16.004000000000001</v>
      </c>
      <c r="S87" s="104"/>
      <c r="T87" s="105">
        <f t="shared" si="12"/>
        <v>0.43636258935517414</v>
      </c>
      <c r="U87" s="106">
        <v>0.7</v>
      </c>
      <c r="V87" s="107"/>
    </row>
    <row r="88" spans="1:22" hidden="1" x14ac:dyDescent="0.2">
      <c r="A88" s="119">
        <v>44428</v>
      </c>
      <c r="B88" s="97" t="s">
        <v>53</v>
      </c>
      <c r="C88" s="111">
        <v>84</v>
      </c>
      <c r="D88" s="112">
        <v>0.11571759259259258</v>
      </c>
      <c r="E88" s="120">
        <v>0.12709490740740739</v>
      </c>
      <c r="F88" s="113">
        <v>11</v>
      </c>
      <c r="G88" s="114">
        <v>44.317071999999996</v>
      </c>
      <c r="H88" s="121">
        <v>90.302999999999997</v>
      </c>
      <c r="I88" s="70">
        <v>3.62</v>
      </c>
      <c r="J88" s="70">
        <f t="shared" si="13"/>
        <v>43440</v>
      </c>
      <c r="K88" s="70">
        <f t="shared" si="14"/>
        <v>26.433624415055956</v>
      </c>
      <c r="L88" s="70">
        <v>76.5</v>
      </c>
      <c r="M88" s="70">
        <f t="shared" si="15"/>
        <v>12761.725901183561</v>
      </c>
      <c r="N88" s="70">
        <f t="shared" si="16"/>
        <v>87.989037274444371</v>
      </c>
      <c r="O88" s="101">
        <f t="shared" si="9"/>
        <v>1.1377314814814812E-2</v>
      </c>
      <c r="P88" s="102">
        <f t="shared" si="10"/>
        <v>40.284842319430325</v>
      </c>
      <c r="Q88" s="102">
        <f>AVERAGE(P$5:P88)</f>
        <v>40.503645317158679</v>
      </c>
      <c r="R88" s="103">
        <f t="shared" si="11"/>
        <v>11</v>
      </c>
      <c r="S88" s="104"/>
      <c r="T88" s="105">
        <f t="shared" si="12"/>
        <v>0.67592039996373032</v>
      </c>
      <c r="U88" s="106">
        <v>0.7</v>
      </c>
      <c r="V88" s="107"/>
    </row>
    <row r="89" spans="1:22" ht="12.75" customHeight="1" x14ac:dyDescent="0.2">
      <c r="A89" s="119">
        <v>44428</v>
      </c>
      <c r="B89" s="97" t="s">
        <v>54</v>
      </c>
      <c r="C89" s="111">
        <v>85</v>
      </c>
      <c r="D89" s="112">
        <v>0.15554398148148149</v>
      </c>
      <c r="E89" s="120">
        <v>0.20001157407407408</v>
      </c>
      <c r="F89" s="113">
        <v>10.516</v>
      </c>
      <c r="G89" s="114">
        <v>55.910682399999999</v>
      </c>
      <c r="H89" s="121">
        <v>92.78</v>
      </c>
      <c r="I89" s="70">
        <v>3</v>
      </c>
      <c r="J89" s="70">
        <f t="shared" si="13"/>
        <v>36000</v>
      </c>
      <c r="K89" s="70">
        <f t="shared" si="14"/>
        <v>6.4656287550234266</v>
      </c>
      <c r="L89" s="70">
        <v>76.5</v>
      </c>
      <c r="M89" s="70">
        <f t="shared" si="15"/>
        <v>43138.518950125013</v>
      </c>
      <c r="N89" s="70">
        <f t="shared" si="16"/>
        <v>297.42973491656392</v>
      </c>
      <c r="O89" s="101">
        <f t="shared" si="9"/>
        <v>4.4467592592592586E-2</v>
      </c>
      <c r="P89" s="102">
        <f t="shared" si="10"/>
        <v>9.8536179073399293</v>
      </c>
      <c r="Q89" s="102">
        <f>AVERAGE(P$5:P89)</f>
        <v>40.143056759396103</v>
      </c>
      <c r="R89" s="103">
        <f t="shared" si="11"/>
        <v>10.516</v>
      </c>
      <c r="S89" s="104"/>
      <c r="T89" s="105">
        <v>1</v>
      </c>
      <c r="U89" s="106">
        <v>0.7</v>
      </c>
      <c r="V89" s="107"/>
    </row>
    <row r="90" spans="1:22" ht="12.75" customHeight="1" x14ac:dyDescent="0.2">
      <c r="A90" s="119">
        <v>44428</v>
      </c>
      <c r="B90" s="97" t="s">
        <v>54</v>
      </c>
      <c r="C90" s="111">
        <v>86</v>
      </c>
      <c r="D90" s="112">
        <v>0.18377314814814816</v>
      </c>
      <c r="E90" s="120">
        <v>0.18890046296296295</v>
      </c>
      <c r="F90" s="113">
        <v>10.516999999999999</v>
      </c>
      <c r="G90" s="114">
        <v>62.815189600000004</v>
      </c>
      <c r="H90" s="121">
        <v>90.778000000000006</v>
      </c>
      <c r="I90" s="70">
        <v>2.48</v>
      </c>
      <c r="J90" s="70">
        <f t="shared" si="13"/>
        <v>29760</v>
      </c>
      <c r="K90" s="70">
        <f t="shared" si="14"/>
        <v>56.079701764334324</v>
      </c>
      <c r="L90" s="70">
        <v>76.5</v>
      </c>
      <c r="M90" s="70">
        <f t="shared" si="15"/>
        <v>4775.7453535575005</v>
      </c>
      <c r="N90" s="70">
        <f t="shared" si="16"/>
        <v>32.927618033894113</v>
      </c>
      <c r="O90" s="101">
        <f t="shared" si="9"/>
        <v>5.1273148148147929E-3</v>
      </c>
      <c r="P90" s="102">
        <f t="shared" si="10"/>
        <v>85.465462753950703</v>
      </c>
      <c r="Q90" s="102">
        <f>AVERAGE(P$5:P90)</f>
        <v>40.670061480263023</v>
      </c>
      <c r="R90" s="103">
        <f t="shared" si="11"/>
        <v>10.516999999999999</v>
      </c>
      <c r="S90" s="104"/>
      <c r="T90" s="105">
        <v>1</v>
      </c>
      <c r="U90" s="106">
        <v>0.7</v>
      </c>
      <c r="V90" s="107"/>
    </row>
    <row r="91" spans="1:22" ht="12.75" customHeight="1" x14ac:dyDescent="0.2">
      <c r="A91" s="119">
        <v>44428</v>
      </c>
      <c r="B91" s="97" t="s">
        <v>54</v>
      </c>
      <c r="C91" s="111">
        <v>87</v>
      </c>
      <c r="D91" s="112">
        <v>0.5689467592592593</v>
      </c>
      <c r="E91" s="120">
        <v>0.58096064814814818</v>
      </c>
      <c r="F91" s="113">
        <v>15.987</v>
      </c>
      <c r="G91" s="114">
        <v>30.7881584</v>
      </c>
      <c r="H91" s="121">
        <v>92.34</v>
      </c>
      <c r="I91" s="70">
        <v>3.29</v>
      </c>
      <c r="J91" s="70">
        <f t="shared" si="13"/>
        <v>39480</v>
      </c>
      <c r="K91" s="70">
        <f t="shared" si="14"/>
        <v>36.382050228901761</v>
      </c>
      <c r="L91" s="70">
        <v>76.5</v>
      </c>
      <c r="M91" s="70">
        <f t="shared" si="15"/>
        <v>8628.2578389114569</v>
      </c>
      <c r="N91" s="70">
        <f t="shared" si="16"/>
        <v>59.489767017413158</v>
      </c>
      <c r="O91" s="101">
        <f t="shared" si="9"/>
        <v>1.201388888888888E-2</v>
      </c>
      <c r="P91" s="102">
        <f t="shared" si="10"/>
        <v>55.446242774566521</v>
      </c>
      <c r="Q91" s="102">
        <f>AVERAGE(P$5:P91)</f>
        <v>40.839902644565356</v>
      </c>
      <c r="R91" s="103">
        <f t="shared" si="11"/>
        <v>15.987</v>
      </c>
      <c r="S91" s="104"/>
      <c r="T91" s="105">
        <f t="shared" si="12"/>
        <v>0.90978404536867241</v>
      </c>
      <c r="U91" s="106">
        <v>0.7</v>
      </c>
      <c r="V91" s="107"/>
    </row>
    <row r="92" spans="1:22" ht="12.75" customHeight="1" x14ac:dyDescent="0.2">
      <c r="A92" s="119">
        <v>44428</v>
      </c>
      <c r="B92" s="97" t="s">
        <v>54</v>
      </c>
      <c r="C92" s="111">
        <v>88</v>
      </c>
      <c r="D92" s="112">
        <v>0.58614583333333337</v>
      </c>
      <c r="E92" s="120">
        <v>0.60306712962962961</v>
      </c>
      <c r="F92" s="113">
        <v>15.978</v>
      </c>
      <c r="G92" s="114">
        <v>11.8384176</v>
      </c>
      <c r="H92" s="121">
        <v>91.972999999999999</v>
      </c>
      <c r="I92" s="70">
        <v>4.1100000000000003</v>
      </c>
      <c r="J92" s="70">
        <f t="shared" si="13"/>
        <v>49320.000000000007</v>
      </c>
      <c r="K92" s="70">
        <f t="shared" si="14"/>
        <v>25.816216343638938</v>
      </c>
      <c r="L92" s="70">
        <v>76.5</v>
      </c>
      <c r="M92" s="70">
        <f t="shared" si="15"/>
        <v>14578.860941674278</v>
      </c>
      <c r="N92" s="70">
        <f t="shared" si="16"/>
        <v>100.51774726621814</v>
      </c>
      <c r="O92" s="101">
        <f t="shared" si="9"/>
        <v>1.692129629629624E-2</v>
      </c>
      <c r="P92" s="102">
        <f t="shared" si="10"/>
        <v>39.343912448700543</v>
      </c>
      <c r="Q92" s="102">
        <f>AVERAGE(P$5:P92)</f>
        <v>40.822902755975981</v>
      </c>
      <c r="R92" s="103">
        <f t="shared" si="11"/>
        <v>15.978</v>
      </c>
      <c r="S92" s="104"/>
      <c r="T92" s="105">
        <f t="shared" si="12"/>
        <v>0.64814661431764953</v>
      </c>
      <c r="U92" s="106">
        <v>0.7</v>
      </c>
      <c r="V92" s="107"/>
    </row>
    <row r="93" spans="1:22" hidden="1" x14ac:dyDescent="0.2">
      <c r="A93" s="119">
        <v>44428</v>
      </c>
      <c r="B93" s="97" t="s">
        <v>53</v>
      </c>
      <c r="C93" s="111">
        <v>89</v>
      </c>
      <c r="D93" s="112">
        <v>0.61</v>
      </c>
      <c r="E93" s="120">
        <v>0.64136574074074071</v>
      </c>
      <c r="F93" s="113">
        <v>16.503</v>
      </c>
      <c r="G93" s="114">
        <v>36.399615999999995</v>
      </c>
      <c r="H93" s="121">
        <v>66.462000000000003</v>
      </c>
      <c r="I93" s="70">
        <v>2.41</v>
      </c>
      <c r="J93" s="70">
        <f t="shared" si="13"/>
        <v>28920</v>
      </c>
      <c r="K93" s="70">
        <f t="shared" si="14"/>
        <v>14.385042735940967</v>
      </c>
      <c r="L93" s="70">
        <v>76.5</v>
      </c>
      <c r="M93" s="70">
        <f t="shared" si="15"/>
        <v>11444.602604018304</v>
      </c>
      <c r="N93" s="70">
        <f t="shared" si="16"/>
        <v>78.907788250081239</v>
      </c>
      <c r="O93" s="101">
        <f t="shared" si="9"/>
        <v>3.1365740740740722E-2</v>
      </c>
      <c r="P93" s="102">
        <f t="shared" si="10"/>
        <v>21.922804428044294</v>
      </c>
      <c r="Q93" s="102">
        <f>AVERAGE(P$5:P93)</f>
        <v>40.610542100605969</v>
      </c>
      <c r="R93" s="103">
        <f t="shared" si="11"/>
        <v>16.503</v>
      </c>
      <c r="S93" s="104"/>
      <c r="T93" s="105">
        <f t="shared" si="12"/>
        <v>0.49977987941262153</v>
      </c>
      <c r="U93" s="106">
        <v>0.7</v>
      </c>
      <c r="V93" s="107"/>
    </row>
    <row r="94" spans="1:22" hidden="1" x14ac:dyDescent="0.2">
      <c r="A94" s="119">
        <v>44428</v>
      </c>
      <c r="B94" s="97" t="s">
        <v>53</v>
      </c>
      <c r="C94" s="111">
        <v>90</v>
      </c>
      <c r="D94" s="112">
        <v>0.66634259259259265</v>
      </c>
      <c r="E94" s="120">
        <v>0.68374999999999997</v>
      </c>
      <c r="F94" s="113">
        <v>16.510999999999999</v>
      </c>
      <c r="G94" s="114">
        <v>2.9687087999999999</v>
      </c>
      <c r="H94" s="121">
        <v>82.82</v>
      </c>
      <c r="I94" s="70">
        <v>4.08</v>
      </c>
      <c r="J94" s="70">
        <f t="shared" si="13"/>
        <v>48960</v>
      </c>
      <c r="K94" s="70">
        <f t="shared" si="14"/>
        <v>25.932422508510772</v>
      </c>
      <c r="L94" s="70">
        <v>76.5</v>
      </c>
      <c r="M94" s="70">
        <f t="shared" si="15"/>
        <v>12874.867142080104</v>
      </c>
      <c r="N94" s="70">
        <f t="shared" si="16"/>
        <v>88.769118976528219</v>
      </c>
      <c r="O94" s="101">
        <f t="shared" si="9"/>
        <v>1.7407407407407316E-2</v>
      </c>
      <c r="P94" s="102">
        <f t="shared" si="10"/>
        <v>39.52101063829808</v>
      </c>
      <c r="Q94" s="102">
        <f>AVERAGE(P$5:P94)</f>
        <v>40.598436195469212</v>
      </c>
      <c r="R94" s="103">
        <f t="shared" si="11"/>
        <v>16.510999999999999</v>
      </c>
      <c r="S94" s="104"/>
      <c r="T94" s="105">
        <f t="shared" si="12"/>
        <v>0.72301761831606481</v>
      </c>
      <c r="U94" s="106">
        <v>0.7</v>
      </c>
      <c r="V94" s="107"/>
    </row>
    <row r="95" spans="1:22" ht="12.75" customHeight="1" x14ac:dyDescent="0.2">
      <c r="A95" s="119">
        <v>44428</v>
      </c>
      <c r="B95" s="97" t="s">
        <v>54</v>
      </c>
      <c r="C95" s="111">
        <v>91</v>
      </c>
      <c r="D95" s="112">
        <v>0.79373842592592592</v>
      </c>
      <c r="E95" s="120">
        <v>0.80739583333333342</v>
      </c>
      <c r="F95" s="113">
        <v>16.978000000000002</v>
      </c>
      <c r="G95" s="114">
        <v>33.091459200000003</v>
      </c>
      <c r="H95" s="121">
        <v>90.201999999999998</v>
      </c>
      <c r="I95" s="70">
        <v>2.98</v>
      </c>
      <c r="J95" s="70">
        <f t="shared" si="13"/>
        <v>35760</v>
      </c>
      <c r="K95" s="70">
        <f t="shared" si="14"/>
        <v>33.987722961355686</v>
      </c>
      <c r="L95" s="70">
        <v>76.5</v>
      </c>
      <c r="M95" s="70">
        <f t="shared" si="15"/>
        <v>8223.5073116230051</v>
      </c>
      <c r="N95" s="70">
        <f t="shared" si="16"/>
        <v>56.699109271885831</v>
      </c>
      <c r="O95" s="101">
        <f t="shared" si="9"/>
        <v>1.3657407407407507E-2</v>
      </c>
      <c r="P95" s="102">
        <f t="shared" si="10"/>
        <v>51.797288135592851</v>
      </c>
      <c r="Q95" s="102">
        <f>AVERAGE(P$5:P95)</f>
        <v>40.721500502503531</v>
      </c>
      <c r="R95" s="103">
        <f t="shared" si="11"/>
        <v>16.978000000000002</v>
      </c>
      <c r="S95" s="104"/>
      <c r="T95" s="105">
        <f t="shared" si="12"/>
        <v>0.87005542670210323</v>
      </c>
      <c r="U95" s="106">
        <v>0.7</v>
      </c>
      <c r="V95" s="107"/>
    </row>
    <row r="96" spans="1:22" hidden="1" x14ac:dyDescent="0.2">
      <c r="A96" s="119">
        <v>44428</v>
      </c>
      <c r="B96" s="97" t="s">
        <v>53</v>
      </c>
      <c r="C96" s="111">
        <v>92</v>
      </c>
      <c r="D96" s="112">
        <v>0.81334490740740739</v>
      </c>
      <c r="E96" s="120">
        <v>0.82238425925925929</v>
      </c>
      <c r="F96" s="113">
        <v>11</v>
      </c>
      <c r="G96" s="114">
        <v>51.751432800000003</v>
      </c>
      <c r="H96" s="121">
        <v>76</v>
      </c>
      <c r="I96" s="70">
        <v>2.77</v>
      </c>
      <c r="J96" s="70">
        <f t="shared" si="13"/>
        <v>33240</v>
      </c>
      <c r="K96" s="70">
        <f t="shared" si="14"/>
        <v>33.270490140844906</v>
      </c>
      <c r="L96" s="70">
        <v>76.5</v>
      </c>
      <c r="M96" s="70">
        <f t="shared" si="15"/>
        <v>6909.7259888763265</v>
      </c>
      <c r="N96" s="70">
        <f t="shared" si="16"/>
        <v>47.640902359064938</v>
      </c>
      <c r="O96" s="101">
        <f t="shared" si="9"/>
        <v>9.0393518518518956E-3</v>
      </c>
      <c r="P96" s="102">
        <f t="shared" si="10"/>
        <v>50.704225352112431</v>
      </c>
      <c r="Q96" s="102">
        <f>AVERAGE(P$5:P96)</f>
        <v>40.830008381303635</v>
      </c>
      <c r="R96" s="103">
        <f t="shared" si="11"/>
        <v>11</v>
      </c>
      <c r="S96" s="104"/>
      <c r="T96" s="105">
        <v>1</v>
      </c>
      <c r="U96" s="106">
        <v>0.7</v>
      </c>
      <c r="V96" s="107"/>
    </row>
    <row r="97" spans="1:22" ht="12.75" customHeight="1" x14ac:dyDescent="0.2">
      <c r="A97" s="119">
        <v>44428</v>
      </c>
      <c r="B97" s="97" t="s">
        <v>54</v>
      </c>
      <c r="C97" s="111">
        <v>93</v>
      </c>
      <c r="D97" s="112">
        <v>0.84858796296296291</v>
      </c>
      <c r="E97" s="120">
        <v>0.86634259259259261</v>
      </c>
      <c r="F97" s="113">
        <v>16.975000000000001</v>
      </c>
      <c r="G97" s="114">
        <v>65.643173599999997</v>
      </c>
      <c r="H97" s="121">
        <v>72.341999999999999</v>
      </c>
      <c r="I97" s="70">
        <v>3.17</v>
      </c>
      <c r="J97" s="70">
        <f t="shared" si="13"/>
        <v>38040</v>
      </c>
      <c r="K97" s="70">
        <f t="shared" si="14"/>
        <v>26.139782581486202</v>
      </c>
      <c r="L97" s="70">
        <v>76.5</v>
      </c>
      <c r="M97" s="70">
        <f t="shared" si="15"/>
        <v>9500.3392946032072</v>
      </c>
      <c r="N97" s="70">
        <f t="shared" si="16"/>
        <v>65.502559354858406</v>
      </c>
      <c r="O97" s="101">
        <f t="shared" si="9"/>
        <v>1.7754629629629703E-2</v>
      </c>
      <c r="P97" s="102">
        <f t="shared" si="10"/>
        <v>39.837027379400098</v>
      </c>
      <c r="Q97" s="102">
        <f>AVERAGE(P$5:P97)</f>
        <v>40.819331166229404</v>
      </c>
      <c r="R97" s="103">
        <f t="shared" si="11"/>
        <v>16.975000000000001</v>
      </c>
      <c r="S97" s="104"/>
      <c r="T97" s="105">
        <f t="shared" si="12"/>
        <v>0.83435808234539344</v>
      </c>
      <c r="U97" s="106">
        <v>0.7</v>
      </c>
      <c r="V97" s="107"/>
    </row>
    <row r="98" spans="1:22" ht="12.75" customHeight="1" x14ac:dyDescent="0.2">
      <c r="A98" s="119">
        <v>44428</v>
      </c>
      <c r="B98" s="97" t="s">
        <v>54</v>
      </c>
      <c r="C98" s="111">
        <v>94</v>
      </c>
      <c r="D98" s="112">
        <v>0.90831018518518514</v>
      </c>
      <c r="E98" s="120">
        <v>0.95085648148148139</v>
      </c>
      <c r="F98" s="113">
        <v>16.978000000000002</v>
      </c>
      <c r="G98" s="114">
        <v>31.837524800000001</v>
      </c>
      <c r="H98" s="121">
        <v>88.343000000000004</v>
      </c>
      <c r="I98" s="70">
        <v>2.48</v>
      </c>
      <c r="J98" s="70">
        <f t="shared" si="13"/>
        <v>29760</v>
      </c>
      <c r="K98" s="70">
        <f t="shared" si="14"/>
        <v>10.910096053971721</v>
      </c>
      <c r="L98" s="70">
        <v>76.5</v>
      </c>
      <c r="M98" s="70">
        <f t="shared" si="15"/>
        <v>20198.382084883277</v>
      </c>
      <c r="N98" s="70">
        <f t="shared" si="16"/>
        <v>139.26299686356981</v>
      </c>
      <c r="O98" s="101">
        <f t="shared" si="9"/>
        <v>4.2546296296296249E-2</v>
      </c>
      <c r="P98" s="102">
        <f t="shared" si="10"/>
        <v>16.626985854189357</v>
      </c>
      <c r="Q98" s="102">
        <f>AVERAGE(P$5:P98)</f>
        <v>40.561965790569403</v>
      </c>
      <c r="R98" s="103">
        <f t="shared" si="11"/>
        <v>16.978000000000002</v>
      </c>
      <c r="S98" s="104"/>
      <c r="T98" s="105">
        <f t="shared" si="12"/>
        <v>0.28516580611228748</v>
      </c>
      <c r="U98" s="106">
        <v>0.7</v>
      </c>
      <c r="V98" s="107"/>
    </row>
    <row r="99" spans="1:22" ht="12.75" customHeight="1" x14ac:dyDescent="0.2">
      <c r="A99" s="119">
        <v>44429</v>
      </c>
      <c r="B99" s="97" t="s">
        <v>54</v>
      </c>
      <c r="C99" s="111">
        <v>95</v>
      </c>
      <c r="D99" s="112">
        <v>0.96092592592592585</v>
      </c>
      <c r="E99" s="120">
        <v>1.0041782407407407</v>
      </c>
      <c r="F99" s="113">
        <v>17.478999999999999</v>
      </c>
      <c r="G99" s="114">
        <v>22.976133599999997</v>
      </c>
      <c r="H99" s="121">
        <v>76.959000000000003</v>
      </c>
      <c r="I99" s="70">
        <v>4.4000000000000004</v>
      </c>
      <c r="J99" s="70">
        <f t="shared" si="13"/>
        <v>52800.000000000007</v>
      </c>
      <c r="K99" s="70">
        <f t="shared" si="14"/>
        <v>11.048696199946473</v>
      </c>
      <c r="L99" s="70">
        <v>76.5</v>
      </c>
      <c r="M99" s="70">
        <f t="shared" si="15"/>
        <v>30491.551326169229</v>
      </c>
      <c r="N99" s="70">
        <f t="shared" si="16"/>
        <v>210.23192842161853</v>
      </c>
      <c r="O99" s="101">
        <f t="shared" si="9"/>
        <v>4.3252314814814841E-2</v>
      </c>
      <c r="P99" s="102">
        <f t="shared" si="10"/>
        <v>16.838212469895627</v>
      </c>
      <c r="Q99" s="102">
        <f>AVERAGE(P$5:P99)</f>
        <v>40.31224207140442</v>
      </c>
      <c r="R99" s="103">
        <f t="shared" si="11"/>
        <v>17.478999999999999</v>
      </c>
      <c r="S99" s="104"/>
      <c r="T99" s="105">
        <f t="shared" si="12"/>
        <v>0.33150694702641009</v>
      </c>
      <c r="U99" s="106">
        <v>0.7</v>
      </c>
      <c r="V99" s="107"/>
    </row>
    <row r="100" spans="1:22" ht="12.75" customHeight="1" x14ac:dyDescent="0.2">
      <c r="A100" s="119">
        <v>44429</v>
      </c>
      <c r="B100" s="97" t="s">
        <v>54</v>
      </c>
      <c r="C100" s="111">
        <v>96</v>
      </c>
      <c r="D100" s="112">
        <v>1.0983796296296297E-2</v>
      </c>
      <c r="E100" s="120">
        <v>6.5752314814814819E-2</v>
      </c>
      <c r="F100" s="113">
        <v>16.466000000000001</v>
      </c>
      <c r="G100" s="114">
        <v>64.014947200000009</v>
      </c>
      <c r="H100" s="121">
        <v>87.734999999999999</v>
      </c>
      <c r="I100" s="70">
        <v>4.97</v>
      </c>
      <c r="J100" s="70">
        <f t="shared" si="13"/>
        <v>59640</v>
      </c>
      <c r="K100" s="70">
        <f t="shared" si="14"/>
        <v>8.2197937947590862</v>
      </c>
      <c r="L100" s="70">
        <v>76.5</v>
      </c>
      <c r="M100" s="70">
        <f t="shared" si="15"/>
        <v>53094.197037109807</v>
      </c>
      <c r="N100" s="70">
        <f t="shared" si="16"/>
        <v>366.07174596358323</v>
      </c>
      <c r="O100" s="101">
        <f t="shared" si="9"/>
        <v>5.4768518518518522E-2</v>
      </c>
      <c r="P100" s="102">
        <f t="shared" si="10"/>
        <v>12.526965342349957</v>
      </c>
      <c r="Q100" s="102">
        <f>AVERAGE(P$5:P100)</f>
        <v>40.022812105476767</v>
      </c>
      <c r="R100" s="103">
        <f t="shared" si="11"/>
        <v>16.466000000000001</v>
      </c>
      <c r="S100" s="104"/>
      <c r="T100" s="105">
        <f t="shared" si="12"/>
        <v>0.21633613174573496</v>
      </c>
      <c r="U100" s="106">
        <v>0.7</v>
      </c>
      <c r="V100" s="107"/>
    </row>
    <row r="101" spans="1:22" ht="12.75" customHeight="1" x14ac:dyDescent="0.2">
      <c r="A101" s="119">
        <v>44429</v>
      </c>
      <c r="B101" s="97" t="s">
        <v>54</v>
      </c>
      <c r="C101" s="111">
        <v>97</v>
      </c>
      <c r="D101" s="112">
        <v>7.273148148148148E-2</v>
      </c>
      <c r="E101" s="120">
        <v>8.711805555555556E-2</v>
      </c>
      <c r="F101" s="113">
        <v>11.023999999999999</v>
      </c>
      <c r="G101" s="114">
        <v>15.634390400000001</v>
      </c>
      <c r="H101" s="121">
        <v>96.087000000000003</v>
      </c>
      <c r="I101" s="70">
        <v>2.14</v>
      </c>
      <c r="J101" s="70">
        <f t="shared" si="13"/>
        <v>25680</v>
      </c>
      <c r="K101" s="70">
        <f t="shared" si="14"/>
        <v>20.950077003378912</v>
      </c>
      <c r="L101" s="70">
        <v>76.5</v>
      </c>
      <c r="M101" s="70">
        <f t="shared" si="15"/>
        <v>9873.1635841070183</v>
      </c>
      <c r="N101" s="70">
        <f t="shared" si="16"/>
        <v>68.073093353157702</v>
      </c>
      <c r="O101" s="101">
        <f t="shared" si="9"/>
        <v>1.4386574074074079E-2</v>
      </c>
      <c r="P101" s="102">
        <f t="shared" si="10"/>
        <v>31.927916331456139</v>
      </c>
      <c r="Q101" s="102">
        <f>AVERAGE(P$5:P101)</f>
        <v>39.939359571723976</v>
      </c>
      <c r="R101" s="103">
        <f t="shared" si="11"/>
        <v>11.023999999999999</v>
      </c>
      <c r="S101" s="104"/>
      <c r="T101" s="105">
        <f t="shared" si="12"/>
        <v>0.50345656337732025</v>
      </c>
      <c r="U101" s="106">
        <v>0.7</v>
      </c>
      <c r="V101" s="107"/>
    </row>
    <row r="102" spans="1:22" ht="12.75" customHeight="1" x14ac:dyDescent="0.2">
      <c r="A102" s="119">
        <v>44429</v>
      </c>
      <c r="B102" s="97" t="s">
        <v>54</v>
      </c>
      <c r="C102" s="111">
        <v>98</v>
      </c>
      <c r="D102" s="112">
        <v>0.2366898148148148</v>
      </c>
      <c r="E102" s="120">
        <v>0.29539351851851853</v>
      </c>
      <c r="F102" s="113">
        <v>16.512</v>
      </c>
      <c r="G102" s="114">
        <v>59.055184800000006</v>
      </c>
      <c r="H102" s="121">
        <v>88.629000000000005</v>
      </c>
      <c r="I102" s="70">
        <v>2.36</v>
      </c>
      <c r="J102" s="70">
        <f t="shared" si="13"/>
        <v>28320</v>
      </c>
      <c r="K102" s="70">
        <f t="shared" si="14"/>
        <v>7.6902061627760219</v>
      </c>
      <c r="L102" s="70">
        <v>76.5</v>
      </c>
      <c r="M102" s="70">
        <f t="shared" si="15"/>
        <v>27565.455514290279</v>
      </c>
      <c r="N102" s="70">
        <f t="shared" si="16"/>
        <v>190.05720006170804</v>
      </c>
      <c r="O102" s="101">
        <f t="shared" si="9"/>
        <v>5.870370370370373E-2</v>
      </c>
      <c r="P102" s="102">
        <f t="shared" si="10"/>
        <v>11.719873817034696</v>
      </c>
      <c r="Q102" s="102">
        <f>AVERAGE(P$5:P102)</f>
        <v>39.651405635451638</v>
      </c>
      <c r="R102" s="103">
        <f t="shared" si="11"/>
        <v>16.512</v>
      </c>
      <c r="S102" s="104"/>
      <c r="T102" s="105">
        <f t="shared" si="12"/>
        <v>0.20035636835871654</v>
      </c>
      <c r="U102" s="106">
        <v>0.7</v>
      </c>
      <c r="V102" s="107"/>
    </row>
    <row r="103" spans="1:22" ht="12.75" customHeight="1" x14ac:dyDescent="0.2">
      <c r="A103" s="119">
        <v>44429</v>
      </c>
      <c r="B103" s="97" t="s">
        <v>54</v>
      </c>
      <c r="C103" s="111">
        <v>99</v>
      </c>
      <c r="D103" s="112">
        <v>0.29981481481481481</v>
      </c>
      <c r="E103" s="120">
        <v>0.32041666666666663</v>
      </c>
      <c r="F103" s="113">
        <v>16.548999999999999</v>
      </c>
      <c r="G103" s="114">
        <v>17.716488000000002</v>
      </c>
      <c r="H103" s="121">
        <v>90.215999999999994</v>
      </c>
      <c r="I103" s="70">
        <v>5.61</v>
      </c>
      <c r="J103" s="70">
        <f t="shared" si="13"/>
        <v>67320</v>
      </c>
      <c r="K103" s="70">
        <f t="shared" si="14"/>
        <v>21.961869233258462</v>
      </c>
      <c r="L103" s="70">
        <v>76.5</v>
      </c>
      <c r="M103" s="70">
        <f t="shared" si="15"/>
        <v>22933.194080391331</v>
      </c>
      <c r="N103" s="70">
        <f t="shared" si="16"/>
        <v>158.11886921771892</v>
      </c>
      <c r="O103" s="101">
        <f t="shared" si="9"/>
        <v>2.0601851851851816E-2</v>
      </c>
      <c r="P103" s="102">
        <f t="shared" si="10"/>
        <v>33.469887640449492</v>
      </c>
      <c r="Q103" s="102">
        <f>AVERAGE(P$5:P103)</f>
        <v>39.588966059744543</v>
      </c>
      <c r="R103" s="103">
        <f t="shared" si="11"/>
        <v>16.548999999999999</v>
      </c>
      <c r="S103" s="104"/>
      <c r="T103" s="105">
        <f t="shared" si="12"/>
        <v>0.56211704099470194</v>
      </c>
      <c r="U103" s="106">
        <v>0.7</v>
      </c>
      <c r="V103" s="107"/>
    </row>
    <row r="104" spans="1:22" ht="12.75" customHeight="1" x14ac:dyDescent="0.2">
      <c r="A104" s="119">
        <v>44429</v>
      </c>
      <c r="B104" s="97" t="s">
        <v>54</v>
      </c>
      <c r="C104" s="111">
        <v>100</v>
      </c>
      <c r="D104" s="112">
        <v>0.32981481481481484</v>
      </c>
      <c r="E104" s="120">
        <v>0.34793981481481479</v>
      </c>
      <c r="F104" s="113">
        <v>17.524000000000001</v>
      </c>
      <c r="G104" s="114">
        <v>59.541202400000003</v>
      </c>
      <c r="H104" s="121">
        <v>88.432000000000002</v>
      </c>
      <c r="I104" s="70">
        <v>5.15</v>
      </c>
      <c r="J104" s="70">
        <f t="shared" si="13"/>
        <v>61800.000000000007</v>
      </c>
      <c r="K104" s="70">
        <f t="shared" si="14"/>
        <v>26.433765590804676</v>
      </c>
      <c r="L104" s="70">
        <v>76.5</v>
      </c>
      <c r="M104" s="70">
        <f t="shared" si="15"/>
        <v>17750.475557152928</v>
      </c>
      <c r="N104" s="70">
        <f t="shared" si="16"/>
        <v>122.38526885243571</v>
      </c>
      <c r="O104" s="101">
        <f t="shared" si="9"/>
        <v>1.8124999999999947E-2</v>
      </c>
      <c r="P104" s="102">
        <f t="shared" si="10"/>
        <v>40.285057471264487</v>
      </c>
      <c r="Q104" s="102">
        <f>AVERAGE(P$5:P104)</f>
        <v>39.59592697385974</v>
      </c>
      <c r="R104" s="103">
        <f t="shared" si="11"/>
        <v>17.524000000000001</v>
      </c>
      <c r="S104" s="104"/>
      <c r="T104" s="105">
        <f t="shared" si="12"/>
        <v>0.69022487182866221</v>
      </c>
      <c r="U104" s="106">
        <v>0.7</v>
      </c>
      <c r="V104" s="107"/>
    </row>
    <row r="105" spans="1:22" ht="12.75" customHeight="1" x14ac:dyDescent="0.2">
      <c r="A105" s="119">
        <v>44429</v>
      </c>
      <c r="B105" s="97" t="s">
        <v>54</v>
      </c>
      <c r="C105" s="111">
        <v>101</v>
      </c>
      <c r="D105" s="112">
        <v>0.55701388888888892</v>
      </c>
      <c r="E105" s="120">
        <v>0.59436342592592595</v>
      </c>
      <c r="F105" s="113">
        <v>16.474</v>
      </c>
      <c r="G105" s="114">
        <v>25.9050528</v>
      </c>
      <c r="H105" s="121">
        <v>93.17</v>
      </c>
      <c r="I105" s="70">
        <v>4.93</v>
      </c>
      <c r="J105" s="70">
        <f t="shared" si="13"/>
        <v>59160</v>
      </c>
      <c r="K105" s="70">
        <f t="shared" si="14"/>
        <v>12.059176286086151</v>
      </c>
      <c r="L105" s="70">
        <v>76.5</v>
      </c>
      <c r="M105" s="70">
        <f t="shared" si="15"/>
        <v>37860.528471030739</v>
      </c>
      <c r="N105" s="70">
        <f t="shared" si="16"/>
        <v>261.03925728092389</v>
      </c>
      <c r="O105" s="101">
        <f t="shared" si="9"/>
        <v>3.7349537037037028E-2</v>
      </c>
      <c r="P105" s="102">
        <f t="shared" si="10"/>
        <v>18.378184071893404</v>
      </c>
      <c r="Q105" s="102">
        <f>AVERAGE(P$5:P105)</f>
        <v>39.385850311464033</v>
      </c>
      <c r="R105" s="103">
        <f t="shared" si="11"/>
        <v>16.474</v>
      </c>
      <c r="S105" s="104"/>
      <c r="T105" s="105">
        <f t="shared" si="12"/>
        <v>0.2988701668161719</v>
      </c>
      <c r="U105" s="106">
        <v>0.7</v>
      </c>
      <c r="V105" s="107"/>
    </row>
    <row r="106" spans="1:22" ht="12.75" customHeight="1" x14ac:dyDescent="0.2">
      <c r="A106" s="119">
        <v>44429</v>
      </c>
      <c r="B106" s="97" t="s">
        <v>54</v>
      </c>
      <c r="C106" s="111">
        <v>102</v>
      </c>
      <c r="D106" s="112">
        <v>0.59979166666666661</v>
      </c>
      <c r="E106" s="120">
        <v>0.62350694444444443</v>
      </c>
      <c r="F106" s="113">
        <v>16.501000000000001</v>
      </c>
      <c r="G106" s="114">
        <v>52.9383768</v>
      </c>
      <c r="H106" s="121">
        <v>91.516000000000005</v>
      </c>
      <c r="I106" s="70">
        <v>2.67</v>
      </c>
      <c r="J106" s="70">
        <f t="shared" si="13"/>
        <v>32040</v>
      </c>
      <c r="K106" s="70">
        <f t="shared" si="14"/>
        <v>19.02329985592969</v>
      </c>
      <c r="L106" s="70">
        <v>76.5</v>
      </c>
      <c r="M106" s="70">
        <f t="shared" si="15"/>
        <v>13345.249193402724</v>
      </c>
      <c r="N106" s="70">
        <f t="shared" si="16"/>
        <v>92.012290328705362</v>
      </c>
      <c r="O106" s="101">
        <f t="shared" si="9"/>
        <v>2.3715277777777821E-2</v>
      </c>
      <c r="P106" s="102">
        <f t="shared" si="10"/>
        <v>28.991508052708589</v>
      </c>
      <c r="Q106" s="102">
        <f>AVERAGE(P$5:P106)</f>
        <v>39.283944995201729</v>
      </c>
      <c r="R106" s="103">
        <f t="shared" si="11"/>
        <v>16.501000000000001</v>
      </c>
      <c r="S106" s="104"/>
      <c r="T106" s="105">
        <f t="shared" si="12"/>
        <v>0.47998740496294379</v>
      </c>
      <c r="U106" s="106">
        <v>0.7</v>
      </c>
      <c r="V106" s="107"/>
    </row>
    <row r="107" spans="1:22" ht="12.75" customHeight="1" x14ac:dyDescent="0.2">
      <c r="A107" s="119">
        <v>44429</v>
      </c>
      <c r="B107" s="97" t="s">
        <v>54</v>
      </c>
      <c r="C107" s="111">
        <v>103</v>
      </c>
      <c r="D107" s="112">
        <v>0.63493055555555555</v>
      </c>
      <c r="E107" s="120">
        <v>0.65336805555555555</v>
      </c>
      <c r="F107" s="113">
        <v>16.498999999999999</v>
      </c>
      <c r="G107" s="114">
        <v>28.2227408</v>
      </c>
      <c r="H107" s="121">
        <v>91.382999999999996</v>
      </c>
      <c r="I107" s="70">
        <v>4.03</v>
      </c>
      <c r="J107" s="70">
        <f t="shared" si="13"/>
        <v>48360</v>
      </c>
      <c r="K107" s="70">
        <f t="shared" si="14"/>
        <v>24.465798490395485</v>
      </c>
      <c r="L107" s="70">
        <v>76.5</v>
      </c>
      <c r="M107" s="70">
        <f t="shared" si="15"/>
        <v>15197.195824537543</v>
      </c>
      <c r="N107" s="70">
        <f t="shared" si="16"/>
        <v>104.78101788318847</v>
      </c>
      <c r="O107" s="101">
        <f t="shared" si="9"/>
        <v>1.8437499999999996E-2</v>
      </c>
      <c r="P107" s="102">
        <f t="shared" si="10"/>
        <v>37.285875706214696</v>
      </c>
      <c r="Q107" s="102">
        <f>AVERAGE(P$5:P107)</f>
        <v>39.264546264240686</v>
      </c>
      <c r="R107" s="103">
        <f t="shared" si="11"/>
        <v>16.498999999999999</v>
      </c>
      <c r="S107" s="104"/>
      <c r="T107" s="105">
        <f t="shared" si="12"/>
        <v>0.6182085406478478</v>
      </c>
      <c r="U107" s="106">
        <v>0.7</v>
      </c>
      <c r="V107" s="107"/>
    </row>
    <row r="108" spans="1:22" ht="12.75" customHeight="1" x14ac:dyDescent="0.2">
      <c r="A108" s="119">
        <v>44429</v>
      </c>
      <c r="B108" s="97" t="s">
        <v>54</v>
      </c>
      <c r="C108" s="111">
        <v>104</v>
      </c>
      <c r="D108" s="112">
        <v>0.65730324074074076</v>
      </c>
      <c r="E108" s="120">
        <v>0.67295138888888895</v>
      </c>
      <c r="F108" s="113">
        <v>10.994</v>
      </c>
      <c r="G108" s="114">
        <v>41.932393600000005</v>
      </c>
      <c r="H108" s="121">
        <v>87.953999999999994</v>
      </c>
      <c r="I108" s="70">
        <v>5.51</v>
      </c>
      <c r="J108" s="70">
        <f t="shared" si="13"/>
        <v>66120</v>
      </c>
      <c r="K108" s="70">
        <f t="shared" si="14"/>
        <v>19.208638736094624</v>
      </c>
      <c r="L108" s="70">
        <v>76.5</v>
      </c>
      <c r="M108" s="70">
        <f t="shared" si="15"/>
        <v>25401.779105767255</v>
      </c>
      <c r="N108" s="70">
        <f t="shared" si="16"/>
        <v>175.13917050727983</v>
      </c>
      <c r="O108" s="101">
        <f t="shared" si="9"/>
        <v>1.5648148148148189E-2</v>
      </c>
      <c r="P108" s="102">
        <f t="shared" si="10"/>
        <v>29.273964497041344</v>
      </c>
      <c r="Q108" s="102">
        <f>AVERAGE(P$5:P108)</f>
        <v>39.168482978017614</v>
      </c>
      <c r="R108" s="103">
        <f t="shared" si="11"/>
        <v>10.994</v>
      </c>
      <c r="S108" s="104"/>
      <c r="T108" s="105">
        <f t="shared" si="12"/>
        <v>0.504291921483774</v>
      </c>
      <c r="U108" s="106">
        <v>0.7</v>
      </c>
      <c r="V108" s="107"/>
    </row>
    <row r="109" spans="1:22" hidden="1" x14ac:dyDescent="0.2">
      <c r="A109" s="119">
        <v>44429</v>
      </c>
      <c r="B109" s="97" t="s">
        <v>53</v>
      </c>
      <c r="C109" s="111">
        <v>105</v>
      </c>
      <c r="D109" s="112">
        <v>0.77572916666666669</v>
      </c>
      <c r="E109" s="120">
        <v>0.80259259259259252</v>
      </c>
      <c r="F109" s="113">
        <v>16.504999999999999</v>
      </c>
      <c r="G109" s="114">
        <v>63.057299200000003</v>
      </c>
      <c r="H109" s="121">
        <v>85.644999999999996</v>
      </c>
      <c r="I109" s="70">
        <v>3.62</v>
      </c>
      <c r="J109" s="70">
        <f t="shared" si="13"/>
        <v>43440</v>
      </c>
      <c r="K109" s="70">
        <f t="shared" si="14"/>
        <v>16.798013883670887</v>
      </c>
      <c r="L109" s="70">
        <v>76.5</v>
      </c>
      <c r="M109" s="70">
        <f t="shared" si="15"/>
        <v>19005.878590642289</v>
      </c>
      <c r="N109" s="70">
        <f t="shared" si="16"/>
        <v>131.04097147161681</v>
      </c>
      <c r="O109" s="101">
        <f t="shared" si="9"/>
        <v>2.6863425925925832E-2</v>
      </c>
      <c r="P109" s="102">
        <f t="shared" si="10"/>
        <v>25.600172339508919</v>
      </c>
      <c r="Q109" s="102">
        <f>AVERAGE(P$5:P109)</f>
        <v>39.039260971936578</v>
      </c>
      <c r="R109" s="103">
        <f t="shared" si="11"/>
        <v>16.504999999999999</v>
      </c>
      <c r="S109" s="104"/>
      <c r="T109" s="105">
        <f t="shared" si="12"/>
        <v>0.45289438856146713</v>
      </c>
      <c r="U109" s="106">
        <v>0.7</v>
      </c>
      <c r="V109" s="107"/>
    </row>
    <row r="110" spans="1:22" hidden="1" x14ac:dyDescent="0.2">
      <c r="A110" s="119">
        <v>44429</v>
      </c>
      <c r="B110" s="97" t="s">
        <v>53</v>
      </c>
      <c r="C110" s="111">
        <v>106</v>
      </c>
      <c r="D110" s="112">
        <v>0.84652777777777777</v>
      </c>
      <c r="E110" s="120">
        <v>0.86249999999999993</v>
      </c>
      <c r="F110" s="113">
        <v>15.968999999999999</v>
      </c>
      <c r="G110" s="114">
        <v>50.794684000000004</v>
      </c>
      <c r="H110" s="121">
        <v>88.397000000000006</v>
      </c>
      <c r="I110" s="70">
        <v>3.76</v>
      </c>
      <c r="J110" s="70">
        <f t="shared" si="13"/>
        <v>45120</v>
      </c>
      <c r="K110" s="70">
        <f t="shared" si="14"/>
        <v>27.334817718260961</v>
      </c>
      <c r="L110" s="70">
        <v>76.5</v>
      </c>
      <c r="M110" s="70">
        <f t="shared" si="15"/>
        <v>12642.102356677668</v>
      </c>
      <c r="N110" s="70">
        <f t="shared" si="16"/>
        <v>87.164261644726906</v>
      </c>
      <c r="O110" s="101">
        <f t="shared" si="9"/>
        <v>1.5972222222222165E-2</v>
      </c>
      <c r="P110" s="102">
        <f t="shared" si="10"/>
        <v>41.65826086956536</v>
      </c>
      <c r="Q110" s="102">
        <f>AVERAGE(P$5:P110)</f>
        <v>39.063968518140626</v>
      </c>
      <c r="R110" s="103">
        <f t="shared" si="11"/>
        <v>15.968999999999999</v>
      </c>
      <c r="S110" s="104"/>
      <c r="T110" s="105">
        <f t="shared" si="12"/>
        <v>0.71403528485241607</v>
      </c>
      <c r="U110" s="106">
        <v>0.7</v>
      </c>
      <c r="V110" s="107"/>
    </row>
    <row r="111" spans="1:22" hidden="1" x14ac:dyDescent="0.2">
      <c r="A111" s="119">
        <v>44429</v>
      </c>
      <c r="B111" s="97" t="s">
        <v>53</v>
      </c>
      <c r="C111" s="111">
        <v>107</v>
      </c>
      <c r="D111" s="112">
        <v>0.90113425925925927</v>
      </c>
      <c r="E111" s="120">
        <v>0.92813657407407402</v>
      </c>
      <c r="F111" s="113">
        <v>15.983000000000001</v>
      </c>
      <c r="G111" s="114">
        <v>41.564171200000004</v>
      </c>
      <c r="H111" s="121">
        <v>94.161000000000001</v>
      </c>
      <c r="I111" s="70">
        <v>5.7240000000000002</v>
      </c>
      <c r="J111" s="70">
        <f t="shared" si="13"/>
        <v>68688</v>
      </c>
      <c r="K111" s="70">
        <f t="shared" si="14"/>
        <v>16.183077290355808</v>
      </c>
      <c r="L111" s="70">
        <v>76.5</v>
      </c>
      <c r="M111" s="70">
        <f t="shared" si="15"/>
        <v>33352.023338590399</v>
      </c>
      <c r="N111" s="70">
        <f t="shared" si="16"/>
        <v>229.95419643397955</v>
      </c>
      <c r="O111" s="101">
        <f t="shared" ref="O111:O174" si="17">E111-D111</f>
        <v>2.7002314814814743E-2</v>
      </c>
      <c r="P111" s="102">
        <f t="shared" ref="P111:P174" si="18">F111/(O111*24)</f>
        <v>24.663009001285964</v>
      </c>
      <c r="Q111" s="102">
        <f>AVERAGE(P$5:P111)</f>
        <v>38.929380111441048</v>
      </c>
      <c r="R111" s="103">
        <f t="shared" ref="R111:R174" si="19">F111</f>
        <v>15.983000000000001</v>
      </c>
      <c r="S111" s="104"/>
      <c r="T111" s="105">
        <f t="shared" si="12"/>
        <v>0.39685427572449189</v>
      </c>
      <c r="U111" s="106">
        <v>0.7</v>
      </c>
      <c r="V111" s="107"/>
    </row>
    <row r="112" spans="1:22" hidden="1" x14ac:dyDescent="0.2">
      <c r="A112" s="119">
        <v>44429</v>
      </c>
      <c r="B112" s="97" t="s">
        <v>53</v>
      </c>
      <c r="C112" s="111">
        <v>108</v>
      </c>
      <c r="D112" s="112">
        <v>0.93541666666666667</v>
      </c>
      <c r="E112" s="120">
        <v>0.98034722222222215</v>
      </c>
      <c r="F112" s="113">
        <v>16.468</v>
      </c>
      <c r="G112" s="114">
        <v>66.297566400000008</v>
      </c>
      <c r="H112" s="121">
        <v>90.507999999999996</v>
      </c>
      <c r="I112" s="70">
        <v>3.2040000000000002</v>
      </c>
      <c r="J112" s="70">
        <f t="shared" si="13"/>
        <v>38448</v>
      </c>
      <c r="K112" s="70">
        <f t="shared" si="14"/>
        <v>10.020811088717174</v>
      </c>
      <c r="L112" s="70">
        <v>76.5</v>
      </c>
      <c r="M112" s="70">
        <f t="shared" si="15"/>
        <v>29373.93283217277</v>
      </c>
      <c r="N112" s="70">
        <f t="shared" si="16"/>
        <v>202.52621713395152</v>
      </c>
      <c r="O112" s="101">
        <f t="shared" si="17"/>
        <v>4.4930555555555474E-2</v>
      </c>
      <c r="P112" s="102">
        <f t="shared" si="18"/>
        <v>15.271715610510075</v>
      </c>
      <c r="Q112" s="102">
        <f>AVERAGE(P$5:P112)</f>
        <v>38.710327662358353</v>
      </c>
      <c r="R112" s="103">
        <f t="shared" si="19"/>
        <v>16.468</v>
      </c>
      <c r="S112" s="104"/>
      <c r="T112" s="105">
        <f t="shared" si="12"/>
        <v>0.25565655020801903</v>
      </c>
      <c r="U112" s="106">
        <v>0.7</v>
      </c>
      <c r="V112" s="107"/>
    </row>
    <row r="113" spans="1:22" ht="12.75" customHeight="1" x14ac:dyDescent="0.2">
      <c r="A113" s="119">
        <v>44430</v>
      </c>
      <c r="B113" s="97" t="s">
        <v>54</v>
      </c>
      <c r="C113" s="111">
        <v>109</v>
      </c>
      <c r="D113" s="112">
        <v>0.98765046296296299</v>
      </c>
      <c r="E113" s="120">
        <v>1.0285300925925926</v>
      </c>
      <c r="F113" s="113">
        <v>16.495999999999999</v>
      </c>
      <c r="G113" s="114">
        <v>45.924616800000003</v>
      </c>
      <c r="H113" s="121">
        <v>86.88</v>
      </c>
      <c r="I113" s="70">
        <v>2.851</v>
      </c>
      <c r="J113" s="70">
        <f t="shared" si="13"/>
        <v>34212</v>
      </c>
      <c r="K113" s="70">
        <f t="shared" si="14"/>
        <v>11.032539745413356</v>
      </c>
      <c r="L113" s="70">
        <v>76.5</v>
      </c>
      <c r="M113" s="70">
        <f t="shared" si="15"/>
        <v>22717.055218831483</v>
      </c>
      <c r="N113" s="70">
        <f t="shared" si="16"/>
        <v>156.62864364059055</v>
      </c>
      <c r="O113" s="101">
        <f t="shared" si="17"/>
        <v>4.0879629629629655E-2</v>
      </c>
      <c r="P113" s="102">
        <f t="shared" si="18"/>
        <v>16.813590033975075</v>
      </c>
      <c r="Q113" s="102">
        <f>AVERAGE(P$5:P113)</f>
        <v>38.509440161180521</v>
      </c>
      <c r="R113" s="103">
        <f t="shared" si="19"/>
        <v>16.495999999999999</v>
      </c>
      <c r="S113" s="104"/>
      <c r="T113" s="105">
        <f t="shared" si="12"/>
        <v>0.29322210422552664</v>
      </c>
      <c r="U113" s="106">
        <v>0.7</v>
      </c>
      <c r="V113" s="107"/>
    </row>
    <row r="114" spans="1:22" ht="12.75" customHeight="1" x14ac:dyDescent="0.2">
      <c r="A114" s="119">
        <v>44430</v>
      </c>
      <c r="B114" s="97" t="s">
        <v>54</v>
      </c>
      <c r="C114" s="111">
        <v>110</v>
      </c>
      <c r="D114" s="112">
        <v>3.936342592592592E-2</v>
      </c>
      <c r="E114" s="120">
        <v>0.11877314814814814</v>
      </c>
      <c r="F114" s="113">
        <v>16.503</v>
      </c>
      <c r="G114" s="114">
        <v>65.832904799999994</v>
      </c>
      <c r="H114" s="121">
        <v>84.034000000000006</v>
      </c>
      <c r="I114" s="70">
        <v>2.6309999999999998</v>
      </c>
      <c r="J114" s="70">
        <f t="shared" si="13"/>
        <v>31571.999999999996</v>
      </c>
      <c r="K114" s="70">
        <f t="shared" si="14"/>
        <v>5.6818926999562738</v>
      </c>
      <c r="L114" s="70">
        <v>76.5</v>
      </c>
      <c r="M114" s="70">
        <f t="shared" si="15"/>
        <v>39192.634245857727</v>
      </c>
      <c r="N114" s="70">
        <f t="shared" si="16"/>
        <v>270.22380689297</v>
      </c>
      <c r="O114" s="101">
        <f t="shared" si="17"/>
        <v>7.9409722222222229E-2</v>
      </c>
      <c r="P114" s="102">
        <f t="shared" si="18"/>
        <v>8.659204197638827</v>
      </c>
      <c r="Q114" s="102">
        <f>AVERAGE(P$5:P114)</f>
        <v>38.238074379693785</v>
      </c>
      <c r="R114" s="103">
        <f t="shared" si="19"/>
        <v>16.503</v>
      </c>
      <c r="S114" s="104"/>
      <c r="T114" s="105">
        <f t="shared" si="12"/>
        <v>0.15612735749885556</v>
      </c>
      <c r="U114" s="106">
        <v>0.7</v>
      </c>
      <c r="V114" s="107"/>
    </row>
    <row r="115" spans="1:22" ht="12.75" customHeight="1" x14ac:dyDescent="0.2">
      <c r="A115" s="119">
        <v>44430</v>
      </c>
      <c r="B115" s="97" t="s">
        <v>54</v>
      </c>
      <c r="C115" s="111">
        <v>111</v>
      </c>
      <c r="D115" s="112">
        <v>0.37059027777777781</v>
      </c>
      <c r="E115" s="120">
        <v>0.4113194444444444</v>
      </c>
      <c r="F115" s="113">
        <v>16.5</v>
      </c>
      <c r="G115" s="114">
        <v>67.415272000000002</v>
      </c>
      <c r="H115" s="121">
        <v>91.837999999999994</v>
      </c>
      <c r="I115" s="70">
        <v>7.14</v>
      </c>
      <c r="J115" s="70">
        <f t="shared" si="13"/>
        <v>85680</v>
      </c>
      <c r="K115" s="70">
        <f t="shared" si="14"/>
        <v>11.075981585677768</v>
      </c>
      <c r="L115" s="70">
        <v>76.5</v>
      </c>
      <c r="M115" s="70">
        <f t="shared" si="15"/>
        <v>59201.291496502243</v>
      </c>
      <c r="N115" s="70">
        <f t="shared" si="16"/>
        <v>408.17869655842378</v>
      </c>
      <c r="O115" s="101">
        <f t="shared" si="17"/>
        <v>4.0729166666666594E-2</v>
      </c>
      <c r="P115" s="102">
        <f t="shared" si="18"/>
        <v>16.879795396419468</v>
      </c>
      <c r="Q115" s="102">
        <f>AVERAGE(P$5:P115)</f>
        <v>38.04565745191654</v>
      </c>
      <c r="R115" s="103">
        <f t="shared" si="19"/>
        <v>16.5</v>
      </c>
      <c r="S115" s="104"/>
      <c r="T115" s="105">
        <f t="shared" si="12"/>
        <v>0.27848436998119003</v>
      </c>
      <c r="U115" s="106">
        <v>0.7</v>
      </c>
      <c r="V115" s="107"/>
    </row>
    <row r="116" spans="1:22" hidden="1" x14ac:dyDescent="0.2">
      <c r="A116" s="119">
        <v>44430</v>
      </c>
      <c r="B116" s="97" t="s">
        <v>53</v>
      </c>
      <c r="C116" s="111">
        <v>112</v>
      </c>
      <c r="D116" s="112">
        <v>0.41881944444444441</v>
      </c>
      <c r="E116" s="120">
        <v>0.45287037037037042</v>
      </c>
      <c r="F116" s="113">
        <v>16.5</v>
      </c>
      <c r="G116" s="114">
        <v>67.363118400000005</v>
      </c>
      <c r="H116" s="121">
        <v>88.293999999999997</v>
      </c>
      <c r="I116" s="70">
        <v>3.282</v>
      </c>
      <c r="J116" s="70">
        <f t="shared" si="13"/>
        <v>39384</v>
      </c>
      <c r="K116" s="70">
        <f t="shared" si="14"/>
        <v>13.248259415363663</v>
      </c>
      <c r="L116" s="70">
        <v>76.5</v>
      </c>
      <c r="M116" s="70">
        <f t="shared" si="15"/>
        <v>22427.741673931519</v>
      </c>
      <c r="N116" s="70">
        <f t="shared" si="16"/>
        <v>154.63389618375606</v>
      </c>
      <c r="O116" s="101">
        <f t="shared" si="17"/>
        <v>3.4050925925926012E-2</v>
      </c>
      <c r="P116" s="102">
        <f t="shared" si="18"/>
        <v>20.190346702923129</v>
      </c>
      <c r="Q116" s="102">
        <f>AVERAGE(P$5:P116)</f>
        <v>37.886235034514812</v>
      </c>
      <c r="R116" s="103">
        <f t="shared" si="19"/>
        <v>16.5</v>
      </c>
      <c r="S116" s="104"/>
      <c r="T116" s="105">
        <f t="shared" si="12"/>
        <v>0.34647240354235143</v>
      </c>
      <c r="U116" s="106">
        <v>0.7</v>
      </c>
      <c r="V116" s="107"/>
    </row>
    <row r="117" spans="1:22" hidden="1" x14ac:dyDescent="0.2">
      <c r="A117" s="119">
        <v>44430</v>
      </c>
      <c r="B117" s="97" t="s">
        <v>53</v>
      </c>
      <c r="C117" s="111">
        <v>113</v>
      </c>
      <c r="D117" s="112">
        <v>0.45854166666666668</v>
      </c>
      <c r="E117" s="120">
        <v>0.47480324074074076</v>
      </c>
      <c r="F117" s="113">
        <v>16.492999999999999</v>
      </c>
      <c r="G117" s="114">
        <v>59.510629599999994</v>
      </c>
      <c r="H117" s="121">
        <v>83.278999999999996</v>
      </c>
      <c r="I117" s="70">
        <v>6.4260000000000002</v>
      </c>
      <c r="J117" s="70">
        <f t="shared" si="13"/>
        <v>77112</v>
      </c>
      <c r="K117" s="70">
        <f t="shared" si="14"/>
        <v>27.729426168256211</v>
      </c>
      <c r="L117" s="70">
        <v>76.5</v>
      </c>
      <c r="M117" s="70">
        <f t="shared" si="15"/>
        <v>19789.347174770191</v>
      </c>
      <c r="N117" s="70">
        <f t="shared" si="16"/>
        <v>136.44279932671853</v>
      </c>
      <c r="O117" s="101">
        <f t="shared" si="17"/>
        <v>1.6261574074074081E-2</v>
      </c>
      <c r="P117" s="102">
        <f t="shared" si="18"/>
        <v>42.259644128113855</v>
      </c>
      <c r="Q117" s="102">
        <f>AVERAGE(P$5:P117)</f>
        <v>37.924937769856399</v>
      </c>
      <c r="R117" s="103">
        <f t="shared" si="19"/>
        <v>16.492999999999999</v>
      </c>
      <c r="S117" s="104"/>
      <c r="T117" s="105">
        <f t="shared" si="12"/>
        <v>0.76885846168272376</v>
      </c>
      <c r="U117" s="106">
        <v>0.7</v>
      </c>
      <c r="V117" s="107"/>
    </row>
    <row r="118" spans="1:22" ht="12.75" customHeight="1" x14ac:dyDescent="0.2">
      <c r="A118" s="119">
        <v>44430</v>
      </c>
      <c r="B118" s="97" t="s">
        <v>54</v>
      </c>
      <c r="C118" s="111">
        <v>114</v>
      </c>
      <c r="D118" s="112">
        <v>0.4821064814814815</v>
      </c>
      <c r="E118" s="120">
        <v>0.51111111111111118</v>
      </c>
      <c r="F118" s="113">
        <v>16.518999999999998</v>
      </c>
      <c r="G118" s="114">
        <v>59.461173600000002</v>
      </c>
      <c r="H118" s="121">
        <v>87.643000000000001</v>
      </c>
      <c r="I118" s="70">
        <v>5.7610000000000001</v>
      </c>
      <c r="J118" s="70">
        <f t="shared" si="13"/>
        <v>69132</v>
      </c>
      <c r="K118" s="70">
        <f t="shared" si="14"/>
        <v>15.571133715562617</v>
      </c>
      <c r="L118" s="70">
        <v>76.5</v>
      </c>
      <c r="M118" s="70">
        <f t="shared" si="15"/>
        <v>32720.16941482589</v>
      </c>
      <c r="N118" s="70">
        <f t="shared" si="16"/>
        <v>225.59771527456496</v>
      </c>
      <c r="O118" s="101">
        <f t="shared" si="17"/>
        <v>2.9004629629629686E-2</v>
      </c>
      <c r="P118" s="102">
        <f t="shared" si="18"/>
        <v>23.730407023144405</v>
      </c>
      <c r="Q118" s="102">
        <f>AVERAGE(P$5:P118)</f>
        <v>37.800424342253663</v>
      </c>
      <c r="R118" s="103">
        <f t="shared" si="19"/>
        <v>16.518999999999998</v>
      </c>
      <c r="S118" s="104"/>
      <c r="T118" s="105">
        <f t="shared" si="12"/>
        <v>0.41024568027428782</v>
      </c>
      <c r="U118" s="106">
        <v>0.7</v>
      </c>
      <c r="V118" s="107"/>
    </row>
    <row r="119" spans="1:22" ht="12.75" customHeight="1" x14ac:dyDescent="0.2">
      <c r="A119" s="119">
        <v>44430</v>
      </c>
      <c r="B119" s="97" t="s">
        <v>54</v>
      </c>
      <c r="C119" s="111">
        <v>115</v>
      </c>
      <c r="D119" s="112">
        <v>0.61785879629629636</v>
      </c>
      <c r="E119" s="120">
        <v>0.63396990740740744</v>
      </c>
      <c r="F119" s="113">
        <v>15.971</v>
      </c>
      <c r="G119" s="114">
        <v>37.281956000000001</v>
      </c>
      <c r="H119" s="121">
        <v>91.164000000000001</v>
      </c>
      <c r="I119" s="70">
        <v>3.8820000000000001</v>
      </c>
      <c r="J119" s="70">
        <f t="shared" si="13"/>
        <v>46584</v>
      </c>
      <c r="K119" s="70">
        <f t="shared" si="14"/>
        <v>27.102566710344885</v>
      </c>
      <c r="L119" s="70">
        <v>76.5</v>
      </c>
      <c r="M119" s="70">
        <f t="shared" si="15"/>
        <v>13350.513660321614</v>
      </c>
      <c r="N119" s="70">
        <f t="shared" si="16"/>
        <v>92.04858756463905</v>
      </c>
      <c r="O119" s="101">
        <f t="shared" si="17"/>
        <v>1.6111111111111076E-2</v>
      </c>
      <c r="P119" s="102">
        <f t="shared" si="18"/>
        <v>41.304310344827677</v>
      </c>
      <c r="Q119" s="102">
        <f>AVERAGE(P$5:P119)</f>
        <v>37.830892916189093</v>
      </c>
      <c r="R119" s="103">
        <f t="shared" si="19"/>
        <v>15.971</v>
      </c>
      <c r="S119" s="104"/>
      <c r="T119" s="105">
        <f t="shared" si="12"/>
        <v>0.68648028170389697</v>
      </c>
      <c r="U119" s="106">
        <v>0.7</v>
      </c>
      <c r="V119" s="107"/>
    </row>
    <row r="120" spans="1:22" ht="12.75" customHeight="1" x14ac:dyDescent="0.2">
      <c r="A120" s="119">
        <v>44430</v>
      </c>
      <c r="B120" s="97" t="s">
        <v>54</v>
      </c>
      <c r="C120" s="111">
        <v>116</v>
      </c>
      <c r="D120" s="112">
        <v>0.64013888888888892</v>
      </c>
      <c r="E120" s="120">
        <v>0.65880787037037036</v>
      </c>
      <c r="F120" s="113">
        <v>15.997999999999999</v>
      </c>
      <c r="G120" s="114">
        <v>26.605754399999999</v>
      </c>
      <c r="H120" s="121">
        <v>95.105000000000004</v>
      </c>
      <c r="I120" s="70">
        <v>1.9490000000000001</v>
      </c>
      <c r="J120" s="70">
        <f t="shared" si="13"/>
        <v>23388</v>
      </c>
      <c r="K120" s="70">
        <f t="shared" si="14"/>
        <v>23.428736757842579</v>
      </c>
      <c r="L120" s="70">
        <v>76.5</v>
      </c>
      <c r="M120" s="70">
        <f t="shared" si="15"/>
        <v>8141.5250791181033</v>
      </c>
      <c r="N120" s="70">
        <f t="shared" si="16"/>
        <v>56.133861454500334</v>
      </c>
      <c r="O120" s="101">
        <f t="shared" si="17"/>
        <v>1.8668981481481439E-2</v>
      </c>
      <c r="P120" s="102">
        <f t="shared" si="18"/>
        <v>35.705393676379494</v>
      </c>
      <c r="Q120" s="102">
        <f>AVERAGE(P$5:P120)</f>
        <v>37.812569646880391</v>
      </c>
      <c r="R120" s="103">
        <f t="shared" si="19"/>
        <v>15.997999999999999</v>
      </c>
      <c r="S120" s="104"/>
      <c r="T120" s="105">
        <f t="shared" si="12"/>
        <v>0.56883530127593407</v>
      </c>
      <c r="U120" s="106">
        <v>0.7</v>
      </c>
      <c r="V120" s="107"/>
    </row>
    <row r="121" spans="1:22" ht="12.75" customHeight="1" x14ac:dyDescent="0.2">
      <c r="A121" s="119">
        <v>44430</v>
      </c>
      <c r="B121" s="97" t="s">
        <v>54</v>
      </c>
      <c r="C121" s="111">
        <v>117</v>
      </c>
      <c r="D121" s="112">
        <v>0.66471064814814818</v>
      </c>
      <c r="E121" s="120">
        <v>0.67885416666666665</v>
      </c>
      <c r="F121" s="113">
        <v>16.045999999999999</v>
      </c>
      <c r="G121" s="114">
        <v>14.784871200000001</v>
      </c>
      <c r="H121" s="121">
        <v>91.067999999999998</v>
      </c>
      <c r="I121" s="70">
        <v>3.9049999999999998</v>
      </c>
      <c r="J121" s="70">
        <f t="shared" si="13"/>
        <v>46860</v>
      </c>
      <c r="K121" s="70">
        <f t="shared" si="14"/>
        <v>31.017952717512376</v>
      </c>
      <c r="L121" s="70">
        <v>76.5</v>
      </c>
      <c r="M121" s="70">
        <f t="shared" si="15"/>
        <v>11487.406166198802</v>
      </c>
      <c r="N121" s="70">
        <f t="shared" si="16"/>
        <v>79.202908538460846</v>
      </c>
      <c r="O121" s="101">
        <f t="shared" si="17"/>
        <v>1.4143518518518472E-2</v>
      </c>
      <c r="P121" s="102">
        <f t="shared" si="18"/>
        <v>47.271358428805392</v>
      </c>
      <c r="Q121" s="102">
        <f>AVERAGE(P$5:P121)</f>
        <v>37.893413995443858</v>
      </c>
      <c r="R121" s="103">
        <f t="shared" si="19"/>
        <v>16.045999999999999</v>
      </c>
      <c r="S121" s="104"/>
      <c r="T121" s="105">
        <f t="shared" si="12"/>
        <v>0.78648120466766425</v>
      </c>
      <c r="U121" s="106">
        <v>0.7</v>
      </c>
      <c r="V121" s="107"/>
    </row>
    <row r="122" spans="1:22" ht="12.75" customHeight="1" x14ac:dyDescent="0.2">
      <c r="A122" s="119">
        <v>44430</v>
      </c>
      <c r="B122" s="97" t="s">
        <v>54</v>
      </c>
      <c r="C122" s="111">
        <v>118</v>
      </c>
      <c r="D122" s="112">
        <v>0.7898263888888889</v>
      </c>
      <c r="E122" s="120">
        <v>0.81589120370370372</v>
      </c>
      <c r="F122" s="113">
        <v>16.004999999999999</v>
      </c>
      <c r="G122" s="114">
        <v>67.321980000000011</v>
      </c>
      <c r="H122" s="121">
        <v>92.013000000000005</v>
      </c>
      <c r="I122" s="70">
        <v>3.5659999999999998</v>
      </c>
      <c r="J122" s="70">
        <f t="shared" si="13"/>
        <v>42792</v>
      </c>
      <c r="K122" s="70">
        <f t="shared" si="14"/>
        <v>16.788227275310831</v>
      </c>
      <c r="L122" s="70">
        <v>76.5</v>
      </c>
      <c r="M122" s="70">
        <f t="shared" si="15"/>
        <v>20133.324387062759</v>
      </c>
      <c r="N122" s="70">
        <f t="shared" si="16"/>
        <v>138.81443965094482</v>
      </c>
      <c r="O122" s="101">
        <f t="shared" si="17"/>
        <v>2.6064814814814818E-2</v>
      </c>
      <c r="P122" s="102">
        <f t="shared" si="18"/>
        <v>25.585257548845465</v>
      </c>
      <c r="Q122" s="102">
        <f>AVERAGE(P$5:P122)</f>
        <v>37.78910758487946</v>
      </c>
      <c r="R122" s="103">
        <f t="shared" si="19"/>
        <v>16.004999999999999</v>
      </c>
      <c r="S122" s="104"/>
      <c r="T122" s="105">
        <f t="shared" si="12"/>
        <v>0.42130505190217632</v>
      </c>
      <c r="U122" s="106">
        <v>0.7</v>
      </c>
      <c r="V122" s="107"/>
    </row>
    <row r="123" spans="1:22" hidden="1" x14ac:dyDescent="0.2">
      <c r="A123" s="119">
        <v>44430</v>
      </c>
      <c r="B123" s="97" t="s">
        <v>53</v>
      </c>
      <c r="C123" s="111">
        <v>119</v>
      </c>
      <c r="D123" s="112">
        <v>0.87017361111111102</v>
      </c>
      <c r="E123" s="120">
        <v>0.90111111111111108</v>
      </c>
      <c r="F123" s="113">
        <v>16.024999999999999</v>
      </c>
      <c r="G123" s="114">
        <v>67.1531552</v>
      </c>
      <c r="H123" s="121">
        <v>91.522000000000006</v>
      </c>
      <c r="I123" s="70">
        <v>4.3540000000000001</v>
      </c>
      <c r="J123" s="70">
        <f t="shared" si="13"/>
        <v>52248</v>
      </c>
      <c r="K123" s="70">
        <f t="shared" si="14"/>
        <v>14.161740336700307</v>
      </c>
      <c r="L123" s="70">
        <v>76.5</v>
      </c>
      <c r="M123" s="70">
        <f t="shared" si="15"/>
        <v>28596.767695138009</v>
      </c>
      <c r="N123" s="70">
        <f t="shared" si="16"/>
        <v>197.16785003372974</v>
      </c>
      <c r="O123" s="101">
        <f t="shared" si="17"/>
        <v>3.0937500000000062E-2</v>
      </c>
      <c r="P123" s="102">
        <f t="shared" si="18"/>
        <v>21.582491582491539</v>
      </c>
      <c r="Q123" s="102">
        <f>AVERAGE(P$5:P123)</f>
        <v>37.652917534439226</v>
      </c>
      <c r="R123" s="103">
        <f t="shared" si="19"/>
        <v>16.024999999999999</v>
      </c>
      <c r="S123" s="104"/>
      <c r="T123" s="105">
        <f t="shared" si="12"/>
        <v>0.35729928128708804</v>
      </c>
      <c r="U123" s="106">
        <v>0.7</v>
      </c>
      <c r="V123" s="107"/>
    </row>
    <row r="124" spans="1:22" hidden="1" x14ac:dyDescent="0.2">
      <c r="A124" s="119">
        <v>44430</v>
      </c>
      <c r="B124" s="97" t="s">
        <v>53</v>
      </c>
      <c r="C124" s="111">
        <v>120</v>
      </c>
      <c r="D124" s="112">
        <v>0.9092824074074074</v>
      </c>
      <c r="E124" s="120">
        <v>0.9375</v>
      </c>
      <c r="F124" s="113">
        <v>16.021000000000001</v>
      </c>
      <c r="G124" s="114">
        <v>62.277692799999997</v>
      </c>
      <c r="H124" s="121">
        <v>87.426000000000002</v>
      </c>
      <c r="I124" s="70">
        <v>3.2679999999999998</v>
      </c>
      <c r="J124" s="70">
        <f t="shared" si="13"/>
        <v>39216</v>
      </c>
      <c r="K124" s="70">
        <f t="shared" si="14"/>
        <v>15.522921698441341</v>
      </c>
      <c r="L124" s="70">
        <v>76.5</v>
      </c>
      <c r="M124" s="70">
        <f t="shared" si="15"/>
        <v>18945.374983090129</v>
      </c>
      <c r="N124" s="70">
        <f t="shared" si="16"/>
        <v>130.62381361841048</v>
      </c>
      <c r="O124" s="101">
        <f t="shared" si="17"/>
        <v>2.82175925925926E-2</v>
      </c>
      <c r="P124" s="102">
        <f t="shared" si="18"/>
        <v>23.656931911402783</v>
      </c>
      <c r="Q124" s="102">
        <f>AVERAGE(P$5:P124)</f>
        <v>37.536284320913914</v>
      </c>
      <c r="R124" s="103">
        <f t="shared" si="19"/>
        <v>16.021000000000001</v>
      </c>
      <c r="S124" s="104"/>
      <c r="T124" s="105">
        <f t="shared" si="12"/>
        <v>0.40999057751010176</v>
      </c>
      <c r="U124" s="106">
        <v>0.7</v>
      </c>
      <c r="V124" s="107"/>
    </row>
    <row r="125" spans="1:22" hidden="1" x14ac:dyDescent="0.2">
      <c r="A125" s="119">
        <v>44430</v>
      </c>
      <c r="B125" s="97" t="s">
        <v>53</v>
      </c>
      <c r="C125" s="111">
        <v>121</v>
      </c>
      <c r="D125" s="112">
        <v>0.94457175925925929</v>
      </c>
      <c r="E125" s="120">
        <v>0.99526620370370367</v>
      </c>
      <c r="F125" s="113">
        <v>16.457999999999998</v>
      </c>
      <c r="G125" s="114">
        <v>28.861172799999999</v>
      </c>
      <c r="H125" s="121">
        <v>91.852000000000004</v>
      </c>
      <c r="I125" s="70">
        <v>3.4060000000000001</v>
      </c>
      <c r="J125" s="70">
        <f t="shared" si="13"/>
        <v>40872</v>
      </c>
      <c r="K125" s="70">
        <f t="shared" si="14"/>
        <v>8.8760654334246691</v>
      </c>
      <c r="L125" s="70">
        <v>76.5</v>
      </c>
      <c r="M125" s="70">
        <f t="shared" si="15"/>
        <v>35098.269868777919</v>
      </c>
      <c r="N125" s="70">
        <f t="shared" si="16"/>
        <v>241.99414716045524</v>
      </c>
      <c r="O125" s="101">
        <f t="shared" si="17"/>
        <v>5.0694444444444375E-2</v>
      </c>
      <c r="P125" s="102">
        <f t="shared" si="18"/>
        <v>13.52712328767125</v>
      </c>
      <c r="Q125" s="102">
        <f>AVERAGE(P$5:P125)</f>
        <v>37.337861502457365</v>
      </c>
      <c r="R125" s="103">
        <f t="shared" si="19"/>
        <v>16.457999999999998</v>
      </c>
      <c r="S125" s="104"/>
      <c r="T125" s="105">
        <f t="shared" si="12"/>
        <v>0.22313767087223402</v>
      </c>
      <c r="U125" s="106">
        <v>0.7</v>
      </c>
      <c r="V125" s="107"/>
    </row>
    <row r="126" spans="1:22" ht="12.75" customHeight="1" x14ac:dyDescent="0.2">
      <c r="A126" s="119">
        <v>44431</v>
      </c>
      <c r="B126" s="97" t="s">
        <v>54</v>
      </c>
      <c r="C126" s="111">
        <v>122</v>
      </c>
      <c r="D126" s="112">
        <v>1.7824074074074072E-3</v>
      </c>
      <c r="E126" s="120">
        <v>7.6238425925925932E-2</v>
      </c>
      <c r="F126" s="113">
        <v>16.477</v>
      </c>
      <c r="G126" s="114">
        <v>66.262947199999999</v>
      </c>
      <c r="H126" s="121">
        <v>76.518000000000001</v>
      </c>
      <c r="I126" s="70">
        <v>2.3610000000000002</v>
      </c>
      <c r="J126" s="70">
        <f t="shared" si="13"/>
        <v>28332.000000000004</v>
      </c>
      <c r="K126" s="70">
        <f t="shared" si="14"/>
        <v>6.0503728415358307</v>
      </c>
      <c r="L126" s="70">
        <v>76.5</v>
      </c>
      <c r="M126" s="70">
        <f t="shared" si="15"/>
        <v>30280.373698849016</v>
      </c>
      <c r="N126" s="70">
        <f t="shared" si="16"/>
        <v>208.77590936387622</v>
      </c>
      <c r="O126" s="101">
        <f t="shared" si="17"/>
        <v>7.4456018518518519E-2</v>
      </c>
      <c r="P126" s="102">
        <f t="shared" si="18"/>
        <v>9.2207679154360331</v>
      </c>
      <c r="Q126" s="102">
        <f>AVERAGE(P$5:P126)</f>
        <v>37.107393522235881</v>
      </c>
      <c r="R126" s="103">
        <f t="shared" si="19"/>
        <v>16.477</v>
      </c>
      <c r="S126" s="104"/>
      <c r="T126" s="105">
        <f t="shared" si="12"/>
        <v>0.18258266653510785</v>
      </c>
      <c r="U126" s="106">
        <v>0.7</v>
      </c>
      <c r="V126" s="107"/>
    </row>
    <row r="127" spans="1:22" ht="12.75" customHeight="1" x14ac:dyDescent="0.2">
      <c r="A127" s="119">
        <v>44431</v>
      </c>
      <c r="B127" s="97" t="s">
        <v>54</v>
      </c>
      <c r="C127" s="111">
        <v>123</v>
      </c>
      <c r="D127" s="112">
        <v>8.9942129629629622E-2</v>
      </c>
      <c r="E127" s="120">
        <v>0.16021990740740741</v>
      </c>
      <c r="F127" s="113">
        <v>16.504999999999999</v>
      </c>
      <c r="G127" s="114">
        <v>66.205173599999995</v>
      </c>
      <c r="H127" s="121">
        <v>84.617000000000004</v>
      </c>
      <c r="I127" s="70">
        <v>3.351</v>
      </c>
      <c r="J127" s="70">
        <f t="shared" si="13"/>
        <v>40212</v>
      </c>
      <c r="K127" s="70">
        <f t="shared" si="14"/>
        <v>6.4209799446640305</v>
      </c>
      <c r="L127" s="70">
        <v>76.5</v>
      </c>
      <c r="M127" s="70">
        <f t="shared" si="15"/>
        <v>44367.524149552635</v>
      </c>
      <c r="N127" s="70">
        <f t="shared" si="16"/>
        <v>305.90343080536951</v>
      </c>
      <c r="O127" s="101">
        <f t="shared" si="17"/>
        <v>7.0277777777777786E-2</v>
      </c>
      <c r="P127" s="102">
        <f t="shared" si="18"/>
        <v>9.7855731225296427</v>
      </c>
      <c r="Q127" s="102">
        <f>AVERAGE(P$5:P127)</f>
        <v>36.885264901100058</v>
      </c>
      <c r="R127" s="103">
        <f t="shared" si="19"/>
        <v>16.504999999999999</v>
      </c>
      <c r="S127" s="104"/>
      <c r="T127" s="105">
        <f t="shared" si="12"/>
        <v>0.17522041603019167</v>
      </c>
      <c r="U127" s="106">
        <v>0.7</v>
      </c>
      <c r="V127" s="107"/>
    </row>
    <row r="128" spans="1:22" ht="12.75" customHeight="1" x14ac:dyDescent="0.2">
      <c r="A128" s="119">
        <v>44431</v>
      </c>
      <c r="B128" s="97" t="s">
        <v>54</v>
      </c>
      <c r="C128" s="111">
        <v>124</v>
      </c>
      <c r="D128" s="112">
        <v>0.16538194444444446</v>
      </c>
      <c r="E128" s="120">
        <v>0.19388888888888889</v>
      </c>
      <c r="F128" s="113">
        <v>11.03</v>
      </c>
      <c r="G128" s="114">
        <v>65.408931999999993</v>
      </c>
      <c r="H128" s="121">
        <v>86.527000000000001</v>
      </c>
      <c r="I128" s="70">
        <v>4.8949999999999996</v>
      </c>
      <c r="J128" s="70">
        <f t="shared" si="13"/>
        <v>58739.999999999993</v>
      </c>
      <c r="K128" s="70">
        <f t="shared" si="14"/>
        <v>10.578611020706459</v>
      </c>
      <c r="L128" s="70">
        <v>76.5</v>
      </c>
      <c r="M128" s="70">
        <f t="shared" si="15"/>
        <v>40296.675443571854</v>
      </c>
      <c r="N128" s="70">
        <f t="shared" si="16"/>
        <v>277.83590598132145</v>
      </c>
      <c r="O128" s="101">
        <f t="shared" si="17"/>
        <v>2.8506944444444432E-2</v>
      </c>
      <c r="P128" s="102">
        <f t="shared" si="18"/>
        <v>16.121802679658959</v>
      </c>
      <c r="Q128" s="102">
        <f>AVERAGE(P$5:P128)</f>
        <v>36.717817625120695</v>
      </c>
      <c r="R128" s="103">
        <f t="shared" si="19"/>
        <v>11.03</v>
      </c>
      <c r="S128" s="104"/>
      <c r="T128" s="105">
        <f t="shared" si="12"/>
        <v>0.28230464198526506</v>
      </c>
      <c r="U128" s="106">
        <v>0.7</v>
      </c>
      <c r="V128" s="107"/>
    </row>
    <row r="129" spans="1:22" hidden="1" x14ac:dyDescent="0.2">
      <c r="A129" s="119">
        <v>44432</v>
      </c>
      <c r="B129" s="97" t="s">
        <v>53</v>
      </c>
      <c r="C129" s="111">
        <v>125</v>
      </c>
      <c r="D129" s="112">
        <v>0.29431712962962964</v>
      </c>
      <c r="E129" s="120">
        <v>0.30164351851851851</v>
      </c>
      <c r="F129" s="113">
        <v>8.0259999999999998</v>
      </c>
      <c r="G129" s="114">
        <v>2.2585656000000003</v>
      </c>
      <c r="H129" s="121">
        <v>95</v>
      </c>
      <c r="I129" s="70">
        <v>2.8879999999999999</v>
      </c>
      <c r="J129" s="70">
        <f t="shared" si="13"/>
        <v>34656</v>
      </c>
      <c r="K129" s="70">
        <f t="shared" si="14"/>
        <v>29.95111488909961</v>
      </c>
      <c r="L129" s="70">
        <v>76.5</v>
      </c>
      <c r="M129" s="70">
        <f t="shared" si="15"/>
        <v>9053.277908760645</v>
      </c>
      <c r="N129" s="70">
        <f t="shared" si="16"/>
        <v>62.420178394206545</v>
      </c>
      <c r="O129" s="101">
        <f t="shared" si="17"/>
        <v>7.3263888888888684E-3</v>
      </c>
      <c r="P129" s="102">
        <f t="shared" si="18"/>
        <v>45.645497630331882</v>
      </c>
      <c r="Q129" s="102">
        <f>AVERAGE(P$5:P129)</f>
        <v>36.789239065162384</v>
      </c>
      <c r="R129" s="103">
        <f t="shared" si="19"/>
        <v>8.0259999999999998</v>
      </c>
      <c r="S129" s="104"/>
      <c r="T129" s="105">
        <f t="shared" si="12"/>
        <v>0.7279983673099184</v>
      </c>
      <c r="U129" s="106">
        <v>0.7</v>
      </c>
      <c r="V129" s="107"/>
    </row>
    <row r="130" spans="1:22" ht="12.75" customHeight="1" x14ac:dyDescent="0.2">
      <c r="A130" s="119">
        <v>44432</v>
      </c>
      <c r="B130" s="97" t="s">
        <v>54</v>
      </c>
      <c r="C130" s="111">
        <v>126</v>
      </c>
      <c r="D130" s="112">
        <v>0.53142361111111114</v>
      </c>
      <c r="E130" s="120">
        <v>0.5392824074074074</v>
      </c>
      <c r="F130" s="113">
        <v>16.46</v>
      </c>
      <c r="G130" s="114">
        <v>26.2752984</v>
      </c>
      <c r="H130" s="121">
        <v>90.418000000000006</v>
      </c>
      <c r="I130" s="70">
        <v>5.5960000000000001</v>
      </c>
      <c r="J130" s="70">
        <f t="shared" si="13"/>
        <v>67152</v>
      </c>
      <c r="K130" s="70">
        <f t="shared" si="14"/>
        <v>57.263462456553967</v>
      </c>
      <c r="L130" s="70">
        <v>76.5</v>
      </c>
      <c r="M130" s="70">
        <f t="shared" si="15"/>
        <v>9047.7800132716311</v>
      </c>
      <c r="N130" s="70">
        <f t="shared" si="16"/>
        <v>62.382271724304708</v>
      </c>
      <c r="O130" s="101">
        <f t="shared" si="17"/>
        <v>7.8587962962962665E-3</v>
      </c>
      <c r="P130" s="102">
        <f t="shared" si="18"/>
        <v>87.269513991163805</v>
      </c>
      <c r="Q130" s="102">
        <f>AVERAGE(P$5:P130)</f>
        <v>37.189876167749702</v>
      </c>
      <c r="R130" s="103">
        <f t="shared" si="19"/>
        <v>16.46</v>
      </c>
      <c r="S130" s="104"/>
      <c r="T130" s="105">
        <v>1</v>
      </c>
      <c r="U130" s="106">
        <v>0.7</v>
      </c>
      <c r="V130" s="107"/>
    </row>
    <row r="131" spans="1:22" ht="12.75" customHeight="1" x14ac:dyDescent="0.2">
      <c r="A131" s="119">
        <v>44432</v>
      </c>
      <c r="B131" s="97" t="s">
        <v>54</v>
      </c>
      <c r="C131" s="111">
        <v>127</v>
      </c>
      <c r="D131" s="112">
        <v>0.54894675925925929</v>
      </c>
      <c r="E131" s="120">
        <v>0.55746527777777777</v>
      </c>
      <c r="F131" s="113">
        <v>16.998999999999999</v>
      </c>
      <c r="G131" s="114">
        <v>21.401184799999999</v>
      </c>
      <c r="H131" s="121">
        <v>91.114999999999995</v>
      </c>
      <c r="I131" s="70">
        <v>6.2009999999999996</v>
      </c>
      <c r="J131" s="70">
        <f t="shared" si="13"/>
        <v>74412</v>
      </c>
      <c r="K131" s="70">
        <f t="shared" si="14"/>
        <v>54.558586134782843</v>
      </c>
      <c r="L131" s="70">
        <v>76.5</v>
      </c>
      <c r="M131" s="70">
        <f t="shared" si="15"/>
        <v>10481.346232804461</v>
      </c>
      <c r="N131" s="70">
        <f t="shared" si="16"/>
        <v>72.266366752090875</v>
      </c>
      <c r="O131" s="101">
        <f t="shared" si="17"/>
        <v>8.5185185185184809E-3</v>
      </c>
      <c r="P131" s="102">
        <f t="shared" si="18"/>
        <v>83.147282608696017</v>
      </c>
      <c r="Q131" s="102">
        <f>AVERAGE(P$5:P131)</f>
        <v>37.551745509804391</v>
      </c>
      <c r="R131" s="103">
        <f t="shared" si="19"/>
        <v>16.998999999999999</v>
      </c>
      <c r="S131" s="104"/>
      <c r="T131" s="105">
        <v>1</v>
      </c>
      <c r="U131" s="106">
        <v>0.7</v>
      </c>
      <c r="V131" s="107"/>
    </row>
    <row r="132" spans="1:22" hidden="1" x14ac:dyDescent="0.2">
      <c r="A132" s="119">
        <v>44432</v>
      </c>
      <c r="B132" s="97" t="s">
        <v>53</v>
      </c>
      <c r="C132" s="111">
        <v>128</v>
      </c>
      <c r="D132" s="112">
        <v>0.5682638888888889</v>
      </c>
      <c r="E132" s="120">
        <v>0.58349537037037036</v>
      </c>
      <c r="F132" s="113">
        <v>16.981000000000002</v>
      </c>
      <c r="G132" s="114">
        <v>18.594781600000001</v>
      </c>
      <c r="H132" s="121">
        <v>89.066000000000003</v>
      </c>
      <c r="I132" s="70">
        <v>6.0730000000000004</v>
      </c>
      <c r="J132" s="70">
        <f t="shared" si="13"/>
        <v>72876</v>
      </c>
      <c r="K132" s="70">
        <f t="shared" si="14"/>
        <v>30.48069886686935</v>
      </c>
      <c r="L132" s="70">
        <v>76.5</v>
      </c>
      <c r="M132" s="70">
        <f t="shared" si="15"/>
        <v>17724.209556858106</v>
      </c>
      <c r="N132" s="70">
        <f t="shared" si="16"/>
        <v>122.20417108424299</v>
      </c>
      <c r="O132" s="101">
        <f t="shared" si="17"/>
        <v>1.5231481481481457E-2</v>
      </c>
      <c r="P132" s="102">
        <f t="shared" si="18"/>
        <v>46.452583586626218</v>
      </c>
      <c r="Q132" s="102">
        <f>AVERAGE(P$5:P132)</f>
        <v>37.621283307279562</v>
      </c>
      <c r="R132" s="103">
        <f t="shared" si="19"/>
        <v>16.981000000000002</v>
      </c>
      <c r="S132" s="104"/>
      <c r="T132" s="105">
        <f t="shared" si="12"/>
        <v>0.79023086704218348</v>
      </c>
      <c r="U132" s="106">
        <v>0.7</v>
      </c>
      <c r="V132" s="107"/>
    </row>
    <row r="133" spans="1:22" ht="12.75" customHeight="1" x14ac:dyDescent="0.2">
      <c r="A133" s="119">
        <v>44432</v>
      </c>
      <c r="B133" s="97" t="s">
        <v>54</v>
      </c>
      <c r="C133" s="111">
        <v>129</v>
      </c>
      <c r="D133" s="112">
        <v>0.59415509259259258</v>
      </c>
      <c r="E133" s="120">
        <v>0.6090740740740741</v>
      </c>
      <c r="F133" s="113">
        <v>17.032</v>
      </c>
      <c r="G133" s="114">
        <v>14.2134296</v>
      </c>
      <c r="H133" s="121">
        <v>89.224000000000004</v>
      </c>
      <c r="I133" s="70">
        <v>4.4729999999999999</v>
      </c>
      <c r="J133" s="70">
        <f t="shared" si="13"/>
        <v>53676</v>
      </c>
      <c r="K133" s="70">
        <f t="shared" si="14"/>
        <v>31.212623858494879</v>
      </c>
      <c r="L133" s="70">
        <v>76.5</v>
      </c>
      <c r="M133" s="70">
        <f t="shared" si="15"/>
        <v>12781.71268344553</v>
      </c>
      <c r="N133" s="70">
        <f t="shared" si="16"/>
        <v>88.126841341312897</v>
      </c>
      <c r="O133" s="101">
        <f t="shared" si="17"/>
        <v>1.4918981481481519E-2</v>
      </c>
      <c r="P133" s="102">
        <f t="shared" si="18"/>
        <v>47.568037238169005</v>
      </c>
      <c r="Q133" s="102">
        <f>AVERAGE(P$5:P133)</f>
        <v>37.698389926898862</v>
      </c>
      <c r="R133" s="103">
        <f t="shared" si="19"/>
        <v>17.032</v>
      </c>
      <c r="S133" s="104"/>
      <c r="T133" s="105">
        <f t="shared" ref="T133:T184" si="20">((((P133/60)*1000)/H133)/Y$1)</f>
        <v>0.80777351042539525</v>
      </c>
      <c r="U133" s="106">
        <v>0.7</v>
      </c>
      <c r="V133" s="107"/>
    </row>
    <row r="134" spans="1:22" ht="12.75" customHeight="1" x14ac:dyDescent="0.2">
      <c r="A134" s="119">
        <v>44432</v>
      </c>
      <c r="B134" s="97" t="s">
        <v>54</v>
      </c>
      <c r="C134" s="111">
        <v>130</v>
      </c>
      <c r="D134" s="112">
        <v>0.62001157407407403</v>
      </c>
      <c r="E134" s="120">
        <v>0.6272685185185185</v>
      </c>
      <c r="F134" s="113">
        <v>16.981999999999999</v>
      </c>
      <c r="G134" s="114">
        <v>22.908244</v>
      </c>
      <c r="H134" s="121">
        <v>91.058000000000007</v>
      </c>
      <c r="I134" s="70">
        <v>2.8879999999999999</v>
      </c>
      <c r="J134" s="70">
        <f t="shared" si="13"/>
        <v>34656</v>
      </c>
      <c r="K134" s="70">
        <f t="shared" si="14"/>
        <v>63.979205603827531</v>
      </c>
      <c r="L134" s="70">
        <v>76.5</v>
      </c>
      <c r="M134" s="70">
        <f t="shared" si="15"/>
        <v>4348.5299736620145</v>
      </c>
      <c r="N134" s="70">
        <f t="shared" si="16"/>
        <v>29.982070521205909</v>
      </c>
      <c r="O134" s="101">
        <f t="shared" si="17"/>
        <v>7.2569444444444686E-3</v>
      </c>
      <c r="P134" s="102">
        <f t="shared" si="18"/>
        <v>97.504306220095359</v>
      </c>
      <c r="Q134" s="102">
        <f>AVERAGE(P$5:P134)</f>
        <v>38.158435436846531</v>
      </c>
      <c r="R134" s="103">
        <f t="shared" si="19"/>
        <v>16.981999999999999</v>
      </c>
      <c r="S134" s="104"/>
      <c r="T134" s="105">
        <v>1</v>
      </c>
      <c r="U134" s="106">
        <v>0.7</v>
      </c>
      <c r="V134" s="107"/>
    </row>
    <row r="135" spans="1:22" hidden="1" x14ac:dyDescent="0.2">
      <c r="A135" s="119">
        <v>44432</v>
      </c>
      <c r="B135" s="97" t="s">
        <v>53</v>
      </c>
      <c r="C135" s="111">
        <v>131</v>
      </c>
      <c r="D135" s="112">
        <v>0.9566203703703704</v>
      </c>
      <c r="E135" s="120">
        <v>0.96725694444444443</v>
      </c>
      <c r="F135" s="113">
        <v>17.010000000000002</v>
      </c>
      <c r="G135" s="114">
        <v>13.299617599999999</v>
      </c>
      <c r="H135" s="121">
        <v>87.253</v>
      </c>
      <c r="I135" s="70">
        <v>3.3140000000000001</v>
      </c>
      <c r="J135" s="70">
        <f t="shared" ref="J135:J198" si="21">I135*12000</f>
        <v>39768</v>
      </c>
      <c r="K135" s="70">
        <f t="shared" ref="K135:K198" si="22">P135*0.656168</f>
        <v>43.72263726659429</v>
      </c>
      <c r="L135" s="70">
        <v>76.5</v>
      </c>
      <c r="M135" s="70">
        <f t="shared" ref="M135:M198" si="23">((G135*1000)/L135)+((6.28*H135*J135)/(K135*L135))</f>
        <v>6688.7245540748354</v>
      </c>
      <c r="N135" s="70">
        <f t="shared" ref="N135:N198" si="24">M135*0.00689476</f>
        <v>46.117150506453008</v>
      </c>
      <c r="O135" s="101">
        <f t="shared" si="17"/>
        <v>1.0636574074074034E-2</v>
      </c>
      <c r="P135" s="102">
        <f t="shared" si="18"/>
        <v>66.633297062024198</v>
      </c>
      <c r="Q135" s="102">
        <f>AVERAGE(P$5:P135)</f>
        <v>38.375800792763918</v>
      </c>
      <c r="R135" s="103">
        <f t="shared" si="19"/>
        <v>17.010000000000002</v>
      </c>
      <c r="S135" s="104"/>
      <c r="T135" s="105">
        <v>1</v>
      </c>
      <c r="U135" s="106">
        <v>0.7</v>
      </c>
      <c r="V135" s="107"/>
    </row>
    <row r="136" spans="1:22" ht="12.75" customHeight="1" x14ac:dyDescent="0.2">
      <c r="A136" s="119">
        <v>44432</v>
      </c>
      <c r="B136" s="97" t="s">
        <v>54</v>
      </c>
      <c r="C136" s="111">
        <v>132</v>
      </c>
      <c r="D136" s="112">
        <v>0.98032407407407407</v>
      </c>
      <c r="E136" s="120">
        <v>0.98960648148148145</v>
      </c>
      <c r="F136" s="113">
        <v>17.042999999999999</v>
      </c>
      <c r="G136" s="114">
        <v>9.8012799999999997E-2</v>
      </c>
      <c r="H136" s="121">
        <v>90.028999999999996</v>
      </c>
      <c r="I136" s="70">
        <v>5.0640000000000001</v>
      </c>
      <c r="J136" s="70">
        <f t="shared" si="21"/>
        <v>60768</v>
      </c>
      <c r="K136" s="70">
        <f t="shared" si="22"/>
        <v>50.198324696259505</v>
      </c>
      <c r="L136" s="70">
        <v>76.5</v>
      </c>
      <c r="M136" s="70">
        <f t="shared" si="23"/>
        <v>8948.0528957542374</v>
      </c>
      <c r="N136" s="70">
        <f t="shared" si="24"/>
        <v>61.694677183530487</v>
      </c>
      <c r="O136" s="101">
        <f t="shared" si="17"/>
        <v>9.2824074074073781E-3</v>
      </c>
      <c r="P136" s="102">
        <f t="shared" si="18"/>
        <v>76.502244389027666</v>
      </c>
      <c r="Q136" s="102">
        <f>AVERAGE(P$5:P136)</f>
        <v>38.664637486675005</v>
      </c>
      <c r="R136" s="103">
        <f t="shared" si="19"/>
        <v>17.042999999999999</v>
      </c>
      <c r="S136" s="104"/>
      <c r="T136" s="105">
        <v>1</v>
      </c>
      <c r="U136" s="106">
        <v>0.7</v>
      </c>
      <c r="V136" s="107"/>
    </row>
    <row r="137" spans="1:22" hidden="1" x14ac:dyDescent="0.2">
      <c r="A137" s="119">
        <v>44433</v>
      </c>
      <c r="B137" s="97" t="s">
        <v>53</v>
      </c>
      <c r="C137" s="111">
        <v>133</v>
      </c>
      <c r="D137" s="112">
        <v>0.99608796296296298</v>
      </c>
      <c r="E137" s="120">
        <v>1.0098263888888888</v>
      </c>
      <c r="F137" s="113">
        <v>17.018000000000001</v>
      </c>
      <c r="G137" s="114">
        <v>14.7338416</v>
      </c>
      <c r="H137" s="121">
        <v>93.066000000000003</v>
      </c>
      <c r="I137" s="70">
        <v>4.5279999999999996</v>
      </c>
      <c r="J137" s="70">
        <f t="shared" si="21"/>
        <v>54335.999999999993</v>
      </c>
      <c r="K137" s="70">
        <f t="shared" si="22"/>
        <v>33.866892406403061</v>
      </c>
      <c r="L137" s="70">
        <v>76.5</v>
      </c>
      <c r="M137" s="70">
        <f t="shared" si="23"/>
        <v>12450.08995358898</v>
      </c>
      <c r="N137" s="70">
        <f t="shared" si="24"/>
        <v>85.840382208407149</v>
      </c>
      <c r="O137" s="101">
        <f t="shared" si="17"/>
        <v>1.3738425925925779E-2</v>
      </c>
      <c r="P137" s="102">
        <f t="shared" si="18"/>
        <v>51.613142375737709</v>
      </c>
      <c r="Q137" s="102">
        <f>AVERAGE(P$5:P137)</f>
        <v>38.761994666292019</v>
      </c>
      <c r="R137" s="103">
        <f t="shared" si="19"/>
        <v>17.018000000000001</v>
      </c>
      <c r="S137" s="104"/>
      <c r="T137" s="105">
        <f t="shared" si="20"/>
        <v>0.84028249707014235</v>
      </c>
      <c r="U137" s="106">
        <v>0.7</v>
      </c>
      <c r="V137" s="107"/>
    </row>
    <row r="138" spans="1:22" ht="12.75" customHeight="1" x14ac:dyDescent="0.2">
      <c r="A138" s="119">
        <v>44433</v>
      </c>
      <c r="B138" s="97" t="s">
        <v>54</v>
      </c>
      <c r="C138" s="111">
        <v>134</v>
      </c>
      <c r="D138" s="112">
        <v>1.6863425925925928E-2</v>
      </c>
      <c r="E138" s="120">
        <v>2.0937499999999998E-2</v>
      </c>
      <c r="F138" s="113">
        <v>10.019</v>
      </c>
      <c r="G138" s="114">
        <v>44.821298400000003</v>
      </c>
      <c r="H138" s="121">
        <v>65.981999999999999</v>
      </c>
      <c r="I138" s="70">
        <v>5.3070000000000004</v>
      </c>
      <c r="J138" s="70">
        <f t="shared" si="21"/>
        <v>63684.000000000007</v>
      </c>
      <c r="K138" s="70">
        <f t="shared" si="22"/>
        <v>67.235596281818246</v>
      </c>
      <c r="L138" s="70">
        <v>76.5</v>
      </c>
      <c r="M138" s="70">
        <f t="shared" si="23"/>
        <v>5716.3410262021007</v>
      </c>
      <c r="N138" s="70">
        <f t="shared" si="24"/>
        <v>39.412799453817193</v>
      </c>
      <c r="O138" s="101">
        <f t="shared" si="17"/>
        <v>4.0740740740740702E-3</v>
      </c>
      <c r="P138" s="102">
        <f t="shared" si="18"/>
        <v>102.46704545454556</v>
      </c>
      <c r="Q138" s="102">
        <f>AVERAGE(P$5:P138)</f>
        <v>39.237405493070035</v>
      </c>
      <c r="R138" s="103">
        <f t="shared" si="19"/>
        <v>10.019</v>
      </c>
      <c r="S138" s="104"/>
      <c r="T138" s="105">
        <v>1</v>
      </c>
      <c r="U138" s="106">
        <v>0.7</v>
      </c>
      <c r="V138" s="107"/>
    </row>
    <row r="139" spans="1:22" ht="12.75" customHeight="1" x14ac:dyDescent="0.2">
      <c r="A139" s="119">
        <v>44433</v>
      </c>
      <c r="B139" s="97" t="s">
        <v>54</v>
      </c>
      <c r="C139" s="111">
        <v>135</v>
      </c>
      <c r="D139" s="112">
        <v>5.0567129629629635E-2</v>
      </c>
      <c r="E139" s="120">
        <v>5.2604166666666667E-2</v>
      </c>
      <c r="F139" s="113">
        <v>10.007</v>
      </c>
      <c r="G139" s="114">
        <v>25.169507199999998</v>
      </c>
      <c r="H139" s="121">
        <v>85.7</v>
      </c>
      <c r="I139" s="70">
        <v>4.4829999999999997</v>
      </c>
      <c r="J139" s="70">
        <f t="shared" si="21"/>
        <v>53795.999999999993</v>
      </c>
      <c r="K139" s="70">
        <f t="shared" si="22"/>
        <v>134.3101331454549</v>
      </c>
      <c r="L139" s="70">
        <v>76.5</v>
      </c>
      <c r="M139" s="70">
        <f t="shared" si="23"/>
        <v>3146.8785096526599</v>
      </c>
      <c r="N139" s="70">
        <f t="shared" si="24"/>
        <v>21.696972073212773</v>
      </c>
      <c r="O139" s="101">
        <f t="shared" si="17"/>
        <v>2.0370370370370317E-3</v>
      </c>
      <c r="P139" s="102">
        <f t="shared" si="18"/>
        <v>204.6886363636369</v>
      </c>
      <c r="Q139" s="102">
        <f>AVERAGE(P$5:P139)</f>
        <v>40.462970166185343</v>
      </c>
      <c r="R139" s="103">
        <f t="shared" si="19"/>
        <v>10.007</v>
      </c>
      <c r="S139" s="104"/>
      <c r="T139" s="105">
        <v>1</v>
      </c>
      <c r="U139" s="106">
        <v>0.7</v>
      </c>
      <c r="V139" s="107"/>
    </row>
    <row r="140" spans="1:22" ht="12.75" hidden="1" customHeight="1" x14ac:dyDescent="0.2">
      <c r="A140" s="119">
        <v>44433</v>
      </c>
      <c r="B140" s="97" t="s">
        <v>53</v>
      </c>
      <c r="C140" s="111">
        <v>136</v>
      </c>
      <c r="D140" s="112">
        <v>6.7453703703703696E-2</v>
      </c>
      <c r="E140" s="120">
        <v>6.9467592592592595E-2</v>
      </c>
      <c r="F140" s="113">
        <v>10.01</v>
      </c>
      <c r="G140" s="114">
        <v>32.698059200000003</v>
      </c>
      <c r="H140" s="121">
        <v>88.813000000000002</v>
      </c>
      <c r="I140" s="70">
        <v>3.3140000000000001</v>
      </c>
      <c r="J140" s="70">
        <f t="shared" si="21"/>
        <v>39768</v>
      </c>
      <c r="K140" s="70">
        <f t="shared" si="22"/>
        <v>135.89465544827522</v>
      </c>
      <c r="L140" s="70">
        <v>76.5</v>
      </c>
      <c r="M140" s="70">
        <f t="shared" si="23"/>
        <v>2560.9918079758686</v>
      </c>
      <c r="N140" s="70">
        <f t="shared" si="24"/>
        <v>17.657423877959697</v>
      </c>
      <c r="O140" s="101">
        <f t="shared" si="17"/>
        <v>2.0138888888888984E-3</v>
      </c>
      <c r="P140" s="102">
        <f t="shared" si="18"/>
        <v>207.1034482758611</v>
      </c>
      <c r="Q140" s="102">
        <f>AVERAGE(P$5:P140)</f>
        <v>41.688267799344722</v>
      </c>
      <c r="R140" s="103">
        <f t="shared" si="19"/>
        <v>10.01</v>
      </c>
      <c r="S140" s="104"/>
      <c r="T140" s="105">
        <v>1</v>
      </c>
      <c r="U140" s="106">
        <v>0.7</v>
      </c>
      <c r="V140" s="107"/>
    </row>
    <row r="141" spans="1:22" ht="12.75" customHeight="1" x14ac:dyDescent="0.2">
      <c r="A141" s="119">
        <v>44433</v>
      </c>
      <c r="B141" s="97" t="s">
        <v>54</v>
      </c>
      <c r="C141" s="111">
        <v>137</v>
      </c>
      <c r="D141" s="112">
        <v>9.6550925925925915E-2</v>
      </c>
      <c r="E141" s="120">
        <v>9.8379629629629636E-2</v>
      </c>
      <c r="F141" s="113">
        <v>10.026999999999999</v>
      </c>
      <c r="G141" s="114">
        <v>43.150584799999997</v>
      </c>
      <c r="H141" s="121">
        <v>90.75</v>
      </c>
      <c r="I141" s="70">
        <v>3.149</v>
      </c>
      <c r="J141" s="70">
        <f t="shared" si="21"/>
        <v>37788</v>
      </c>
      <c r="K141" s="70">
        <f t="shared" si="22"/>
        <v>149.91030082025171</v>
      </c>
      <c r="L141" s="70">
        <v>76.5</v>
      </c>
      <c r="M141" s="70">
        <f t="shared" si="23"/>
        <v>2441.937496462363</v>
      </c>
      <c r="N141" s="70">
        <f t="shared" si="24"/>
        <v>16.83657297310884</v>
      </c>
      <c r="O141" s="101">
        <f t="shared" si="17"/>
        <v>1.8287037037037213E-3</v>
      </c>
      <c r="P141" s="102">
        <f t="shared" si="18"/>
        <v>228.46329113923829</v>
      </c>
      <c r="Q141" s="102">
        <f>AVERAGE(P$5:P141)</f>
        <v>43.051589137592124</v>
      </c>
      <c r="R141" s="103">
        <f t="shared" si="19"/>
        <v>10.026999999999999</v>
      </c>
      <c r="S141" s="104"/>
      <c r="T141" s="105">
        <v>1</v>
      </c>
      <c r="U141" s="106">
        <v>0.7</v>
      </c>
      <c r="V141" s="107"/>
    </row>
    <row r="142" spans="1:22" ht="12.75" customHeight="1" x14ac:dyDescent="0.2">
      <c r="A142" s="119">
        <v>44433</v>
      </c>
      <c r="B142" s="97" t="s">
        <v>54</v>
      </c>
      <c r="C142" s="111">
        <v>138</v>
      </c>
      <c r="D142" s="112">
        <v>0.27968750000000003</v>
      </c>
      <c r="E142" s="120">
        <v>0.28968749999999999</v>
      </c>
      <c r="F142" s="113">
        <v>16.972000000000001</v>
      </c>
      <c r="G142" s="114">
        <v>20.811759199999997</v>
      </c>
      <c r="H142" s="121">
        <v>90.218999999999994</v>
      </c>
      <c r="I142" s="70">
        <v>8.84</v>
      </c>
      <c r="J142" s="70">
        <f t="shared" si="21"/>
        <v>106080</v>
      </c>
      <c r="K142" s="70">
        <f t="shared" si="22"/>
        <v>46.402013733333547</v>
      </c>
      <c r="L142" s="70">
        <v>76.5</v>
      </c>
      <c r="M142" s="70">
        <f t="shared" si="23"/>
        <v>17203.450326788381</v>
      </c>
      <c r="N142" s="70">
        <f t="shared" si="24"/>
        <v>118.61366117512746</v>
      </c>
      <c r="O142" s="101">
        <f t="shared" si="17"/>
        <v>9.9999999999999534E-3</v>
      </c>
      <c r="P142" s="102">
        <f t="shared" si="18"/>
        <v>70.716666666666995</v>
      </c>
      <c r="Q142" s="102">
        <f>AVERAGE(P$5:P142)</f>
        <v>43.252060713889769</v>
      </c>
      <c r="R142" s="103">
        <f t="shared" si="19"/>
        <v>16.972000000000001</v>
      </c>
      <c r="S142" s="104"/>
      <c r="T142" s="105">
        <v>1</v>
      </c>
      <c r="U142" s="106">
        <v>0.7</v>
      </c>
      <c r="V142" s="107"/>
    </row>
    <row r="143" spans="1:22" hidden="1" x14ac:dyDescent="0.2">
      <c r="A143" s="119">
        <v>44433</v>
      </c>
      <c r="B143" s="97" t="s">
        <v>53</v>
      </c>
      <c r="C143" s="111">
        <v>139</v>
      </c>
      <c r="D143" s="112">
        <v>0.29646990740740742</v>
      </c>
      <c r="E143" s="120">
        <v>0.30380787037037038</v>
      </c>
      <c r="F143" s="113">
        <v>16.984000000000002</v>
      </c>
      <c r="G143" s="114">
        <v>22.8718264</v>
      </c>
      <c r="H143" s="121">
        <v>89.474000000000004</v>
      </c>
      <c r="I143" s="70">
        <v>5.5730000000000004</v>
      </c>
      <c r="J143" s="70">
        <f t="shared" si="21"/>
        <v>66876</v>
      </c>
      <c r="K143" s="70">
        <f t="shared" si="22"/>
        <v>63.280262339432184</v>
      </c>
      <c r="L143" s="70">
        <v>76.5</v>
      </c>
      <c r="M143" s="70">
        <f t="shared" si="23"/>
        <v>8061.3970975734283</v>
      </c>
      <c r="N143" s="70">
        <f t="shared" si="24"/>
        <v>55.58139825246537</v>
      </c>
      <c r="O143" s="101">
        <f t="shared" si="17"/>
        <v>7.3379629629629628E-3</v>
      </c>
      <c r="P143" s="102">
        <f t="shared" si="18"/>
        <v>96.439116719242918</v>
      </c>
      <c r="Q143" s="102">
        <f>AVERAGE(P$5:P143)</f>
        <v>43.634701404575758</v>
      </c>
      <c r="R143" s="103">
        <f t="shared" si="19"/>
        <v>16.984000000000002</v>
      </c>
      <c r="S143" s="104"/>
      <c r="T143" s="105">
        <v>1</v>
      </c>
      <c r="U143" s="106">
        <v>0.7</v>
      </c>
      <c r="V143" s="107"/>
    </row>
    <row r="144" spans="1:22" ht="12.75" customHeight="1" x14ac:dyDescent="0.2">
      <c r="A144" s="119">
        <v>44433</v>
      </c>
      <c r="B144" s="97" t="s">
        <v>54</v>
      </c>
      <c r="C144" s="111">
        <v>140</v>
      </c>
      <c r="D144" s="112">
        <v>0.33331018518518518</v>
      </c>
      <c r="E144" s="120">
        <v>0.34278935185185189</v>
      </c>
      <c r="F144" s="113">
        <v>16.965</v>
      </c>
      <c r="G144" s="114">
        <v>54.919539200000003</v>
      </c>
      <c r="H144" s="121">
        <v>92.396000000000001</v>
      </c>
      <c r="I144" s="70">
        <v>5.5780000000000003</v>
      </c>
      <c r="J144" s="70">
        <f t="shared" si="21"/>
        <v>66936</v>
      </c>
      <c r="K144" s="70">
        <f t="shared" si="22"/>
        <v>48.931385142856946</v>
      </c>
      <c r="L144" s="70">
        <v>76.5</v>
      </c>
      <c r="M144" s="70">
        <f t="shared" si="23"/>
        <v>11093.75104417468</v>
      </c>
      <c r="N144" s="70">
        <f t="shared" si="24"/>
        <v>76.48875094933382</v>
      </c>
      <c r="O144" s="101">
        <f t="shared" si="17"/>
        <v>9.4791666666667052E-3</v>
      </c>
      <c r="P144" s="102">
        <f t="shared" si="18"/>
        <v>74.571428571428271</v>
      </c>
      <c r="Q144" s="102">
        <f>AVERAGE(P$5:P144)</f>
        <v>43.855678027196134</v>
      </c>
      <c r="R144" s="103">
        <f t="shared" si="19"/>
        <v>16.965</v>
      </c>
      <c r="S144" s="104"/>
      <c r="T144" s="105">
        <v>1</v>
      </c>
      <c r="U144" s="106">
        <v>0.7</v>
      </c>
      <c r="V144" s="107"/>
    </row>
    <row r="145" spans="1:22" ht="12.75" customHeight="1" x14ac:dyDescent="0.2">
      <c r="A145" s="119">
        <v>44433</v>
      </c>
      <c r="B145" s="97" t="s">
        <v>54</v>
      </c>
      <c r="C145" s="111">
        <v>141</v>
      </c>
      <c r="D145" s="112">
        <v>0.34956018518518522</v>
      </c>
      <c r="E145" s="120">
        <v>0.35675925925925928</v>
      </c>
      <c r="F145" s="113">
        <v>16.992000000000001</v>
      </c>
      <c r="G145" s="114">
        <v>22.915437600000001</v>
      </c>
      <c r="H145" s="121">
        <v>91.659000000000006</v>
      </c>
      <c r="I145" s="70">
        <v>3.222</v>
      </c>
      <c r="J145" s="70">
        <f t="shared" si="21"/>
        <v>38664</v>
      </c>
      <c r="K145" s="70">
        <f t="shared" si="22"/>
        <v>64.531485468810487</v>
      </c>
      <c r="L145" s="70">
        <v>76.5</v>
      </c>
      <c r="M145" s="70">
        <f t="shared" si="23"/>
        <v>4807.8028935055936</v>
      </c>
      <c r="N145" s="70">
        <f t="shared" si="24"/>
        <v>33.148647078026627</v>
      </c>
      <c r="O145" s="101">
        <f t="shared" si="17"/>
        <v>7.1990740740740522E-3</v>
      </c>
      <c r="P145" s="102">
        <f t="shared" si="18"/>
        <v>98.345980707395796</v>
      </c>
      <c r="Q145" s="102">
        <f>AVERAGE(P$5:P145)</f>
        <v>44.242134074573435</v>
      </c>
      <c r="R145" s="103">
        <f t="shared" si="19"/>
        <v>16.992000000000001</v>
      </c>
      <c r="S145" s="104"/>
      <c r="T145" s="105">
        <v>1</v>
      </c>
      <c r="U145" s="106">
        <v>0.7</v>
      </c>
      <c r="V145" s="107"/>
    </row>
    <row r="146" spans="1:22" ht="12.75" customHeight="1" x14ac:dyDescent="0.2">
      <c r="A146" s="119">
        <v>44433</v>
      </c>
      <c r="B146" s="97" t="s">
        <v>54</v>
      </c>
      <c r="C146" s="111">
        <v>142</v>
      </c>
      <c r="D146" s="112">
        <v>0.36086805555555551</v>
      </c>
      <c r="E146" s="120">
        <v>0.37121527777777774</v>
      </c>
      <c r="F146" s="113">
        <v>16.995000000000001</v>
      </c>
      <c r="G146" s="114">
        <v>23.574101600000002</v>
      </c>
      <c r="H146" s="121">
        <v>91.266000000000005</v>
      </c>
      <c r="I146" s="70">
        <v>6.8659999999999997</v>
      </c>
      <c r="J146" s="70">
        <f t="shared" si="21"/>
        <v>82392</v>
      </c>
      <c r="K146" s="70">
        <f t="shared" si="22"/>
        <v>44.905671785234865</v>
      </c>
      <c r="L146" s="70">
        <v>76.5</v>
      </c>
      <c r="M146" s="70">
        <f t="shared" si="23"/>
        <v>14054.62452046985</v>
      </c>
      <c r="N146" s="70">
        <f t="shared" si="24"/>
        <v>96.903262958754695</v>
      </c>
      <c r="O146" s="101">
        <f t="shared" si="17"/>
        <v>1.034722222222223E-2</v>
      </c>
      <c r="P146" s="102">
        <f t="shared" si="18"/>
        <v>68.436241610738207</v>
      </c>
      <c r="Q146" s="102">
        <f>AVERAGE(P$5:P146)</f>
        <v>44.412515113560509</v>
      </c>
      <c r="R146" s="103">
        <f t="shared" si="19"/>
        <v>16.995000000000001</v>
      </c>
      <c r="S146" s="104"/>
      <c r="T146" s="105">
        <v>1</v>
      </c>
      <c r="U146" s="106">
        <v>0.7</v>
      </c>
      <c r="V146" s="107"/>
    </row>
    <row r="147" spans="1:22" ht="12.75" customHeight="1" x14ac:dyDescent="0.2">
      <c r="A147" s="119">
        <v>44433</v>
      </c>
      <c r="B147" s="97" t="s">
        <v>54</v>
      </c>
      <c r="C147" s="111">
        <v>143</v>
      </c>
      <c r="D147" s="112">
        <v>0.37646990740740738</v>
      </c>
      <c r="E147" s="120">
        <v>0.38362268518518516</v>
      </c>
      <c r="F147" s="113">
        <v>16.991</v>
      </c>
      <c r="G147" s="114">
        <v>19.5701888</v>
      </c>
      <c r="H147" s="121">
        <v>91.866</v>
      </c>
      <c r="I147" s="70">
        <v>6.9020000000000001</v>
      </c>
      <c r="J147" s="70">
        <f t="shared" si="21"/>
        <v>82824</v>
      </c>
      <c r="K147" s="70">
        <f t="shared" si="22"/>
        <v>64.945342648543615</v>
      </c>
      <c r="L147" s="70">
        <v>76.5</v>
      </c>
      <c r="M147" s="70">
        <f t="shared" si="23"/>
        <v>9873.2975161788636</v>
      </c>
      <c r="N147" s="70">
        <f t="shared" si="24"/>
        <v>68.07401678264938</v>
      </c>
      <c r="O147" s="101">
        <f t="shared" si="17"/>
        <v>7.1527777777777857E-3</v>
      </c>
      <c r="P147" s="102">
        <f t="shared" si="18"/>
        <v>98.976699029126095</v>
      </c>
      <c r="Q147" s="102">
        <f>AVERAGE(P$5:P147)</f>
        <v>44.794082833249782</v>
      </c>
      <c r="R147" s="103">
        <f t="shared" si="19"/>
        <v>16.991</v>
      </c>
      <c r="S147" s="104"/>
      <c r="T147" s="105">
        <v>1</v>
      </c>
      <c r="U147" s="106">
        <v>0.7</v>
      </c>
      <c r="V147" s="107"/>
    </row>
    <row r="148" spans="1:22" ht="12.75" customHeight="1" x14ac:dyDescent="0.2">
      <c r="A148" s="119">
        <v>44433</v>
      </c>
      <c r="B148" s="97" t="s">
        <v>54</v>
      </c>
      <c r="C148" s="111">
        <v>144</v>
      </c>
      <c r="D148" s="112">
        <v>0.39006944444444441</v>
      </c>
      <c r="E148" s="120">
        <v>0.39936342592592594</v>
      </c>
      <c r="F148" s="113">
        <v>16.960999999999999</v>
      </c>
      <c r="G148" s="114">
        <v>22.712892799999999</v>
      </c>
      <c r="H148" s="121">
        <v>89.218000000000004</v>
      </c>
      <c r="I148" s="70">
        <v>4.1390000000000002</v>
      </c>
      <c r="J148" s="70">
        <f t="shared" si="21"/>
        <v>49668</v>
      </c>
      <c r="K148" s="70">
        <f t="shared" si="22"/>
        <v>49.89458980423386</v>
      </c>
      <c r="L148" s="70">
        <v>76.5</v>
      </c>
      <c r="M148" s="70">
        <f t="shared" si="23"/>
        <v>7587.679122086608</v>
      </c>
      <c r="N148" s="70">
        <f t="shared" si="24"/>
        <v>52.315226503797859</v>
      </c>
      <c r="O148" s="101">
        <f t="shared" si="17"/>
        <v>9.293981481481528E-3</v>
      </c>
      <c r="P148" s="102">
        <f t="shared" si="18"/>
        <v>76.03935242839313</v>
      </c>
      <c r="Q148" s="102">
        <f>AVERAGE(P$5:P148)</f>
        <v>45.011063872104941</v>
      </c>
      <c r="R148" s="103">
        <f t="shared" si="19"/>
        <v>16.960999999999999</v>
      </c>
      <c r="S148" s="104"/>
      <c r="T148" s="105">
        <v>1</v>
      </c>
      <c r="U148" s="106">
        <v>0.7</v>
      </c>
      <c r="V148" s="107"/>
    </row>
    <row r="149" spans="1:22" ht="12.75" customHeight="1" x14ac:dyDescent="0.2">
      <c r="A149" s="119">
        <v>44433</v>
      </c>
      <c r="B149" s="97" t="s">
        <v>54</v>
      </c>
      <c r="C149" s="111">
        <v>145</v>
      </c>
      <c r="D149" s="112">
        <v>0.40369212962962964</v>
      </c>
      <c r="E149" s="120">
        <v>0.41468750000000004</v>
      </c>
      <c r="F149" s="113">
        <v>16.960999999999999</v>
      </c>
      <c r="G149" s="114">
        <v>29.687087999999999</v>
      </c>
      <c r="H149" s="121">
        <v>91.216999999999999</v>
      </c>
      <c r="I149" s="70">
        <v>5.2480000000000002</v>
      </c>
      <c r="J149" s="70">
        <f t="shared" si="21"/>
        <v>62976</v>
      </c>
      <c r="K149" s="70">
        <f t="shared" si="22"/>
        <v>42.174058539789335</v>
      </c>
      <c r="L149" s="70">
        <v>76.5</v>
      </c>
      <c r="M149" s="70">
        <f t="shared" si="23"/>
        <v>11569.659226470641</v>
      </c>
      <c r="N149" s="70">
        <f t="shared" si="24"/>
        <v>79.770023648300722</v>
      </c>
      <c r="O149" s="101">
        <f t="shared" si="17"/>
        <v>1.0995370370370405E-2</v>
      </c>
      <c r="P149" s="102">
        <f t="shared" si="18"/>
        <v>64.273263157894533</v>
      </c>
      <c r="Q149" s="102">
        <f>AVERAGE(P$5:P149)</f>
        <v>45.143906625800042</v>
      </c>
      <c r="R149" s="103">
        <f t="shared" si="19"/>
        <v>16.960999999999999</v>
      </c>
      <c r="S149" s="104"/>
      <c r="T149" s="105">
        <v>1</v>
      </c>
      <c r="U149" s="106">
        <v>0.7</v>
      </c>
      <c r="V149" s="107"/>
    </row>
    <row r="150" spans="1:22" hidden="1" x14ac:dyDescent="0.2">
      <c r="A150" s="119">
        <v>44433</v>
      </c>
      <c r="B150" s="123" t="s">
        <v>53</v>
      </c>
      <c r="C150" s="111">
        <v>146</v>
      </c>
      <c r="D150" s="112">
        <v>0.42546296296296293</v>
      </c>
      <c r="E150" s="120">
        <v>0.43476851851851855</v>
      </c>
      <c r="F150" s="113">
        <v>16.978999999999999</v>
      </c>
      <c r="G150" s="114">
        <v>23.0705496</v>
      </c>
      <c r="H150" s="121">
        <v>91.052000000000007</v>
      </c>
      <c r="I150" s="70">
        <v>6.43</v>
      </c>
      <c r="J150" s="70">
        <f t="shared" si="21"/>
        <v>77160</v>
      </c>
      <c r="K150" s="70">
        <f t="shared" si="22"/>
        <v>49.885417038805606</v>
      </c>
      <c r="L150" s="70">
        <v>76.5</v>
      </c>
      <c r="M150" s="70">
        <f t="shared" si="23"/>
        <v>11862.866210881222</v>
      </c>
      <c r="N150" s="70">
        <f t="shared" si="24"/>
        <v>81.791615436135416</v>
      </c>
      <c r="O150" s="101">
        <f t="shared" si="17"/>
        <v>9.3055555555556224E-3</v>
      </c>
      <c r="P150" s="102">
        <f t="shared" si="18"/>
        <v>76.025373134327808</v>
      </c>
      <c r="Q150" s="102">
        <f>AVERAGE(P$5:P150)</f>
        <v>45.355423519694071</v>
      </c>
      <c r="R150" s="103">
        <f t="shared" si="19"/>
        <v>16.978999999999999</v>
      </c>
      <c r="S150" s="104"/>
      <c r="T150" s="105">
        <v>1</v>
      </c>
      <c r="U150" s="106">
        <v>0.7</v>
      </c>
      <c r="V150" s="107"/>
    </row>
    <row r="151" spans="1:22" ht="12.75" customHeight="1" x14ac:dyDescent="0.2">
      <c r="A151" s="119">
        <v>44433</v>
      </c>
      <c r="B151" s="123" t="s">
        <v>54</v>
      </c>
      <c r="C151" s="111">
        <v>147</v>
      </c>
      <c r="D151" s="112">
        <v>0.43858796296296299</v>
      </c>
      <c r="E151" s="120">
        <v>0.45108796296296294</v>
      </c>
      <c r="F151" s="113">
        <v>17.013000000000002</v>
      </c>
      <c r="G151" s="114">
        <v>18.530713600000002</v>
      </c>
      <c r="H151" s="121">
        <v>91.272000000000006</v>
      </c>
      <c r="I151" s="70">
        <v>6.8150000000000004</v>
      </c>
      <c r="J151" s="70">
        <f t="shared" si="21"/>
        <v>81780</v>
      </c>
      <c r="K151" s="70">
        <f t="shared" si="22"/>
        <v>37.211287280000136</v>
      </c>
      <c r="L151" s="70">
        <v>76.5</v>
      </c>
      <c r="M151" s="70">
        <f t="shared" si="23"/>
        <v>16708.992762128852</v>
      </c>
      <c r="N151" s="70">
        <f t="shared" si="24"/>
        <v>115.20449493661552</v>
      </c>
      <c r="O151" s="101">
        <f t="shared" si="17"/>
        <v>1.2499999999999956E-2</v>
      </c>
      <c r="P151" s="102">
        <f t="shared" si="18"/>
        <v>56.710000000000207</v>
      </c>
      <c r="Q151" s="102">
        <f>AVERAGE(P$5:P151)</f>
        <v>45.432665536566901</v>
      </c>
      <c r="R151" s="103">
        <f t="shared" si="19"/>
        <v>17.013000000000002</v>
      </c>
      <c r="S151" s="104"/>
      <c r="T151" s="105">
        <f t="shared" si="20"/>
        <v>0.94140856368045778</v>
      </c>
      <c r="U151" s="106">
        <v>0.7</v>
      </c>
      <c r="V151" s="107"/>
    </row>
    <row r="152" spans="1:22" ht="12.75" customHeight="1" x14ac:dyDescent="0.2">
      <c r="A152" s="119">
        <v>44433</v>
      </c>
      <c r="B152" s="123" t="s">
        <v>54</v>
      </c>
      <c r="C152" s="111">
        <v>148</v>
      </c>
      <c r="D152" s="112">
        <v>0.45469907407407412</v>
      </c>
      <c r="E152" s="120">
        <v>0.47041666666666665</v>
      </c>
      <c r="F152" s="113">
        <v>16.998000000000001</v>
      </c>
      <c r="G152" s="114">
        <v>29.761946399999999</v>
      </c>
      <c r="H152" s="121">
        <v>89.644999999999996</v>
      </c>
      <c r="I152" s="70">
        <v>6.7690000000000001</v>
      </c>
      <c r="J152" s="70">
        <f t="shared" si="21"/>
        <v>81228</v>
      </c>
      <c r="K152" s="70">
        <f t="shared" si="22"/>
        <v>29.567567886892601</v>
      </c>
      <c r="L152" s="70">
        <v>76.5</v>
      </c>
      <c r="M152" s="70">
        <f t="shared" si="23"/>
        <v>20605.939220109332</v>
      </c>
      <c r="N152" s="70">
        <f t="shared" si="24"/>
        <v>142.07300549724101</v>
      </c>
      <c r="O152" s="101">
        <f t="shared" si="17"/>
        <v>1.5717592592592533E-2</v>
      </c>
      <c r="P152" s="102">
        <f t="shared" si="18"/>
        <v>45.060972017673222</v>
      </c>
      <c r="Q152" s="102">
        <f>AVERAGE(P$5:P152)</f>
        <v>45.430154093871678</v>
      </c>
      <c r="R152" s="103">
        <f t="shared" si="19"/>
        <v>16.998000000000001</v>
      </c>
      <c r="S152" s="104"/>
      <c r="T152" s="105">
        <f t="shared" si="20"/>
        <v>0.76160633640222675</v>
      </c>
      <c r="U152" s="106">
        <v>0.7</v>
      </c>
      <c r="V152" s="107"/>
    </row>
    <row r="153" spans="1:22" hidden="1" x14ac:dyDescent="0.2">
      <c r="A153" s="119">
        <v>44433</v>
      </c>
      <c r="B153" s="123" t="s">
        <v>53</v>
      </c>
      <c r="C153" s="111">
        <v>149</v>
      </c>
      <c r="D153" s="112">
        <v>0.47548611111111111</v>
      </c>
      <c r="E153" s="120">
        <v>0.48561342592592593</v>
      </c>
      <c r="F153" s="113">
        <v>16.98</v>
      </c>
      <c r="G153" s="114">
        <v>22.6139808</v>
      </c>
      <c r="H153" s="121">
        <v>87.626000000000005</v>
      </c>
      <c r="I153" s="70">
        <v>4.7389999999999999</v>
      </c>
      <c r="J153" s="70">
        <f t="shared" si="21"/>
        <v>56868</v>
      </c>
      <c r="K153" s="70">
        <f t="shared" si="22"/>
        <v>45.84027143314281</v>
      </c>
      <c r="L153" s="70">
        <v>76.5</v>
      </c>
      <c r="M153" s="70">
        <f t="shared" si="23"/>
        <v>9219.45159935228</v>
      </c>
      <c r="N153" s="70">
        <f t="shared" si="24"/>
        <v>63.565906109150127</v>
      </c>
      <c r="O153" s="101">
        <f t="shared" si="17"/>
        <v>1.0127314814814825E-2</v>
      </c>
      <c r="P153" s="102">
        <f t="shared" si="18"/>
        <v>69.860571428571362</v>
      </c>
      <c r="Q153" s="102">
        <f>AVERAGE(P$5:P153)</f>
        <v>45.594116626319327</v>
      </c>
      <c r="R153" s="103">
        <f t="shared" si="19"/>
        <v>16.98</v>
      </c>
      <c r="S153" s="104"/>
      <c r="T153" s="105">
        <v>1</v>
      </c>
      <c r="U153" s="106">
        <v>0.7</v>
      </c>
      <c r="V153" s="107"/>
    </row>
    <row r="154" spans="1:22" ht="12.75" hidden="1" customHeight="1" x14ac:dyDescent="0.2">
      <c r="A154" s="119">
        <v>44433</v>
      </c>
      <c r="B154" s="123" t="s">
        <v>53</v>
      </c>
      <c r="C154" s="111">
        <v>150</v>
      </c>
      <c r="D154" s="112">
        <v>0.48981481481481487</v>
      </c>
      <c r="E154" s="120">
        <v>0.4967361111111111</v>
      </c>
      <c r="F154" s="113">
        <v>16.972999999999999</v>
      </c>
      <c r="G154" s="114">
        <v>22.631515200000003</v>
      </c>
      <c r="H154" s="121">
        <v>89.703999999999994</v>
      </c>
      <c r="I154" s="70">
        <v>5.7290000000000001</v>
      </c>
      <c r="J154" s="70">
        <f t="shared" si="21"/>
        <v>68748</v>
      </c>
      <c r="K154" s="70">
        <f t="shared" si="22"/>
        <v>67.0463245324421</v>
      </c>
      <c r="L154" s="70">
        <v>76.5</v>
      </c>
      <c r="M154" s="70">
        <f t="shared" si="23"/>
        <v>7846.674076123938</v>
      </c>
      <c r="N154" s="70">
        <f t="shared" si="24"/>
        <v>54.10093455309628</v>
      </c>
      <c r="O154" s="101">
        <f t="shared" si="17"/>
        <v>6.921296296296231E-3</v>
      </c>
      <c r="P154" s="102">
        <f t="shared" si="18"/>
        <v>102.17859531772672</v>
      </c>
      <c r="Q154" s="102">
        <f>AVERAGE(P$5:P154)</f>
        <v>45.971346484262043</v>
      </c>
      <c r="R154" s="103">
        <f t="shared" si="19"/>
        <v>16.972999999999999</v>
      </c>
      <c r="S154" s="104"/>
      <c r="T154" s="105">
        <v>1</v>
      </c>
      <c r="U154" s="106">
        <v>0.7</v>
      </c>
      <c r="V154" s="107"/>
    </row>
    <row r="155" spans="1:22" ht="12.75" customHeight="1" x14ac:dyDescent="0.2">
      <c r="A155" s="119">
        <v>44433</v>
      </c>
      <c r="B155" s="123" t="s">
        <v>54</v>
      </c>
      <c r="C155" s="111">
        <v>151</v>
      </c>
      <c r="D155" s="112">
        <v>0.5022685185185185</v>
      </c>
      <c r="E155" s="120">
        <v>0.5140393518518519</v>
      </c>
      <c r="F155" s="113">
        <v>16.997</v>
      </c>
      <c r="G155" s="114">
        <v>22.805959999999999</v>
      </c>
      <c r="H155" s="121">
        <v>91.183999999999997</v>
      </c>
      <c r="I155" s="70">
        <v>5.5229999999999997</v>
      </c>
      <c r="J155" s="70">
        <f t="shared" si="21"/>
        <v>66276</v>
      </c>
      <c r="K155" s="70">
        <f t="shared" si="22"/>
        <v>39.479247773451114</v>
      </c>
      <c r="L155" s="70">
        <v>76.5</v>
      </c>
      <c r="M155" s="70">
        <f t="shared" si="23"/>
        <v>12864.325827575187</v>
      </c>
      <c r="N155" s="70">
        <f t="shared" si="24"/>
        <v>88.696439142932292</v>
      </c>
      <c r="O155" s="101">
        <f t="shared" si="17"/>
        <v>1.1770833333333397E-2</v>
      </c>
      <c r="P155" s="102">
        <f t="shared" si="18"/>
        <v>60.166371681415605</v>
      </c>
      <c r="Q155" s="102">
        <f>AVERAGE(P$5:P155)</f>
        <v>46.065353273647162</v>
      </c>
      <c r="R155" s="103">
        <f t="shared" si="19"/>
        <v>16.997</v>
      </c>
      <c r="S155" s="104"/>
      <c r="T155" s="105">
        <f t="shared" si="20"/>
        <v>0.99974961851055077</v>
      </c>
      <c r="U155" s="106">
        <v>0.7</v>
      </c>
      <c r="V155" s="107"/>
    </row>
    <row r="156" spans="1:22" ht="12.75" customHeight="1" x14ac:dyDescent="0.2">
      <c r="A156" s="119">
        <v>44433</v>
      </c>
      <c r="B156" s="123" t="s">
        <v>54</v>
      </c>
      <c r="C156" s="111">
        <v>152</v>
      </c>
      <c r="D156" s="112">
        <v>0.59788194444444442</v>
      </c>
      <c r="E156" s="120">
        <v>0.61033564814814811</v>
      </c>
      <c r="F156" s="113">
        <v>16.957999999999998</v>
      </c>
      <c r="G156" s="114">
        <v>35.979240000000004</v>
      </c>
      <c r="H156" s="121">
        <v>89.572000000000003</v>
      </c>
      <c r="I156" s="70">
        <v>3.7410000000000001</v>
      </c>
      <c r="J156" s="70">
        <f t="shared" si="21"/>
        <v>44892</v>
      </c>
      <c r="K156" s="70">
        <f t="shared" si="22"/>
        <v>37.228874533829035</v>
      </c>
      <c r="L156" s="70">
        <v>76.5</v>
      </c>
      <c r="M156" s="70">
        <f t="shared" si="23"/>
        <v>9336.9660752611799</v>
      </c>
      <c r="N156" s="70">
        <f t="shared" si="24"/>
        <v>64.376140217067771</v>
      </c>
      <c r="O156" s="101">
        <f t="shared" si="17"/>
        <v>1.2453703703703689E-2</v>
      </c>
      <c r="P156" s="102">
        <f t="shared" si="18"/>
        <v>56.73680297397776</v>
      </c>
      <c r="Q156" s="102">
        <f>AVERAGE(P$5:P156)</f>
        <v>46.13556017957039</v>
      </c>
      <c r="R156" s="103">
        <f t="shared" si="19"/>
        <v>16.957999999999998</v>
      </c>
      <c r="S156" s="104"/>
      <c r="T156" s="105">
        <f t="shared" si="20"/>
        <v>0.9597290781815232</v>
      </c>
      <c r="U156" s="106">
        <v>0.7</v>
      </c>
      <c r="V156" s="107"/>
    </row>
    <row r="157" spans="1:22" ht="12.75" customHeight="1" x14ac:dyDescent="0.2">
      <c r="A157" s="119">
        <v>44433</v>
      </c>
      <c r="B157" s="123" t="s">
        <v>54</v>
      </c>
      <c r="C157" s="111">
        <v>153</v>
      </c>
      <c r="D157" s="112">
        <v>0.6154398148148148</v>
      </c>
      <c r="E157" s="120">
        <v>0.63283564814814819</v>
      </c>
      <c r="F157" s="113">
        <v>17.015999999999998</v>
      </c>
      <c r="G157" s="114">
        <v>24.021228799999999</v>
      </c>
      <c r="H157" s="121">
        <v>88.813000000000002</v>
      </c>
      <c r="I157" s="70">
        <v>4.093</v>
      </c>
      <c r="J157" s="70">
        <f t="shared" si="21"/>
        <v>49116</v>
      </c>
      <c r="K157" s="70">
        <f t="shared" si="22"/>
        <v>26.743364522155598</v>
      </c>
      <c r="L157" s="70">
        <v>76.5</v>
      </c>
      <c r="M157" s="70">
        <f t="shared" si="23"/>
        <v>13704.037478147446</v>
      </c>
      <c r="N157" s="70">
        <f t="shared" si="24"/>
        <v>94.486049442831884</v>
      </c>
      <c r="O157" s="101">
        <f t="shared" si="17"/>
        <v>1.7395833333333388E-2</v>
      </c>
      <c r="P157" s="102">
        <f t="shared" si="18"/>
        <v>40.756886227544776</v>
      </c>
      <c r="Q157" s="102">
        <f>AVERAGE(P$5:P157)</f>
        <v>46.100405447857803</v>
      </c>
      <c r="R157" s="103">
        <f t="shared" si="19"/>
        <v>17.015999999999998</v>
      </c>
      <c r="S157" s="104"/>
      <c r="T157" s="105">
        <f t="shared" si="20"/>
        <v>0.69531327531467679</v>
      </c>
      <c r="U157" s="106">
        <v>0.7</v>
      </c>
      <c r="V157" s="107"/>
    </row>
    <row r="158" spans="1:22" hidden="1" x14ac:dyDescent="0.2">
      <c r="A158" s="119">
        <v>44433</v>
      </c>
      <c r="B158" s="123" t="s">
        <v>53</v>
      </c>
      <c r="C158" s="111">
        <v>154</v>
      </c>
      <c r="D158" s="112">
        <v>0.6408449074074074</v>
      </c>
      <c r="E158" s="120">
        <v>0.65325231481481483</v>
      </c>
      <c r="F158" s="113">
        <v>16.989999999999998</v>
      </c>
      <c r="G158" s="114">
        <v>52.955236800000002</v>
      </c>
      <c r="H158" s="121">
        <v>88.37</v>
      </c>
      <c r="I158" s="70">
        <v>4.0519999999999996</v>
      </c>
      <c r="J158" s="70">
        <f t="shared" si="21"/>
        <v>48623.999999999993</v>
      </c>
      <c r="K158" s="70">
        <f t="shared" si="22"/>
        <v>37.438301820895468</v>
      </c>
      <c r="L158" s="70">
        <v>76.5</v>
      </c>
      <c r="M158" s="70">
        <f t="shared" si="23"/>
        <v>10114.106109761717</v>
      </c>
      <c r="N158" s="70">
        <f t="shared" si="24"/>
        <v>69.73433424134069</v>
      </c>
      <c r="O158" s="101">
        <f t="shared" si="17"/>
        <v>1.2407407407407423E-2</v>
      </c>
      <c r="P158" s="102">
        <f t="shared" si="18"/>
        <v>57.055970149253653</v>
      </c>
      <c r="Q158" s="102">
        <f>AVERAGE(P$5:P158)</f>
        <v>46.171545478386349</v>
      </c>
      <c r="R158" s="103">
        <f t="shared" si="19"/>
        <v>16.989999999999998</v>
      </c>
      <c r="S158" s="104"/>
      <c r="T158" s="105">
        <f t="shared" si="20"/>
        <v>0.97825551227884233</v>
      </c>
      <c r="U158" s="106">
        <v>0.7</v>
      </c>
      <c r="V158" s="107"/>
    </row>
    <row r="159" spans="1:22" hidden="1" x14ac:dyDescent="0.2">
      <c r="A159" s="119">
        <v>44433</v>
      </c>
      <c r="B159" s="123" t="s">
        <v>53</v>
      </c>
      <c r="C159" s="111">
        <v>155</v>
      </c>
      <c r="D159" s="112">
        <v>0.65775462962962961</v>
      </c>
      <c r="E159" s="120">
        <v>0.67730324074074078</v>
      </c>
      <c r="F159" s="113">
        <v>16.972000000000001</v>
      </c>
      <c r="G159" s="114">
        <v>66.991523999999998</v>
      </c>
      <c r="H159" s="121">
        <v>86.727000000000004</v>
      </c>
      <c r="I159" s="70">
        <v>3.9449999999999998</v>
      </c>
      <c r="J159" s="70">
        <f t="shared" si="21"/>
        <v>47340</v>
      </c>
      <c r="K159" s="70">
        <f t="shared" si="22"/>
        <v>23.736731714387144</v>
      </c>
      <c r="L159" s="70">
        <v>76.5</v>
      </c>
      <c r="M159" s="70">
        <f t="shared" si="23"/>
        <v>15074.775038962265</v>
      </c>
      <c r="N159" s="70">
        <f t="shared" si="24"/>
        <v>103.93695594763547</v>
      </c>
      <c r="O159" s="101">
        <f t="shared" si="17"/>
        <v>1.9548611111111169E-2</v>
      </c>
      <c r="P159" s="102">
        <f t="shared" si="18"/>
        <v>36.174777975133111</v>
      </c>
      <c r="Q159" s="102">
        <f>AVERAGE(P$5:P159)</f>
        <v>46.107050204171813</v>
      </c>
      <c r="R159" s="103">
        <f t="shared" si="19"/>
        <v>16.972000000000001</v>
      </c>
      <c r="S159" s="104"/>
      <c r="T159" s="105">
        <f t="shared" si="20"/>
        <v>0.63198622873260435</v>
      </c>
      <c r="U159" s="106">
        <v>0.7</v>
      </c>
      <c r="V159" s="107"/>
    </row>
    <row r="160" spans="1:22" ht="12.75" customHeight="1" x14ac:dyDescent="0.2">
      <c r="A160" s="119">
        <v>44433</v>
      </c>
      <c r="B160" s="123" t="s">
        <v>54</v>
      </c>
      <c r="C160" s="111">
        <v>156</v>
      </c>
      <c r="D160" s="112">
        <v>0.68200231481481488</v>
      </c>
      <c r="E160" s="120">
        <v>0.6890856481481481</v>
      </c>
      <c r="F160" s="113">
        <v>17.024000000000001</v>
      </c>
      <c r="G160" s="114">
        <v>64.792530400000004</v>
      </c>
      <c r="H160" s="121">
        <v>88.757999999999996</v>
      </c>
      <c r="I160" s="70">
        <v>4.53</v>
      </c>
      <c r="J160" s="70">
        <f t="shared" si="21"/>
        <v>54360</v>
      </c>
      <c r="K160" s="70">
        <f t="shared" si="22"/>
        <v>65.709435482353996</v>
      </c>
      <c r="L160" s="70">
        <v>76.5</v>
      </c>
      <c r="M160" s="70">
        <f t="shared" si="23"/>
        <v>6874.7416669004988</v>
      </c>
      <c r="N160" s="70">
        <f t="shared" si="24"/>
        <v>47.399693855278883</v>
      </c>
      <c r="O160" s="101">
        <f t="shared" si="17"/>
        <v>7.0833333333332194E-3</v>
      </c>
      <c r="P160" s="102">
        <f t="shared" si="18"/>
        <v>100.14117647058985</v>
      </c>
      <c r="Q160" s="102">
        <f>AVERAGE(P$5:P160)</f>
        <v>46.453422808443726</v>
      </c>
      <c r="R160" s="103">
        <f t="shared" si="19"/>
        <v>17.024000000000001</v>
      </c>
      <c r="S160" s="104"/>
      <c r="T160" s="105">
        <v>1</v>
      </c>
      <c r="U160" s="106">
        <v>0.7</v>
      </c>
      <c r="V160" s="107"/>
    </row>
    <row r="161" spans="1:22" hidden="1" x14ac:dyDescent="0.2">
      <c r="A161" s="119">
        <v>44433</v>
      </c>
      <c r="B161" s="123" t="s">
        <v>53</v>
      </c>
      <c r="C161" s="111">
        <v>157</v>
      </c>
      <c r="D161" s="112">
        <v>0.6953125</v>
      </c>
      <c r="E161" s="120">
        <v>0.70319444444444434</v>
      </c>
      <c r="F161" s="113">
        <v>16.998000000000001</v>
      </c>
      <c r="G161" s="114">
        <v>61.655895999999998</v>
      </c>
      <c r="H161" s="121">
        <v>89.055999999999997</v>
      </c>
      <c r="I161" s="70">
        <v>4.5599999999999996</v>
      </c>
      <c r="J161" s="70">
        <f t="shared" si="21"/>
        <v>54719.999999999993</v>
      </c>
      <c r="K161" s="70">
        <f t="shared" si="22"/>
        <v>58.961464303084448</v>
      </c>
      <c r="L161" s="70">
        <v>76.5</v>
      </c>
      <c r="M161" s="70">
        <f t="shared" si="23"/>
        <v>7590.7933430413896</v>
      </c>
      <c r="N161" s="70">
        <f t="shared" si="24"/>
        <v>52.336698309868048</v>
      </c>
      <c r="O161" s="101">
        <f t="shared" si="17"/>
        <v>7.8819444444443443E-3</v>
      </c>
      <c r="P161" s="102">
        <f t="shared" si="18"/>
        <v>89.857268722468106</v>
      </c>
      <c r="Q161" s="102">
        <f>AVERAGE(P$5:P161)</f>
        <v>46.729880425730499</v>
      </c>
      <c r="R161" s="103">
        <f t="shared" si="19"/>
        <v>16.998000000000001</v>
      </c>
      <c r="S161" s="104"/>
      <c r="T161" s="105">
        <v>1</v>
      </c>
      <c r="U161" s="106">
        <v>0.7</v>
      </c>
      <c r="V161" s="107"/>
    </row>
    <row r="162" spans="1:22" ht="12.75" customHeight="1" x14ac:dyDescent="0.2">
      <c r="A162" s="119">
        <v>44433</v>
      </c>
      <c r="B162" s="123" t="s">
        <v>54</v>
      </c>
      <c r="C162" s="111">
        <v>158</v>
      </c>
      <c r="D162" s="112">
        <v>0.70917824074074076</v>
      </c>
      <c r="E162" s="120">
        <v>0.71428240740740734</v>
      </c>
      <c r="F162" s="113">
        <v>16.978000000000002</v>
      </c>
      <c r="G162" s="114">
        <v>28.019296800000003</v>
      </c>
      <c r="H162" s="121">
        <v>89.748999999999995</v>
      </c>
      <c r="I162" s="70">
        <v>3.8849999999999998</v>
      </c>
      <c r="J162" s="70">
        <f t="shared" si="21"/>
        <v>46620</v>
      </c>
      <c r="K162" s="70">
        <f t="shared" si="22"/>
        <v>90.942206563266922</v>
      </c>
      <c r="L162" s="70">
        <v>76.5</v>
      </c>
      <c r="M162" s="70">
        <f t="shared" si="23"/>
        <v>4143.1576849588391</v>
      </c>
      <c r="N162" s="70">
        <f t="shared" si="24"/>
        <v>28.566077879946803</v>
      </c>
      <c r="O162" s="101">
        <f t="shared" si="17"/>
        <v>5.1041666666665764E-3</v>
      </c>
      <c r="P162" s="102">
        <f t="shared" si="18"/>
        <v>138.59591836734941</v>
      </c>
      <c r="Q162" s="102">
        <f>AVERAGE(P$5:P162)</f>
        <v>47.311311045614168</v>
      </c>
      <c r="R162" s="103">
        <f t="shared" si="19"/>
        <v>16.978000000000002</v>
      </c>
      <c r="S162" s="104"/>
      <c r="T162" s="105">
        <v>1</v>
      </c>
      <c r="U162" s="106">
        <v>0.7</v>
      </c>
      <c r="V162" s="107"/>
    </row>
    <row r="163" spans="1:22" ht="12.75" customHeight="1" x14ac:dyDescent="0.2">
      <c r="A163" s="119">
        <v>44433</v>
      </c>
      <c r="B163" s="123" t="s">
        <v>54</v>
      </c>
      <c r="C163" s="111">
        <v>159</v>
      </c>
      <c r="D163" s="112">
        <v>0.91251157407407402</v>
      </c>
      <c r="E163" s="120">
        <v>0.91767361111111112</v>
      </c>
      <c r="F163" s="113">
        <v>17.016999999999999</v>
      </c>
      <c r="G163" s="114">
        <v>52.174956000000002</v>
      </c>
      <c r="H163" s="121">
        <v>92.21</v>
      </c>
      <c r="I163" s="70">
        <v>4.29</v>
      </c>
      <c r="J163" s="70">
        <f t="shared" si="21"/>
        <v>51480</v>
      </c>
      <c r="K163" s="70">
        <f t="shared" si="22"/>
        <v>90.129235608967434</v>
      </c>
      <c r="L163" s="70">
        <v>76.5</v>
      </c>
      <c r="M163" s="70">
        <f t="shared" si="23"/>
        <v>5005.6611382428291</v>
      </c>
      <c r="N163" s="70">
        <f t="shared" si="24"/>
        <v>34.51283218951113</v>
      </c>
      <c r="O163" s="101">
        <f t="shared" si="17"/>
        <v>5.1620370370371038E-3</v>
      </c>
      <c r="P163" s="102">
        <f t="shared" si="18"/>
        <v>137.35695067264396</v>
      </c>
      <c r="Q163" s="102">
        <f>AVERAGE(P$5:P163)</f>
        <v>47.877635823142654</v>
      </c>
      <c r="R163" s="103">
        <f t="shared" si="19"/>
        <v>17.016999999999999</v>
      </c>
      <c r="S163" s="104"/>
      <c r="T163" s="105">
        <v>1</v>
      </c>
      <c r="U163" s="106">
        <v>0.7</v>
      </c>
      <c r="V163" s="107"/>
    </row>
    <row r="164" spans="1:22" ht="12.75" customHeight="1" x14ac:dyDescent="0.2">
      <c r="A164" s="119">
        <v>44433</v>
      </c>
      <c r="B164" s="123" t="s">
        <v>54</v>
      </c>
      <c r="C164" s="111">
        <v>160</v>
      </c>
      <c r="D164" s="112">
        <v>0.94685185185185183</v>
      </c>
      <c r="E164" s="120">
        <v>0.95592592592592596</v>
      </c>
      <c r="F164" s="113">
        <v>16.97</v>
      </c>
      <c r="G164" s="114">
        <v>22.556881600000001</v>
      </c>
      <c r="H164" s="121">
        <v>91.771000000000001</v>
      </c>
      <c r="I164" s="70">
        <v>4.62</v>
      </c>
      <c r="J164" s="70">
        <f t="shared" si="21"/>
        <v>55440</v>
      </c>
      <c r="K164" s="70">
        <f t="shared" si="22"/>
        <v>51.130887061224207</v>
      </c>
      <c r="L164" s="70">
        <v>76.5</v>
      </c>
      <c r="M164" s="70">
        <f t="shared" si="23"/>
        <v>8463.3847761882844</v>
      </c>
      <c r="N164" s="70">
        <f t="shared" si="24"/>
        <v>58.353006819471936</v>
      </c>
      <c r="O164" s="101">
        <f t="shared" si="17"/>
        <v>9.0740740740741233E-3</v>
      </c>
      <c r="P164" s="102">
        <f t="shared" si="18"/>
        <v>77.923469387754679</v>
      </c>
      <c r="Q164" s="102">
        <f>AVERAGE(P$5:P164)</f>
        <v>48.065422282921482</v>
      </c>
      <c r="R164" s="103">
        <f t="shared" si="19"/>
        <v>16.97</v>
      </c>
      <c r="S164" s="104"/>
      <c r="T164" s="105">
        <v>1</v>
      </c>
      <c r="U164" s="106">
        <v>0.7</v>
      </c>
      <c r="V164" s="107"/>
    </row>
    <row r="165" spans="1:22" hidden="1" x14ac:dyDescent="0.2">
      <c r="A165" s="119">
        <v>44433</v>
      </c>
      <c r="B165" s="123" t="s">
        <v>53</v>
      </c>
      <c r="C165" s="111">
        <v>161</v>
      </c>
      <c r="D165" s="112">
        <v>0.96572916666666664</v>
      </c>
      <c r="E165" s="120">
        <v>0.97783564814814816</v>
      </c>
      <c r="F165" s="113">
        <v>16.97</v>
      </c>
      <c r="G165" s="114">
        <v>23.746073600000003</v>
      </c>
      <c r="H165" s="121">
        <v>90.763999999999996</v>
      </c>
      <c r="I165" s="70">
        <v>4.665</v>
      </c>
      <c r="J165" s="70">
        <f t="shared" si="21"/>
        <v>55980</v>
      </c>
      <c r="K165" s="70">
        <f t="shared" si="22"/>
        <v>38.323724145315346</v>
      </c>
      <c r="L165" s="70">
        <v>76.5</v>
      </c>
      <c r="M165" s="70">
        <f t="shared" si="23"/>
        <v>11194.117771195639</v>
      </c>
      <c r="N165" s="70">
        <f t="shared" si="24"/>
        <v>77.180755444128835</v>
      </c>
      <c r="O165" s="101">
        <f t="shared" si="17"/>
        <v>1.2106481481481524E-2</v>
      </c>
      <c r="P165" s="102">
        <f t="shared" si="18"/>
        <v>58.405353728489274</v>
      </c>
      <c r="Q165" s="102">
        <f>AVERAGE(P$5:P165)</f>
        <v>48.129645459602024</v>
      </c>
      <c r="R165" s="103">
        <f t="shared" si="19"/>
        <v>16.97</v>
      </c>
      <c r="S165" s="104"/>
      <c r="T165" s="105">
        <f t="shared" si="20"/>
        <v>0.97497862803182678</v>
      </c>
      <c r="U165" s="106">
        <v>0.7</v>
      </c>
      <c r="V165" s="107"/>
    </row>
    <row r="166" spans="1:22" ht="12.75" hidden="1" customHeight="1" x14ac:dyDescent="0.2">
      <c r="A166" s="119">
        <v>44433</v>
      </c>
      <c r="B166" s="123" t="s">
        <v>53</v>
      </c>
      <c r="C166" s="111">
        <v>162</v>
      </c>
      <c r="D166" s="112">
        <v>0.98274305555555552</v>
      </c>
      <c r="E166" s="120">
        <v>0.98379629629629628</v>
      </c>
      <c r="F166" s="113">
        <v>3</v>
      </c>
      <c r="G166" s="114">
        <v>11.6334</v>
      </c>
      <c r="H166" s="121">
        <v>61.877000000000002</v>
      </c>
      <c r="I166" s="70">
        <v>4.2300000000000004</v>
      </c>
      <c r="J166" s="70">
        <f t="shared" si="21"/>
        <v>50760.000000000007</v>
      </c>
      <c r="K166" s="70">
        <f t="shared" si="22"/>
        <v>77.874883516482285</v>
      </c>
      <c r="L166" s="70">
        <v>76.5</v>
      </c>
      <c r="M166" s="70">
        <f t="shared" si="23"/>
        <v>3463.0132627281619</v>
      </c>
      <c r="N166" s="70">
        <f t="shared" si="24"/>
        <v>23.876645323327619</v>
      </c>
      <c r="O166" s="101">
        <f t="shared" si="17"/>
        <v>1.0532407407407574E-3</v>
      </c>
      <c r="P166" s="102">
        <f t="shared" si="18"/>
        <v>118.68131868131681</v>
      </c>
      <c r="Q166" s="102">
        <f>AVERAGE(P$5:P166)</f>
        <v>48.565149615291624</v>
      </c>
      <c r="R166" s="103">
        <f t="shared" si="19"/>
        <v>3</v>
      </c>
      <c r="S166" s="104"/>
      <c r="T166" s="105">
        <v>1</v>
      </c>
      <c r="U166" s="106">
        <v>0.7</v>
      </c>
      <c r="V166" s="107"/>
    </row>
    <row r="167" spans="1:22" hidden="1" x14ac:dyDescent="0.2">
      <c r="A167" s="119">
        <v>44434</v>
      </c>
      <c r="B167" s="123" t="s">
        <v>53</v>
      </c>
      <c r="C167" s="111">
        <v>163</v>
      </c>
      <c r="D167" s="112">
        <v>2.3263888888888887E-3</v>
      </c>
      <c r="E167" s="120">
        <v>1.1041666666666667E-2</v>
      </c>
      <c r="F167" s="113">
        <v>10.5</v>
      </c>
      <c r="G167" s="114">
        <v>26.4850368</v>
      </c>
      <c r="H167" s="121">
        <v>91.516000000000005</v>
      </c>
      <c r="I167" s="70">
        <v>4.3499999999999996</v>
      </c>
      <c r="J167" s="70">
        <f t="shared" si="21"/>
        <v>52199.999999999993</v>
      </c>
      <c r="K167" s="70">
        <f t="shared" si="22"/>
        <v>32.939110756972106</v>
      </c>
      <c r="L167" s="70">
        <v>76.5</v>
      </c>
      <c r="M167" s="70">
        <f t="shared" si="23"/>
        <v>12251.880454600383</v>
      </c>
      <c r="N167" s="70">
        <f t="shared" si="24"/>
        <v>84.473775283160535</v>
      </c>
      <c r="O167" s="101">
        <f t="shared" si="17"/>
        <v>8.7152777777777784E-3</v>
      </c>
      <c r="P167" s="102">
        <f t="shared" si="18"/>
        <v>50.199203187250994</v>
      </c>
      <c r="Q167" s="102">
        <f>AVERAGE(P$5:P167)</f>
        <v>48.575174483831255</v>
      </c>
      <c r="R167" s="103">
        <f t="shared" si="19"/>
        <v>10.5</v>
      </c>
      <c r="S167" s="104"/>
      <c r="T167" s="105">
        <f t="shared" si="20"/>
        <v>0.83110492994189111</v>
      </c>
      <c r="U167" s="106">
        <v>0.7</v>
      </c>
      <c r="V167" s="107"/>
    </row>
    <row r="168" spans="1:22" ht="12.75" customHeight="1" x14ac:dyDescent="0.2">
      <c r="A168" s="119">
        <v>44434</v>
      </c>
      <c r="B168" s="123" t="s">
        <v>54</v>
      </c>
      <c r="C168" s="111">
        <v>164</v>
      </c>
      <c r="D168" s="112">
        <v>2.7627314814814813E-2</v>
      </c>
      <c r="E168" s="120">
        <v>3.6435185185185189E-2</v>
      </c>
      <c r="F168" s="113">
        <v>10.006</v>
      </c>
      <c r="G168" s="114">
        <v>22.774038400000002</v>
      </c>
      <c r="H168" s="121">
        <v>89.42</v>
      </c>
      <c r="I168" s="70">
        <v>4.0049999999999999</v>
      </c>
      <c r="J168" s="70">
        <f t="shared" si="21"/>
        <v>48060</v>
      </c>
      <c r="K168" s="70">
        <f t="shared" si="22"/>
        <v>31.059423428120873</v>
      </c>
      <c r="L168" s="70">
        <v>76.5</v>
      </c>
      <c r="M168" s="70">
        <f t="shared" si="23"/>
        <v>11656.259185967476</v>
      </c>
      <c r="N168" s="70">
        <f t="shared" si="24"/>
        <v>80.367109585041106</v>
      </c>
      <c r="O168" s="101">
        <f t="shared" si="17"/>
        <v>8.8078703703703756E-3</v>
      </c>
      <c r="P168" s="102">
        <f t="shared" si="18"/>
        <v>47.334559789750301</v>
      </c>
      <c r="Q168" s="102">
        <f>AVERAGE(P$5:P168)</f>
        <v>48.56760976008686</v>
      </c>
      <c r="R168" s="103">
        <f t="shared" si="19"/>
        <v>10.006</v>
      </c>
      <c r="S168" s="104"/>
      <c r="T168" s="105">
        <f t="shared" si="20"/>
        <v>0.80204685735260739</v>
      </c>
      <c r="U168" s="106">
        <v>0.7</v>
      </c>
      <c r="V168" s="107"/>
    </row>
    <row r="169" spans="1:22" ht="12.75" customHeight="1" x14ac:dyDescent="0.2">
      <c r="A169" s="119">
        <v>44434</v>
      </c>
      <c r="B169" s="123" t="s">
        <v>54</v>
      </c>
      <c r="C169" s="111">
        <v>165</v>
      </c>
      <c r="D169" s="112">
        <v>5.5219907407407405E-2</v>
      </c>
      <c r="E169" s="120">
        <v>6.4247685185185185E-2</v>
      </c>
      <c r="F169" s="113">
        <v>10.016999999999999</v>
      </c>
      <c r="G169" s="114">
        <v>24.054948800000002</v>
      </c>
      <c r="H169" s="121">
        <v>90.036000000000001</v>
      </c>
      <c r="I169" s="70">
        <v>4.62</v>
      </c>
      <c r="J169" s="70">
        <f t="shared" si="21"/>
        <v>55440</v>
      </c>
      <c r="K169" s="70">
        <f t="shared" si="22"/>
        <v>30.336160873846143</v>
      </c>
      <c r="L169" s="70">
        <v>76.5</v>
      </c>
      <c r="M169" s="70">
        <f t="shared" si="23"/>
        <v>13822.006842085279</v>
      </c>
      <c r="N169" s="70">
        <f t="shared" si="24"/>
        <v>95.299419894535887</v>
      </c>
      <c r="O169" s="101">
        <f t="shared" si="17"/>
        <v>9.0277777777777804E-3</v>
      </c>
      <c r="P169" s="102">
        <f t="shared" si="18"/>
        <v>46.232307692307678</v>
      </c>
      <c r="Q169" s="102">
        <f>AVERAGE(P$5:P169)</f>
        <v>48.553456414221529</v>
      </c>
      <c r="R169" s="103">
        <f t="shared" si="19"/>
        <v>10.016999999999999</v>
      </c>
      <c r="S169" s="104"/>
      <c r="T169" s="105">
        <f t="shared" si="20"/>
        <v>0.77801047413202518</v>
      </c>
      <c r="U169" s="106">
        <v>0.7</v>
      </c>
      <c r="V169" s="107"/>
    </row>
    <row r="170" spans="1:22" ht="12.75" customHeight="1" x14ac:dyDescent="0.2">
      <c r="A170" s="119">
        <v>44434</v>
      </c>
      <c r="B170" s="123" t="s">
        <v>54</v>
      </c>
      <c r="C170" s="111">
        <v>166</v>
      </c>
      <c r="D170" s="112">
        <v>8.0462962962962958E-2</v>
      </c>
      <c r="E170" s="120">
        <v>9.0486111111111114E-2</v>
      </c>
      <c r="F170" s="113">
        <v>10.006</v>
      </c>
      <c r="G170" s="114">
        <v>22.698505599999997</v>
      </c>
      <c r="H170" s="121">
        <v>90.034000000000006</v>
      </c>
      <c r="I170" s="70">
        <v>4.53</v>
      </c>
      <c r="J170" s="70">
        <f t="shared" si="21"/>
        <v>54360</v>
      </c>
      <c r="K170" s="70">
        <f t="shared" si="22"/>
        <v>27.293558000923767</v>
      </c>
      <c r="L170" s="70">
        <v>76.5</v>
      </c>
      <c r="M170" s="70">
        <f t="shared" si="23"/>
        <v>15017.262863669366</v>
      </c>
      <c r="N170" s="70">
        <f t="shared" si="24"/>
        <v>103.54042330191299</v>
      </c>
      <c r="O170" s="101">
        <f t="shared" si="17"/>
        <v>1.0023148148148156E-2</v>
      </c>
      <c r="P170" s="102">
        <f t="shared" si="18"/>
        <v>41.595381062355628</v>
      </c>
      <c r="Q170" s="102">
        <f>AVERAGE(P$5:P170)</f>
        <v>48.511540297644025</v>
      </c>
      <c r="R170" s="103">
        <f t="shared" si="19"/>
        <v>10.006</v>
      </c>
      <c r="S170" s="104"/>
      <c r="T170" s="105">
        <f t="shared" si="20"/>
        <v>0.69999449807775682</v>
      </c>
      <c r="U170" s="106">
        <v>0.7</v>
      </c>
      <c r="V170" s="107"/>
    </row>
    <row r="171" spans="1:22" ht="12.75" hidden="1" customHeight="1" x14ac:dyDescent="0.2">
      <c r="A171" s="119">
        <v>44434</v>
      </c>
      <c r="B171" s="123" t="s">
        <v>53</v>
      </c>
      <c r="C171" s="111">
        <v>167</v>
      </c>
      <c r="D171" s="112">
        <v>0.11914351851851852</v>
      </c>
      <c r="E171" s="120">
        <v>0.12284722222222222</v>
      </c>
      <c r="F171" s="113">
        <v>10.544</v>
      </c>
      <c r="G171" s="114">
        <v>18.101795200000002</v>
      </c>
      <c r="H171" s="121">
        <v>91.844999999999999</v>
      </c>
      <c r="I171" s="70">
        <v>4.0049999999999999</v>
      </c>
      <c r="J171" s="70">
        <f t="shared" si="21"/>
        <v>48060</v>
      </c>
      <c r="K171" s="70">
        <f t="shared" si="22"/>
        <v>77.834648160000171</v>
      </c>
      <c r="L171" s="70">
        <v>76.5</v>
      </c>
      <c r="M171" s="70">
        <f t="shared" si="23"/>
        <v>4892.1054352351866</v>
      </c>
      <c r="N171" s="70">
        <f t="shared" si="24"/>
        <v>33.729892870642153</v>
      </c>
      <c r="O171" s="101">
        <f t="shared" si="17"/>
        <v>3.7037037037036952E-3</v>
      </c>
      <c r="P171" s="102">
        <f t="shared" si="18"/>
        <v>118.62000000000027</v>
      </c>
      <c r="Q171" s="102">
        <f>AVERAGE(P$5:P171)</f>
        <v>48.931351433586279</v>
      </c>
      <c r="R171" s="103">
        <f t="shared" si="19"/>
        <v>10.544</v>
      </c>
      <c r="S171" s="104"/>
      <c r="T171" s="105">
        <v>1</v>
      </c>
      <c r="U171" s="106">
        <v>0.7</v>
      </c>
      <c r="V171" s="107"/>
    </row>
    <row r="172" spans="1:22" ht="12.75" customHeight="1" x14ac:dyDescent="0.2">
      <c r="A172" s="119">
        <v>44434</v>
      </c>
      <c r="B172" s="123" t="s">
        <v>54</v>
      </c>
      <c r="C172" s="111">
        <v>168</v>
      </c>
      <c r="D172" s="112">
        <v>0.13519675925925925</v>
      </c>
      <c r="E172" s="120">
        <v>0.13938657407407407</v>
      </c>
      <c r="F172" s="113">
        <v>10.475</v>
      </c>
      <c r="G172" s="114">
        <v>14.6875328</v>
      </c>
      <c r="H172" s="121">
        <v>90.997</v>
      </c>
      <c r="I172" s="70">
        <v>3.99</v>
      </c>
      <c r="J172" s="70">
        <f t="shared" si="21"/>
        <v>47880</v>
      </c>
      <c r="K172" s="70">
        <f t="shared" si="22"/>
        <v>68.35385436464091</v>
      </c>
      <c r="L172" s="70">
        <v>76.5</v>
      </c>
      <c r="M172" s="70">
        <f t="shared" si="23"/>
        <v>5424.5803908194657</v>
      </c>
      <c r="N172" s="70">
        <f t="shared" si="24"/>
        <v>37.401179895406415</v>
      </c>
      <c r="O172" s="101">
        <f t="shared" si="17"/>
        <v>4.1898148148148129E-3</v>
      </c>
      <c r="P172" s="102">
        <f t="shared" si="18"/>
        <v>104.17127071823209</v>
      </c>
      <c r="Q172" s="102">
        <f>AVERAGE(P$5:P172)</f>
        <v>49.260160476947263</v>
      </c>
      <c r="R172" s="103">
        <f t="shared" si="19"/>
        <v>10.475</v>
      </c>
      <c r="S172" s="104"/>
      <c r="T172" s="105">
        <v>1</v>
      </c>
      <c r="U172" s="106">
        <v>0.7</v>
      </c>
      <c r="V172" s="107"/>
    </row>
    <row r="173" spans="1:22" ht="12.75" customHeight="1" x14ac:dyDescent="0.2">
      <c r="A173" s="119">
        <v>44434</v>
      </c>
      <c r="B173" s="123" t="s">
        <v>54</v>
      </c>
      <c r="C173" s="111">
        <v>169</v>
      </c>
      <c r="D173" s="112">
        <v>0.15167824074074074</v>
      </c>
      <c r="E173" s="120">
        <v>0.15618055555555554</v>
      </c>
      <c r="F173" s="113">
        <v>12.01</v>
      </c>
      <c r="G173" s="114">
        <v>22.6807464</v>
      </c>
      <c r="H173" s="121">
        <v>91.234999999999999</v>
      </c>
      <c r="I173" s="70">
        <v>3.9</v>
      </c>
      <c r="J173" s="70">
        <f t="shared" si="21"/>
        <v>46800</v>
      </c>
      <c r="K173" s="70">
        <f t="shared" si="22"/>
        <v>72.930796010282904</v>
      </c>
      <c r="L173" s="70">
        <v>76.5</v>
      </c>
      <c r="M173" s="70">
        <f t="shared" si="23"/>
        <v>5102.6000592057444</v>
      </c>
      <c r="N173" s="70">
        <f t="shared" si="24"/>
        <v>35.181202784209397</v>
      </c>
      <c r="O173" s="101">
        <f t="shared" si="17"/>
        <v>4.5023148148148062E-3</v>
      </c>
      <c r="P173" s="102">
        <f t="shared" si="18"/>
        <v>111.14652956298221</v>
      </c>
      <c r="Q173" s="102">
        <f>AVERAGE(P$5:P173)</f>
        <v>49.626352010000723</v>
      </c>
      <c r="R173" s="103">
        <f t="shared" si="19"/>
        <v>12.01</v>
      </c>
      <c r="S173" s="104"/>
      <c r="T173" s="105">
        <v>1</v>
      </c>
      <c r="U173" s="106">
        <v>0.7</v>
      </c>
      <c r="V173" s="107"/>
    </row>
    <row r="174" spans="1:22" hidden="1" x14ac:dyDescent="0.2">
      <c r="A174" s="119">
        <v>44434</v>
      </c>
      <c r="B174" s="123" t="s">
        <v>53</v>
      </c>
      <c r="C174" s="111">
        <v>170</v>
      </c>
      <c r="D174" s="112">
        <v>0.17131944444444444</v>
      </c>
      <c r="E174" s="120">
        <v>0.17770833333333333</v>
      </c>
      <c r="F174" s="113">
        <v>10.032</v>
      </c>
      <c r="G174" s="114">
        <v>22.6751264</v>
      </c>
      <c r="H174" s="121">
        <v>91.620999999999995</v>
      </c>
      <c r="I174" s="70">
        <v>4.6929999999999996</v>
      </c>
      <c r="J174" s="70">
        <f t="shared" si="21"/>
        <v>56315.999999999993</v>
      </c>
      <c r="K174" s="70">
        <f t="shared" si="22"/>
        <v>42.930504626086957</v>
      </c>
      <c r="L174" s="70">
        <v>76.5</v>
      </c>
      <c r="M174" s="70">
        <f t="shared" si="23"/>
        <v>10162.814253533666</v>
      </c>
      <c r="N174" s="70">
        <f t="shared" si="24"/>
        <v>70.070165202693786</v>
      </c>
      <c r="O174" s="101">
        <f t="shared" si="17"/>
        <v>6.3888888888888884E-3</v>
      </c>
      <c r="P174" s="102">
        <f t="shared" si="18"/>
        <v>65.426086956521743</v>
      </c>
      <c r="Q174" s="102">
        <f>AVERAGE(P$5:P174)</f>
        <v>49.719291627333199</v>
      </c>
      <c r="R174" s="103">
        <f t="shared" si="19"/>
        <v>10.032</v>
      </c>
      <c r="S174" s="104"/>
      <c r="T174" s="105">
        <v>1</v>
      </c>
      <c r="U174" s="106">
        <v>0.7</v>
      </c>
      <c r="V174" s="107"/>
    </row>
    <row r="175" spans="1:22" ht="12.75" hidden="1" customHeight="1" x14ac:dyDescent="0.2">
      <c r="A175" s="119">
        <v>44434</v>
      </c>
      <c r="B175" s="123" t="s">
        <v>53</v>
      </c>
      <c r="C175" s="111">
        <v>171</v>
      </c>
      <c r="D175" s="112">
        <v>0.2013773148148148</v>
      </c>
      <c r="E175" s="120">
        <v>0.20542824074074073</v>
      </c>
      <c r="F175" s="113">
        <v>10</v>
      </c>
      <c r="G175" s="114">
        <v>22.613081600000001</v>
      </c>
      <c r="H175" s="121">
        <v>90.168000000000006</v>
      </c>
      <c r="I175" s="70">
        <v>6.9619999999999997</v>
      </c>
      <c r="J175" s="70">
        <f t="shared" si="21"/>
        <v>83544</v>
      </c>
      <c r="K175" s="70">
        <f t="shared" si="22"/>
        <v>67.491565714285642</v>
      </c>
      <c r="L175" s="70">
        <v>76.5</v>
      </c>
      <c r="M175" s="70">
        <f t="shared" si="23"/>
        <v>9458.1468810695405</v>
      </c>
      <c r="N175" s="70">
        <f t="shared" si="24"/>
        <v>65.211652789723018</v>
      </c>
      <c r="O175" s="101">
        <f t="shared" ref="O175:O238" si="25">E175-D175</f>
        <v>4.05092592592593E-3</v>
      </c>
      <c r="P175" s="102">
        <f t="shared" ref="P175:P238" si="26">F175/(O175*24)</f>
        <v>102.85714285714275</v>
      </c>
      <c r="Q175" s="102">
        <f>AVERAGE(P$5:P175)</f>
        <v>50.030039295343784</v>
      </c>
      <c r="R175" s="103">
        <f t="shared" ref="R175:R238" si="27">F175</f>
        <v>10</v>
      </c>
      <c r="S175" s="104"/>
      <c r="T175" s="105">
        <v>1</v>
      </c>
      <c r="U175" s="106">
        <v>0.7</v>
      </c>
      <c r="V175" s="107"/>
    </row>
    <row r="176" spans="1:22" ht="12.75" customHeight="1" x14ac:dyDescent="0.2">
      <c r="A176" s="119">
        <v>44434</v>
      </c>
      <c r="B176" s="123" t="s">
        <v>54</v>
      </c>
      <c r="C176" s="124">
        <v>172</v>
      </c>
      <c r="D176" s="112">
        <v>0.21921296296296297</v>
      </c>
      <c r="E176" s="120">
        <v>0.23756944444444442</v>
      </c>
      <c r="F176" s="113">
        <v>10.010999999999999</v>
      </c>
      <c r="G176" s="114">
        <v>22.704799999999999</v>
      </c>
      <c r="H176" s="121">
        <v>91.912999999999997</v>
      </c>
      <c r="I176" s="70">
        <v>6.87</v>
      </c>
      <c r="J176" s="70">
        <f t="shared" si="21"/>
        <v>82440</v>
      </c>
      <c r="K176" s="70">
        <f t="shared" si="22"/>
        <v>14.910486918537227</v>
      </c>
      <c r="L176" s="70">
        <v>76.5</v>
      </c>
      <c r="M176" s="70">
        <f t="shared" si="23"/>
        <v>42014.586071906291</v>
      </c>
      <c r="N176" s="70">
        <f t="shared" si="24"/>
        <v>289.68048746513659</v>
      </c>
      <c r="O176" s="101">
        <f t="shared" si="25"/>
        <v>1.8356481481481446E-2</v>
      </c>
      <c r="P176" s="102">
        <f t="shared" si="26"/>
        <v>22.723581336696132</v>
      </c>
      <c r="Q176" s="102">
        <f>AVERAGE(P$5:P176)</f>
        <v>49.871280818840027</v>
      </c>
      <c r="R176" s="103">
        <f t="shared" si="27"/>
        <v>10.010999999999999</v>
      </c>
      <c r="S176" s="104"/>
      <c r="T176" s="105">
        <f t="shared" si="20"/>
        <v>0.37458976088218027</v>
      </c>
      <c r="U176" s="106">
        <v>0.7</v>
      </c>
      <c r="V176" s="107"/>
    </row>
    <row r="177" spans="1:22" hidden="1" x14ac:dyDescent="0.2">
      <c r="A177" s="119">
        <v>44434</v>
      </c>
      <c r="B177" s="123" t="s">
        <v>53</v>
      </c>
      <c r="C177" s="111">
        <v>173</v>
      </c>
      <c r="D177" s="112">
        <v>0.30151620370370369</v>
      </c>
      <c r="E177" s="120">
        <v>0.30975694444444446</v>
      </c>
      <c r="F177" s="113">
        <v>6.024</v>
      </c>
      <c r="G177" s="114">
        <v>22.698505599999997</v>
      </c>
      <c r="H177" s="121">
        <v>92.497</v>
      </c>
      <c r="I177" s="70">
        <v>1.0578000000000001E-2</v>
      </c>
      <c r="J177" s="70">
        <f t="shared" si="21"/>
        <v>126.93600000000001</v>
      </c>
      <c r="K177" s="70">
        <f t="shared" si="22"/>
        <v>19.985845105617905</v>
      </c>
      <c r="L177" s="70">
        <v>76.5</v>
      </c>
      <c r="M177" s="70">
        <f t="shared" si="23"/>
        <v>344.93925833481245</v>
      </c>
      <c r="N177" s="70">
        <f t="shared" si="24"/>
        <v>2.3782734007965316</v>
      </c>
      <c r="O177" s="101">
        <f t="shared" si="25"/>
        <v>8.2407407407407707E-3</v>
      </c>
      <c r="P177" s="102">
        <f t="shared" si="26"/>
        <v>30.458426966292024</v>
      </c>
      <c r="Q177" s="102">
        <f>AVERAGE(P$5:P177)</f>
        <v>49.759067790790617</v>
      </c>
      <c r="R177" s="103">
        <f t="shared" si="27"/>
        <v>6.024</v>
      </c>
      <c r="S177" s="104"/>
      <c r="T177" s="105">
        <f t="shared" si="20"/>
        <v>0.49892571399190383</v>
      </c>
      <c r="U177" s="106">
        <v>0.7</v>
      </c>
      <c r="V177" s="107"/>
    </row>
    <row r="178" spans="1:22" ht="12.75" customHeight="1" x14ac:dyDescent="0.2">
      <c r="A178" s="119">
        <v>44434</v>
      </c>
      <c r="B178" s="123" t="s">
        <v>54</v>
      </c>
      <c r="C178" s="111">
        <v>174</v>
      </c>
      <c r="D178" s="112">
        <v>0.31878472222222221</v>
      </c>
      <c r="E178" s="120">
        <v>0.3263888888888889</v>
      </c>
      <c r="F178" s="113">
        <v>10.032</v>
      </c>
      <c r="G178" s="114">
        <v>22.940390400000002</v>
      </c>
      <c r="H178" s="121">
        <v>91.114999999999995</v>
      </c>
      <c r="I178" s="70">
        <v>4.194</v>
      </c>
      <c r="J178" s="70">
        <f t="shared" si="21"/>
        <v>50328</v>
      </c>
      <c r="K178" s="70">
        <f t="shared" si="22"/>
        <v>36.069465073972495</v>
      </c>
      <c r="L178" s="70">
        <v>76.5</v>
      </c>
      <c r="M178" s="70">
        <f t="shared" si="23"/>
        <v>10736.45083262251</v>
      </c>
      <c r="N178" s="70">
        <f t="shared" si="24"/>
        <v>74.025251742732365</v>
      </c>
      <c r="O178" s="101">
        <f t="shared" si="25"/>
        <v>7.6041666666666896E-3</v>
      </c>
      <c r="P178" s="102">
        <f t="shared" si="26"/>
        <v>54.969863013698465</v>
      </c>
      <c r="Q178" s="102">
        <f>AVERAGE(P$5:P178)</f>
        <v>49.789014889772844</v>
      </c>
      <c r="R178" s="103">
        <f t="shared" si="27"/>
        <v>10.032</v>
      </c>
      <c r="S178" s="104"/>
      <c r="T178" s="105">
        <f t="shared" si="20"/>
        <v>0.91409396074056382</v>
      </c>
      <c r="U178" s="106">
        <v>0.7</v>
      </c>
      <c r="V178" s="107"/>
    </row>
    <row r="179" spans="1:22" ht="12.75" hidden="1" customHeight="1" x14ac:dyDescent="0.2">
      <c r="A179" s="119">
        <v>44434</v>
      </c>
      <c r="B179" s="123" t="s">
        <v>53</v>
      </c>
      <c r="C179" s="111">
        <v>175</v>
      </c>
      <c r="D179" s="112">
        <v>0.42456018518518518</v>
      </c>
      <c r="E179" s="120">
        <v>0.42751157407407409</v>
      </c>
      <c r="F179" s="113">
        <v>11</v>
      </c>
      <c r="G179" s="114">
        <v>49.394179999999999</v>
      </c>
      <c r="H179" s="121">
        <v>92.275999999999996</v>
      </c>
      <c r="I179" s="70">
        <v>8.0749999999999993</v>
      </c>
      <c r="J179" s="70">
        <f t="shared" si="21"/>
        <v>96899.999999999985</v>
      </c>
      <c r="K179" s="70">
        <f t="shared" si="22"/>
        <v>101.89903058823468</v>
      </c>
      <c r="L179" s="70">
        <v>76.5</v>
      </c>
      <c r="M179" s="70">
        <f t="shared" si="23"/>
        <v>7849.1280034936053</v>
      </c>
      <c r="N179" s="70">
        <f t="shared" si="24"/>
        <v>54.117853793367566</v>
      </c>
      <c r="O179" s="101">
        <f t="shared" si="25"/>
        <v>2.9513888888889062E-3</v>
      </c>
      <c r="P179" s="102">
        <f t="shared" si="26"/>
        <v>155.2941176470579</v>
      </c>
      <c r="Q179" s="102">
        <f>AVERAGE(P$5:P179)</f>
        <v>50.391901191243043</v>
      </c>
      <c r="R179" s="103">
        <f t="shared" si="27"/>
        <v>11</v>
      </c>
      <c r="S179" s="104"/>
      <c r="T179" s="105">
        <v>1</v>
      </c>
      <c r="U179" s="106">
        <v>0.7</v>
      </c>
      <c r="V179" s="107"/>
    </row>
    <row r="180" spans="1:22" ht="12.75" customHeight="1" x14ac:dyDescent="0.2">
      <c r="A180" s="119">
        <v>44434</v>
      </c>
      <c r="B180" s="123" t="s">
        <v>54</v>
      </c>
      <c r="C180" s="111">
        <v>176</v>
      </c>
      <c r="D180" s="112">
        <v>0.43798611111111113</v>
      </c>
      <c r="E180" s="120">
        <v>0.45423611111111112</v>
      </c>
      <c r="F180" s="113">
        <v>16</v>
      </c>
      <c r="G180" s="114">
        <v>4.5847959999999999</v>
      </c>
      <c r="H180" s="121">
        <v>91.713999999999999</v>
      </c>
      <c r="I180" s="70">
        <v>5.1890000000000001</v>
      </c>
      <c r="J180" s="70">
        <f t="shared" si="21"/>
        <v>62268</v>
      </c>
      <c r="K180" s="70">
        <f t="shared" si="22"/>
        <v>26.919712820512839</v>
      </c>
      <c r="L180" s="70">
        <v>76.5</v>
      </c>
      <c r="M180" s="70">
        <f t="shared" si="23"/>
        <v>17475.126823274244</v>
      </c>
      <c r="N180" s="70">
        <f t="shared" si="24"/>
        <v>120.48680541603832</v>
      </c>
      <c r="O180" s="101">
        <f t="shared" si="25"/>
        <v>1.6249999999999987E-2</v>
      </c>
      <c r="P180" s="102">
        <f t="shared" si="26"/>
        <v>41.025641025641058</v>
      </c>
      <c r="Q180" s="102">
        <f>AVERAGE(P$5:P180)</f>
        <v>50.338683803938487</v>
      </c>
      <c r="R180" s="103">
        <f t="shared" si="27"/>
        <v>16</v>
      </c>
      <c r="S180" s="104"/>
      <c r="T180" s="105">
        <f t="shared" si="20"/>
        <v>0.67775979850472357</v>
      </c>
      <c r="U180" s="106">
        <v>0.7</v>
      </c>
      <c r="V180" s="107"/>
    </row>
    <row r="181" spans="1:22" ht="12.75" customHeight="1" x14ac:dyDescent="0.2">
      <c r="A181" s="119">
        <v>44434</v>
      </c>
      <c r="B181" s="123" t="s">
        <v>54</v>
      </c>
      <c r="C181" s="111">
        <v>177</v>
      </c>
      <c r="D181" s="112">
        <v>0.46494212962962966</v>
      </c>
      <c r="E181" s="120">
        <v>0.47174768518518517</v>
      </c>
      <c r="F181" s="113">
        <v>15.984999999999999</v>
      </c>
      <c r="G181" s="114">
        <v>25.3938576</v>
      </c>
      <c r="H181" s="121">
        <v>92.569000000000003</v>
      </c>
      <c r="I181" s="70">
        <v>4.7069999999999999</v>
      </c>
      <c r="J181" s="70">
        <f t="shared" si="21"/>
        <v>56484</v>
      </c>
      <c r="K181" s="70">
        <f t="shared" si="22"/>
        <v>64.217421306122887</v>
      </c>
      <c r="L181" s="70">
        <v>76.5</v>
      </c>
      <c r="M181" s="70">
        <f t="shared" si="23"/>
        <v>7015.9446459453502</v>
      </c>
      <c r="N181" s="70">
        <f t="shared" si="24"/>
        <v>48.373254507078158</v>
      </c>
      <c r="O181" s="101">
        <f t="shared" si="25"/>
        <v>6.8055555555555092E-3</v>
      </c>
      <c r="P181" s="102">
        <f t="shared" si="26"/>
        <v>97.86734693877618</v>
      </c>
      <c r="Q181" s="102">
        <f>AVERAGE(P$5:P181)</f>
        <v>50.607207324474288</v>
      </c>
      <c r="R181" s="103">
        <f t="shared" si="27"/>
        <v>15.984999999999999</v>
      </c>
      <c r="S181" s="104"/>
      <c r="T181" s="105">
        <v>1</v>
      </c>
      <c r="U181" s="106">
        <v>0.7</v>
      </c>
      <c r="V181" s="107"/>
    </row>
    <row r="182" spans="1:22" ht="12.75" customHeight="1" x14ac:dyDescent="0.2">
      <c r="A182" s="119">
        <v>44434</v>
      </c>
      <c r="B182" s="123" t="s">
        <v>54</v>
      </c>
      <c r="C182" s="111">
        <v>178</v>
      </c>
      <c r="D182" s="112">
        <v>0.4760300925925926</v>
      </c>
      <c r="E182" s="120">
        <v>0.48122685185185188</v>
      </c>
      <c r="F182" s="113">
        <v>16.006</v>
      </c>
      <c r="G182" s="114">
        <v>19.830956799999999</v>
      </c>
      <c r="H182" s="121">
        <v>91.463999999999999</v>
      </c>
      <c r="I182" s="70">
        <v>5.1289999999999996</v>
      </c>
      <c r="J182" s="70">
        <f t="shared" si="21"/>
        <v>61547.999999999993</v>
      </c>
      <c r="K182" s="70">
        <f t="shared" si="22"/>
        <v>84.208129240088809</v>
      </c>
      <c r="L182" s="70">
        <v>76.5</v>
      </c>
      <c r="M182" s="70">
        <f t="shared" si="23"/>
        <v>5747.1551831150864</v>
      </c>
      <c r="N182" s="70">
        <f t="shared" si="24"/>
        <v>39.625255670334575</v>
      </c>
      <c r="O182" s="101">
        <f t="shared" si="25"/>
        <v>5.196759259259276E-3</v>
      </c>
      <c r="P182" s="102">
        <f t="shared" si="26"/>
        <v>128.33318485523344</v>
      </c>
      <c r="Q182" s="102">
        <f>AVERAGE(P$5:P182)</f>
        <v>51.043870119590913</v>
      </c>
      <c r="R182" s="103">
        <f t="shared" si="27"/>
        <v>16.006</v>
      </c>
      <c r="S182" s="104"/>
      <c r="T182" s="105">
        <v>1</v>
      </c>
      <c r="U182" s="106">
        <v>0.7</v>
      </c>
      <c r="V182" s="107"/>
    </row>
    <row r="183" spans="1:22" ht="12.75" customHeight="1" x14ac:dyDescent="0.2">
      <c r="A183" s="119">
        <v>44434</v>
      </c>
      <c r="B183" s="123" t="s">
        <v>54</v>
      </c>
      <c r="C183" s="111">
        <v>179</v>
      </c>
      <c r="D183" s="112">
        <v>0.48435185185185187</v>
      </c>
      <c r="E183" s="120">
        <v>0.48898148148148146</v>
      </c>
      <c r="F183" s="113">
        <v>15.997</v>
      </c>
      <c r="G183" s="114">
        <v>52.255884000000002</v>
      </c>
      <c r="H183" s="121">
        <v>89.55</v>
      </c>
      <c r="I183" s="70">
        <v>5.1740000000000004</v>
      </c>
      <c r="J183" s="70">
        <f t="shared" si="21"/>
        <v>62088.000000000007</v>
      </c>
      <c r="K183" s="70">
        <f t="shared" si="22"/>
        <v>94.470475464000714</v>
      </c>
      <c r="L183" s="70">
        <v>76.5</v>
      </c>
      <c r="M183" s="70">
        <f t="shared" si="23"/>
        <v>5514.5098509713462</v>
      </c>
      <c r="N183" s="70">
        <f t="shared" si="24"/>
        <v>38.021221940083194</v>
      </c>
      <c r="O183" s="101">
        <f t="shared" si="25"/>
        <v>4.6296296296295947E-3</v>
      </c>
      <c r="P183" s="102">
        <f t="shared" si="26"/>
        <v>143.97300000000109</v>
      </c>
      <c r="Q183" s="102">
        <f>AVERAGE(P$5:P183)</f>
        <v>51.563027269760809</v>
      </c>
      <c r="R183" s="103">
        <f t="shared" si="27"/>
        <v>15.997</v>
      </c>
      <c r="S183" s="104"/>
      <c r="T183" s="105">
        <v>1</v>
      </c>
      <c r="U183" s="106">
        <v>0.7</v>
      </c>
      <c r="V183" s="107"/>
    </row>
    <row r="184" spans="1:22" ht="12.75" customHeight="1" x14ac:dyDescent="0.2">
      <c r="A184" s="119">
        <v>44434</v>
      </c>
      <c r="B184" s="123" t="s">
        <v>54</v>
      </c>
      <c r="C184" s="111">
        <v>180</v>
      </c>
      <c r="D184" s="112">
        <v>0.4924074074074074</v>
      </c>
      <c r="E184" s="120">
        <v>0.50790509259259264</v>
      </c>
      <c r="F184" s="113">
        <v>15.984</v>
      </c>
      <c r="G184" s="114">
        <v>13.966149600000001</v>
      </c>
      <c r="H184" s="121">
        <v>93.959000000000003</v>
      </c>
      <c r="I184" s="70">
        <v>3.5110000000000001</v>
      </c>
      <c r="J184" s="70">
        <f t="shared" si="21"/>
        <v>42132</v>
      </c>
      <c r="K184" s="70">
        <f t="shared" si="22"/>
        <v>28.198268501269506</v>
      </c>
      <c r="L184" s="70">
        <v>76.5</v>
      </c>
      <c r="M184" s="70">
        <f t="shared" si="23"/>
        <v>11707.173808542446</v>
      </c>
      <c r="N184" s="70">
        <f t="shared" si="24"/>
        <v>80.718153688186106</v>
      </c>
      <c r="O184" s="101">
        <f t="shared" si="25"/>
        <v>1.5497685185185239E-2</v>
      </c>
      <c r="P184" s="102">
        <f t="shared" si="26"/>
        <v>42.974159820761614</v>
      </c>
      <c r="Q184" s="102">
        <f>AVERAGE(P$5:P184)</f>
        <v>51.515311339488591</v>
      </c>
      <c r="R184" s="103">
        <f t="shared" si="27"/>
        <v>15.984</v>
      </c>
      <c r="S184" s="104"/>
      <c r="T184" s="105">
        <f t="shared" si="20"/>
        <v>0.69298697692387445</v>
      </c>
      <c r="U184" s="106">
        <v>0.7</v>
      </c>
      <c r="V184" s="107"/>
    </row>
    <row r="185" spans="1:22" ht="12.75" customHeight="1" x14ac:dyDescent="0.2">
      <c r="A185" s="119">
        <v>44434</v>
      </c>
      <c r="B185" s="123" t="s">
        <v>54</v>
      </c>
      <c r="C185" s="111">
        <v>181</v>
      </c>
      <c r="D185" s="112">
        <v>0.51268518518518513</v>
      </c>
      <c r="E185" s="120">
        <v>0.51818287037037036</v>
      </c>
      <c r="F185" s="113">
        <v>16.007999999999999</v>
      </c>
      <c r="G185" s="114">
        <v>9.9215479999999996</v>
      </c>
      <c r="H185" s="121">
        <v>92.697999999999993</v>
      </c>
      <c r="I185" s="70">
        <v>4.7670000000000003</v>
      </c>
      <c r="J185" s="70">
        <f t="shared" si="21"/>
        <v>57204.000000000007</v>
      </c>
      <c r="K185" s="70">
        <f t="shared" si="22"/>
        <v>79.608788291367759</v>
      </c>
      <c r="L185" s="70">
        <v>76.5</v>
      </c>
      <c r="M185" s="70">
        <f t="shared" si="23"/>
        <v>5597.7620712322741</v>
      </c>
      <c r="N185" s="70">
        <f t="shared" si="24"/>
        <v>38.595226018249434</v>
      </c>
      <c r="O185" s="101">
        <f t="shared" si="25"/>
        <v>5.4976851851852304E-3</v>
      </c>
      <c r="P185" s="102">
        <f t="shared" si="26"/>
        <v>121.32378947368321</v>
      </c>
      <c r="Q185" s="102">
        <f>AVERAGE(P$5:P185)</f>
        <v>51.900993539125025</v>
      </c>
      <c r="R185" s="103">
        <f t="shared" si="27"/>
        <v>16.007999999999999</v>
      </c>
      <c r="S185" s="104"/>
      <c r="T185" s="105">
        <v>1</v>
      </c>
      <c r="U185" s="106">
        <v>0.7</v>
      </c>
      <c r="V185" s="107"/>
    </row>
    <row r="186" spans="1:22" ht="12.75" customHeight="1" x14ac:dyDescent="0.2">
      <c r="A186" s="119">
        <v>44434</v>
      </c>
      <c r="B186" s="123" t="s">
        <v>54</v>
      </c>
      <c r="C186" s="111">
        <v>182</v>
      </c>
      <c r="D186" s="112">
        <v>0.53508101851851853</v>
      </c>
      <c r="E186" s="120">
        <v>0.53995370370370377</v>
      </c>
      <c r="F186" s="113">
        <v>16.497</v>
      </c>
      <c r="G186" s="114">
        <v>47.536882399999996</v>
      </c>
      <c r="H186" s="121">
        <v>89.5</v>
      </c>
      <c r="I186" s="70">
        <v>3.2869999999999999</v>
      </c>
      <c r="J186" s="70">
        <f t="shared" si="21"/>
        <v>39444</v>
      </c>
      <c r="K186" s="70">
        <f t="shared" si="22"/>
        <v>92.563640345842103</v>
      </c>
      <c r="L186" s="70">
        <v>76.5</v>
      </c>
      <c r="M186" s="70">
        <f t="shared" si="23"/>
        <v>3752.2436005629793</v>
      </c>
      <c r="N186" s="70">
        <f t="shared" si="24"/>
        <v>25.870819087417605</v>
      </c>
      <c r="O186" s="101">
        <f t="shared" si="25"/>
        <v>4.8726851851852437E-3</v>
      </c>
      <c r="P186" s="102">
        <f t="shared" si="26"/>
        <v>141.06698337291991</v>
      </c>
      <c r="Q186" s="102">
        <f>AVERAGE(P$5:P186)</f>
        <v>52.390916560189837</v>
      </c>
      <c r="R186" s="103">
        <f t="shared" si="27"/>
        <v>16.497</v>
      </c>
      <c r="S186" s="104"/>
      <c r="T186" s="105">
        <v>1</v>
      </c>
      <c r="U186" s="106">
        <v>0.7</v>
      </c>
      <c r="V186" s="107"/>
    </row>
    <row r="187" spans="1:22" ht="12.75" hidden="1" customHeight="1" x14ac:dyDescent="0.2">
      <c r="A187" s="119">
        <v>44434</v>
      </c>
      <c r="B187" s="123" t="s">
        <v>53</v>
      </c>
      <c r="C187" s="111">
        <v>183</v>
      </c>
      <c r="D187" s="112">
        <v>0.54420138888888892</v>
      </c>
      <c r="E187" s="120">
        <v>0.54973379629629626</v>
      </c>
      <c r="F187" s="113">
        <v>16.483000000000001</v>
      </c>
      <c r="G187" s="114">
        <v>34.635160800000001</v>
      </c>
      <c r="H187" s="121">
        <v>92.162000000000006</v>
      </c>
      <c r="I187" s="70">
        <v>2.4980000000000002</v>
      </c>
      <c r="J187" s="70">
        <f t="shared" si="21"/>
        <v>29976.000000000004</v>
      </c>
      <c r="K187" s="70">
        <f t="shared" si="22"/>
        <v>81.456530791632687</v>
      </c>
      <c r="L187" s="70">
        <v>76.5</v>
      </c>
      <c r="M187" s="70">
        <f t="shared" si="23"/>
        <v>3236.9307922848557</v>
      </c>
      <c r="N187" s="70">
        <f t="shared" si="24"/>
        <v>22.31786094941393</v>
      </c>
      <c r="O187" s="101">
        <f t="shared" si="25"/>
        <v>5.532407407407347E-3</v>
      </c>
      <c r="P187" s="102">
        <f t="shared" si="26"/>
        <v>124.13974895397625</v>
      </c>
      <c r="Q187" s="102">
        <f>AVERAGE(P$5:P187)</f>
        <v>52.782986682560256</v>
      </c>
      <c r="R187" s="103">
        <f t="shared" si="27"/>
        <v>16.483000000000001</v>
      </c>
      <c r="S187" s="104"/>
      <c r="T187" s="105">
        <v>1</v>
      </c>
      <c r="U187" s="106">
        <v>0.7</v>
      </c>
      <c r="V187" s="107"/>
    </row>
    <row r="188" spans="1:22" ht="12.75" customHeight="1" x14ac:dyDescent="0.2">
      <c r="A188" s="119">
        <v>44434</v>
      </c>
      <c r="B188" s="123" t="s">
        <v>54</v>
      </c>
      <c r="C188" s="111">
        <v>184</v>
      </c>
      <c r="D188" s="112">
        <v>0.55457175925925928</v>
      </c>
      <c r="E188" s="120">
        <v>0.55929398148148146</v>
      </c>
      <c r="F188" s="113">
        <v>16.489000000000001</v>
      </c>
      <c r="G188" s="114">
        <v>22.9669168</v>
      </c>
      <c r="H188" s="121">
        <v>92.11</v>
      </c>
      <c r="I188" s="70">
        <v>7.4610000000000003</v>
      </c>
      <c r="J188" s="70">
        <f t="shared" si="21"/>
        <v>89532</v>
      </c>
      <c r="K188" s="70">
        <f t="shared" si="22"/>
        <v>95.46665428235373</v>
      </c>
      <c r="L188" s="70">
        <v>76.5</v>
      </c>
      <c r="M188" s="70">
        <f t="shared" si="23"/>
        <v>7391.6144613994256</v>
      </c>
      <c r="N188" s="70">
        <f t="shared" si="24"/>
        <v>50.963407723878305</v>
      </c>
      <c r="O188" s="101">
        <f t="shared" si="25"/>
        <v>4.7222222222221832E-3</v>
      </c>
      <c r="P188" s="102">
        <f t="shared" si="26"/>
        <v>145.49117647058944</v>
      </c>
      <c r="Q188" s="102">
        <f>AVERAGE(P$5:P188)</f>
        <v>53.286835540103894</v>
      </c>
      <c r="R188" s="103">
        <f t="shared" si="27"/>
        <v>16.489000000000001</v>
      </c>
      <c r="S188" s="104"/>
      <c r="T188" s="105">
        <v>1</v>
      </c>
      <c r="U188" s="106">
        <v>0.7</v>
      </c>
      <c r="V188" s="107"/>
    </row>
    <row r="189" spans="1:22" ht="12.75" customHeight="1" x14ac:dyDescent="0.2">
      <c r="A189" s="119">
        <v>44434</v>
      </c>
      <c r="B189" s="123" t="s">
        <v>54</v>
      </c>
      <c r="C189" s="111">
        <v>185</v>
      </c>
      <c r="D189" s="112">
        <v>0.56509259259259259</v>
      </c>
      <c r="E189" s="120">
        <v>0.57040509259259264</v>
      </c>
      <c r="F189" s="113">
        <v>16.477</v>
      </c>
      <c r="G189" s="114">
        <v>20.113080800000002</v>
      </c>
      <c r="H189" s="121">
        <v>93.516000000000005</v>
      </c>
      <c r="I189" s="70">
        <v>5.6970000000000001</v>
      </c>
      <c r="J189" s="70">
        <f t="shared" si="21"/>
        <v>68364</v>
      </c>
      <c r="K189" s="70">
        <f t="shared" si="22"/>
        <v>84.797491262744245</v>
      </c>
      <c r="L189" s="70">
        <v>76.5</v>
      </c>
      <c r="M189" s="70">
        <f t="shared" si="23"/>
        <v>6452.0316610738737</v>
      </c>
      <c r="N189" s="70">
        <f t="shared" si="24"/>
        <v>44.485209815505698</v>
      </c>
      <c r="O189" s="101">
        <f t="shared" si="25"/>
        <v>5.3125000000000533E-3</v>
      </c>
      <c r="P189" s="102">
        <f t="shared" si="26"/>
        <v>129.23137254901832</v>
      </c>
      <c r="Q189" s="102">
        <f>AVERAGE(P$5:P189)</f>
        <v>53.697346550962891</v>
      </c>
      <c r="R189" s="103">
        <f t="shared" si="27"/>
        <v>16.477</v>
      </c>
      <c r="S189" s="104"/>
      <c r="T189" s="105">
        <v>1</v>
      </c>
      <c r="U189" s="106">
        <v>0.7</v>
      </c>
      <c r="V189" s="107"/>
    </row>
    <row r="190" spans="1:22" ht="12.75" customHeight="1" x14ac:dyDescent="0.2">
      <c r="A190" s="119">
        <v>44434</v>
      </c>
      <c r="B190" s="123" t="s">
        <v>54</v>
      </c>
      <c r="C190" s="111">
        <v>186</v>
      </c>
      <c r="D190" s="112">
        <v>0.57568287037037036</v>
      </c>
      <c r="E190" s="120">
        <v>0.57947916666666666</v>
      </c>
      <c r="F190" s="113">
        <v>16.518999999999998</v>
      </c>
      <c r="G190" s="114">
        <v>13.783836800000001</v>
      </c>
      <c r="H190" s="121">
        <v>92.284999999999997</v>
      </c>
      <c r="I190" s="70">
        <v>8.4369999999999994</v>
      </c>
      <c r="J190" s="70">
        <f t="shared" si="21"/>
        <v>101243.99999999999</v>
      </c>
      <c r="K190" s="70">
        <f t="shared" si="22"/>
        <v>118.96725942439019</v>
      </c>
      <c r="L190" s="70">
        <v>76.5</v>
      </c>
      <c r="M190" s="70">
        <f t="shared" si="23"/>
        <v>6627.3811761023371</v>
      </c>
      <c r="N190" s="70">
        <f t="shared" si="24"/>
        <v>45.694202637743345</v>
      </c>
      <c r="O190" s="101">
        <f t="shared" si="25"/>
        <v>3.7962962962962976E-3</v>
      </c>
      <c r="P190" s="102">
        <f t="shared" si="26"/>
        <v>181.30609756097553</v>
      </c>
      <c r="Q190" s="102">
        <f>AVERAGE(P$5:P190)</f>
        <v>54.383415104780163</v>
      </c>
      <c r="R190" s="103">
        <f t="shared" si="27"/>
        <v>16.518999999999998</v>
      </c>
      <c r="S190" s="104"/>
      <c r="T190" s="105">
        <v>1</v>
      </c>
      <c r="U190" s="106">
        <v>0.7</v>
      </c>
      <c r="V190" s="107"/>
    </row>
    <row r="191" spans="1:22" ht="12.75" customHeight="1" x14ac:dyDescent="0.2">
      <c r="A191" s="119">
        <v>44434</v>
      </c>
      <c r="B191" s="123" t="s">
        <v>54</v>
      </c>
      <c r="C191" s="111">
        <v>187</v>
      </c>
      <c r="D191" s="112">
        <v>0.58454861111111112</v>
      </c>
      <c r="E191" s="120">
        <v>0.59008101851851846</v>
      </c>
      <c r="F191" s="113">
        <v>16.5</v>
      </c>
      <c r="G191" s="114">
        <v>22.481123999999998</v>
      </c>
      <c r="H191" s="121">
        <v>93.346000000000004</v>
      </c>
      <c r="I191" s="70">
        <v>4.1749999999999998</v>
      </c>
      <c r="J191" s="70">
        <f t="shared" si="21"/>
        <v>50100</v>
      </c>
      <c r="K191" s="70">
        <f t="shared" si="22"/>
        <v>81.540542259415119</v>
      </c>
      <c r="L191" s="70">
        <v>76.5</v>
      </c>
      <c r="M191" s="70">
        <f t="shared" si="23"/>
        <v>5002.1050381483083</v>
      </c>
      <c r="N191" s="70">
        <f t="shared" si="24"/>
        <v>34.488313732823428</v>
      </c>
      <c r="O191" s="101">
        <f t="shared" si="25"/>
        <v>5.532407407407347E-3</v>
      </c>
      <c r="P191" s="102">
        <f t="shared" si="26"/>
        <v>124.2677824267796</v>
      </c>
      <c r="Q191" s="102">
        <f>AVERAGE(P$5:P191)</f>
        <v>54.757128299015456</v>
      </c>
      <c r="R191" s="103">
        <f t="shared" si="27"/>
        <v>16.5</v>
      </c>
      <c r="S191" s="104"/>
      <c r="T191" s="105">
        <v>1</v>
      </c>
      <c r="U191" s="106">
        <v>0.7</v>
      </c>
      <c r="V191" s="107"/>
    </row>
    <row r="192" spans="1:22" hidden="1" x14ac:dyDescent="0.2">
      <c r="A192" s="119">
        <v>44434</v>
      </c>
      <c r="B192" s="123" t="s">
        <v>53</v>
      </c>
      <c r="C192" s="111">
        <v>188</v>
      </c>
      <c r="D192" s="112">
        <v>0.59545138888888893</v>
      </c>
      <c r="E192" s="120">
        <v>0.60326388888888893</v>
      </c>
      <c r="F192" s="113">
        <v>16</v>
      </c>
      <c r="G192" s="114">
        <v>67.20620799999999</v>
      </c>
      <c r="H192" s="121">
        <v>64.545000000000002</v>
      </c>
      <c r="I192" s="70">
        <v>10.582000000000001</v>
      </c>
      <c r="J192" s="70">
        <f t="shared" si="21"/>
        <v>126984.00000000001</v>
      </c>
      <c r="K192" s="70">
        <f t="shared" si="22"/>
        <v>55.993002666666662</v>
      </c>
      <c r="L192" s="70">
        <v>76.5</v>
      </c>
      <c r="M192" s="70">
        <f t="shared" si="23"/>
        <v>12894.959085475999</v>
      </c>
      <c r="N192" s="70">
        <f t="shared" si="24"/>
        <v>88.907648104176502</v>
      </c>
      <c r="O192" s="101">
        <f t="shared" si="25"/>
        <v>7.8125E-3</v>
      </c>
      <c r="P192" s="102">
        <f t="shared" si="26"/>
        <v>85.333333333333329</v>
      </c>
      <c r="Q192" s="102">
        <f>AVERAGE(P$5:P192)</f>
        <v>54.91976768749587</v>
      </c>
      <c r="R192" s="103">
        <f t="shared" si="27"/>
        <v>16</v>
      </c>
      <c r="S192" s="104"/>
      <c r="T192" s="105">
        <v>1</v>
      </c>
      <c r="U192" s="106">
        <v>0.7</v>
      </c>
      <c r="V192" s="107"/>
    </row>
    <row r="193" spans="1:22" ht="12.75" customHeight="1" x14ac:dyDescent="0.2">
      <c r="A193" s="119">
        <v>44434</v>
      </c>
      <c r="B193" s="123" t="s">
        <v>54</v>
      </c>
      <c r="C193" s="111">
        <v>189</v>
      </c>
      <c r="D193" s="112">
        <v>0.60863425925925929</v>
      </c>
      <c r="E193" s="120">
        <v>0.61344907407407401</v>
      </c>
      <c r="F193" s="113">
        <v>16.5</v>
      </c>
      <c r="G193" s="114">
        <v>64.772523200000009</v>
      </c>
      <c r="H193" s="121">
        <v>77.927000000000007</v>
      </c>
      <c r="I193" s="70">
        <v>5.33</v>
      </c>
      <c r="J193" s="70">
        <f t="shared" si="21"/>
        <v>63960</v>
      </c>
      <c r="K193" s="70">
        <f t="shared" si="22"/>
        <v>93.693219230771135</v>
      </c>
      <c r="L193" s="70">
        <v>76.5</v>
      </c>
      <c r="M193" s="70">
        <f t="shared" si="23"/>
        <v>5213.7325084723634</v>
      </c>
      <c r="N193" s="70">
        <f t="shared" si="24"/>
        <v>35.947434350114911</v>
      </c>
      <c r="O193" s="101">
        <f t="shared" si="25"/>
        <v>4.8148148148147163E-3</v>
      </c>
      <c r="P193" s="102">
        <f t="shared" si="26"/>
        <v>142.78846153846445</v>
      </c>
      <c r="Q193" s="102">
        <f>AVERAGE(P$5:P193)</f>
        <v>55.384681411575066</v>
      </c>
      <c r="R193" s="103">
        <f t="shared" si="27"/>
        <v>16.5</v>
      </c>
      <c r="S193" s="104"/>
      <c r="T193" s="105">
        <v>1</v>
      </c>
      <c r="U193" s="106">
        <v>0.7</v>
      </c>
      <c r="V193" s="107"/>
    </row>
    <row r="194" spans="1:22" ht="12.75" customHeight="1" x14ac:dyDescent="0.2">
      <c r="A194" s="119">
        <v>44434</v>
      </c>
      <c r="B194" s="123" t="s">
        <v>54</v>
      </c>
      <c r="C194" s="111">
        <v>190</v>
      </c>
      <c r="D194" s="112">
        <v>0.61827546296296299</v>
      </c>
      <c r="E194" s="120">
        <v>0.62836805555555553</v>
      </c>
      <c r="F194" s="113">
        <v>16.451000000000001</v>
      </c>
      <c r="G194" s="114">
        <v>57.314558400000003</v>
      </c>
      <c r="H194" s="121">
        <v>61.874000000000002</v>
      </c>
      <c r="I194" s="70">
        <v>5.4269999999999996</v>
      </c>
      <c r="J194" s="70">
        <f t="shared" si="21"/>
        <v>65123.999999999993</v>
      </c>
      <c r="K194" s="70">
        <f t="shared" si="22"/>
        <v>44.564943996330499</v>
      </c>
      <c r="L194" s="70">
        <v>76.5</v>
      </c>
      <c r="M194" s="70">
        <f t="shared" si="23"/>
        <v>8171.7765316681525</v>
      </c>
      <c r="N194" s="70">
        <f t="shared" si="24"/>
        <v>56.342437959484307</v>
      </c>
      <c r="O194" s="101">
        <f t="shared" si="25"/>
        <v>1.0092592592592542E-2</v>
      </c>
      <c r="P194" s="102">
        <f t="shared" si="26"/>
        <v>67.916972477064562</v>
      </c>
      <c r="Q194" s="102">
        <f>AVERAGE(P$5:P194)</f>
        <v>55.450640838235543</v>
      </c>
      <c r="R194" s="103">
        <f t="shared" si="27"/>
        <v>16.451000000000001</v>
      </c>
      <c r="S194" s="104"/>
      <c r="T194" s="105">
        <v>1</v>
      </c>
      <c r="U194" s="106">
        <v>0.7</v>
      </c>
      <c r="V194" s="107"/>
    </row>
    <row r="195" spans="1:22" ht="12.75" customHeight="1" x14ac:dyDescent="0.2">
      <c r="A195" s="119">
        <v>44434</v>
      </c>
      <c r="B195" s="123" t="s">
        <v>54</v>
      </c>
      <c r="C195" s="111">
        <v>191</v>
      </c>
      <c r="D195" s="112">
        <v>0.63300925925925922</v>
      </c>
      <c r="E195" s="120">
        <v>0.64356481481481487</v>
      </c>
      <c r="F195" s="113">
        <v>16.512</v>
      </c>
      <c r="G195" s="114">
        <v>66.03252719999999</v>
      </c>
      <c r="H195" s="121">
        <v>89.629000000000005</v>
      </c>
      <c r="I195" s="70">
        <v>5.2430000000000003</v>
      </c>
      <c r="J195" s="70">
        <f t="shared" si="21"/>
        <v>62916.000000000007</v>
      </c>
      <c r="K195" s="70">
        <f t="shared" si="22"/>
        <v>42.768339536841722</v>
      </c>
      <c r="L195" s="70">
        <v>76.5</v>
      </c>
      <c r="M195" s="70">
        <f t="shared" si="23"/>
        <v>11687.112729197217</v>
      </c>
      <c r="N195" s="70">
        <f t="shared" si="24"/>
        <v>80.579837360759797</v>
      </c>
      <c r="O195" s="101">
        <f t="shared" si="25"/>
        <v>1.0555555555555651E-2</v>
      </c>
      <c r="P195" s="102">
        <f t="shared" si="26"/>
        <v>65.178947368420467</v>
      </c>
      <c r="Q195" s="102">
        <f>AVERAGE(P$5:P195)</f>
        <v>55.501574380278399</v>
      </c>
      <c r="R195" s="103">
        <f t="shared" si="27"/>
        <v>16.512</v>
      </c>
      <c r="S195" s="104"/>
      <c r="T195" s="105">
        <v>1</v>
      </c>
      <c r="U195" s="106">
        <v>0.7</v>
      </c>
      <c r="V195" s="107"/>
    </row>
    <row r="196" spans="1:22" ht="12.75" hidden="1" customHeight="1" x14ac:dyDescent="0.2">
      <c r="A196" s="119">
        <v>44434</v>
      </c>
      <c r="B196" s="123" t="s">
        <v>53</v>
      </c>
      <c r="C196" s="111">
        <v>192</v>
      </c>
      <c r="D196" s="112">
        <v>0.64769675925925929</v>
      </c>
      <c r="E196" s="120">
        <v>0.65097222222222217</v>
      </c>
      <c r="F196" s="113">
        <v>11.023999999999999</v>
      </c>
      <c r="G196" s="114">
        <v>65.448496800000001</v>
      </c>
      <c r="H196" s="121">
        <v>87.703000000000003</v>
      </c>
      <c r="I196" s="70">
        <v>5.1609999999999996</v>
      </c>
      <c r="J196" s="70">
        <f t="shared" si="21"/>
        <v>61931.999999999993</v>
      </c>
      <c r="K196" s="70">
        <f t="shared" si="22"/>
        <v>92.017476025443941</v>
      </c>
      <c r="L196" s="70">
        <v>76.5</v>
      </c>
      <c r="M196" s="70">
        <f t="shared" si="23"/>
        <v>5701.2462047612235</v>
      </c>
      <c r="N196" s="70">
        <f t="shared" si="24"/>
        <v>39.30872428273949</v>
      </c>
      <c r="O196" s="101">
        <f t="shared" si="25"/>
        <v>3.2754629629628829E-3</v>
      </c>
      <c r="P196" s="102">
        <f t="shared" si="26"/>
        <v>140.23462897526844</v>
      </c>
      <c r="Q196" s="102">
        <f>AVERAGE(P$5:P196)</f>
        <v>55.942892372960635</v>
      </c>
      <c r="R196" s="103">
        <f t="shared" si="27"/>
        <v>11.023999999999999</v>
      </c>
      <c r="S196" s="104"/>
      <c r="T196" s="105">
        <v>1</v>
      </c>
      <c r="U196" s="106">
        <v>0.7</v>
      </c>
      <c r="V196" s="107"/>
    </row>
    <row r="197" spans="1:22" ht="12.75" customHeight="1" x14ac:dyDescent="0.2">
      <c r="A197" s="119">
        <v>44434</v>
      </c>
      <c r="B197" s="123" t="s">
        <v>54</v>
      </c>
      <c r="C197" s="111">
        <v>193</v>
      </c>
      <c r="D197" s="112">
        <v>0.65457175925925926</v>
      </c>
      <c r="E197" s="120">
        <v>0.65570601851851851</v>
      </c>
      <c r="F197" s="113">
        <v>5</v>
      </c>
      <c r="G197" s="114">
        <v>49.547268800000005</v>
      </c>
      <c r="H197" s="121">
        <v>86.832999999999998</v>
      </c>
      <c r="I197" s="70">
        <v>6.0220000000000002</v>
      </c>
      <c r="J197" s="70">
        <f t="shared" si="21"/>
        <v>72264</v>
      </c>
      <c r="K197" s="70">
        <f t="shared" si="22"/>
        <v>120.5206530612253</v>
      </c>
      <c r="L197" s="70">
        <v>76.5</v>
      </c>
      <c r="M197" s="70">
        <f t="shared" si="23"/>
        <v>4921.7654600382175</v>
      </c>
      <c r="N197" s="70">
        <f t="shared" si="24"/>
        <v>33.934391623253099</v>
      </c>
      <c r="O197" s="101">
        <f t="shared" si="25"/>
        <v>1.1342592592592515E-3</v>
      </c>
      <c r="P197" s="102">
        <f t="shared" si="26"/>
        <v>183.67346938775634</v>
      </c>
      <c r="Q197" s="102">
        <f>AVERAGE(P$5:P197)</f>
        <v>56.604708834177195</v>
      </c>
      <c r="R197" s="103">
        <f t="shared" si="27"/>
        <v>5</v>
      </c>
      <c r="S197" s="104"/>
      <c r="T197" s="105">
        <v>1</v>
      </c>
      <c r="U197" s="106">
        <v>0.7</v>
      </c>
      <c r="V197" s="107"/>
    </row>
    <row r="198" spans="1:22" hidden="1" x14ac:dyDescent="0.2">
      <c r="A198" s="119">
        <v>44434</v>
      </c>
      <c r="B198" s="123" t="s">
        <v>53</v>
      </c>
      <c r="C198" s="111">
        <v>194</v>
      </c>
      <c r="D198" s="112">
        <v>0.69103009259259263</v>
      </c>
      <c r="E198" s="120">
        <v>0.69851851851851843</v>
      </c>
      <c r="F198" s="113">
        <v>17.004999999999999</v>
      </c>
      <c r="G198" s="114">
        <v>23.419664000000001</v>
      </c>
      <c r="H198" s="121">
        <v>94.28</v>
      </c>
      <c r="I198" s="70">
        <v>5.2519999999999998</v>
      </c>
      <c r="J198" s="70">
        <f t="shared" si="21"/>
        <v>63024</v>
      </c>
      <c r="K198" s="70">
        <f t="shared" si="22"/>
        <v>62.085460006183403</v>
      </c>
      <c r="L198" s="70">
        <v>76.5</v>
      </c>
      <c r="M198" s="70">
        <f t="shared" si="23"/>
        <v>8162.7249262588839</v>
      </c>
      <c r="N198" s="70">
        <f t="shared" si="24"/>
        <v>56.280029312572701</v>
      </c>
      <c r="O198" s="101">
        <f t="shared" si="25"/>
        <v>7.4884259259258013E-3</v>
      </c>
      <c r="P198" s="102">
        <f t="shared" si="26"/>
        <v>94.618238021639897</v>
      </c>
      <c r="Q198" s="102">
        <f>AVERAGE(P$5:P198)</f>
        <v>56.800654860916694</v>
      </c>
      <c r="R198" s="103">
        <f t="shared" si="27"/>
        <v>17.004999999999999</v>
      </c>
      <c r="S198" s="104"/>
      <c r="T198" s="105">
        <v>1</v>
      </c>
      <c r="U198" s="106">
        <v>0.7</v>
      </c>
      <c r="V198" s="107"/>
    </row>
    <row r="199" spans="1:22" ht="12.75" customHeight="1" x14ac:dyDescent="0.2">
      <c r="A199" s="119">
        <v>44434</v>
      </c>
      <c r="B199" s="123" t="s">
        <v>54</v>
      </c>
      <c r="C199" s="111">
        <v>195</v>
      </c>
      <c r="D199" s="112">
        <v>0.70274305555555561</v>
      </c>
      <c r="E199" s="120">
        <v>0.70870370370370372</v>
      </c>
      <c r="F199" s="113">
        <v>16.975000000000001</v>
      </c>
      <c r="G199" s="114">
        <v>36.699948800000001</v>
      </c>
      <c r="H199" s="121">
        <v>90.983000000000004</v>
      </c>
      <c r="I199" s="70">
        <v>4.923</v>
      </c>
      <c r="J199" s="70">
        <f t="shared" ref="J199:J232" si="28">I199*12000</f>
        <v>59076</v>
      </c>
      <c r="K199" s="70">
        <f t="shared" ref="K199:K232" si="29">P199*0.656168</f>
        <v>77.861022291262529</v>
      </c>
      <c r="L199" s="70">
        <v>76.5</v>
      </c>
      <c r="M199" s="70">
        <f t="shared" ref="M199:M232" si="30">((G199*1000)/L199)+((6.28*H199*J199)/(K199*L199))</f>
        <v>6146.6886861327239</v>
      </c>
      <c r="N199" s="70">
        <f t="shared" ref="N199:N232" si="31">M199*0.00689476</f>
        <v>42.379943285600461</v>
      </c>
      <c r="O199" s="101">
        <f t="shared" si="25"/>
        <v>5.9606481481481177E-3</v>
      </c>
      <c r="P199" s="102">
        <f t="shared" si="26"/>
        <v>118.66019417475789</v>
      </c>
      <c r="Q199" s="102">
        <f>AVERAGE(P$5:P199)</f>
        <v>57.117883267654335</v>
      </c>
      <c r="R199" s="103">
        <f t="shared" si="27"/>
        <v>16.975000000000001</v>
      </c>
      <c r="S199" s="104"/>
      <c r="T199" s="105">
        <v>1</v>
      </c>
      <c r="U199" s="106">
        <v>0.7</v>
      </c>
      <c r="V199" s="107"/>
    </row>
    <row r="200" spans="1:22" ht="12.75" customHeight="1" x14ac:dyDescent="0.2">
      <c r="A200" s="119">
        <v>44434</v>
      </c>
      <c r="B200" s="123" t="s">
        <v>54</v>
      </c>
      <c r="C200" s="111">
        <v>196</v>
      </c>
      <c r="D200" s="112">
        <v>0.7139699074074074</v>
      </c>
      <c r="E200" s="120">
        <v>0.71881944444444434</v>
      </c>
      <c r="F200" s="113">
        <v>17.047999999999998</v>
      </c>
      <c r="G200" s="114">
        <v>37.919263999999998</v>
      </c>
      <c r="H200" s="121">
        <v>94.74</v>
      </c>
      <c r="I200" s="70">
        <v>5.77</v>
      </c>
      <c r="J200" s="70">
        <f t="shared" si="28"/>
        <v>69240</v>
      </c>
      <c r="K200" s="70">
        <f t="shared" si="29"/>
        <v>96.111855442483943</v>
      </c>
      <c r="L200" s="70">
        <v>76.5</v>
      </c>
      <c r="M200" s="70">
        <f t="shared" si="30"/>
        <v>6098.5613720143729</v>
      </c>
      <c r="N200" s="70">
        <f t="shared" si="31"/>
        <v>42.048117005309813</v>
      </c>
      <c r="O200" s="101">
        <f t="shared" si="25"/>
        <v>4.8495370370369439E-3</v>
      </c>
      <c r="P200" s="102">
        <f t="shared" si="26"/>
        <v>146.47446300716271</v>
      </c>
      <c r="Q200" s="102">
        <f>AVERAGE(P$5:P200)</f>
        <v>57.573784184692641</v>
      </c>
      <c r="R200" s="103">
        <f t="shared" si="27"/>
        <v>17.047999999999998</v>
      </c>
      <c r="S200" s="104"/>
      <c r="T200" s="105">
        <v>1</v>
      </c>
      <c r="U200" s="106">
        <v>0.7</v>
      </c>
      <c r="V200" s="107"/>
    </row>
    <row r="201" spans="1:22" ht="12.75" customHeight="1" x14ac:dyDescent="0.2">
      <c r="A201" s="119">
        <v>44434</v>
      </c>
      <c r="B201" s="123" t="s">
        <v>54</v>
      </c>
      <c r="C201" s="111">
        <v>197</v>
      </c>
      <c r="D201" s="112">
        <v>0.78362268518518519</v>
      </c>
      <c r="E201" s="120">
        <v>0.79185185185185192</v>
      </c>
      <c r="F201" s="113">
        <v>16.024000000000001</v>
      </c>
      <c r="G201" s="114">
        <v>21.193020000000001</v>
      </c>
      <c r="H201" s="121">
        <v>91.105000000000004</v>
      </c>
      <c r="I201" s="70">
        <v>5.5279999999999996</v>
      </c>
      <c r="J201" s="70">
        <f t="shared" si="28"/>
        <v>66336</v>
      </c>
      <c r="K201" s="70">
        <f t="shared" si="29"/>
        <v>53.237650794936293</v>
      </c>
      <c r="L201" s="70">
        <v>76.5</v>
      </c>
      <c r="M201" s="70">
        <f t="shared" si="30"/>
        <v>9596.065267532309</v>
      </c>
      <c r="N201" s="70">
        <f t="shared" si="31"/>
        <v>66.162566963971059</v>
      </c>
      <c r="O201" s="101">
        <f t="shared" si="25"/>
        <v>8.2291666666667318E-3</v>
      </c>
      <c r="P201" s="102">
        <f t="shared" si="26"/>
        <v>81.13417721518924</v>
      </c>
      <c r="Q201" s="102">
        <f>AVERAGE(P$5:P201)</f>
        <v>57.693380088400751</v>
      </c>
      <c r="R201" s="103">
        <f t="shared" si="27"/>
        <v>16.024000000000001</v>
      </c>
      <c r="S201" s="104"/>
      <c r="T201" s="105">
        <v>1</v>
      </c>
      <c r="U201" s="106">
        <v>0.7</v>
      </c>
      <c r="V201" s="107"/>
    </row>
    <row r="202" spans="1:22" hidden="1" x14ac:dyDescent="0.2">
      <c r="A202" s="119">
        <v>44434</v>
      </c>
      <c r="B202" s="123" t="s">
        <v>53</v>
      </c>
      <c r="C202" s="111">
        <v>198</v>
      </c>
      <c r="D202" s="112">
        <v>0.79646990740740742</v>
      </c>
      <c r="E202" s="120">
        <v>0.80451388888888886</v>
      </c>
      <c r="F202" s="113">
        <v>16.016999999999999</v>
      </c>
      <c r="G202" s="114">
        <v>22.584981599999999</v>
      </c>
      <c r="H202" s="121">
        <v>90.423000000000002</v>
      </c>
      <c r="I202" s="70">
        <v>7.2869999999999999</v>
      </c>
      <c r="J202" s="70">
        <f t="shared" si="28"/>
        <v>87444</v>
      </c>
      <c r="K202" s="70">
        <f t="shared" si="29"/>
        <v>54.439473786475077</v>
      </c>
      <c r="L202" s="70">
        <v>76.5</v>
      </c>
      <c r="M202" s="70">
        <f t="shared" si="30"/>
        <v>12218.439178828368</v>
      </c>
      <c r="N202" s="70">
        <f t="shared" si="31"/>
        <v>84.243205712618675</v>
      </c>
      <c r="O202" s="101">
        <f t="shared" si="25"/>
        <v>8.0439814814814437E-3</v>
      </c>
      <c r="P202" s="102">
        <f t="shared" si="26"/>
        <v>82.965755395683843</v>
      </c>
      <c r="Q202" s="102">
        <f>AVERAGE(P$5:P202)</f>
        <v>57.821018347528444</v>
      </c>
      <c r="R202" s="103">
        <f t="shared" si="27"/>
        <v>16.016999999999999</v>
      </c>
      <c r="S202" s="104"/>
      <c r="T202" s="105">
        <v>1</v>
      </c>
      <c r="U202" s="106">
        <v>0.7</v>
      </c>
      <c r="V202" s="107"/>
    </row>
    <row r="203" spans="1:22" ht="12.75" customHeight="1" x14ac:dyDescent="0.2">
      <c r="A203" s="119">
        <v>44434</v>
      </c>
      <c r="B203" s="123" t="s">
        <v>54</v>
      </c>
      <c r="C203" s="111">
        <v>199</v>
      </c>
      <c r="D203" s="112">
        <v>0.80886574074074069</v>
      </c>
      <c r="E203" s="120">
        <v>0.8160532407407407</v>
      </c>
      <c r="F203" s="113">
        <v>16.047000000000001</v>
      </c>
      <c r="G203" s="114">
        <v>27.9678176</v>
      </c>
      <c r="H203" s="121">
        <v>91.942999999999998</v>
      </c>
      <c r="I203" s="70">
        <v>6.3659999999999997</v>
      </c>
      <c r="J203" s="70">
        <f t="shared" si="28"/>
        <v>76392</v>
      </c>
      <c r="K203" s="70">
        <f t="shared" si="29"/>
        <v>61.040741426086839</v>
      </c>
      <c r="L203" s="70">
        <v>76.5</v>
      </c>
      <c r="M203" s="70">
        <f t="shared" si="30"/>
        <v>9811.527523168259</v>
      </c>
      <c r="N203" s="70">
        <f t="shared" si="31"/>
        <v>67.648127505639579</v>
      </c>
      <c r="O203" s="101">
        <f t="shared" si="25"/>
        <v>7.1875000000000133E-3</v>
      </c>
      <c r="P203" s="102">
        <f t="shared" si="26"/>
        <v>93.026086956521567</v>
      </c>
      <c r="Q203" s="102">
        <f>AVERAGE(P$5:P203)</f>
        <v>57.997928240035939</v>
      </c>
      <c r="R203" s="103">
        <f t="shared" si="27"/>
        <v>16.047000000000001</v>
      </c>
      <c r="S203" s="104"/>
      <c r="T203" s="105">
        <v>1</v>
      </c>
      <c r="U203" s="106">
        <v>0.7</v>
      </c>
      <c r="V203" s="107"/>
    </row>
    <row r="204" spans="1:22" ht="12.75" customHeight="1" x14ac:dyDescent="0.2">
      <c r="A204" s="119">
        <v>44434</v>
      </c>
      <c r="B204" s="123" t="s">
        <v>54</v>
      </c>
      <c r="C204" s="111">
        <v>200</v>
      </c>
      <c r="D204" s="112">
        <v>0.82049768518518518</v>
      </c>
      <c r="E204" s="120">
        <v>0.82771990740740742</v>
      </c>
      <c r="F204" s="113">
        <v>16.004000000000001</v>
      </c>
      <c r="G204" s="114">
        <v>22.5335024</v>
      </c>
      <c r="H204" s="121">
        <v>89.930999999999997</v>
      </c>
      <c r="I204" s="70">
        <v>7.2910000000000004</v>
      </c>
      <c r="J204" s="70">
        <f t="shared" si="28"/>
        <v>87492</v>
      </c>
      <c r="K204" s="70">
        <f t="shared" si="29"/>
        <v>60.584496184615226</v>
      </c>
      <c r="L204" s="70">
        <v>76.5</v>
      </c>
      <c r="M204" s="70">
        <f t="shared" si="30"/>
        <v>10955.961406796818</v>
      </c>
      <c r="N204" s="70">
        <f t="shared" si="31"/>
        <v>75.538724469126421</v>
      </c>
      <c r="O204" s="101">
        <f t="shared" si="25"/>
        <v>7.222222222222241E-3</v>
      </c>
      <c r="P204" s="102">
        <f t="shared" si="26"/>
        <v>92.330769230768993</v>
      </c>
      <c r="Q204" s="102">
        <f>AVERAGE(P$5:P204)</f>
        <v>58.169592444989611</v>
      </c>
      <c r="R204" s="103">
        <f t="shared" si="27"/>
        <v>16.004000000000001</v>
      </c>
      <c r="S204" s="104"/>
      <c r="T204" s="105">
        <v>1</v>
      </c>
      <c r="U204" s="106">
        <v>0.7</v>
      </c>
      <c r="V204" s="107"/>
    </row>
    <row r="205" spans="1:22" hidden="1" x14ac:dyDescent="0.2">
      <c r="A205" s="119">
        <v>44434</v>
      </c>
      <c r="B205" s="123" t="s">
        <v>53</v>
      </c>
      <c r="C205" s="111">
        <v>201</v>
      </c>
      <c r="D205" s="112">
        <v>0.83168981481481474</v>
      </c>
      <c r="E205" s="120">
        <v>0.83906249999999993</v>
      </c>
      <c r="F205" s="113">
        <v>16.021000000000001</v>
      </c>
      <c r="G205" s="114">
        <v>16.9076576</v>
      </c>
      <c r="H205" s="121">
        <v>92.069000000000003</v>
      </c>
      <c r="I205" s="70">
        <v>6.5540000000000003</v>
      </c>
      <c r="J205" s="70">
        <f t="shared" si="28"/>
        <v>78648</v>
      </c>
      <c r="K205" s="70">
        <f t="shared" si="29"/>
        <v>59.411119467503887</v>
      </c>
      <c r="L205" s="70">
        <v>76.5</v>
      </c>
      <c r="M205" s="70">
        <f t="shared" si="30"/>
        <v>10226.34892784564</v>
      </c>
      <c r="N205" s="70">
        <f t="shared" si="31"/>
        <v>70.508221533753002</v>
      </c>
      <c r="O205" s="101">
        <f t="shared" si="25"/>
        <v>7.3726851851851904E-3</v>
      </c>
      <c r="P205" s="102">
        <f t="shared" si="26"/>
        <v>90.542543171114545</v>
      </c>
      <c r="Q205" s="102">
        <f>AVERAGE(P$5:P205)</f>
        <v>58.330651901338491</v>
      </c>
      <c r="R205" s="103">
        <f t="shared" si="27"/>
        <v>16.021000000000001</v>
      </c>
      <c r="S205" s="104"/>
      <c r="T205" s="105">
        <v>1</v>
      </c>
      <c r="U205" s="106">
        <v>0.7</v>
      </c>
      <c r="V205" s="107"/>
    </row>
    <row r="206" spans="1:22" ht="12.75" customHeight="1" x14ac:dyDescent="0.2">
      <c r="A206" s="119">
        <v>44434</v>
      </c>
      <c r="B206" s="123" t="s">
        <v>54</v>
      </c>
      <c r="C206" s="111">
        <v>202</v>
      </c>
      <c r="D206" s="112">
        <v>0.84307870370370364</v>
      </c>
      <c r="E206" s="120">
        <v>0.84990740740740733</v>
      </c>
      <c r="F206" s="113">
        <v>16.001999999999999</v>
      </c>
      <c r="G206" s="114">
        <v>13.2135192</v>
      </c>
      <c r="H206" s="121">
        <v>92.195999999999998</v>
      </c>
      <c r="I206" s="70">
        <v>5.3579999999999997</v>
      </c>
      <c r="J206" s="70">
        <f t="shared" si="28"/>
        <v>64295.999999999993</v>
      </c>
      <c r="K206" s="70">
        <f t="shared" si="29"/>
        <v>64.067798660339037</v>
      </c>
      <c r="L206" s="70">
        <v>76.5</v>
      </c>
      <c r="M206" s="70">
        <f t="shared" si="30"/>
        <v>7768.19203893947</v>
      </c>
      <c r="N206" s="70">
        <f t="shared" si="31"/>
        <v>53.559819742398297</v>
      </c>
      <c r="O206" s="101">
        <f t="shared" si="25"/>
        <v>6.8287037037036979E-3</v>
      </c>
      <c r="P206" s="102">
        <f t="shared" si="26"/>
        <v>97.639322033898381</v>
      </c>
      <c r="Q206" s="102">
        <f>AVERAGE(P$5:P206)</f>
        <v>58.525249278232344</v>
      </c>
      <c r="R206" s="103">
        <f t="shared" si="27"/>
        <v>16.001999999999999</v>
      </c>
      <c r="S206" s="104"/>
      <c r="T206" s="105">
        <v>1</v>
      </c>
      <c r="U206" s="106">
        <v>0.7</v>
      </c>
      <c r="V206" s="107"/>
    </row>
    <row r="207" spans="1:22" hidden="1" x14ac:dyDescent="0.2">
      <c r="A207" s="119">
        <v>44434</v>
      </c>
      <c r="B207" s="123" t="s">
        <v>53</v>
      </c>
      <c r="C207" s="111">
        <v>203</v>
      </c>
      <c r="D207" s="112">
        <v>0.85333333333333339</v>
      </c>
      <c r="E207" s="120">
        <v>0.86031250000000004</v>
      </c>
      <c r="F207" s="113">
        <v>16</v>
      </c>
      <c r="G207" s="114">
        <v>15.601794400000001</v>
      </c>
      <c r="H207" s="121">
        <v>93.778999999999996</v>
      </c>
      <c r="I207" s="70">
        <v>6.6539999999999999</v>
      </c>
      <c r="J207" s="70">
        <f t="shared" si="28"/>
        <v>79848</v>
      </c>
      <c r="K207" s="70">
        <f t="shared" si="29"/>
        <v>62.678734328358381</v>
      </c>
      <c r="L207" s="70">
        <v>76.5</v>
      </c>
      <c r="M207" s="70">
        <f t="shared" si="30"/>
        <v>10011.203700421451</v>
      </c>
      <c r="N207" s="70">
        <f t="shared" si="31"/>
        <v>69.024846825517798</v>
      </c>
      <c r="O207" s="101">
        <f t="shared" si="25"/>
        <v>6.9791666666666474E-3</v>
      </c>
      <c r="P207" s="102">
        <f t="shared" si="26"/>
        <v>95.522388059701754</v>
      </c>
      <c r="Q207" s="102">
        <f>AVERAGE(P$5:P207)</f>
        <v>58.707501193412</v>
      </c>
      <c r="R207" s="103">
        <f t="shared" si="27"/>
        <v>16</v>
      </c>
      <c r="S207" s="104"/>
      <c r="T207" s="105">
        <v>1</v>
      </c>
      <c r="U207" s="106">
        <v>0.7</v>
      </c>
      <c r="V207" s="107"/>
    </row>
    <row r="208" spans="1:22" ht="12.75" customHeight="1" x14ac:dyDescent="0.2">
      <c r="A208" s="119">
        <v>44434</v>
      </c>
      <c r="B208" s="123" t="s">
        <v>54</v>
      </c>
      <c r="C208" s="111">
        <v>204</v>
      </c>
      <c r="D208" s="112">
        <v>0.87219907407407404</v>
      </c>
      <c r="E208" s="120">
        <v>0.88004629629629638</v>
      </c>
      <c r="F208" s="113">
        <v>16</v>
      </c>
      <c r="G208" s="114">
        <v>16.422089600000003</v>
      </c>
      <c r="H208" s="121">
        <v>90.536000000000001</v>
      </c>
      <c r="I208" s="70">
        <v>6.1</v>
      </c>
      <c r="J208" s="70">
        <f t="shared" si="28"/>
        <v>73200</v>
      </c>
      <c r="K208" s="70">
        <f t="shared" si="29"/>
        <v>55.745246017698285</v>
      </c>
      <c r="L208" s="70">
        <v>76.5</v>
      </c>
      <c r="M208" s="70">
        <f t="shared" si="30"/>
        <v>9974.059695390064</v>
      </c>
      <c r="N208" s="70">
        <f t="shared" si="31"/>
        <v>68.768747825387592</v>
      </c>
      <c r="O208" s="101">
        <f t="shared" si="25"/>
        <v>7.8472222222223387E-3</v>
      </c>
      <c r="P208" s="102">
        <f t="shared" si="26"/>
        <v>84.95575221238812</v>
      </c>
      <c r="Q208" s="102">
        <f>AVERAGE(P$5:P208)</f>
        <v>58.83616909056385</v>
      </c>
      <c r="R208" s="103">
        <f t="shared" si="27"/>
        <v>16</v>
      </c>
      <c r="S208" s="104"/>
      <c r="T208" s="105">
        <v>1</v>
      </c>
      <c r="U208" s="106">
        <v>0.7</v>
      </c>
      <c r="V208" s="107"/>
    </row>
    <row r="209" spans="1:22" hidden="1" x14ac:dyDescent="0.2">
      <c r="A209" s="119">
        <v>44434</v>
      </c>
      <c r="B209" s="123" t="s">
        <v>53</v>
      </c>
      <c r="C209" s="111">
        <v>205</v>
      </c>
      <c r="D209" s="112">
        <v>0.88827546296296289</v>
      </c>
      <c r="E209" s="120">
        <v>0.89569444444444446</v>
      </c>
      <c r="F209" s="113">
        <v>16.486999999999998</v>
      </c>
      <c r="G209" s="114">
        <v>20.419483200000002</v>
      </c>
      <c r="H209" s="121">
        <v>91.832999999999998</v>
      </c>
      <c r="I209" s="70">
        <v>6.7190000000000003</v>
      </c>
      <c r="J209" s="70">
        <f t="shared" si="28"/>
        <v>80628</v>
      </c>
      <c r="K209" s="70">
        <f t="shared" si="29"/>
        <v>60.757676345709108</v>
      </c>
      <c r="L209" s="70">
        <v>76.5</v>
      </c>
      <c r="M209" s="70">
        <f t="shared" si="30"/>
        <v>10271.106291419368</v>
      </c>
      <c r="N209" s="70">
        <f t="shared" si="31"/>
        <v>70.816812813826601</v>
      </c>
      <c r="O209" s="101">
        <f t="shared" si="25"/>
        <v>7.418981481481568E-3</v>
      </c>
      <c r="P209" s="102">
        <f t="shared" si="26"/>
        <v>92.594695787830418</v>
      </c>
      <c r="Q209" s="102">
        <f>AVERAGE(P$5:P209)</f>
        <v>59.000844830550513</v>
      </c>
      <c r="R209" s="103">
        <f t="shared" si="27"/>
        <v>16.486999999999998</v>
      </c>
      <c r="S209" s="104"/>
      <c r="T209" s="105">
        <v>1</v>
      </c>
      <c r="U209" s="106">
        <v>0.7</v>
      </c>
      <c r="V209" s="107"/>
    </row>
    <row r="210" spans="1:22" ht="12.75" customHeight="1" x14ac:dyDescent="0.2">
      <c r="A210" s="119">
        <v>44434</v>
      </c>
      <c r="B210" s="123" t="s">
        <v>54</v>
      </c>
      <c r="C210" s="111">
        <v>206</v>
      </c>
      <c r="D210" s="112">
        <v>0.89908564814814806</v>
      </c>
      <c r="E210" s="120">
        <v>0.90618055555555566</v>
      </c>
      <c r="F210" s="113">
        <v>16.472999999999999</v>
      </c>
      <c r="G210" s="114">
        <v>8.8216015999999993</v>
      </c>
      <c r="H210" s="121">
        <v>92.335999999999999</v>
      </c>
      <c r="I210" s="70">
        <v>6.8609999999999998</v>
      </c>
      <c r="J210" s="70">
        <f t="shared" si="28"/>
        <v>82332</v>
      </c>
      <c r="K210" s="70">
        <f t="shared" si="29"/>
        <v>63.478955416637831</v>
      </c>
      <c r="L210" s="70">
        <v>76.5</v>
      </c>
      <c r="M210" s="70">
        <f t="shared" si="30"/>
        <v>9946.5519100105448</v>
      </c>
      <c r="N210" s="70">
        <f t="shared" si="31"/>
        <v>68.579088247064306</v>
      </c>
      <c r="O210" s="101">
        <f t="shared" si="25"/>
        <v>7.0949074074075913E-3</v>
      </c>
      <c r="P210" s="102">
        <f t="shared" si="26"/>
        <v>96.741924959214458</v>
      </c>
      <c r="Q210" s="102">
        <f>AVERAGE(P$5:P210)</f>
        <v>59.184053957388684</v>
      </c>
      <c r="R210" s="103">
        <f t="shared" si="27"/>
        <v>16.472999999999999</v>
      </c>
      <c r="S210" s="104"/>
      <c r="T210" s="105">
        <v>1</v>
      </c>
      <c r="U210" s="106">
        <v>0.7</v>
      </c>
      <c r="V210" s="107"/>
    </row>
    <row r="211" spans="1:22" hidden="1" x14ac:dyDescent="0.2">
      <c r="A211" s="119">
        <v>44434</v>
      </c>
      <c r="B211" s="123" t="s">
        <v>53</v>
      </c>
      <c r="C211" s="111">
        <v>207</v>
      </c>
      <c r="D211" s="112">
        <v>0.90998842592592588</v>
      </c>
      <c r="E211" s="120">
        <v>0.9174768518518519</v>
      </c>
      <c r="F211" s="113">
        <v>16.501000000000001</v>
      </c>
      <c r="G211" s="114">
        <v>8.8222759999999987</v>
      </c>
      <c r="H211" s="121">
        <v>92.811999999999998</v>
      </c>
      <c r="I211" s="70">
        <v>5.3120000000000003</v>
      </c>
      <c r="J211" s="70">
        <f t="shared" si="28"/>
        <v>63744</v>
      </c>
      <c r="K211" s="70">
        <f t="shared" si="29"/>
        <v>60.245349930138325</v>
      </c>
      <c r="L211" s="70">
        <v>76.5</v>
      </c>
      <c r="M211" s="70">
        <f t="shared" si="30"/>
        <v>8176.8658710607424</v>
      </c>
      <c r="N211" s="70">
        <f t="shared" si="31"/>
        <v>56.377527733154764</v>
      </c>
      <c r="O211" s="101">
        <f t="shared" si="25"/>
        <v>7.4884259259260233E-3</v>
      </c>
      <c r="P211" s="102">
        <f t="shared" si="26"/>
        <v>91.813910355485675</v>
      </c>
      <c r="Q211" s="102">
        <f>AVERAGE(P$5:P211)</f>
        <v>59.341686113901233</v>
      </c>
      <c r="R211" s="103">
        <f t="shared" si="27"/>
        <v>16.501000000000001</v>
      </c>
      <c r="S211" s="104"/>
      <c r="T211" s="105">
        <v>1</v>
      </c>
      <c r="U211" s="106">
        <v>0.7</v>
      </c>
      <c r="V211" s="107"/>
    </row>
    <row r="212" spans="1:22" ht="12.75" customHeight="1" x14ac:dyDescent="0.2">
      <c r="A212" s="119">
        <v>44434</v>
      </c>
      <c r="B212" s="123" t="s">
        <v>54</v>
      </c>
      <c r="C212" s="111">
        <v>208</v>
      </c>
      <c r="D212" s="112">
        <v>0.93516203703703704</v>
      </c>
      <c r="E212" s="120">
        <v>0.94296296296296289</v>
      </c>
      <c r="F212" s="113">
        <v>16.478000000000002</v>
      </c>
      <c r="G212" s="114">
        <v>13.9376</v>
      </c>
      <c r="H212" s="121">
        <v>93.269000000000005</v>
      </c>
      <c r="I212" s="70">
        <v>5.3849999999999998</v>
      </c>
      <c r="J212" s="70">
        <f t="shared" si="28"/>
        <v>64620</v>
      </c>
      <c r="K212" s="70">
        <f t="shared" si="29"/>
        <v>57.751351178635581</v>
      </c>
      <c r="L212" s="70">
        <v>76.5</v>
      </c>
      <c r="M212" s="70">
        <f t="shared" si="30"/>
        <v>8749.41900923914</v>
      </c>
      <c r="N212" s="70">
        <f t="shared" si="31"/>
        <v>60.325144208141651</v>
      </c>
      <c r="O212" s="101">
        <f t="shared" si="25"/>
        <v>7.8009259259258501E-3</v>
      </c>
      <c r="P212" s="102">
        <f t="shared" si="26"/>
        <v>88.013056379822828</v>
      </c>
      <c r="Q212" s="102">
        <f>AVERAGE(P$5:P212)</f>
        <v>59.479529240179701</v>
      </c>
      <c r="R212" s="103">
        <f t="shared" si="27"/>
        <v>16.478000000000002</v>
      </c>
      <c r="S212" s="104"/>
      <c r="T212" s="105">
        <v>1</v>
      </c>
      <c r="U212" s="106">
        <v>0.7</v>
      </c>
      <c r="V212" s="107"/>
    </row>
    <row r="213" spans="1:22" ht="12.75" customHeight="1" x14ac:dyDescent="0.2">
      <c r="A213" s="119">
        <v>44434</v>
      </c>
      <c r="B213" s="123" t="s">
        <v>54</v>
      </c>
      <c r="C213" s="111">
        <v>209</v>
      </c>
      <c r="D213" s="112">
        <v>0.93516203703703704</v>
      </c>
      <c r="E213" s="120">
        <v>0.94296296296296289</v>
      </c>
      <c r="F213" s="113">
        <v>16.478000000000002</v>
      </c>
      <c r="G213" s="114">
        <v>5.0762087999999999</v>
      </c>
      <c r="H213" s="121">
        <v>93.269000000000005</v>
      </c>
      <c r="I213" s="70">
        <v>5.8070000000000004</v>
      </c>
      <c r="J213" s="70">
        <f t="shared" si="28"/>
        <v>69684</v>
      </c>
      <c r="K213" s="70">
        <f t="shared" si="29"/>
        <v>57.751351178635581</v>
      </c>
      <c r="L213" s="70">
        <v>76.5</v>
      </c>
      <c r="M213" s="70">
        <f t="shared" si="30"/>
        <v>9304.9617843485703</v>
      </c>
      <c r="N213" s="70">
        <f t="shared" si="31"/>
        <v>64.155478312255141</v>
      </c>
      <c r="O213" s="101">
        <f t="shared" si="25"/>
        <v>7.8009259259258501E-3</v>
      </c>
      <c r="P213" s="102">
        <f t="shared" si="26"/>
        <v>88.013056379822828</v>
      </c>
      <c r="Q213" s="102">
        <f>AVERAGE(P$5:P213)</f>
        <v>59.616053293479432</v>
      </c>
      <c r="R213" s="103">
        <f t="shared" si="27"/>
        <v>16.478000000000002</v>
      </c>
      <c r="S213" s="104"/>
      <c r="T213" s="105">
        <v>1</v>
      </c>
      <c r="U213" s="106">
        <v>0.7</v>
      </c>
      <c r="V213" s="107"/>
    </row>
    <row r="214" spans="1:22" ht="12.75" customHeight="1" x14ac:dyDescent="0.2">
      <c r="A214" s="119">
        <v>44434</v>
      </c>
      <c r="B214" s="123" t="s">
        <v>54</v>
      </c>
      <c r="C214" s="111">
        <v>210</v>
      </c>
      <c r="D214" s="112">
        <v>0.94680555555555557</v>
      </c>
      <c r="E214" s="120">
        <v>0.95464120370370376</v>
      </c>
      <c r="F214" s="113">
        <v>16.489999999999998</v>
      </c>
      <c r="G214" s="114">
        <v>9.1088960000000014</v>
      </c>
      <c r="H214" s="121">
        <v>93.131</v>
      </c>
      <c r="I214" s="70">
        <v>6.4939999999999998</v>
      </c>
      <c r="J214" s="70">
        <f t="shared" si="28"/>
        <v>77928</v>
      </c>
      <c r="K214" s="70">
        <f t="shared" si="29"/>
        <v>57.537307462333516</v>
      </c>
      <c r="L214" s="70">
        <v>76.5</v>
      </c>
      <c r="M214" s="70">
        <f t="shared" si="30"/>
        <v>10473.745493293563</v>
      </c>
      <c r="N214" s="70">
        <f t="shared" si="31"/>
        <v>72.213961477340732</v>
      </c>
      <c r="O214" s="101">
        <f t="shared" si="25"/>
        <v>7.8356481481481888E-3</v>
      </c>
      <c r="P214" s="102">
        <f t="shared" si="26"/>
        <v>87.686853766616963</v>
      </c>
      <c r="Q214" s="102">
        <f>AVERAGE(P$5:P214)</f>
        <v>59.749723771922945</v>
      </c>
      <c r="R214" s="103">
        <f t="shared" si="27"/>
        <v>16.489999999999998</v>
      </c>
      <c r="S214" s="104"/>
      <c r="T214" s="105">
        <v>1</v>
      </c>
      <c r="U214" s="106">
        <v>0.7</v>
      </c>
      <c r="V214" s="107"/>
    </row>
    <row r="215" spans="1:22" ht="12.75" customHeight="1" x14ac:dyDescent="0.2">
      <c r="A215" s="119">
        <v>44434</v>
      </c>
      <c r="B215" s="123" t="s">
        <v>54</v>
      </c>
      <c r="C215" s="111">
        <v>211</v>
      </c>
      <c r="D215" s="112">
        <v>0.95776620370370369</v>
      </c>
      <c r="E215" s="120">
        <v>0.96550925925925923</v>
      </c>
      <c r="F215" s="113">
        <v>16.983000000000001</v>
      </c>
      <c r="G215" s="114">
        <v>11.0152</v>
      </c>
      <c r="H215" s="121">
        <v>93.840999999999994</v>
      </c>
      <c r="I215" s="70">
        <v>7.415</v>
      </c>
      <c r="J215" s="70">
        <f t="shared" si="28"/>
        <v>88980</v>
      </c>
      <c r="K215" s="70">
        <f t="shared" si="29"/>
        <v>59.96610481076241</v>
      </c>
      <c r="L215" s="70">
        <v>76.5</v>
      </c>
      <c r="M215" s="70">
        <f t="shared" si="30"/>
        <v>11574.809847806167</v>
      </c>
      <c r="N215" s="70">
        <f t="shared" si="31"/>
        <v>79.805535946260051</v>
      </c>
      <c r="O215" s="101">
        <f t="shared" si="25"/>
        <v>7.7430555555555447E-3</v>
      </c>
      <c r="P215" s="102">
        <f t="shared" si="26"/>
        <v>91.388340807175013</v>
      </c>
      <c r="Q215" s="102">
        <f>AVERAGE(P$5:P215)</f>
        <v>59.899669824222713</v>
      </c>
      <c r="R215" s="103">
        <f t="shared" si="27"/>
        <v>16.983000000000001</v>
      </c>
      <c r="S215" s="104"/>
      <c r="T215" s="105">
        <v>1</v>
      </c>
      <c r="U215" s="106">
        <v>0.7</v>
      </c>
      <c r="V215" s="107"/>
    </row>
    <row r="216" spans="1:22" ht="12.75" customHeight="1" x14ac:dyDescent="0.2">
      <c r="A216" s="119">
        <v>44434</v>
      </c>
      <c r="B216" s="123" t="s">
        <v>54</v>
      </c>
      <c r="C216" s="111">
        <v>212</v>
      </c>
      <c r="D216" s="112">
        <v>0.96888888888888891</v>
      </c>
      <c r="E216" s="120">
        <v>0.9765625</v>
      </c>
      <c r="F216" s="113">
        <v>17.013999999999999</v>
      </c>
      <c r="G216" s="114">
        <v>12.364000000000001</v>
      </c>
      <c r="H216" s="121">
        <v>67.091999999999999</v>
      </c>
      <c r="I216" s="70">
        <v>5.5869999999999997</v>
      </c>
      <c r="J216" s="70">
        <f t="shared" si="28"/>
        <v>67044</v>
      </c>
      <c r="K216" s="70">
        <f t="shared" si="29"/>
        <v>60.619234490497902</v>
      </c>
      <c r="L216" s="70">
        <v>76.5</v>
      </c>
      <c r="M216" s="70">
        <f t="shared" si="30"/>
        <v>6253.03911517506</v>
      </c>
      <c r="N216" s="70">
        <f t="shared" si="31"/>
        <v>43.113203969744397</v>
      </c>
      <c r="O216" s="101">
        <f t="shared" si="25"/>
        <v>7.6736111111110894E-3</v>
      </c>
      <c r="P216" s="102">
        <f t="shared" si="26"/>
        <v>92.383710407240073</v>
      </c>
      <c r="Q216" s="102">
        <f>AVERAGE(P$5:P216)</f>
        <v>60.052896430746387</v>
      </c>
      <c r="R216" s="103">
        <f t="shared" si="27"/>
        <v>17.013999999999999</v>
      </c>
      <c r="S216" s="104"/>
      <c r="T216" s="105">
        <v>1</v>
      </c>
      <c r="U216" s="106">
        <v>0.7</v>
      </c>
      <c r="V216" s="107"/>
    </row>
    <row r="217" spans="1:22" ht="12.75" customHeight="1" x14ac:dyDescent="0.2">
      <c r="A217" s="119">
        <v>44435</v>
      </c>
      <c r="B217" s="123" t="s">
        <v>54</v>
      </c>
      <c r="C217" s="111">
        <v>213</v>
      </c>
      <c r="D217" s="112">
        <v>0.99613425925925936</v>
      </c>
      <c r="E217" s="120">
        <v>1.0216087962962963</v>
      </c>
      <c r="F217" s="113">
        <v>16.501999999999999</v>
      </c>
      <c r="G217" s="114">
        <v>15.995644</v>
      </c>
      <c r="H217" s="121">
        <v>93.085999999999999</v>
      </c>
      <c r="I217" s="70">
        <v>5.2480000000000002</v>
      </c>
      <c r="J217" s="70">
        <f t="shared" si="28"/>
        <v>62976</v>
      </c>
      <c r="K217" s="70">
        <f t="shared" si="29"/>
        <v>17.710633171104103</v>
      </c>
      <c r="L217" s="70">
        <v>76.5</v>
      </c>
      <c r="M217" s="70">
        <f t="shared" si="30"/>
        <v>27381.215753598743</v>
      </c>
      <c r="N217" s="70">
        <f t="shared" si="31"/>
        <v>188.78691112928246</v>
      </c>
      <c r="O217" s="101">
        <f t="shared" si="25"/>
        <v>2.5474537037036948E-2</v>
      </c>
      <c r="P217" s="102">
        <f t="shared" si="26"/>
        <v>26.991004089050524</v>
      </c>
      <c r="Q217" s="102">
        <f>AVERAGE(P$5:P217)</f>
        <v>59.897676278907433</v>
      </c>
      <c r="R217" s="103">
        <f t="shared" si="27"/>
        <v>16.501999999999999</v>
      </c>
      <c r="S217" s="104"/>
      <c r="T217" s="105">
        <f t="shared" ref="T217:T243" si="32">((((P217/60)*1000)/H217)/Y$1)</f>
        <v>0.43932987496493181</v>
      </c>
      <c r="U217" s="106">
        <v>0.7</v>
      </c>
      <c r="V217" s="107"/>
    </row>
    <row r="218" spans="1:22" ht="12.75" customHeight="1" x14ac:dyDescent="0.2">
      <c r="A218" s="119">
        <v>44435</v>
      </c>
      <c r="B218" s="123" t="s">
        <v>54</v>
      </c>
      <c r="C218" s="111">
        <v>214</v>
      </c>
      <c r="D218" s="112">
        <v>2.8078703703703703E-2</v>
      </c>
      <c r="E218" s="120">
        <v>3.5439814814814813E-2</v>
      </c>
      <c r="F218" s="113">
        <v>16.515999999999998</v>
      </c>
      <c r="G218" s="114">
        <v>17.2480048</v>
      </c>
      <c r="H218" s="121">
        <v>90.37</v>
      </c>
      <c r="I218" s="70">
        <v>5.056</v>
      </c>
      <c r="J218" s="70">
        <f t="shared" si="28"/>
        <v>60672</v>
      </c>
      <c r="K218" s="70">
        <f t="shared" si="29"/>
        <v>61.343041630188672</v>
      </c>
      <c r="L218" s="70">
        <v>76.5</v>
      </c>
      <c r="M218" s="70">
        <f t="shared" si="30"/>
        <v>7562.9198786725374</v>
      </c>
      <c r="N218" s="70">
        <f t="shared" si="31"/>
        <v>52.144517462676262</v>
      </c>
      <c r="O218" s="101">
        <f t="shared" si="25"/>
        <v>7.3611111111111099E-3</v>
      </c>
      <c r="P218" s="102">
        <f t="shared" si="26"/>
        <v>93.486792452830187</v>
      </c>
      <c r="Q218" s="102">
        <f>AVERAGE(P$5:P218)</f>
        <v>60.054634765701465</v>
      </c>
      <c r="R218" s="103">
        <f t="shared" si="27"/>
        <v>16.515999999999998</v>
      </c>
      <c r="S218" s="104"/>
      <c r="T218" s="105">
        <v>1</v>
      </c>
      <c r="U218" s="106">
        <v>0.7</v>
      </c>
      <c r="V218" s="107"/>
    </row>
    <row r="219" spans="1:22" ht="12.75" customHeight="1" x14ac:dyDescent="0.2">
      <c r="A219" s="119">
        <v>44435</v>
      </c>
      <c r="B219" s="123" t="s">
        <v>54</v>
      </c>
      <c r="C219" s="111">
        <v>215</v>
      </c>
      <c r="D219" s="112">
        <v>3.9039351851851853E-2</v>
      </c>
      <c r="E219" s="120">
        <v>4.8263888888888884E-2</v>
      </c>
      <c r="F219" s="113">
        <v>16.466999999999999</v>
      </c>
      <c r="G219" s="114">
        <v>22.695133599999998</v>
      </c>
      <c r="H219" s="121">
        <v>88.965999999999994</v>
      </c>
      <c r="I219" s="70">
        <v>2.4620000000000002</v>
      </c>
      <c r="J219" s="70">
        <f t="shared" si="28"/>
        <v>29544.000000000004</v>
      </c>
      <c r="K219" s="70">
        <f t="shared" si="29"/>
        <v>48.806055761104169</v>
      </c>
      <c r="L219" s="70">
        <v>76.5</v>
      </c>
      <c r="M219" s="70">
        <f t="shared" si="30"/>
        <v>4717.6413477902433</v>
      </c>
      <c r="N219" s="70">
        <f t="shared" si="31"/>
        <v>32.527004859090255</v>
      </c>
      <c r="O219" s="101">
        <f t="shared" si="25"/>
        <v>9.2245370370370311E-3</v>
      </c>
      <c r="P219" s="102">
        <f t="shared" si="26"/>
        <v>74.3804265997491</v>
      </c>
      <c r="Q219" s="102">
        <f>AVERAGE(P$5:P219)</f>
        <v>60.12126635562727</v>
      </c>
      <c r="R219" s="103">
        <f t="shared" si="27"/>
        <v>16.466999999999999</v>
      </c>
      <c r="S219" s="104"/>
      <c r="T219" s="105">
        <v>1</v>
      </c>
      <c r="U219" s="106">
        <v>0.7</v>
      </c>
      <c r="V219" s="107"/>
    </row>
    <row r="220" spans="1:22" ht="12.75" customHeight="1" x14ac:dyDescent="0.2">
      <c r="A220" s="119">
        <v>44435</v>
      </c>
      <c r="B220" s="123" t="s">
        <v>54</v>
      </c>
      <c r="C220" s="111">
        <v>216</v>
      </c>
      <c r="D220" s="112">
        <v>5.4131944444444441E-2</v>
      </c>
      <c r="E220" s="120">
        <v>6.157407407407408E-2</v>
      </c>
      <c r="F220" s="113">
        <v>16.498999999999999</v>
      </c>
      <c r="G220" s="114">
        <v>15.736000000000001</v>
      </c>
      <c r="H220" s="121">
        <v>92.180999999999997</v>
      </c>
      <c r="I220" s="70">
        <v>6.1689999999999996</v>
      </c>
      <c r="J220" s="70">
        <f t="shared" si="28"/>
        <v>74028</v>
      </c>
      <c r="K220" s="70">
        <f t="shared" si="29"/>
        <v>60.612779152721536</v>
      </c>
      <c r="L220" s="70">
        <v>76.5</v>
      </c>
      <c r="M220" s="70">
        <f t="shared" si="30"/>
        <v>9447.81593346724</v>
      </c>
      <c r="N220" s="70">
        <f t="shared" si="31"/>
        <v>65.140423385432584</v>
      </c>
      <c r="O220" s="101">
        <f t="shared" si="25"/>
        <v>7.4421296296296388E-3</v>
      </c>
      <c r="P220" s="102">
        <f t="shared" si="26"/>
        <v>92.373872472783702</v>
      </c>
      <c r="Q220" s="102">
        <f>AVERAGE(P$5:P220)</f>
        <v>60.270583976540038</v>
      </c>
      <c r="R220" s="103">
        <f t="shared" si="27"/>
        <v>16.498999999999999</v>
      </c>
      <c r="S220" s="104"/>
      <c r="T220" s="105">
        <v>1</v>
      </c>
      <c r="U220" s="106">
        <v>0.7</v>
      </c>
      <c r="V220" s="107"/>
    </row>
    <row r="221" spans="1:22" ht="12.75" customHeight="1" x14ac:dyDescent="0.2">
      <c r="A221" s="119">
        <v>44435</v>
      </c>
      <c r="B221" s="123" t="s">
        <v>54</v>
      </c>
      <c r="C221" s="111">
        <v>217</v>
      </c>
      <c r="D221" s="112">
        <v>9.5011574074074068E-2</v>
      </c>
      <c r="E221" s="120">
        <v>0.10203703703703704</v>
      </c>
      <c r="F221" s="113">
        <v>16.513999999999999</v>
      </c>
      <c r="G221" s="114">
        <v>22.610608800000001</v>
      </c>
      <c r="H221" s="121">
        <v>92.274000000000001</v>
      </c>
      <c r="I221" s="70">
        <v>5.665</v>
      </c>
      <c r="J221" s="70">
        <f t="shared" si="28"/>
        <v>67980</v>
      </c>
      <c r="K221" s="70">
        <f t="shared" si="29"/>
        <v>64.26598034135084</v>
      </c>
      <c r="L221" s="70">
        <v>76.5</v>
      </c>
      <c r="M221" s="70">
        <f t="shared" si="30"/>
        <v>8308.239464061091</v>
      </c>
      <c r="N221" s="70">
        <f t="shared" si="31"/>
        <v>57.283317127229843</v>
      </c>
      <c r="O221" s="101">
        <f t="shared" si="25"/>
        <v>7.0254629629629695E-3</v>
      </c>
      <c r="P221" s="102">
        <f t="shared" si="26"/>
        <v>97.941350906095451</v>
      </c>
      <c r="Q221" s="102">
        <f>AVERAGE(P$5:P221)</f>
        <v>60.444181980823707</v>
      </c>
      <c r="R221" s="103">
        <f t="shared" si="27"/>
        <v>16.513999999999999</v>
      </c>
      <c r="S221" s="125"/>
      <c r="T221" s="105">
        <v>1</v>
      </c>
      <c r="U221" s="106">
        <v>0.7</v>
      </c>
      <c r="V221" s="126"/>
    </row>
    <row r="222" spans="1:22" hidden="1" x14ac:dyDescent="0.2">
      <c r="A222" s="119">
        <v>44435</v>
      </c>
      <c r="B222" s="123" t="s">
        <v>53</v>
      </c>
      <c r="C222" s="111">
        <v>218</v>
      </c>
      <c r="D222" s="112">
        <v>0.10653935185185186</v>
      </c>
      <c r="E222" s="120">
        <v>0.13266203703703702</v>
      </c>
      <c r="F222" s="113">
        <v>16.48</v>
      </c>
      <c r="G222" s="114">
        <v>27.663888</v>
      </c>
      <c r="H222" s="121">
        <v>77.39</v>
      </c>
      <c r="I222" s="70">
        <v>5.5780000000000003</v>
      </c>
      <c r="J222" s="70">
        <f t="shared" si="28"/>
        <v>66936</v>
      </c>
      <c r="K222" s="70">
        <f t="shared" si="29"/>
        <v>17.248176829419595</v>
      </c>
      <c r="L222" s="70">
        <v>76.5</v>
      </c>
      <c r="M222" s="70">
        <f t="shared" si="30"/>
        <v>25016.313371007469</v>
      </c>
      <c r="N222" s="70">
        <f t="shared" si="31"/>
        <v>172.48147677788745</v>
      </c>
      <c r="O222" s="101">
        <f t="shared" si="25"/>
        <v>2.6122685185185165E-2</v>
      </c>
      <c r="P222" s="102">
        <f t="shared" si="26"/>
        <v>26.286220646876405</v>
      </c>
      <c r="Q222" s="102">
        <f>AVERAGE(P$5:P222)</f>
        <v>60.287494084796421</v>
      </c>
      <c r="R222" s="103">
        <f t="shared" si="27"/>
        <v>16.48</v>
      </c>
      <c r="S222" s="125"/>
      <c r="T222" s="105">
        <f t="shared" si="32"/>
        <v>0.51463505673500221</v>
      </c>
      <c r="U222" s="106">
        <v>0.7</v>
      </c>
      <c r="V222" s="126"/>
    </row>
    <row r="223" spans="1:22" ht="12.75" customHeight="1" x14ac:dyDescent="0.2">
      <c r="A223" s="119">
        <v>44435</v>
      </c>
      <c r="B223" s="123" t="s">
        <v>54</v>
      </c>
      <c r="C223" s="111">
        <v>219</v>
      </c>
      <c r="D223" s="112">
        <v>0.13728009259259258</v>
      </c>
      <c r="E223" s="120">
        <v>0.14905092592592592</v>
      </c>
      <c r="F223" s="113">
        <v>16.457999999999998</v>
      </c>
      <c r="G223" s="114">
        <v>39.038767999999997</v>
      </c>
      <c r="H223" s="121">
        <v>91.757000000000005</v>
      </c>
      <c r="I223" s="70">
        <v>4.67</v>
      </c>
      <c r="J223" s="70">
        <f t="shared" si="28"/>
        <v>56040</v>
      </c>
      <c r="K223" s="70">
        <f t="shared" si="29"/>
        <v>38.227302456637133</v>
      </c>
      <c r="L223" s="70">
        <v>76.5</v>
      </c>
      <c r="M223" s="70">
        <f t="shared" si="30"/>
        <v>11552.670350324181</v>
      </c>
      <c r="N223" s="70">
        <f t="shared" si="31"/>
        <v>79.652889424601142</v>
      </c>
      <c r="O223" s="101">
        <f t="shared" si="25"/>
        <v>1.1770833333333341E-2</v>
      </c>
      <c r="P223" s="102">
        <f t="shared" si="26"/>
        <v>58.25840707964597</v>
      </c>
      <c r="Q223" s="102">
        <f>AVERAGE(P$5:P223)</f>
        <v>60.278228847329984</v>
      </c>
      <c r="R223" s="103">
        <f t="shared" si="27"/>
        <v>16.457999999999998</v>
      </c>
      <c r="S223" s="125"/>
      <c r="T223" s="105">
        <f t="shared" si="32"/>
        <v>0.96200086922021588</v>
      </c>
      <c r="U223" s="106">
        <v>0.7</v>
      </c>
      <c r="V223" s="126"/>
    </row>
    <row r="224" spans="1:22" ht="12.75" customHeight="1" x14ac:dyDescent="0.2">
      <c r="A224" s="119">
        <v>44435</v>
      </c>
      <c r="B224" s="123" t="s">
        <v>54</v>
      </c>
      <c r="C224" s="111">
        <v>220</v>
      </c>
      <c r="D224" s="112">
        <v>0.1822337962962963</v>
      </c>
      <c r="E224" s="120">
        <v>0.20148148148148148</v>
      </c>
      <c r="F224" s="113">
        <v>16.459</v>
      </c>
      <c r="G224" s="114">
        <v>53.476997599999997</v>
      </c>
      <c r="H224" s="121">
        <v>90.012</v>
      </c>
      <c r="I224" s="70">
        <v>5.34</v>
      </c>
      <c r="J224" s="70">
        <f t="shared" si="28"/>
        <v>64080</v>
      </c>
      <c r="K224" s="70">
        <f t="shared" si="29"/>
        <v>23.379151415033071</v>
      </c>
      <c r="L224" s="70">
        <v>76.5</v>
      </c>
      <c r="M224" s="70">
        <f t="shared" si="30"/>
        <v>20952.186406323501</v>
      </c>
      <c r="N224" s="70">
        <f t="shared" si="31"/>
        <v>144.46029674686301</v>
      </c>
      <c r="O224" s="101">
        <f t="shared" si="25"/>
        <v>1.9247685185185187E-2</v>
      </c>
      <c r="P224" s="102">
        <f t="shared" si="26"/>
        <v>35.62982561635598</v>
      </c>
      <c r="Q224" s="102">
        <f>AVERAGE(P$5:P224)</f>
        <v>60.166190650825548</v>
      </c>
      <c r="R224" s="103">
        <f t="shared" si="27"/>
        <v>16.459</v>
      </c>
      <c r="S224" s="125"/>
      <c r="T224" s="105">
        <f t="shared" si="32"/>
        <v>0.59974874758038965</v>
      </c>
      <c r="U224" s="106">
        <v>0.7</v>
      </c>
      <c r="V224" s="126"/>
    </row>
    <row r="225" spans="1:22" hidden="1" x14ac:dyDescent="0.2">
      <c r="A225" s="119">
        <v>44435</v>
      </c>
      <c r="B225" s="123" t="s">
        <v>53</v>
      </c>
      <c r="C225" s="111">
        <v>221</v>
      </c>
      <c r="D225" s="112">
        <v>0.2056597222222222</v>
      </c>
      <c r="E225" s="120">
        <v>0.22738425925925929</v>
      </c>
      <c r="F225" s="113">
        <v>16.481999999999999</v>
      </c>
      <c r="G225" s="114">
        <v>46.3636512</v>
      </c>
      <c r="H225" s="121">
        <v>90.686999999999998</v>
      </c>
      <c r="I225" s="70">
        <v>3.69</v>
      </c>
      <c r="J225" s="70">
        <f t="shared" si="28"/>
        <v>44280</v>
      </c>
      <c r="K225" s="70">
        <f t="shared" si="29"/>
        <v>20.742599634310022</v>
      </c>
      <c r="L225" s="70">
        <v>76.5</v>
      </c>
      <c r="M225" s="70">
        <f t="shared" si="30"/>
        <v>16498.394341482239</v>
      </c>
      <c r="N225" s="70">
        <f t="shared" si="31"/>
        <v>113.75246936987807</v>
      </c>
      <c r="O225" s="101">
        <f t="shared" si="25"/>
        <v>2.1724537037037084E-2</v>
      </c>
      <c r="P225" s="102">
        <f t="shared" si="26"/>
        <v>31.611720831113409</v>
      </c>
      <c r="Q225" s="102">
        <f>AVERAGE(P$5:P225)</f>
        <v>60.036984905034998</v>
      </c>
      <c r="R225" s="103">
        <f t="shared" si="27"/>
        <v>16.481999999999999</v>
      </c>
      <c r="S225" s="125"/>
      <c r="T225" s="105">
        <f t="shared" si="32"/>
        <v>0.5281522898961063</v>
      </c>
      <c r="U225" s="106">
        <v>0.7</v>
      </c>
      <c r="V225" s="126"/>
    </row>
    <row r="226" spans="1:22" ht="12.75" customHeight="1" x14ac:dyDescent="0.2">
      <c r="A226" s="119">
        <v>44435</v>
      </c>
      <c r="B226" s="123" t="s">
        <v>54</v>
      </c>
      <c r="C226" s="111">
        <f>C225+1</f>
        <v>222</v>
      </c>
      <c r="D226" s="112">
        <v>2.8078703703703703E-2</v>
      </c>
      <c r="E226" s="120">
        <v>3.5439814814814813E-2</v>
      </c>
      <c r="F226" s="113">
        <v>16.515999999999998</v>
      </c>
      <c r="G226" s="114">
        <v>17.2480048</v>
      </c>
      <c r="H226" s="121">
        <v>90.37</v>
      </c>
      <c r="I226" s="70">
        <v>4.8499999999999996</v>
      </c>
      <c r="J226" s="70">
        <f t="shared" si="28"/>
        <v>58199.999999999993</v>
      </c>
      <c r="K226" s="70">
        <f t="shared" si="29"/>
        <v>61.343041630188672</v>
      </c>
      <c r="L226" s="70">
        <v>76.5</v>
      </c>
      <c r="M226" s="70">
        <f t="shared" si="30"/>
        <v>7263.9649958976534</v>
      </c>
      <c r="N226" s="70">
        <f t="shared" si="31"/>
        <v>50.083295295115306</v>
      </c>
      <c r="O226" s="101">
        <f t="shared" si="25"/>
        <v>7.3611111111111099E-3</v>
      </c>
      <c r="P226" s="102">
        <f t="shared" si="26"/>
        <v>93.486792452830187</v>
      </c>
      <c r="Q226" s="102">
        <f>AVERAGE(P$5:P226)</f>
        <v>60.187659713808848</v>
      </c>
      <c r="R226" s="103">
        <f t="shared" si="27"/>
        <v>16.515999999999998</v>
      </c>
      <c r="S226" s="125"/>
      <c r="T226" s="105">
        <v>1</v>
      </c>
      <c r="U226" s="106">
        <v>0.7</v>
      </c>
      <c r="V226" s="126"/>
    </row>
    <row r="227" spans="1:22" ht="12.75" customHeight="1" x14ac:dyDescent="0.2">
      <c r="A227" s="119">
        <v>44435</v>
      </c>
      <c r="B227" s="123" t="s">
        <v>54</v>
      </c>
      <c r="C227" s="111">
        <f t="shared" ref="C227:C244" si="33">C226+1</f>
        <v>223</v>
      </c>
      <c r="D227" s="112">
        <v>3.9039351851851853E-2</v>
      </c>
      <c r="E227" s="120">
        <v>4.8263888888888884E-2</v>
      </c>
      <c r="F227" s="113">
        <v>16.466999999999999</v>
      </c>
      <c r="G227" s="114">
        <v>22.695133599999998</v>
      </c>
      <c r="H227" s="121">
        <v>88.965999999999994</v>
      </c>
      <c r="I227" s="70">
        <v>3.92</v>
      </c>
      <c r="J227" s="70">
        <f t="shared" si="28"/>
        <v>47040</v>
      </c>
      <c r="K227" s="70">
        <f t="shared" si="29"/>
        <v>48.806055761104169</v>
      </c>
      <c r="L227" s="70">
        <v>76.5</v>
      </c>
      <c r="M227" s="70">
        <f t="shared" si="30"/>
        <v>7335.74798419128</v>
      </c>
      <c r="N227" s="70">
        <f t="shared" si="31"/>
        <v>50.578221771482667</v>
      </c>
      <c r="O227" s="101">
        <f t="shared" si="25"/>
        <v>9.2245370370370311E-3</v>
      </c>
      <c r="P227" s="102">
        <f t="shared" si="26"/>
        <v>74.3804265997491</v>
      </c>
      <c r="Q227" s="102">
        <f>AVERAGE(P$5:P227)</f>
        <v>60.251304408364639</v>
      </c>
      <c r="R227" s="103">
        <f t="shared" si="27"/>
        <v>16.466999999999999</v>
      </c>
      <c r="S227" s="125"/>
      <c r="T227" s="105">
        <v>1</v>
      </c>
      <c r="U227" s="106">
        <v>0.7</v>
      </c>
      <c r="V227" s="126"/>
    </row>
    <row r="228" spans="1:22" ht="12.75" customHeight="1" x14ac:dyDescent="0.2">
      <c r="A228" s="119">
        <v>44435</v>
      </c>
      <c r="B228" s="123" t="s">
        <v>54</v>
      </c>
      <c r="C228" s="111">
        <f t="shared" si="33"/>
        <v>224</v>
      </c>
      <c r="D228" s="112">
        <v>5.4131944444444441E-2</v>
      </c>
      <c r="E228" s="120">
        <v>6.157407407407408E-2</v>
      </c>
      <c r="F228" s="113">
        <v>16.498999999999999</v>
      </c>
      <c r="G228" s="114">
        <v>15.736000000000001</v>
      </c>
      <c r="H228" s="121">
        <v>92.180999999999997</v>
      </c>
      <c r="I228" s="70">
        <v>4.79</v>
      </c>
      <c r="J228" s="70">
        <f t="shared" si="28"/>
        <v>57480</v>
      </c>
      <c r="K228" s="70">
        <f t="shared" si="29"/>
        <v>60.612779152721536</v>
      </c>
      <c r="L228" s="70">
        <v>76.5</v>
      </c>
      <c r="M228" s="70">
        <f t="shared" si="30"/>
        <v>7381.8605479009384</v>
      </c>
      <c r="N228" s="70">
        <f t="shared" si="31"/>
        <v>50.89615683124547</v>
      </c>
      <c r="O228" s="101">
        <f t="shared" si="25"/>
        <v>7.4421296296296388E-3</v>
      </c>
      <c r="P228" s="102">
        <f t="shared" si="26"/>
        <v>92.373872472783702</v>
      </c>
      <c r="Q228" s="102">
        <f>AVERAGE(P$5:P228)</f>
        <v>60.394708730080801</v>
      </c>
      <c r="R228" s="103">
        <f t="shared" si="27"/>
        <v>16.498999999999999</v>
      </c>
      <c r="S228" s="125"/>
      <c r="T228" s="105">
        <v>1</v>
      </c>
      <c r="U228" s="106">
        <v>0.7</v>
      </c>
      <c r="V228" s="126"/>
    </row>
    <row r="229" spans="1:22" ht="12.75" customHeight="1" x14ac:dyDescent="0.2">
      <c r="A229" s="119">
        <v>44435</v>
      </c>
      <c r="B229" s="123" t="s">
        <v>54</v>
      </c>
      <c r="C229" s="111">
        <f t="shared" si="33"/>
        <v>225</v>
      </c>
      <c r="D229" s="112">
        <v>9.5011574074074068E-2</v>
      </c>
      <c r="E229" s="120">
        <v>0.10203703703703704</v>
      </c>
      <c r="F229" s="113">
        <v>16.513999999999999</v>
      </c>
      <c r="G229" s="114">
        <v>22.610608800000001</v>
      </c>
      <c r="H229" s="121">
        <v>92.274000000000001</v>
      </c>
      <c r="I229" s="70">
        <v>5.98</v>
      </c>
      <c r="J229" s="70">
        <f t="shared" si="28"/>
        <v>71760</v>
      </c>
      <c r="K229" s="70">
        <f t="shared" si="29"/>
        <v>64.26598034135084</v>
      </c>
      <c r="L229" s="70">
        <v>76.5</v>
      </c>
      <c r="M229" s="70">
        <f t="shared" si="30"/>
        <v>8753.7810217584829</v>
      </c>
      <c r="N229" s="70">
        <f t="shared" si="31"/>
        <v>60.355219237579519</v>
      </c>
      <c r="O229" s="101">
        <f t="shared" si="25"/>
        <v>7.0254629629629695E-3</v>
      </c>
      <c r="P229" s="102">
        <f t="shared" si="26"/>
        <v>97.941350906095451</v>
      </c>
      <c r="Q229" s="102">
        <f>AVERAGE(P$5:P229)</f>
        <v>60.561582695307528</v>
      </c>
      <c r="R229" s="103">
        <f t="shared" si="27"/>
        <v>16.513999999999999</v>
      </c>
      <c r="S229" s="125"/>
      <c r="T229" s="105">
        <v>1</v>
      </c>
      <c r="U229" s="106">
        <v>0.7</v>
      </c>
      <c r="V229" s="126"/>
    </row>
    <row r="230" spans="1:22" hidden="1" x14ac:dyDescent="0.2">
      <c r="A230" s="119">
        <v>44435</v>
      </c>
      <c r="B230" s="123" t="s">
        <v>53</v>
      </c>
      <c r="C230" s="111">
        <f t="shared" si="33"/>
        <v>226</v>
      </c>
      <c r="D230" s="112">
        <v>0.10653935185185186</v>
      </c>
      <c r="E230" s="120">
        <v>0.13266203703703702</v>
      </c>
      <c r="F230" s="113">
        <v>16.48</v>
      </c>
      <c r="G230" s="114">
        <v>27.663888</v>
      </c>
      <c r="H230" s="121">
        <v>77.39</v>
      </c>
      <c r="I230" s="70">
        <v>5.25</v>
      </c>
      <c r="J230" s="70">
        <f t="shared" si="28"/>
        <v>63000</v>
      </c>
      <c r="K230" s="70">
        <f t="shared" si="29"/>
        <v>17.248176829419595</v>
      </c>
      <c r="L230" s="70">
        <v>76.5</v>
      </c>
      <c r="M230" s="70">
        <f t="shared" si="30"/>
        <v>23566.557256670989</v>
      </c>
      <c r="N230" s="70">
        <f t="shared" si="31"/>
        <v>162.48575631100485</v>
      </c>
      <c r="O230" s="101">
        <f t="shared" si="25"/>
        <v>2.6122685185185165E-2</v>
      </c>
      <c r="P230" s="102">
        <f t="shared" si="26"/>
        <v>26.286220646876405</v>
      </c>
      <c r="Q230" s="102">
        <f>AVERAGE(P$5:P230)</f>
        <v>60.409921801287922</v>
      </c>
      <c r="R230" s="103">
        <f t="shared" si="27"/>
        <v>16.48</v>
      </c>
      <c r="S230" s="125"/>
      <c r="T230" s="105">
        <f t="shared" si="32"/>
        <v>0.51463505673500221</v>
      </c>
      <c r="U230" s="106">
        <v>0.7</v>
      </c>
      <c r="V230" s="126"/>
    </row>
    <row r="231" spans="1:22" ht="12.75" customHeight="1" x14ac:dyDescent="0.2">
      <c r="A231" s="119">
        <v>44435</v>
      </c>
      <c r="B231" s="123" t="s">
        <v>54</v>
      </c>
      <c r="C231" s="111">
        <f t="shared" si="33"/>
        <v>227</v>
      </c>
      <c r="D231" s="112">
        <v>0.13728009259259258</v>
      </c>
      <c r="E231" s="120">
        <v>0.14905092592592592</v>
      </c>
      <c r="F231" s="113">
        <v>16.457999999999998</v>
      </c>
      <c r="G231" s="114">
        <v>39.038767999999997</v>
      </c>
      <c r="H231" s="121">
        <v>91.757000000000005</v>
      </c>
      <c r="I231" s="70">
        <v>5.26</v>
      </c>
      <c r="J231" s="70">
        <f t="shared" si="28"/>
        <v>63120</v>
      </c>
      <c r="K231" s="70">
        <f t="shared" si="29"/>
        <v>38.227302456637133</v>
      </c>
      <c r="L231" s="70">
        <v>76.5</v>
      </c>
      <c r="M231" s="70">
        <f t="shared" si="30"/>
        <v>12947.743626112853</v>
      </c>
      <c r="N231" s="70">
        <f t="shared" si="31"/>
        <v>89.271584843577855</v>
      </c>
      <c r="O231" s="101">
        <f t="shared" si="25"/>
        <v>1.1770833333333341E-2</v>
      </c>
      <c r="P231" s="102">
        <f t="shared" si="26"/>
        <v>58.25840707964597</v>
      </c>
      <c r="Q231" s="102">
        <f>AVERAGE(P$5:P231)</f>
        <v>60.400443762866594</v>
      </c>
      <c r="R231" s="103">
        <f t="shared" si="27"/>
        <v>16.457999999999998</v>
      </c>
      <c r="S231" s="125"/>
      <c r="T231" s="105">
        <f t="shared" si="32"/>
        <v>0.96200086922021588</v>
      </c>
      <c r="U231" s="106">
        <v>0.7</v>
      </c>
      <c r="V231" s="126"/>
    </row>
    <row r="232" spans="1:22" ht="12.75" customHeight="1" x14ac:dyDescent="0.2">
      <c r="A232" s="119">
        <v>44435</v>
      </c>
      <c r="B232" s="123" t="s">
        <v>54</v>
      </c>
      <c r="C232" s="111">
        <f t="shared" si="33"/>
        <v>228</v>
      </c>
      <c r="D232" s="112">
        <v>0.1822337962962963</v>
      </c>
      <c r="E232" s="120">
        <v>0.20148148148148148</v>
      </c>
      <c r="F232" s="113">
        <v>16.459</v>
      </c>
      <c r="G232" s="114">
        <v>53.476997599999997</v>
      </c>
      <c r="H232" s="121">
        <v>90.012</v>
      </c>
      <c r="I232" s="70">
        <v>5.35</v>
      </c>
      <c r="J232" s="70">
        <f t="shared" si="28"/>
        <v>64199.999999999993</v>
      </c>
      <c r="K232" s="70">
        <f t="shared" si="29"/>
        <v>23.379151415033071</v>
      </c>
      <c r="L232" s="70">
        <v>76.5</v>
      </c>
      <c r="M232" s="70">
        <f t="shared" si="30"/>
        <v>20990.113636072681</v>
      </c>
      <c r="N232" s="70">
        <f t="shared" si="31"/>
        <v>144.72179589344847</v>
      </c>
      <c r="O232" s="101">
        <f t="shared" si="25"/>
        <v>1.9247685185185187E-2</v>
      </c>
      <c r="P232" s="102">
        <f t="shared" si="26"/>
        <v>35.62982561635598</v>
      </c>
      <c r="Q232" s="102">
        <f>AVERAGE(P$5:P232)</f>
        <v>60.291800700820488</v>
      </c>
      <c r="R232" s="103">
        <f t="shared" si="27"/>
        <v>16.459</v>
      </c>
      <c r="S232" s="125"/>
      <c r="T232" s="105">
        <f t="shared" si="32"/>
        <v>0.59974874758038965</v>
      </c>
      <c r="U232" s="106">
        <v>0.7</v>
      </c>
      <c r="V232" s="126"/>
    </row>
    <row r="233" spans="1:22" hidden="1" x14ac:dyDescent="0.2">
      <c r="A233" s="119">
        <v>44435</v>
      </c>
      <c r="B233" s="123" t="s">
        <v>53</v>
      </c>
      <c r="C233" s="111">
        <f t="shared" si="33"/>
        <v>229</v>
      </c>
      <c r="D233" s="112">
        <v>0.2056597222222222</v>
      </c>
      <c r="E233" s="120">
        <v>0.22738425925925929</v>
      </c>
      <c r="F233" s="113">
        <v>16.481999999999999</v>
      </c>
      <c r="G233" s="114">
        <v>46.3636512</v>
      </c>
      <c r="H233" s="121">
        <v>90.686999999999998</v>
      </c>
      <c r="I233" s="127"/>
      <c r="J233" s="70">
        <f t="shared" ref="J233:J244" si="34">I233*12000</f>
        <v>0</v>
      </c>
      <c r="K233" s="70">
        <f t="shared" ref="K233:K245" si="35">P233*0.656168</f>
        <v>20.742599634310022</v>
      </c>
      <c r="L233" s="70">
        <v>77.5</v>
      </c>
      <c r="M233" s="70">
        <f t="shared" ref="M233:M244" si="36">((G233*1000)/L233)+((6.28*H233*J233)/(K233*L233))</f>
        <v>598.24066064516126</v>
      </c>
      <c r="N233" s="70">
        <f t="shared" ref="N233:N244" si="37">M233*0.00689476</f>
        <v>4.1247257773898323</v>
      </c>
      <c r="O233" s="101">
        <f t="shared" si="25"/>
        <v>2.1724537037037084E-2</v>
      </c>
      <c r="P233" s="102">
        <f t="shared" si="26"/>
        <v>31.611720831113409</v>
      </c>
      <c r="Q233" s="102">
        <f>AVERAGE(P$5:P233)</f>
        <v>60.166560177371991</v>
      </c>
      <c r="R233" s="103">
        <f t="shared" si="27"/>
        <v>16.481999999999999</v>
      </c>
      <c r="S233" s="125"/>
      <c r="T233" s="105">
        <f t="shared" si="32"/>
        <v>0.5281522898961063</v>
      </c>
      <c r="U233" s="106">
        <v>0.7</v>
      </c>
      <c r="V233" s="126"/>
    </row>
    <row r="234" spans="1:22" ht="12.75" customHeight="1" x14ac:dyDescent="0.2">
      <c r="A234" s="119">
        <v>44435</v>
      </c>
      <c r="B234" s="123" t="s">
        <v>54</v>
      </c>
      <c r="C234" s="111">
        <f t="shared" si="33"/>
        <v>230</v>
      </c>
      <c r="D234" s="128">
        <v>0.88452546296296297</v>
      </c>
      <c r="E234" s="129">
        <v>0.90265046296296303</v>
      </c>
      <c r="F234" s="113">
        <v>17</v>
      </c>
      <c r="G234" s="114">
        <v>21.5808</v>
      </c>
      <c r="H234" s="121">
        <v>61.56</v>
      </c>
      <c r="I234" s="127">
        <v>5.39</v>
      </c>
      <c r="J234" s="70">
        <f t="shared" si="34"/>
        <v>64679.999999999993</v>
      </c>
      <c r="K234" s="70">
        <f t="shared" si="35"/>
        <v>25.643347126436701</v>
      </c>
      <c r="L234" s="70">
        <v>78.5</v>
      </c>
      <c r="M234" s="70">
        <f t="shared" si="36"/>
        <v>12696.696503252782</v>
      </c>
      <c r="N234" s="70">
        <f t="shared" si="37"/>
        <v>87.540675182767146</v>
      </c>
      <c r="O234" s="101">
        <f t="shared" si="25"/>
        <v>1.8125000000000058E-2</v>
      </c>
      <c r="P234" s="102">
        <f t="shared" si="26"/>
        <v>39.080459770114821</v>
      </c>
      <c r="Q234" s="102">
        <f>AVERAGE(P$5:P234)</f>
        <v>60.074881479949134</v>
      </c>
      <c r="R234" s="103">
        <f t="shared" si="27"/>
        <v>17</v>
      </c>
      <c r="S234" s="125"/>
      <c r="T234" s="105">
        <f t="shared" si="32"/>
        <v>0.96187163472234083</v>
      </c>
      <c r="U234" s="106">
        <v>0.7</v>
      </c>
      <c r="V234" s="126"/>
    </row>
    <row r="235" spans="1:22" ht="12.75" customHeight="1" x14ac:dyDescent="0.2">
      <c r="A235" s="119">
        <v>44436</v>
      </c>
      <c r="B235" s="123" t="s">
        <v>54</v>
      </c>
      <c r="C235" s="111">
        <f t="shared" si="33"/>
        <v>231</v>
      </c>
      <c r="D235" s="128">
        <v>8.0254629629629634E-2</v>
      </c>
      <c r="E235" s="129">
        <v>0.10436342592592592</v>
      </c>
      <c r="F235" s="113">
        <v>17.010000000000002</v>
      </c>
      <c r="G235" s="114">
        <v>61.768295999999992</v>
      </c>
      <c r="H235" s="121">
        <v>64.62</v>
      </c>
      <c r="I235" s="127">
        <v>5.77</v>
      </c>
      <c r="J235" s="70">
        <f t="shared" si="34"/>
        <v>69240</v>
      </c>
      <c r="K235" s="70">
        <f t="shared" si="35"/>
        <v>19.290016153624592</v>
      </c>
      <c r="L235" s="70">
        <v>79.5</v>
      </c>
      <c r="M235" s="70">
        <f t="shared" si="36"/>
        <v>19099.426211572118</v>
      </c>
      <c r="N235" s="70">
        <f t="shared" si="37"/>
        <v>131.68595986649896</v>
      </c>
      <c r="O235" s="101">
        <f t="shared" si="25"/>
        <v>2.4108796296296281E-2</v>
      </c>
      <c r="P235" s="102">
        <f t="shared" si="26"/>
        <v>29.397983677388403</v>
      </c>
      <c r="Q235" s="102">
        <f>AVERAGE(P$5:P235)</f>
        <v>59.942081056561427</v>
      </c>
      <c r="R235" s="103">
        <f t="shared" si="27"/>
        <v>17.010000000000002</v>
      </c>
      <c r="S235" s="125"/>
      <c r="T235" s="105">
        <f t="shared" si="32"/>
        <v>0.68929742357156532</v>
      </c>
      <c r="U235" s="106">
        <v>0.7</v>
      </c>
      <c r="V235" s="126"/>
    </row>
    <row r="236" spans="1:22" ht="12.75" customHeight="1" x14ac:dyDescent="0.2">
      <c r="A236" s="119">
        <v>44436</v>
      </c>
      <c r="B236" s="123" t="s">
        <v>54</v>
      </c>
      <c r="C236" s="111">
        <f t="shared" si="33"/>
        <v>232</v>
      </c>
      <c r="D236" s="128">
        <v>0.56596064814814817</v>
      </c>
      <c r="E236" s="129">
        <v>0.59266203703703701</v>
      </c>
      <c r="F236" s="113">
        <v>16.5</v>
      </c>
      <c r="G236" s="114">
        <v>57.249815999999996</v>
      </c>
      <c r="H236" s="121">
        <v>87.74</v>
      </c>
      <c r="I236" s="127">
        <v>5.22</v>
      </c>
      <c r="J236" s="70">
        <f t="shared" si="34"/>
        <v>62640</v>
      </c>
      <c r="K236" s="70">
        <f t="shared" si="35"/>
        <v>16.894832769830977</v>
      </c>
      <c r="L236" s="70">
        <v>80.5</v>
      </c>
      <c r="M236" s="70">
        <f t="shared" si="36"/>
        <v>26089.286065478544</v>
      </c>
      <c r="N236" s="70">
        <f t="shared" si="37"/>
        <v>179.87936599281883</v>
      </c>
      <c r="O236" s="101">
        <f t="shared" si="25"/>
        <v>2.6701388888888844E-2</v>
      </c>
      <c r="P236" s="102">
        <f t="shared" si="26"/>
        <v>25.747724317295233</v>
      </c>
      <c r="Q236" s="102">
        <f>AVERAGE(P$5:P236)</f>
        <v>59.794691587857692</v>
      </c>
      <c r="R236" s="103">
        <f t="shared" si="27"/>
        <v>16.5</v>
      </c>
      <c r="S236" s="125"/>
      <c r="T236" s="105">
        <f t="shared" si="32"/>
        <v>0.44462848770291075</v>
      </c>
      <c r="U236" s="106">
        <v>0.7</v>
      </c>
      <c r="V236" s="126"/>
    </row>
    <row r="237" spans="1:22" hidden="1" x14ac:dyDescent="0.2">
      <c r="A237" s="119">
        <v>44436</v>
      </c>
      <c r="B237" s="123" t="s">
        <v>53</v>
      </c>
      <c r="C237" s="111">
        <f t="shared" si="33"/>
        <v>233</v>
      </c>
      <c r="D237" s="128">
        <v>0.92531249999999998</v>
      </c>
      <c r="E237" s="129">
        <v>0.96497685185185178</v>
      </c>
      <c r="F237" s="113">
        <v>20.04</v>
      </c>
      <c r="G237" s="114">
        <v>52.578471999999998</v>
      </c>
      <c r="H237" s="121">
        <v>89.5</v>
      </c>
      <c r="I237" s="127">
        <v>5.43</v>
      </c>
      <c r="J237" s="70">
        <f t="shared" si="34"/>
        <v>65160</v>
      </c>
      <c r="K237" s="70">
        <f t="shared" si="35"/>
        <v>13.813418206011105</v>
      </c>
      <c r="L237" s="70">
        <v>81.5</v>
      </c>
      <c r="M237" s="70">
        <f t="shared" si="36"/>
        <v>33176.701804102042</v>
      </c>
      <c r="N237" s="70">
        <f t="shared" si="37"/>
        <v>228.7453965308506</v>
      </c>
      <c r="O237" s="101">
        <f t="shared" si="25"/>
        <v>3.9664351851851798E-2</v>
      </c>
      <c r="P237" s="102">
        <f t="shared" si="26"/>
        <v>21.051648672308168</v>
      </c>
      <c r="Q237" s="102">
        <f>AVERAGE(P$5:P237)</f>
        <v>59.628412433713699</v>
      </c>
      <c r="R237" s="103">
        <f t="shared" si="27"/>
        <v>20.04</v>
      </c>
      <c r="S237" s="125"/>
      <c r="T237" s="105">
        <f t="shared" si="32"/>
        <v>0.35638477522106266</v>
      </c>
      <c r="U237" s="106">
        <v>0.7</v>
      </c>
      <c r="V237" s="126"/>
    </row>
    <row r="238" spans="1:22" ht="12.75" customHeight="1" x14ac:dyDescent="0.2">
      <c r="A238" s="119">
        <v>44437</v>
      </c>
      <c r="B238" s="123" t="s">
        <v>54</v>
      </c>
      <c r="C238" s="111">
        <f t="shared" si="33"/>
        <v>234</v>
      </c>
      <c r="D238" s="128">
        <v>9.2719907407407418E-2</v>
      </c>
      <c r="E238" s="129">
        <v>0.12584490740740742</v>
      </c>
      <c r="F238" s="113">
        <v>19</v>
      </c>
      <c r="G238" s="114">
        <v>13.263199999999999</v>
      </c>
      <c r="H238" s="121">
        <v>91.55</v>
      </c>
      <c r="I238" s="127">
        <v>5.28</v>
      </c>
      <c r="J238" s="70">
        <f t="shared" si="34"/>
        <v>63360</v>
      </c>
      <c r="K238" s="70">
        <f t="shared" si="35"/>
        <v>15.682002515723269</v>
      </c>
      <c r="L238" s="70">
        <v>82.5</v>
      </c>
      <c r="M238" s="70">
        <f t="shared" si="36"/>
        <v>28317.2028139664</v>
      </c>
      <c r="N238" s="70">
        <f t="shared" si="37"/>
        <v>195.24031727362296</v>
      </c>
      <c r="O238" s="101">
        <f t="shared" si="25"/>
        <v>3.3125000000000002E-2</v>
      </c>
      <c r="P238" s="102">
        <f t="shared" si="26"/>
        <v>23.89937106918239</v>
      </c>
      <c r="Q238" s="102">
        <f>AVERAGE(P$5:P238)</f>
        <v>59.475724222754167</v>
      </c>
      <c r="R238" s="103">
        <f t="shared" si="27"/>
        <v>19</v>
      </c>
      <c r="S238" s="125"/>
      <c r="T238" s="105">
        <f t="shared" si="32"/>
        <v>0.39553433409765137</v>
      </c>
      <c r="U238" s="106">
        <v>0.7</v>
      </c>
      <c r="V238" s="126"/>
    </row>
    <row r="239" spans="1:22" hidden="1" x14ac:dyDescent="0.2">
      <c r="A239" s="119">
        <v>44437</v>
      </c>
      <c r="B239" s="123" t="s">
        <v>53</v>
      </c>
      <c r="C239" s="111">
        <f t="shared" si="33"/>
        <v>235</v>
      </c>
      <c r="D239" s="128">
        <v>0.33133101851851854</v>
      </c>
      <c r="E239" s="129">
        <v>0.34578703703703706</v>
      </c>
      <c r="F239" s="113">
        <v>18.02</v>
      </c>
      <c r="G239" s="114">
        <v>20.360135999999997</v>
      </c>
      <c r="H239" s="121">
        <v>85.64</v>
      </c>
      <c r="I239" s="127">
        <v>6.15</v>
      </c>
      <c r="J239" s="70">
        <f t="shared" si="34"/>
        <v>73800</v>
      </c>
      <c r="K239" s="70">
        <f t="shared" si="35"/>
        <v>34.08080904403522</v>
      </c>
      <c r="L239" s="70">
        <v>83.5</v>
      </c>
      <c r="M239" s="70">
        <f t="shared" si="36"/>
        <v>14191.331481128362</v>
      </c>
      <c r="N239" s="70">
        <f t="shared" si="37"/>
        <v>97.845824642824581</v>
      </c>
      <c r="O239" s="101">
        <f t="shared" ref="O239:O244" si="38">E239-D239</f>
        <v>1.4456018518518521E-2</v>
      </c>
      <c r="P239" s="102">
        <f t="shared" ref="P239:P244" si="39">F239/(O239*24)</f>
        <v>51.939151321056833</v>
      </c>
      <c r="Q239" s="102">
        <f>AVERAGE(P$5:P239)</f>
        <v>59.443653699768227</v>
      </c>
      <c r="R239" s="103">
        <f t="shared" ref="R239:R244" si="40">F239</f>
        <v>18.02</v>
      </c>
      <c r="S239" s="125"/>
      <c r="T239" s="105">
        <f t="shared" si="32"/>
        <v>0.91891270223941024</v>
      </c>
      <c r="U239" s="106">
        <v>0.7</v>
      </c>
      <c r="V239" s="126"/>
    </row>
    <row r="240" spans="1:22" hidden="1" x14ac:dyDescent="0.2">
      <c r="A240" s="119">
        <v>44437</v>
      </c>
      <c r="B240" s="123" t="s">
        <v>53</v>
      </c>
      <c r="C240" s="111">
        <f t="shared" si="33"/>
        <v>236</v>
      </c>
      <c r="D240" s="128">
        <v>0.5083333333333333</v>
      </c>
      <c r="E240" s="129">
        <v>0.53015046296296298</v>
      </c>
      <c r="F240" s="113">
        <v>17.03</v>
      </c>
      <c r="G240" s="114">
        <v>6.9687999999999999</v>
      </c>
      <c r="H240" s="121">
        <v>93.3</v>
      </c>
      <c r="I240" s="127">
        <v>6.11</v>
      </c>
      <c r="J240" s="70">
        <f t="shared" si="34"/>
        <v>73320</v>
      </c>
      <c r="K240" s="70">
        <f t="shared" si="35"/>
        <v>21.341298537930996</v>
      </c>
      <c r="L240" s="70">
        <v>84.5</v>
      </c>
      <c r="M240" s="70">
        <f t="shared" si="36"/>
        <v>23904.908370199326</v>
      </c>
      <c r="N240" s="70">
        <f t="shared" si="37"/>
        <v>164.81860603451551</v>
      </c>
      <c r="O240" s="101">
        <f t="shared" si="38"/>
        <v>2.1817129629629672E-2</v>
      </c>
      <c r="P240" s="102">
        <f t="shared" si="39"/>
        <v>32.524137931034424</v>
      </c>
      <c r="Q240" s="102">
        <f>AVERAGE(P$5:P240)</f>
        <v>59.329587954985449</v>
      </c>
      <c r="R240" s="103">
        <f t="shared" si="40"/>
        <v>17.03</v>
      </c>
      <c r="S240" s="125"/>
      <c r="T240" s="105">
        <f t="shared" si="32"/>
        <v>0.52817788708685609</v>
      </c>
      <c r="U240" s="106">
        <v>0.7</v>
      </c>
      <c r="V240" s="126"/>
    </row>
    <row r="241" spans="1:22" ht="12.75" customHeight="1" x14ac:dyDescent="0.2">
      <c r="A241" s="119">
        <v>44437</v>
      </c>
      <c r="B241" s="123" t="s">
        <v>54</v>
      </c>
      <c r="C241" s="111">
        <f t="shared" si="33"/>
        <v>237</v>
      </c>
      <c r="D241" s="128">
        <v>0.53443287037037035</v>
      </c>
      <c r="E241" s="129">
        <v>0.55269675925925921</v>
      </c>
      <c r="F241" s="113">
        <v>17.04</v>
      </c>
      <c r="G241" s="114">
        <v>26.076799999999999</v>
      </c>
      <c r="H241" s="121">
        <v>81.510000000000005</v>
      </c>
      <c r="I241" s="127">
        <v>4.33</v>
      </c>
      <c r="J241" s="70">
        <f t="shared" si="34"/>
        <v>51960</v>
      </c>
      <c r="K241" s="70">
        <f t="shared" si="35"/>
        <v>25.508219133079891</v>
      </c>
      <c r="L241" s="70">
        <v>85.5</v>
      </c>
      <c r="M241" s="70">
        <f t="shared" si="36"/>
        <v>12500.31812620189</v>
      </c>
      <c r="N241" s="70">
        <f t="shared" si="37"/>
        <v>86.186693403811745</v>
      </c>
      <c r="O241" s="101">
        <f t="shared" si="38"/>
        <v>1.8263888888888857E-2</v>
      </c>
      <c r="P241" s="102">
        <f t="shared" si="39"/>
        <v>38.874524714828965</v>
      </c>
      <c r="Q241" s="102">
        <f>AVERAGE(P$5:P241)</f>
        <v>59.243279671271708</v>
      </c>
      <c r="R241" s="103">
        <f t="shared" si="40"/>
        <v>17.04</v>
      </c>
      <c r="S241" s="125"/>
      <c r="T241" s="105">
        <f t="shared" si="32"/>
        <v>0.72262047629086146</v>
      </c>
      <c r="U241" s="106">
        <v>0.7</v>
      </c>
      <c r="V241" s="126"/>
    </row>
    <row r="242" spans="1:22" ht="12.75" customHeight="1" x14ac:dyDescent="0.2">
      <c r="A242" s="119">
        <v>44437</v>
      </c>
      <c r="B242" s="123" t="s">
        <v>54</v>
      </c>
      <c r="C242" s="111">
        <f t="shared" si="33"/>
        <v>238</v>
      </c>
      <c r="D242" s="128">
        <v>0.6020833333333333</v>
      </c>
      <c r="E242" s="129">
        <v>0.61936342592592586</v>
      </c>
      <c r="F242" s="113">
        <v>16.97</v>
      </c>
      <c r="G242" s="114">
        <v>25.514800000000001</v>
      </c>
      <c r="H242" s="121">
        <v>94.04</v>
      </c>
      <c r="I242" s="127">
        <v>6.68</v>
      </c>
      <c r="J242" s="70">
        <f t="shared" si="34"/>
        <v>80160</v>
      </c>
      <c r="K242" s="70">
        <f t="shared" si="35"/>
        <v>26.849708945746873</v>
      </c>
      <c r="L242" s="70">
        <v>86.5</v>
      </c>
      <c r="M242" s="70">
        <f t="shared" si="36"/>
        <v>20678.258768211512</v>
      </c>
      <c r="N242" s="70">
        <f t="shared" si="37"/>
        <v>142.57163142471398</v>
      </c>
      <c r="O242" s="101">
        <f t="shared" si="38"/>
        <v>1.7280092592592555E-2</v>
      </c>
      <c r="P242" s="102">
        <f t="shared" si="39"/>
        <v>40.918955123911672</v>
      </c>
      <c r="Q242" s="102">
        <f>AVERAGE(P$5:P242)</f>
        <v>59.166286710988686</v>
      </c>
      <c r="R242" s="103">
        <f t="shared" si="40"/>
        <v>16.97</v>
      </c>
      <c r="S242" s="125"/>
      <c r="T242" s="105">
        <f t="shared" si="32"/>
        <v>0.65927708267132723</v>
      </c>
      <c r="U242" s="106">
        <v>0.7</v>
      </c>
      <c r="V242" s="126"/>
    </row>
    <row r="243" spans="1:22" ht="12.75" customHeight="1" x14ac:dyDescent="0.2">
      <c r="A243" s="119">
        <v>44437</v>
      </c>
      <c r="B243" s="123" t="s">
        <v>54</v>
      </c>
      <c r="C243" s="111">
        <f t="shared" si="33"/>
        <v>239</v>
      </c>
      <c r="D243" s="128">
        <v>0.89462962962962955</v>
      </c>
      <c r="E243" s="129">
        <v>0.93453703703703705</v>
      </c>
      <c r="F243" s="113">
        <v>16.98</v>
      </c>
      <c r="G243" s="114">
        <v>66.37894399999999</v>
      </c>
      <c r="H243" s="121">
        <v>70.290000000000006</v>
      </c>
      <c r="I243" s="127">
        <v>5.68</v>
      </c>
      <c r="J243" s="70">
        <f t="shared" si="34"/>
        <v>68160</v>
      </c>
      <c r="K243" s="70">
        <f t="shared" si="35"/>
        <v>11.632899508120623</v>
      </c>
      <c r="L243" s="70">
        <v>87.5</v>
      </c>
      <c r="M243" s="70">
        <f t="shared" si="36"/>
        <v>30317.41244411654</v>
      </c>
      <c r="N243" s="70">
        <f t="shared" si="37"/>
        <v>209.03128262319694</v>
      </c>
      <c r="O243" s="101">
        <f t="shared" si="38"/>
        <v>3.9907407407407502E-2</v>
      </c>
      <c r="P243" s="102">
        <f t="shared" si="39"/>
        <v>17.728538283062605</v>
      </c>
      <c r="Q243" s="102">
        <f>AVERAGE(P$5:P243)</f>
        <v>58.992907010453436</v>
      </c>
      <c r="R243" s="103">
        <f t="shared" si="40"/>
        <v>16.98</v>
      </c>
      <c r="S243" s="125"/>
      <c r="T243" s="105">
        <f t="shared" si="32"/>
        <v>0.3821513962299608</v>
      </c>
      <c r="U243" s="106">
        <v>0.7</v>
      </c>
      <c r="V243" s="126"/>
    </row>
    <row r="244" spans="1:22" ht="12.75" customHeight="1" x14ac:dyDescent="0.2">
      <c r="A244" s="130">
        <v>44438</v>
      </c>
      <c r="B244" s="131" t="s">
        <v>54</v>
      </c>
      <c r="C244" s="132">
        <f t="shared" si="33"/>
        <v>240</v>
      </c>
      <c r="D244" s="133">
        <v>0.2258449074074074</v>
      </c>
      <c r="E244" s="134">
        <v>0.2328935185185185</v>
      </c>
      <c r="F244" s="135">
        <v>16.510000000000002</v>
      </c>
      <c r="G244" s="136">
        <v>15.832664000000001</v>
      </c>
      <c r="H244" s="137">
        <v>91.23</v>
      </c>
      <c r="I244" s="138">
        <v>6.96</v>
      </c>
      <c r="J244" s="71">
        <f t="shared" si="34"/>
        <v>83520</v>
      </c>
      <c r="K244" s="71">
        <f t="shared" si="35"/>
        <v>64.03941091625623</v>
      </c>
      <c r="L244" s="71">
        <v>88.5</v>
      </c>
      <c r="M244" s="71">
        <f t="shared" si="36"/>
        <v>8621.9082454812724</v>
      </c>
      <c r="N244" s="71">
        <f t="shared" si="37"/>
        <v>59.445988094614457</v>
      </c>
      <c r="O244" s="139">
        <f t="shared" si="38"/>
        <v>7.0486111111111027E-3</v>
      </c>
      <c r="P244" s="140">
        <f t="shared" si="39"/>
        <v>97.596059113300612</v>
      </c>
      <c r="Q244" s="140">
        <f>AVERAGE(P$5:P244)</f>
        <v>59.153753477548634</v>
      </c>
      <c r="R244" s="141">
        <f t="shared" si="40"/>
        <v>16.510000000000002</v>
      </c>
      <c r="S244" s="142"/>
      <c r="T244" s="105">
        <v>1</v>
      </c>
      <c r="U244" s="143">
        <v>0.7</v>
      </c>
      <c r="V244" s="144"/>
    </row>
    <row r="245" spans="1:22" hidden="1" x14ac:dyDescent="0.2">
      <c r="C245" s="75">
        <f>C244</f>
        <v>240</v>
      </c>
      <c r="F245" s="74">
        <f>SUM(F5:F244)</f>
        <v>3658.3079999999991</v>
      </c>
      <c r="I245" s="72">
        <v>7.06</v>
      </c>
      <c r="K245" s="64">
        <f t="shared" si="35"/>
        <v>38.81480011185613</v>
      </c>
      <c r="P245" s="74">
        <f>AVERAGE(P5:P244)</f>
        <v>59.153753477548634</v>
      </c>
      <c r="T245" s="76">
        <f>AVERAGE(T5:T244)</f>
        <v>0.73737590206655235</v>
      </c>
    </row>
    <row r="246" spans="1:22" hidden="1" x14ac:dyDescent="0.2">
      <c r="I246" s="73">
        <v>6.73</v>
      </c>
    </row>
    <row r="247" spans="1:22" hidden="1" x14ac:dyDescent="0.2">
      <c r="I247" s="73">
        <v>5.98</v>
      </c>
    </row>
    <row r="248" spans="1:22" hidden="1" x14ac:dyDescent="0.2">
      <c r="I248" s="73">
        <v>0.86</v>
      </c>
    </row>
    <row r="249" spans="1:22" hidden="1" x14ac:dyDescent="0.2">
      <c r="I249" s="73">
        <v>4.47</v>
      </c>
    </row>
    <row r="250" spans="1:22" hidden="1" x14ac:dyDescent="0.2">
      <c r="I250" s="73">
        <v>3.99</v>
      </c>
    </row>
    <row r="251" spans="1:22" hidden="1" x14ac:dyDescent="0.2">
      <c r="I251" s="73">
        <v>2.12</v>
      </c>
    </row>
    <row r="252" spans="1:22" hidden="1" x14ac:dyDescent="0.2">
      <c r="I252" s="73">
        <v>5.55</v>
      </c>
    </row>
    <row r="253" spans="1:22" hidden="1" x14ac:dyDescent="0.2">
      <c r="I253" s="73">
        <v>5.34</v>
      </c>
    </row>
    <row r="254" spans="1:22" hidden="1" x14ac:dyDescent="0.2">
      <c r="I254" s="73">
        <v>6.16</v>
      </c>
    </row>
    <row r="255" spans="1:22" hidden="1" x14ac:dyDescent="0.2">
      <c r="I255" s="73">
        <v>5.79</v>
      </c>
    </row>
    <row r="256" spans="1:22" hidden="1" x14ac:dyDescent="0.2">
      <c r="I256" s="73">
        <v>5.3</v>
      </c>
    </row>
    <row r="257" spans="9:9" hidden="1" x14ac:dyDescent="0.2">
      <c r="I257" s="73">
        <v>5.85</v>
      </c>
    </row>
    <row r="258" spans="9:9" hidden="1" x14ac:dyDescent="0.2">
      <c r="I258" s="73">
        <v>6.67</v>
      </c>
    </row>
    <row r="259" spans="9:9" hidden="1" x14ac:dyDescent="0.2">
      <c r="I259" s="73">
        <v>5.24</v>
      </c>
    </row>
    <row r="260" spans="9:9" hidden="1" x14ac:dyDescent="0.2">
      <c r="I260" s="73">
        <v>5.33</v>
      </c>
    </row>
    <row r="261" spans="9:9" hidden="1" x14ac:dyDescent="0.2">
      <c r="I261" s="73">
        <v>5.25</v>
      </c>
    </row>
    <row r="262" spans="9:9" hidden="1" x14ac:dyDescent="0.2">
      <c r="I262" s="73">
        <v>2.31</v>
      </c>
    </row>
    <row r="263" spans="9:9" hidden="1" x14ac:dyDescent="0.2">
      <c r="I263" s="73">
        <v>3</v>
      </c>
    </row>
    <row r="264" spans="9:9" hidden="1" x14ac:dyDescent="0.2">
      <c r="I264" s="73">
        <v>2.16</v>
      </c>
    </row>
    <row r="265" spans="9:9" hidden="1" x14ac:dyDescent="0.2">
      <c r="I265" s="73">
        <v>7.13</v>
      </c>
    </row>
    <row r="266" spans="9:9" hidden="1" x14ac:dyDescent="0.2">
      <c r="I266" s="73">
        <v>2.7</v>
      </c>
    </row>
    <row r="267" spans="9:9" hidden="1" x14ac:dyDescent="0.2">
      <c r="I267" s="73">
        <v>3.35</v>
      </c>
    </row>
    <row r="268" spans="9:9" hidden="1" x14ac:dyDescent="0.2">
      <c r="I268" s="73">
        <v>7.94</v>
      </c>
    </row>
    <row r="269" spans="9:9" hidden="1" x14ac:dyDescent="0.2">
      <c r="I269" s="73">
        <v>5.26</v>
      </c>
    </row>
    <row r="270" spans="9:9" hidden="1" x14ac:dyDescent="0.2">
      <c r="I270" s="73">
        <v>1.48</v>
      </c>
    </row>
    <row r="271" spans="9:9" hidden="1" x14ac:dyDescent="0.2">
      <c r="I271" s="73">
        <v>1.44</v>
      </c>
    </row>
    <row r="272" spans="9:9" hidden="1" x14ac:dyDescent="0.2">
      <c r="I272" s="73">
        <v>1.38</v>
      </c>
    </row>
    <row r="273" spans="9:9" hidden="1" x14ac:dyDescent="0.2">
      <c r="I273" s="73">
        <v>1.41</v>
      </c>
    </row>
    <row r="274" spans="9:9" hidden="1" x14ac:dyDescent="0.2">
      <c r="I274" s="73">
        <v>1.33</v>
      </c>
    </row>
    <row r="275" spans="9:9" hidden="1" x14ac:dyDescent="0.2">
      <c r="I275" s="73">
        <v>1.86</v>
      </c>
    </row>
    <row r="276" spans="9:9" hidden="1" x14ac:dyDescent="0.2">
      <c r="I276" s="73">
        <v>1.85</v>
      </c>
    </row>
    <row r="277" spans="9:9" hidden="1" x14ac:dyDescent="0.2">
      <c r="I277" s="73">
        <v>1.85</v>
      </c>
    </row>
    <row r="278" spans="9:9" hidden="1" x14ac:dyDescent="0.2">
      <c r="I278" s="73">
        <v>1.79</v>
      </c>
    </row>
    <row r="279" spans="9:9" hidden="1" x14ac:dyDescent="0.2">
      <c r="I279" s="73">
        <v>1.77</v>
      </c>
    </row>
    <row r="280" spans="9:9" hidden="1" x14ac:dyDescent="0.2">
      <c r="I280" s="73">
        <v>2.34</v>
      </c>
    </row>
    <row r="281" spans="9:9" hidden="1" x14ac:dyDescent="0.2">
      <c r="I281" s="73">
        <v>2.0699999999999998</v>
      </c>
    </row>
    <row r="282" spans="9:9" hidden="1" x14ac:dyDescent="0.2">
      <c r="I282" s="73">
        <v>1.85</v>
      </c>
    </row>
    <row r="283" spans="9:9" hidden="1" x14ac:dyDescent="0.2">
      <c r="I283" s="73">
        <v>5.13</v>
      </c>
    </row>
    <row r="284" spans="9:9" hidden="1" x14ac:dyDescent="0.2">
      <c r="I284" s="73">
        <v>5.28</v>
      </c>
    </row>
    <row r="285" spans="9:9" hidden="1" x14ac:dyDescent="0.2">
      <c r="I285" s="73">
        <v>5.22</v>
      </c>
    </row>
    <row r="286" spans="9:9" hidden="1" x14ac:dyDescent="0.2">
      <c r="I286" s="73">
        <v>4.46</v>
      </c>
    </row>
    <row r="287" spans="9:9" hidden="1" x14ac:dyDescent="0.2">
      <c r="I287" s="73">
        <v>4.58</v>
      </c>
    </row>
    <row r="288" spans="9:9" hidden="1" x14ac:dyDescent="0.2">
      <c r="I288" s="73">
        <v>5.35</v>
      </c>
    </row>
  </sheetData>
  <autoFilter ref="A4:Y288" xr:uid="{00000000-0001-0000-0100-000000000000}">
    <filterColumn colId="1">
      <filters>
        <filter val="Automático"/>
      </filters>
    </filterColumn>
    <filterColumn colId="22" showButton="0"/>
  </autoFilter>
  <mergeCells count="9">
    <mergeCell ref="W9:X9"/>
    <mergeCell ref="W10:X10"/>
    <mergeCell ref="W11:X11"/>
    <mergeCell ref="W1:X1"/>
    <mergeCell ref="W2:X2"/>
    <mergeCell ref="D3:Y3"/>
    <mergeCell ref="W4:X4"/>
    <mergeCell ref="W7:X7"/>
    <mergeCell ref="W8:X8"/>
  </mergeCells>
  <conditionalFormatting sqref="S5:S67 S203:S205 S143:S144">
    <cfRule type="cellIs" dxfId="29" priority="150" stopIfTrue="1" operator="equal">
      <formula>#REF!</formula>
    </cfRule>
  </conditionalFormatting>
  <conditionalFormatting sqref="S5">
    <cfRule type="cellIs" dxfId="28" priority="149" stopIfTrue="1" operator="equal">
      <formula>#REF!</formula>
    </cfRule>
  </conditionalFormatting>
  <conditionalFormatting sqref="S5">
    <cfRule type="cellIs" dxfId="27" priority="148" stopIfTrue="1" operator="equal">
      <formula>#REF!</formula>
    </cfRule>
  </conditionalFormatting>
  <conditionalFormatting sqref="W5">
    <cfRule type="cellIs" dxfId="26" priority="141" stopIfTrue="1" operator="equal">
      <formula>#REF!</formula>
    </cfRule>
  </conditionalFormatting>
  <conditionalFormatting sqref="W5">
    <cfRule type="cellIs" dxfId="25" priority="140" stopIfTrue="1" operator="equal">
      <formula>#REF!</formula>
    </cfRule>
  </conditionalFormatting>
  <conditionalFormatting sqref="T5:T244">
    <cfRule type="cellIs" dxfId="24" priority="137" operator="greaterThan">
      <formula>0.76</formula>
    </cfRule>
    <cfRule type="cellIs" dxfId="23" priority="138" operator="between">
      <formula>0.7</formula>
      <formula>0.75</formula>
    </cfRule>
    <cfRule type="cellIs" dxfId="22" priority="139" operator="lessThan">
      <formula>0.69</formula>
    </cfRule>
  </conditionalFormatting>
  <conditionalFormatting sqref="T5:T244">
    <cfRule type="cellIs" dxfId="21" priority="134" operator="greaterThan">
      <formula>0.76</formula>
    </cfRule>
    <cfRule type="cellIs" dxfId="20" priority="135" operator="between">
      <formula>0.76</formula>
      <formula>0.8</formula>
    </cfRule>
    <cfRule type="cellIs" dxfId="19" priority="136" operator="lessThan">
      <formula>0.65</formula>
    </cfRule>
  </conditionalFormatting>
  <conditionalFormatting sqref="S145:S156">
    <cfRule type="cellIs" dxfId="18" priority="133" stopIfTrue="1" operator="equal">
      <formula>#REF!</formula>
    </cfRule>
  </conditionalFormatting>
  <conditionalFormatting sqref="S68:S77 S141:S142">
    <cfRule type="cellIs" dxfId="17" priority="126" stopIfTrue="1" operator="equal">
      <formula>#REF!</formula>
    </cfRule>
  </conditionalFormatting>
  <conditionalFormatting sqref="S157:S177 S190:S191">
    <cfRule type="cellIs" dxfId="16" priority="119" stopIfTrue="1" operator="equal">
      <formula>#REF!</formula>
    </cfRule>
  </conditionalFormatting>
  <conditionalFormatting sqref="S192:S202">
    <cfRule type="cellIs" dxfId="15" priority="112" stopIfTrue="1" operator="equal">
      <formula>#REF!</formula>
    </cfRule>
  </conditionalFormatting>
  <conditionalFormatting sqref="S178:S189">
    <cfRule type="cellIs" dxfId="14" priority="105" stopIfTrue="1" operator="equal">
      <formula>#REF!</formula>
    </cfRule>
  </conditionalFormatting>
  <conditionalFormatting sqref="S140 S80:S81">
    <cfRule type="cellIs" dxfId="13" priority="98" stopIfTrue="1" operator="equal">
      <formula>#REF!</formula>
    </cfRule>
  </conditionalFormatting>
  <conditionalFormatting sqref="S82:S93">
    <cfRule type="cellIs" dxfId="12" priority="91" stopIfTrue="1" operator="equal">
      <formula>#REF!</formula>
    </cfRule>
  </conditionalFormatting>
  <conditionalFormatting sqref="S78:S79">
    <cfRule type="cellIs" dxfId="11" priority="84" stopIfTrue="1" operator="equal">
      <formula>#REF!</formula>
    </cfRule>
  </conditionalFormatting>
  <conditionalFormatting sqref="S94:S114 S127:S128">
    <cfRule type="cellIs" dxfId="10" priority="77" stopIfTrue="1" operator="equal">
      <formula>#REF!</formula>
    </cfRule>
  </conditionalFormatting>
  <conditionalFormatting sqref="S129:S139">
    <cfRule type="cellIs" dxfId="9" priority="70" stopIfTrue="1" operator="equal">
      <formula>#REF!</formula>
    </cfRule>
  </conditionalFormatting>
  <conditionalFormatting sqref="S115:S126">
    <cfRule type="cellIs" dxfId="8" priority="63" stopIfTrue="1" operator="equal">
      <formula>#REF!</formula>
    </cfRule>
  </conditionalFormatting>
  <conditionalFormatting sqref="S206 S210">
    <cfRule type="cellIs" dxfId="7" priority="56" stopIfTrue="1" operator="equal">
      <formula>#REF!</formula>
    </cfRule>
  </conditionalFormatting>
  <conditionalFormatting sqref="S207:S208">
    <cfRule type="cellIs" dxfId="6" priority="49" stopIfTrue="1" operator="equal">
      <formula>#REF!</formula>
    </cfRule>
  </conditionalFormatting>
  <conditionalFormatting sqref="S209">
    <cfRule type="cellIs" dxfId="5" priority="42" stopIfTrue="1" operator="equal">
      <formula>#REF!</formula>
    </cfRule>
  </conditionalFormatting>
  <conditionalFormatting sqref="S214:S216">
    <cfRule type="cellIs" dxfId="4" priority="35" stopIfTrue="1" operator="equal">
      <formula>#REF!</formula>
    </cfRule>
  </conditionalFormatting>
  <conditionalFormatting sqref="S211:S213">
    <cfRule type="cellIs" dxfId="3" priority="28" stopIfTrue="1" operator="equal">
      <formula>#REF!</formula>
    </cfRule>
  </conditionalFormatting>
  <conditionalFormatting sqref="S217">
    <cfRule type="cellIs" dxfId="2" priority="21" stopIfTrue="1" operator="equal">
      <formula>#REF!</formula>
    </cfRule>
  </conditionalFormatting>
  <conditionalFormatting sqref="S218:S219">
    <cfRule type="cellIs" dxfId="1" priority="14" stopIfTrue="1" operator="equal">
      <formula>#REF!</formula>
    </cfRule>
  </conditionalFormatting>
  <conditionalFormatting sqref="S220">
    <cfRule type="cellIs" dxfId="0" priority="7" stopIfTrue="1" operator="equal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40" zoomScaleNormal="40" workbookViewId="0">
      <selection activeCell="AN39" sqref="AN3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F6" sqref="F6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 BROCAS 12.25</vt:lpstr>
      <vt:lpstr>PF6750</vt:lpstr>
      <vt:lpstr>Sheet2</vt:lpstr>
      <vt:lpstr>Sheet1</vt:lpstr>
      <vt:lpstr>Planilha1</vt:lpstr>
    </vt:vector>
  </TitlesOfParts>
  <Company>Atlas Copco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Renato</dc:creator>
  <cp:lastModifiedBy>brcjaa</cp:lastModifiedBy>
  <cp:lastPrinted>2015-05-29T00:29:46Z</cp:lastPrinted>
  <dcterms:created xsi:type="dcterms:W3CDTF">2014-06-24T15:01:55Z</dcterms:created>
  <dcterms:modified xsi:type="dcterms:W3CDTF">2022-06-14T15:50:36Z</dcterms:modified>
</cp:coreProperties>
</file>