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dir - Epiroc 2018\Pasta de Trabalho 2021\Mestrado\2021 - Disertação\Dados\"/>
    </mc:Choice>
  </mc:AlternateContent>
  <bookViews>
    <workbookView xWindow="240" yWindow="375" windowWidth="15120" windowHeight="7695" tabRatio="429" activeTab="1"/>
  </bookViews>
  <sheets>
    <sheet name="RESUMO BROCAS 12.25" sheetId="10" r:id="rId1"/>
    <sheet name="PF6750" sheetId="135" r:id="rId2"/>
    <sheet name="Sheet1" sheetId="137" r:id="rId3"/>
    <sheet name="Planilha1" sheetId="133" r:id="rId4"/>
  </sheets>
  <definedNames>
    <definedName name="_xlnm._FilterDatabase" localSheetId="1" hidden="1">'PF6750'!$A$4:$Y$226</definedName>
    <definedName name="_xlnm._FilterDatabase" localSheetId="0" hidden="1">'RESUMO BROCAS 12.25'!$A$1:$X$2</definedName>
  </definedNames>
  <calcPr calcId="152511"/>
</workbook>
</file>

<file path=xl/calcChain.xml><?xml version="1.0" encoding="utf-8"?>
<calcChain xmlns="http://schemas.openxmlformats.org/spreadsheetml/2006/main">
  <c r="C154" i="135" l="1"/>
  <c r="S2" i="135" s="1"/>
  <c r="K226" i="135"/>
  <c r="J226" i="135"/>
  <c r="K225" i="135"/>
  <c r="J225" i="135"/>
  <c r="K224" i="135"/>
  <c r="J224" i="135"/>
  <c r="K223" i="135"/>
  <c r="J223" i="135"/>
  <c r="K222" i="135"/>
  <c r="J222" i="135"/>
  <c r="K221" i="135"/>
  <c r="J221" i="135"/>
  <c r="K220" i="135"/>
  <c r="J220" i="135"/>
  <c r="K219" i="135"/>
  <c r="J219" i="135"/>
  <c r="K218" i="135"/>
  <c r="J218" i="135"/>
  <c r="K217" i="135"/>
  <c r="J217" i="135"/>
  <c r="K216" i="135"/>
  <c r="J216" i="135"/>
  <c r="K215" i="135"/>
  <c r="J215" i="135"/>
  <c r="K214" i="135"/>
  <c r="J214" i="135"/>
  <c r="K213" i="135"/>
  <c r="J213" i="135"/>
  <c r="K212" i="135"/>
  <c r="J212" i="135"/>
  <c r="K211" i="135"/>
  <c r="J211" i="135"/>
  <c r="K210" i="135"/>
  <c r="J210" i="135"/>
  <c r="K209" i="135"/>
  <c r="J209" i="135"/>
  <c r="K208" i="135"/>
  <c r="J208" i="135"/>
  <c r="K207" i="135"/>
  <c r="J207" i="135"/>
  <c r="K206" i="135"/>
  <c r="J206" i="135"/>
  <c r="K205" i="135"/>
  <c r="J205" i="135"/>
  <c r="K204" i="135"/>
  <c r="J204" i="135"/>
  <c r="K203" i="135"/>
  <c r="J203" i="135"/>
  <c r="K202" i="135"/>
  <c r="J202" i="135"/>
  <c r="K201" i="135"/>
  <c r="J201" i="135"/>
  <c r="K200" i="135"/>
  <c r="J200" i="135"/>
  <c r="K199" i="135"/>
  <c r="J199" i="135"/>
  <c r="K198" i="135"/>
  <c r="J198" i="135"/>
  <c r="K197" i="135"/>
  <c r="J197" i="135"/>
  <c r="K196" i="135"/>
  <c r="J196" i="135"/>
  <c r="K195" i="135"/>
  <c r="J195" i="135"/>
  <c r="K194" i="135"/>
  <c r="J194" i="135"/>
  <c r="K193" i="135"/>
  <c r="J193" i="135"/>
  <c r="K192" i="135"/>
  <c r="J192" i="135"/>
  <c r="K191" i="135"/>
  <c r="J191" i="135"/>
  <c r="K190" i="135"/>
  <c r="J190" i="135"/>
  <c r="K189" i="135"/>
  <c r="J189" i="135"/>
  <c r="K188" i="135"/>
  <c r="J188" i="135"/>
  <c r="K187" i="135"/>
  <c r="J187" i="135"/>
  <c r="K186" i="135"/>
  <c r="J186" i="135"/>
  <c r="K185" i="135"/>
  <c r="J185" i="135"/>
  <c r="K184" i="135"/>
  <c r="J184" i="135"/>
  <c r="K183" i="135"/>
  <c r="J183" i="135"/>
  <c r="K182" i="135"/>
  <c r="J182" i="135"/>
  <c r="K181" i="135"/>
  <c r="J181" i="135"/>
  <c r="K180" i="135"/>
  <c r="J180" i="135"/>
  <c r="K179" i="135"/>
  <c r="J179" i="135"/>
  <c r="K178" i="135"/>
  <c r="J178" i="135"/>
  <c r="K177" i="135"/>
  <c r="J177" i="135"/>
  <c r="K176" i="135"/>
  <c r="J176" i="135"/>
  <c r="K175" i="135"/>
  <c r="J175" i="135"/>
  <c r="K174" i="135"/>
  <c r="J174" i="135"/>
  <c r="K173" i="135"/>
  <c r="J173" i="135"/>
  <c r="K172" i="135"/>
  <c r="J172" i="135"/>
  <c r="M172" i="135" s="1"/>
  <c r="N172" i="135" s="1"/>
  <c r="K171" i="135"/>
  <c r="J171" i="135"/>
  <c r="K170" i="135"/>
  <c r="J170" i="135"/>
  <c r="M170" i="135" s="1"/>
  <c r="N170" i="135" s="1"/>
  <c r="K169" i="135"/>
  <c r="J169" i="135"/>
  <c r="K168" i="135"/>
  <c r="J168" i="135"/>
  <c r="K167" i="135"/>
  <c r="J167" i="135"/>
  <c r="K166" i="135"/>
  <c r="J166" i="135"/>
  <c r="K165" i="135"/>
  <c r="J165" i="135"/>
  <c r="K164" i="135"/>
  <c r="J164" i="135"/>
  <c r="K163" i="135"/>
  <c r="J163" i="135"/>
  <c r="K162" i="135"/>
  <c r="J162" i="135"/>
  <c r="K161" i="135"/>
  <c r="J161" i="135"/>
  <c r="K160" i="135"/>
  <c r="J160" i="135"/>
  <c r="K159" i="135"/>
  <c r="J159" i="135"/>
  <c r="K158" i="135"/>
  <c r="J158" i="135"/>
  <c r="K157" i="135"/>
  <c r="J157" i="135"/>
  <c r="K156" i="135"/>
  <c r="J156" i="135"/>
  <c r="K155" i="135"/>
  <c r="J155" i="135"/>
  <c r="J153" i="135"/>
  <c r="J152" i="135"/>
  <c r="J151" i="135"/>
  <c r="J150" i="135"/>
  <c r="J149" i="135"/>
  <c r="J148" i="135"/>
  <c r="J147" i="135"/>
  <c r="J146" i="135"/>
  <c r="J145" i="135"/>
  <c r="J144" i="135"/>
  <c r="J143" i="135"/>
  <c r="J142" i="135"/>
  <c r="J141" i="135"/>
  <c r="J140" i="135"/>
  <c r="J139" i="135"/>
  <c r="J138" i="135"/>
  <c r="J137" i="135"/>
  <c r="J136" i="135"/>
  <c r="J135" i="135"/>
  <c r="J134" i="135"/>
  <c r="J133" i="135"/>
  <c r="J132" i="135"/>
  <c r="J131" i="135"/>
  <c r="J130" i="135"/>
  <c r="J129" i="135"/>
  <c r="J128" i="135"/>
  <c r="J127" i="135"/>
  <c r="J126" i="135"/>
  <c r="J125" i="135"/>
  <c r="J124" i="135"/>
  <c r="J123" i="135"/>
  <c r="J122" i="135"/>
  <c r="J121" i="135"/>
  <c r="J120" i="135"/>
  <c r="J119" i="135"/>
  <c r="J118" i="135"/>
  <c r="J117" i="135"/>
  <c r="J116" i="135"/>
  <c r="J115" i="135"/>
  <c r="J114" i="135"/>
  <c r="J113" i="135"/>
  <c r="J112" i="135"/>
  <c r="J111" i="135"/>
  <c r="J110" i="135"/>
  <c r="J109" i="135"/>
  <c r="J108" i="135"/>
  <c r="J107" i="135"/>
  <c r="J106" i="135"/>
  <c r="J105" i="135"/>
  <c r="J104" i="135"/>
  <c r="J103" i="135"/>
  <c r="J102" i="135"/>
  <c r="J101" i="135"/>
  <c r="J100" i="135"/>
  <c r="J99" i="135"/>
  <c r="J98" i="135"/>
  <c r="J97" i="135"/>
  <c r="J96" i="135"/>
  <c r="J95" i="135"/>
  <c r="J94" i="135"/>
  <c r="J93" i="135"/>
  <c r="J92" i="135"/>
  <c r="J91" i="135"/>
  <c r="J90" i="135"/>
  <c r="J89" i="135"/>
  <c r="J88" i="135"/>
  <c r="J87" i="135"/>
  <c r="J86" i="135"/>
  <c r="J85" i="135"/>
  <c r="J84" i="135"/>
  <c r="J83" i="135"/>
  <c r="J82" i="135"/>
  <c r="J81" i="135"/>
  <c r="J80" i="135"/>
  <c r="J79" i="135"/>
  <c r="J78" i="135"/>
  <c r="J77" i="135"/>
  <c r="J76" i="135"/>
  <c r="J75" i="135"/>
  <c r="J74" i="135"/>
  <c r="J73" i="135"/>
  <c r="J72" i="135"/>
  <c r="J71" i="135"/>
  <c r="J70" i="135"/>
  <c r="J69" i="135"/>
  <c r="J68" i="135"/>
  <c r="J67" i="135"/>
  <c r="J66" i="135"/>
  <c r="J65" i="135"/>
  <c r="J64" i="135"/>
  <c r="J63" i="135"/>
  <c r="J62" i="135"/>
  <c r="J61" i="135"/>
  <c r="J60" i="135"/>
  <c r="J59" i="135"/>
  <c r="J58" i="135"/>
  <c r="J57" i="135"/>
  <c r="J56" i="135"/>
  <c r="J55" i="135"/>
  <c r="J54" i="135"/>
  <c r="J53" i="135"/>
  <c r="J52" i="135"/>
  <c r="J51" i="135"/>
  <c r="J50" i="135"/>
  <c r="J49" i="135"/>
  <c r="J48" i="135"/>
  <c r="J47" i="135"/>
  <c r="J46" i="135"/>
  <c r="J45" i="135"/>
  <c r="J44" i="135"/>
  <c r="J43" i="135"/>
  <c r="J42" i="135"/>
  <c r="J41" i="135"/>
  <c r="J40" i="135"/>
  <c r="J39" i="135"/>
  <c r="J38" i="135"/>
  <c r="J37" i="135"/>
  <c r="J36" i="135"/>
  <c r="J35" i="135"/>
  <c r="J34" i="135"/>
  <c r="J33" i="135"/>
  <c r="J32" i="135"/>
  <c r="J31" i="135"/>
  <c r="J30" i="135"/>
  <c r="J29" i="135"/>
  <c r="J28" i="135"/>
  <c r="J27" i="135"/>
  <c r="J26" i="135"/>
  <c r="J25" i="135"/>
  <c r="J24" i="135"/>
  <c r="J23" i="135"/>
  <c r="J22" i="135"/>
  <c r="J21" i="135"/>
  <c r="J20" i="135"/>
  <c r="J19" i="135"/>
  <c r="J18" i="135"/>
  <c r="J17" i="135"/>
  <c r="J16" i="135"/>
  <c r="J15" i="135"/>
  <c r="J14" i="135"/>
  <c r="J13" i="135"/>
  <c r="J12" i="135"/>
  <c r="J11" i="135"/>
  <c r="J10" i="135"/>
  <c r="J9" i="135"/>
  <c r="J8" i="135"/>
  <c r="J7" i="135"/>
  <c r="J6" i="135"/>
  <c r="J5" i="135"/>
  <c r="M157" i="135" l="1"/>
  <c r="N157" i="135" s="1"/>
  <c r="M158" i="135"/>
  <c r="N158" i="135" s="1"/>
  <c r="M166" i="135"/>
  <c r="N166" i="135" s="1"/>
  <c r="M169" i="135"/>
  <c r="N169" i="135" s="1"/>
  <c r="M175" i="135"/>
  <c r="N175" i="135" s="1"/>
  <c r="M177" i="135"/>
  <c r="N177" i="135" s="1"/>
  <c r="M179" i="135"/>
  <c r="N179" i="135" s="1"/>
  <c r="M181" i="135"/>
  <c r="N181" i="135" s="1"/>
  <c r="M183" i="135"/>
  <c r="N183" i="135" s="1"/>
  <c r="M185" i="135"/>
  <c r="N185" i="135" s="1"/>
  <c r="M187" i="135"/>
  <c r="N187" i="135" s="1"/>
  <c r="M189" i="135"/>
  <c r="N189" i="135" s="1"/>
  <c r="M191" i="135"/>
  <c r="N191" i="135" s="1"/>
  <c r="M193" i="135"/>
  <c r="N193" i="135" s="1"/>
  <c r="M195" i="135"/>
  <c r="N195" i="135" s="1"/>
  <c r="M197" i="135"/>
  <c r="N197" i="135" s="1"/>
  <c r="M199" i="135"/>
  <c r="N199" i="135" s="1"/>
  <c r="M201" i="135"/>
  <c r="N201" i="135" s="1"/>
  <c r="M203" i="135"/>
  <c r="N203" i="135" s="1"/>
  <c r="M205" i="135"/>
  <c r="N205" i="135" s="1"/>
  <c r="M207" i="135"/>
  <c r="N207" i="135" s="1"/>
  <c r="M209" i="135"/>
  <c r="N209" i="135" s="1"/>
  <c r="M211" i="135"/>
  <c r="N211" i="135" s="1"/>
  <c r="M213" i="135"/>
  <c r="N213" i="135" s="1"/>
  <c r="M215" i="135"/>
  <c r="N215" i="135" s="1"/>
  <c r="M217" i="135"/>
  <c r="N217" i="135" s="1"/>
  <c r="M219" i="135"/>
  <c r="N219" i="135" s="1"/>
  <c r="M221" i="135"/>
  <c r="N221" i="135" s="1"/>
  <c r="M223" i="135"/>
  <c r="N223" i="135" s="1"/>
  <c r="M225" i="135"/>
  <c r="N225" i="135" s="1"/>
  <c r="M159" i="135"/>
  <c r="N159" i="135" s="1"/>
  <c r="M161" i="135"/>
  <c r="N161" i="135" s="1"/>
  <c r="M163" i="135"/>
  <c r="N163" i="135" s="1"/>
  <c r="M165" i="135"/>
  <c r="N165" i="135" s="1"/>
  <c r="M167" i="135"/>
  <c r="N167" i="135" s="1"/>
  <c r="M160" i="135"/>
  <c r="N160" i="135" s="1"/>
  <c r="M164" i="135"/>
  <c r="N164" i="135" s="1"/>
  <c r="M168" i="135"/>
  <c r="N168" i="135" s="1"/>
  <c r="M171" i="135"/>
  <c r="N171" i="135" s="1"/>
  <c r="M173" i="135"/>
  <c r="N173" i="135" s="1"/>
  <c r="M155" i="135"/>
  <c r="N155" i="135" s="1"/>
  <c r="M162" i="135"/>
  <c r="N162" i="135" s="1"/>
  <c r="M156" i="135"/>
  <c r="N156" i="135" s="1"/>
  <c r="M174" i="135"/>
  <c r="N174" i="135" s="1"/>
  <c r="M176" i="135"/>
  <c r="N176" i="135" s="1"/>
  <c r="M178" i="135"/>
  <c r="N178" i="135" s="1"/>
  <c r="M180" i="135"/>
  <c r="N180" i="135" s="1"/>
  <c r="M182" i="135"/>
  <c r="N182" i="135" s="1"/>
  <c r="M184" i="135"/>
  <c r="N184" i="135" s="1"/>
  <c r="M186" i="135"/>
  <c r="N186" i="135" s="1"/>
  <c r="M188" i="135"/>
  <c r="N188" i="135" s="1"/>
  <c r="M190" i="135"/>
  <c r="N190" i="135" s="1"/>
  <c r="M192" i="135"/>
  <c r="N192" i="135" s="1"/>
  <c r="M194" i="135"/>
  <c r="N194" i="135" s="1"/>
  <c r="M196" i="135"/>
  <c r="N196" i="135" s="1"/>
  <c r="M198" i="135"/>
  <c r="N198" i="135" s="1"/>
  <c r="M200" i="135"/>
  <c r="N200" i="135" s="1"/>
  <c r="M202" i="135"/>
  <c r="N202" i="135" s="1"/>
  <c r="M204" i="135"/>
  <c r="N204" i="135" s="1"/>
  <c r="M206" i="135"/>
  <c r="N206" i="135" s="1"/>
  <c r="M208" i="135"/>
  <c r="N208" i="135" s="1"/>
  <c r="M210" i="135"/>
  <c r="N210" i="135" s="1"/>
  <c r="M212" i="135"/>
  <c r="N212" i="135" s="1"/>
  <c r="M214" i="135"/>
  <c r="N214" i="135" s="1"/>
  <c r="M216" i="135"/>
  <c r="N216" i="135" s="1"/>
  <c r="M218" i="135"/>
  <c r="N218" i="135" s="1"/>
  <c r="M220" i="135"/>
  <c r="N220" i="135" s="1"/>
  <c r="M222" i="135"/>
  <c r="N222" i="135" s="1"/>
  <c r="M224" i="135"/>
  <c r="N224" i="135" s="1"/>
  <c r="M226" i="135"/>
  <c r="N226" i="135" s="1"/>
  <c r="O153" i="135"/>
  <c r="P153" i="135" s="1"/>
  <c r="R153" i="135"/>
  <c r="O6" i="135"/>
  <c r="P6" i="135" s="1"/>
  <c r="R6" i="135"/>
  <c r="O7" i="135"/>
  <c r="P7" i="135" s="1"/>
  <c r="R7" i="135"/>
  <c r="O8" i="135"/>
  <c r="P8" i="135" s="1"/>
  <c r="R8" i="135"/>
  <c r="O9" i="135"/>
  <c r="P9" i="135" s="1"/>
  <c r="R9" i="135"/>
  <c r="O10" i="135"/>
  <c r="P10" i="135" s="1"/>
  <c r="R10" i="135"/>
  <c r="O11" i="135"/>
  <c r="P11" i="135" s="1"/>
  <c r="R11" i="135"/>
  <c r="O12" i="135"/>
  <c r="P12" i="135" s="1"/>
  <c r="R12" i="135"/>
  <c r="O13" i="135"/>
  <c r="P13" i="135" s="1"/>
  <c r="R13" i="135"/>
  <c r="O14" i="135"/>
  <c r="P14" i="135" s="1"/>
  <c r="R14" i="135"/>
  <c r="O15" i="135"/>
  <c r="P15" i="135" s="1"/>
  <c r="R15" i="135"/>
  <c r="O16" i="135"/>
  <c r="P16" i="135" s="1"/>
  <c r="R16" i="135"/>
  <c r="O17" i="135"/>
  <c r="P17" i="135" s="1"/>
  <c r="R17" i="135"/>
  <c r="O18" i="135"/>
  <c r="P18" i="135" s="1"/>
  <c r="R18" i="135"/>
  <c r="O19" i="135"/>
  <c r="P19" i="135" s="1"/>
  <c r="R19" i="135"/>
  <c r="O20" i="135"/>
  <c r="P20" i="135" s="1"/>
  <c r="R20" i="135"/>
  <c r="O21" i="135"/>
  <c r="P21" i="135" s="1"/>
  <c r="K21" i="135" s="1"/>
  <c r="M21" i="135" s="1"/>
  <c r="N21" i="135" s="1"/>
  <c r="R21" i="135"/>
  <c r="O22" i="135"/>
  <c r="P22" i="135" s="1"/>
  <c r="K22" i="135" s="1"/>
  <c r="M22" i="135" s="1"/>
  <c r="N22" i="135" s="1"/>
  <c r="R22" i="135"/>
  <c r="O23" i="135"/>
  <c r="P23" i="135" s="1"/>
  <c r="K23" i="135" s="1"/>
  <c r="M23" i="135" s="1"/>
  <c r="N23" i="135" s="1"/>
  <c r="R23" i="135"/>
  <c r="O24" i="135"/>
  <c r="P24" i="135" s="1"/>
  <c r="K24" i="135" s="1"/>
  <c r="M24" i="135" s="1"/>
  <c r="N24" i="135" s="1"/>
  <c r="R24" i="135"/>
  <c r="O25" i="135"/>
  <c r="P25" i="135" s="1"/>
  <c r="K25" i="135" s="1"/>
  <c r="M25" i="135" s="1"/>
  <c r="N25" i="135" s="1"/>
  <c r="R25" i="135"/>
  <c r="O26" i="135"/>
  <c r="P26" i="135" s="1"/>
  <c r="R26" i="135"/>
  <c r="O27" i="135"/>
  <c r="P27" i="135" s="1"/>
  <c r="R27" i="135"/>
  <c r="O28" i="135"/>
  <c r="P28" i="135" s="1"/>
  <c r="R28" i="135"/>
  <c r="O29" i="135"/>
  <c r="P29" i="135" s="1"/>
  <c r="R29" i="135"/>
  <c r="O30" i="135"/>
  <c r="P30" i="135" s="1"/>
  <c r="R30" i="135"/>
  <c r="O31" i="135"/>
  <c r="P31" i="135" s="1"/>
  <c r="R31" i="135"/>
  <c r="O32" i="135"/>
  <c r="P32" i="135" s="1"/>
  <c r="R32" i="135"/>
  <c r="O33" i="135"/>
  <c r="P33" i="135" s="1"/>
  <c r="R33" i="135"/>
  <c r="O34" i="135"/>
  <c r="P34" i="135" s="1"/>
  <c r="R34" i="135"/>
  <c r="O35" i="135"/>
  <c r="P35" i="135" s="1"/>
  <c r="R35" i="135"/>
  <c r="O36" i="135"/>
  <c r="P36" i="135" s="1"/>
  <c r="K36" i="135" s="1"/>
  <c r="M36" i="135" s="1"/>
  <c r="N36" i="135" s="1"/>
  <c r="R36" i="135"/>
  <c r="O37" i="135"/>
  <c r="P37" i="135" s="1"/>
  <c r="R37" i="135"/>
  <c r="O38" i="135"/>
  <c r="P38" i="135" s="1"/>
  <c r="R38" i="135"/>
  <c r="O39" i="135"/>
  <c r="P39" i="135" s="1"/>
  <c r="K39" i="135" s="1"/>
  <c r="M39" i="135" s="1"/>
  <c r="N39" i="135" s="1"/>
  <c r="R39" i="135"/>
  <c r="O40" i="135"/>
  <c r="P40" i="135" s="1"/>
  <c r="R40" i="135"/>
  <c r="O41" i="135"/>
  <c r="P41" i="135" s="1"/>
  <c r="R41" i="135"/>
  <c r="O42" i="135"/>
  <c r="P42" i="135" s="1"/>
  <c r="R42" i="135"/>
  <c r="O43" i="135"/>
  <c r="P43" i="135" s="1"/>
  <c r="R43" i="135"/>
  <c r="O44" i="135"/>
  <c r="P44" i="135" s="1"/>
  <c r="R44" i="135"/>
  <c r="O45" i="135"/>
  <c r="P45" i="135" s="1"/>
  <c r="R45" i="135"/>
  <c r="O46" i="135"/>
  <c r="P46" i="135" s="1"/>
  <c r="R46" i="135"/>
  <c r="O47" i="135"/>
  <c r="P47" i="135" s="1"/>
  <c r="R47" i="135"/>
  <c r="O48" i="135"/>
  <c r="P48" i="135" s="1"/>
  <c r="R48" i="135"/>
  <c r="O49" i="135"/>
  <c r="P49" i="135" s="1"/>
  <c r="R49" i="135"/>
  <c r="O50" i="135"/>
  <c r="P50" i="135" s="1"/>
  <c r="R50" i="135"/>
  <c r="O51" i="135"/>
  <c r="P51" i="135" s="1"/>
  <c r="R51" i="135"/>
  <c r="O52" i="135"/>
  <c r="P52" i="135" s="1"/>
  <c r="R52" i="135"/>
  <c r="O53" i="135"/>
  <c r="P53" i="135" s="1"/>
  <c r="R53" i="135"/>
  <c r="O54" i="135"/>
  <c r="P54" i="135" s="1"/>
  <c r="R54" i="135"/>
  <c r="O55" i="135"/>
  <c r="P55" i="135" s="1"/>
  <c r="R55" i="135"/>
  <c r="O56" i="135"/>
  <c r="P56" i="135" s="1"/>
  <c r="R56" i="135"/>
  <c r="O57" i="135"/>
  <c r="P57" i="135" s="1"/>
  <c r="K57" i="135" s="1"/>
  <c r="M57" i="135" s="1"/>
  <c r="N57" i="135" s="1"/>
  <c r="R57" i="135"/>
  <c r="O58" i="135"/>
  <c r="P58" i="135" s="1"/>
  <c r="R58" i="135"/>
  <c r="O59" i="135"/>
  <c r="P59" i="135" s="1"/>
  <c r="R59" i="135"/>
  <c r="O60" i="135"/>
  <c r="P60" i="135" s="1"/>
  <c r="R60" i="135"/>
  <c r="O61" i="135"/>
  <c r="P61" i="135" s="1"/>
  <c r="R61" i="135"/>
  <c r="O62" i="135"/>
  <c r="P62" i="135" s="1"/>
  <c r="K62" i="135" s="1"/>
  <c r="M62" i="135" s="1"/>
  <c r="N62" i="135" s="1"/>
  <c r="R62" i="135"/>
  <c r="O63" i="135"/>
  <c r="P63" i="135" s="1"/>
  <c r="R63" i="135"/>
  <c r="O64" i="135"/>
  <c r="P64" i="135" s="1"/>
  <c r="R64" i="135"/>
  <c r="O65" i="135"/>
  <c r="P65" i="135" s="1"/>
  <c r="R65" i="135"/>
  <c r="O66" i="135"/>
  <c r="P66" i="135" s="1"/>
  <c r="R66" i="135"/>
  <c r="O67" i="135"/>
  <c r="P67" i="135" s="1"/>
  <c r="R67" i="135"/>
  <c r="O68" i="135"/>
  <c r="P68" i="135" s="1"/>
  <c r="R68" i="135"/>
  <c r="O69" i="135"/>
  <c r="P69" i="135" s="1"/>
  <c r="R69" i="135"/>
  <c r="O70" i="135"/>
  <c r="P70" i="135" s="1"/>
  <c r="R70" i="135"/>
  <c r="O71" i="135"/>
  <c r="P71" i="135" s="1"/>
  <c r="K71" i="135" s="1"/>
  <c r="M71" i="135" s="1"/>
  <c r="N71" i="135" s="1"/>
  <c r="R71" i="135"/>
  <c r="O72" i="135"/>
  <c r="P72" i="135" s="1"/>
  <c r="K72" i="135" s="1"/>
  <c r="M72" i="135" s="1"/>
  <c r="N72" i="135" s="1"/>
  <c r="R72" i="135"/>
  <c r="O73" i="135"/>
  <c r="P73" i="135" s="1"/>
  <c r="K73" i="135" s="1"/>
  <c r="M73" i="135" s="1"/>
  <c r="N73" i="135" s="1"/>
  <c r="R73" i="135"/>
  <c r="O74" i="135"/>
  <c r="P74" i="135" s="1"/>
  <c r="R74" i="135"/>
  <c r="O75" i="135"/>
  <c r="P75" i="135" s="1"/>
  <c r="K75" i="135" s="1"/>
  <c r="M75" i="135" s="1"/>
  <c r="N75" i="135" s="1"/>
  <c r="R75" i="135"/>
  <c r="O76" i="135"/>
  <c r="P76" i="135" s="1"/>
  <c r="K76" i="135" s="1"/>
  <c r="M76" i="135" s="1"/>
  <c r="N76" i="135" s="1"/>
  <c r="R76" i="135"/>
  <c r="O77" i="135"/>
  <c r="P77" i="135" s="1"/>
  <c r="K77" i="135" s="1"/>
  <c r="M77" i="135" s="1"/>
  <c r="N77" i="135" s="1"/>
  <c r="R77" i="135"/>
  <c r="O78" i="135"/>
  <c r="P78" i="135" s="1"/>
  <c r="R78" i="135"/>
  <c r="O79" i="135"/>
  <c r="P79" i="135" s="1"/>
  <c r="K79" i="135" s="1"/>
  <c r="M79" i="135" s="1"/>
  <c r="N79" i="135" s="1"/>
  <c r="R79" i="135"/>
  <c r="O80" i="135"/>
  <c r="P80" i="135" s="1"/>
  <c r="R80" i="135"/>
  <c r="O81" i="135"/>
  <c r="P81" i="135" s="1"/>
  <c r="K81" i="135" s="1"/>
  <c r="M81" i="135" s="1"/>
  <c r="N81" i="135" s="1"/>
  <c r="R81" i="135"/>
  <c r="O82" i="135"/>
  <c r="P82" i="135" s="1"/>
  <c r="R82" i="135"/>
  <c r="O83" i="135"/>
  <c r="P83" i="135" s="1"/>
  <c r="K83" i="135" s="1"/>
  <c r="M83" i="135" s="1"/>
  <c r="N83" i="135" s="1"/>
  <c r="R83" i="135"/>
  <c r="O84" i="135"/>
  <c r="P84" i="135" s="1"/>
  <c r="K84" i="135" s="1"/>
  <c r="M84" i="135" s="1"/>
  <c r="N84" i="135" s="1"/>
  <c r="R84" i="135"/>
  <c r="O85" i="135"/>
  <c r="P85" i="135" s="1"/>
  <c r="K85" i="135" s="1"/>
  <c r="M85" i="135" s="1"/>
  <c r="N85" i="135" s="1"/>
  <c r="R85" i="135"/>
  <c r="O86" i="135"/>
  <c r="P86" i="135" s="1"/>
  <c r="K86" i="135" s="1"/>
  <c r="M86" i="135" s="1"/>
  <c r="N86" i="135" s="1"/>
  <c r="R86" i="135"/>
  <c r="O87" i="135"/>
  <c r="P87" i="135" s="1"/>
  <c r="K87" i="135" s="1"/>
  <c r="M87" i="135" s="1"/>
  <c r="N87" i="135" s="1"/>
  <c r="R87" i="135"/>
  <c r="O88" i="135"/>
  <c r="P88" i="135" s="1"/>
  <c r="R88" i="135"/>
  <c r="O89" i="135"/>
  <c r="P89" i="135" s="1"/>
  <c r="R89" i="135"/>
  <c r="O90" i="135"/>
  <c r="P90" i="135" s="1"/>
  <c r="R90" i="135"/>
  <c r="O91" i="135"/>
  <c r="P91" i="135" s="1"/>
  <c r="R91" i="135"/>
  <c r="O92" i="135"/>
  <c r="P92" i="135" s="1"/>
  <c r="K92" i="135" s="1"/>
  <c r="M92" i="135" s="1"/>
  <c r="N92" i="135" s="1"/>
  <c r="R92" i="135"/>
  <c r="O93" i="135"/>
  <c r="P93" i="135" s="1"/>
  <c r="K93" i="135" s="1"/>
  <c r="M93" i="135" s="1"/>
  <c r="N93" i="135" s="1"/>
  <c r="R93" i="135"/>
  <c r="O94" i="135"/>
  <c r="P94" i="135" s="1"/>
  <c r="K94" i="135" s="1"/>
  <c r="M94" i="135" s="1"/>
  <c r="N94" i="135" s="1"/>
  <c r="R94" i="135"/>
  <c r="O95" i="135"/>
  <c r="P95" i="135" s="1"/>
  <c r="K95" i="135" s="1"/>
  <c r="M95" i="135" s="1"/>
  <c r="N95" i="135" s="1"/>
  <c r="R95" i="135"/>
  <c r="O96" i="135"/>
  <c r="P96" i="135" s="1"/>
  <c r="K96" i="135" s="1"/>
  <c r="M96" i="135" s="1"/>
  <c r="N96" i="135" s="1"/>
  <c r="R96" i="135"/>
  <c r="O97" i="135"/>
  <c r="P97" i="135" s="1"/>
  <c r="K97" i="135" s="1"/>
  <c r="M97" i="135" s="1"/>
  <c r="N97" i="135" s="1"/>
  <c r="R97" i="135"/>
  <c r="O98" i="135"/>
  <c r="P98" i="135" s="1"/>
  <c r="K98" i="135" s="1"/>
  <c r="M98" i="135" s="1"/>
  <c r="N98" i="135" s="1"/>
  <c r="R98" i="135"/>
  <c r="O99" i="135"/>
  <c r="P99" i="135" s="1"/>
  <c r="R99" i="135"/>
  <c r="O100" i="135"/>
  <c r="P100" i="135" s="1"/>
  <c r="K100" i="135" s="1"/>
  <c r="M100" i="135" s="1"/>
  <c r="N100" i="135" s="1"/>
  <c r="R100" i="135"/>
  <c r="O101" i="135"/>
  <c r="P101" i="135" s="1"/>
  <c r="K101" i="135" s="1"/>
  <c r="M101" i="135" s="1"/>
  <c r="N101" i="135" s="1"/>
  <c r="R101" i="135"/>
  <c r="O102" i="135"/>
  <c r="P102" i="135" s="1"/>
  <c r="K102" i="135" s="1"/>
  <c r="M102" i="135" s="1"/>
  <c r="N102" i="135" s="1"/>
  <c r="R102" i="135"/>
  <c r="O103" i="135"/>
  <c r="P103" i="135" s="1"/>
  <c r="K103" i="135" s="1"/>
  <c r="M103" i="135" s="1"/>
  <c r="N103" i="135" s="1"/>
  <c r="R103" i="135"/>
  <c r="O104" i="135"/>
  <c r="P104" i="135" s="1"/>
  <c r="K104" i="135" s="1"/>
  <c r="M104" i="135" s="1"/>
  <c r="N104" i="135" s="1"/>
  <c r="R104" i="135"/>
  <c r="O105" i="135"/>
  <c r="P105" i="135" s="1"/>
  <c r="K105" i="135" s="1"/>
  <c r="M105" i="135" s="1"/>
  <c r="N105" i="135" s="1"/>
  <c r="R105" i="135"/>
  <c r="O106" i="135"/>
  <c r="P106" i="135" s="1"/>
  <c r="K106" i="135" s="1"/>
  <c r="M106" i="135" s="1"/>
  <c r="N106" i="135" s="1"/>
  <c r="R106" i="135"/>
  <c r="O107" i="135"/>
  <c r="P107" i="135" s="1"/>
  <c r="R107" i="135"/>
  <c r="O108" i="135"/>
  <c r="P108" i="135" s="1"/>
  <c r="R108" i="135"/>
  <c r="O109" i="135"/>
  <c r="P109" i="135" s="1"/>
  <c r="R109" i="135"/>
  <c r="O110" i="135"/>
  <c r="P110" i="135" s="1"/>
  <c r="K110" i="135" s="1"/>
  <c r="M110" i="135" s="1"/>
  <c r="N110" i="135" s="1"/>
  <c r="R110" i="135"/>
  <c r="O111" i="135"/>
  <c r="P111" i="135" s="1"/>
  <c r="K111" i="135" s="1"/>
  <c r="M111" i="135" s="1"/>
  <c r="N111" i="135" s="1"/>
  <c r="R111" i="135"/>
  <c r="O112" i="135"/>
  <c r="P112" i="135" s="1"/>
  <c r="R112" i="135"/>
  <c r="O113" i="135"/>
  <c r="P113" i="135" s="1"/>
  <c r="R113" i="135"/>
  <c r="O114" i="135"/>
  <c r="P114" i="135" s="1"/>
  <c r="K114" i="135" s="1"/>
  <c r="M114" i="135" s="1"/>
  <c r="N114" i="135" s="1"/>
  <c r="R114" i="135"/>
  <c r="O115" i="135"/>
  <c r="P115" i="135" s="1"/>
  <c r="R115" i="135"/>
  <c r="O116" i="135"/>
  <c r="P116" i="135" s="1"/>
  <c r="R116" i="135"/>
  <c r="O117" i="135"/>
  <c r="P117" i="135" s="1"/>
  <c r="R117" i="135"/>
  <c r="O118" i="135"/>
  <c r="P118" i="135" s="1"/>
  <c r="K118" i="135" s="1"/>
  <c r="M118" i="135" s="1"/>
  <c r="N118" i="135" s="1"/>
  <c r="R118" i="135"/>
  <c r="O119" i="135"/>
  <c r="P119" i="135" s="1"/>
  <c r="R119" i="135"/>
  <c r="O120" i="135"/>
  <c r="P120" i="135" s="1"/>
  <c r="R120" i="135"/>
  <c r="O121" i="135"/>
  <c r="P121" i="135" s="1"/>
  <c r="R121" i="135"/>
  <c r="O122" i="135"/>
  <c r="P122" i="135" s="1"/>
  <c r="K122" i="135" s="1"/>
  <c r="M122" i="135" s="1"/>
  <c r="N122" i="135" s="1"/>
  <c r="R122" i="135"/>
  <c r="O123" i="135"/>
  <c r="P123" i="135" s="1"/>
  <c r="R123" i="135"/>
  <c r="O124" i="135"/>
  <c r="P124" i="135" s="1"/>
  <c r="R124" i="135"/>
  <c r="O125" i="135"/>
  <c r="P125" i="135" s="1"/>
  <c r="R125" i="135"/>
  <c r="O126" i="135"/>
  <c r="P126" i="135" s="1"/>
  <c r="K126" i="135" s="1"/>
  <c r="M126" i="135" s="1"/>
  <c r="N126" i="135" s="1"/>
  <c r="R126" i="135"/>
  <c r="O127" i="135"/>
  <c r="P127" i="135" s="1"/>
  <c r="K127" i="135" s="1"/>
  <c r="M127" i="135" s="1"/>
  <c r="N127" i="135" s="1"/>
  <c r="R127" i="135"/>
  <c r="O128" i="135"/>
  <c r="P128" i="135" s="1"/>
  <c r="K128" i="135" s="1"/>
  <c r="M128" i="135" s="1"/>
  <c r="N128" i="135" s="1"/>
  <c r="R128" i="135"/>
  <c r="O129" i="135"/>
  <c r="P129" i="135" s="1"/>
  <c r="K129" i="135" s="1"/>
  <c r="M129" i="135" s="1"/>
  <c r="N129" i="135" s="1"/>
  <c r="R129" i="135"/>
  <c r="O130" i="135"/>
  <c r="P130" i="135" s="1"/>
  <c r="K130" i="135" s="1"/>
  <c r="M130" i="135" s="1"/>
  <c r="N130" i="135" s="1"/>
  <c r="R130" i="135"/>
  <c r="O131" i="135"/>
  <c r="P131" i="135" s="1"/>
  <c r="R131" i="135"/>
  <c r="O132" i="135"/>
  <c r="P132" i="135" s="1"/>
  <c r="R132" i="135"/>
  <c r="O133" i="135"/>
  <c r="P133" i="135" s="1"/>
  <c r="R133" i="135"/>
  <c r="O134" i="135"/>
  <c r="P134" i="135" s="1"/>
  <c r="R134" i="135"/>
  <c r="O135" i="135"/>
  <c r="P135" i="135" s="1"/>
  <c r="R135" i="135"/>
  <c r="O136" i="135"/>
  <c r="P136" i="135" s="1"/>
  <c r="R136" i="135"/>
  <c r="O137" i="135"/>
  <c r="P137" i="135" s="1"/>
  <c r="R137" i="135"/>
  <c r="O138" i="135"/>
  <c r="P138" i="135" s="1"/>
  <c r="R138" i="135"/>
  <c r="O139" i="135"/>
  <c r="P139" i="135" s="1"/>
  <c r="R139" i="135"/>
  <c r="O140" i="135"/>
  <c r="P140" i="135" s="1"/>
  <c r="R140" i="135"/>
  <c r="O141" i="135"/>
  <c r="P141" i="135" s="1"/>
  <c r="R141" i="135"/>
  <c r="O142" i="135"/>
  <c r="P142" i="135" s="1"/>
  <c r="K142" i="135" s="1"/>
  <c r="M142" i="135" s="1"/>
  <c r="N142" i="135" s="1"/>
  <c r="R142" i="135"/>
  <c r="O143" i="135"/>
  <c r="P143" i="135" s="1"/>
  <c r="R143" i="135"/>
  <c r="O144" i="135"/>
  <c r="P144" i="135" s="1"/>
  <c r="K144" i="135" s="1"/>
  <c r="M144" i="135" s="1"/>
  <c r="N144" i="135" s="1"/>
  <c r="R144" i="135"/>
  <c r="O145" i="135"/>
  <c r="P145" i="135" s="1"/>
  <c r="R145" i="135"/>
  <c r="O146" i="135"/>
  <c r="P146" i="135" s="1"/>
  <c r="R146" i="135"/>
  <c r="O147" i="135"/>
  <c r="P147" i="135" s="1"/>
  <c r="K147" i="135" s="1"/>
  <c r="M147" i="135" s="1"/>
  <c r="N147" i="135" s="1"/>
  <c r="R147" i="135"/>
  <c r="O148" i="135"/>
  <c r="P148" i="135" s="1"/>
  <c r="R148" i="135"/>
  <c r="O149" i="135"/>
  <c r="P149" i="135" s="1"/>
  <c r="R149" i="135"/>
  <c r="O150" i="135"/>
  <c r="P150" i="135" s="1"/>
  <c r="R150" i="135"/>
  <c r="O151" i="135"/>
  <c r="P151" i="135" s="1"/>
  <c r="R151" i="135"/>
  <c r="O152" i="135"/>
  <c r="P152" i="135" s="1"/>
  <c r="R152" i="135"/>
  <c r="T151" i="135" l="1"/>
  <c r="K151" i="135"/>
  <c r="M151" i="135" s="1"/>
  <c r="N151" i="135" s="1"/>
  <c r="T149" i="135"/>
  <c r="K149" i="135"/>
  <c r="M149" i="135" s="1"/>
  <c r="N149" i="135" s="1"/>
  <c r="T145" i="135"/>
  <c r="K145" i="135"/>
  <c r="M145" i="135" s="1"/>
  <c r="N145" i="135" s="1"/>
  <c r="T143" i="135"/>
  <c r="K143" i="135"/>
  <c r="M143" i="135" s="1"/>
  <c r="N143" i="135" s="1"/>
  <c r="T141" i="135"/>
  <c r="K141" i="135"/>
  <c r="M141" i="135" s="1"/>
  <c r="N141" i="135" s="1"/>
  <c r="T139" i="135"/>
  <c r="K139" i="135"/>
  <c r="M139" i="135" s="1"/>
  <c r="N139" i="135" s="1"/>
  <c r="T137" i="135"/>
  <c r="K137" i="135"/>
  <c r="M137" i="135" s="1"/>
  <c r="N137" i="135" s="1"/>
  <c r="T135" i="135"/>
  <c r="K135" i="135"/>
  <c r="M135" i="135" s="1"/>
  <c r="N135" i="135" s="1"/>
  <c r="T133" i="135"/>
  <c r="K133" i="135"/>
  <c r="M133" i="135" s="1"/>
  <c r="N133" i="135" s="1"/>
  <c r="T131" i="135"/>
  <c r="K131" i="135"/>
  <c r="M131" i="135" s="1"/>
  <c r="N131" i="135" s="1"/>
  <c r="T125" i="135"/>
  <c r="K125" i="135"/>
  <c r="M125" i="135" s="1"/>
  <c r="N125" i="135" s="1"/>
  <c r="T123" i="135"/>
  <c r="K123" i="135"/>
  <c r="M123" i="135" s="1"/>
  <c r="N123" i="135" s="1"/>
  <c r="T121" i="135"/>
  <c r="K121" i="135"/>
  <c r="M121" i="135" s="1"/>
  <c r="N121" i="135" s="1"/>
  <c r="T119" i="135"/>
  <c r="K119" i="135"/>
  <c r="M119" i="135" s="1"/>
  <c r="N119" i="135" s="1"/>
  <c r="T117" i="135"/>
  <c r="K117" i="135"/>
  <c r="M117" i="135" s="1"/>
  <c r="N117" i="135" s="1"/>
  <c r="T115" i="135"/>
  <c r="K115" i="135"/>
  <c r="M115" i="135" s="1"/>
  <c r="N115" i="135" s="1"/>
  <c r="T113" i="135"/>
  <c r="K113" i="135"/>
  <c r="M113" i="135" s="1"/>
  <c r="N113" i="135" s="1"/>
  <c r="T109" i="135"/>
  <c r="K109" i="135"/>
  <c r="M109" i="135" s="1"/>
  <c r="N109" i="135" s="1"/>
  <c r="T107" i="135"/>
  <c r="K107" i="135"/>
  <c r="M107" i="135" s="1"/>
  <c r="N107" i="135" s="1"/>
  <c r="T99" i="135"/>
  <c r="K99" i="135"/>
  <c r="M99" i="135" s="1"/>
  <c r="N99" i="135" s="1"/>
  <c r="T91" i="135"/>
  <c r="K91" i="135"/>
  <c r="M91" i="135" s="1"/>
  <c r="N91" i="135" s="1"/>
  <c r="T89" i="135"/>
  <c r="K89" i="135"/>
  <c r="M89" i="135" s="1"/>
  <c r="N89" i="135" s="1"/>
  <c r="T69" i="135"/>
  <c r="K69" i="135"/>
  <c r="M69" i="135" s="1"/>
  <c r="N69" i="135" s="1"/>
  <c r="T67" i="135"/>
  <c r="K67" i="135"/>
  <c r="M67" i="135" s="1"/>
  <c r="N67" i="135" s="1"/>
  <c r="T65" i="135"/>
  <c r="K65" i="135"/>
  <c r="M65" i="135" s="1"/>
  <c r="N65" i="135" s="1"/>
  <c r="T63" i="135"/>
  <c r="K63" i="135"/>
  <c r="M63" i="135" s="1"/>
  <c r="N63" i="135" s="1"/>
  <c r="T61" i="135"/>
  <c r="K61" i="135"/>
  <c r="M61" i="135" s="1"/>
  <c r="N61" i="135" s="1"/>
  <c r="T59" i="135"/>
  <c r="K59" i="135"/>
  <c r="M59" i="135" s="1"/>
  <c r="N59" i="135" s="1"/>
  <c r="T55" i="135"/>
  <c r="K55" i="135"/>
  <c r="M55" i="135" s="1"/>
  <c r="N55" i="135" s="1"/>
  <c r="T53" i="135"/>
  <c r="K53" i="135"/>
  <c r="M53" i="135" s="1"/>
  <c r="N53" i="135" s="1"/>
  <c r="T51" i="135"/>
  <c r="K51" i="135"/>
  <c r="M51" i="135" s="1"/>
  <c r="N51" i="135" s="1"/>
  <c r="T49" i="135"/>
  <c r="K49" i="135"/>
  <c r="M49" i="135" s="1"/>
  <c r="N49" i="135" s="1"/>
  <c r="T47" i="135"/>
  <c r="K47" i="135"/>
  <c r="M47" i="135" s="1"/>
  <c r="N47" i="135" s="1"/>
  <c r="T45" i="135"/>
  <c r="K45" i="135"/>
  <c r="M45" i="135" s="1"/>
  <c r="N45" i="135" s="1"/>
  <c r="T43" i="135"/>
  <c r="K43" i="135"/>
  <c r="M43" i="135" s="1"/>
  <c r="N43" i="135" s="1"/>
  <c r="T41" i="135"/>
  <c r="K41" i="135"/>
  <c r="M41" i="135" s="1"/>
  <c r="N41" i="135" s="1"/>
  <c r="T37" i="135"/>
  <c r="K37" i="135"/>
  <c r="M37" i="135" s="1"/>
  <c r="N37" i="135" s="1"/>
  <c r="T35" i="135"/>
  <c r="K35" i="135"/>
  <c r="M35" i="135" s="1"/>
  <c r="N35" i="135" s="1"/>
  <c r="T33" i="135"/>
  <c r="K33" i="135"/>
  <c r="M33" i="135" s="1"/>
  <c r="N33" i="135" s="1"/>
  <c r="T31" i="135"/>
  <c r="K31" i="135"/>
  <c r="M31" i="135" s="1"/>
  <c r="N31" i="135" s="1"/>
  <c r="T29" i="135"/>
  <c r="K29" i="135"/>
  <c r="M29" i="135" s="1"/>
  <c r="N29" i="135" s="1"/>
  <c r="T27" i="135"/>
  <c r="K27" i="135"/>
  <c r="M27" i="135" s="1"/>
  <c r="N27" i="135" s="1"/>
  <c r="T19" i="135"/>
  <c r="K19" i="135"/>
  <c r="M19" i="135" s="1"/>
  <c r="N19" i="135" s="1"/>
  <c r="T17" i="135"/>
  <c r="K17" i="135"/>
  <c r="M17" i="135" s="1"/>
  <c r="N17" i="135" s="1"/>
  <c r="T15" i="135"/>
  <c r="K15" i="135"/>
  <c r="M15" i="135" s="1"/>
  <c r="N15" i="135" s="1"/>
  <c r="T13" i="135"/>
  <c r="K13" i="135"/>
  <c r="M13" i="135" s="1"/>
  <c r="N13" i="135" s="1"/>
  <c r="T11" i="135"/>
  <c r="K11" i="135"/>
  <c r="M11" i="135" s="1"/>
  <c r="N11" i="135" s="1"/>
  <c r="T9" i="135"/>
  <c r="K9" i="135"/>
  <c r="M9" i="135" s="1"/>
  <c r="N9" i="135" s="1"/>
  <c r="T153" i="135"/>
  <c r="K153" i="135"/>
  <c r="M153" i="135" s="1"/>
  <c r="N153" i="135" s="1"/>
  <c r="T152" i="135"/>
  <c r="K152" i="135"/>
  <c r="M152" i="135" s="1"/>
  <c r="N152" i="135" s="1"/>
  <c r="T150" i="135"/>
  <c r="K150" i="135"/>
  <c r="M150" i="135" s="1"/>
  <c r="N150" i="135" s="1"/>
  <c r="T148" i="135"/>
  <c r="K148" i="135"/>
  <c r="M148" i="135" s="1"/>
  <c r="N148" i="135" s="1"/>
  <c r="T146" i="135"/>
  <c r="K146" i="135"/>
  <c r="M146" i="135" s="1"/>
  <c r="N146" i="135" s="1"/>
  <c r="T140" i="135"/>
  <c r="K140" i="135"/>
  <c r="M140" i="135" s="1"/>
  <c r="N140" i="135" s="1"/>
  <c r="T138" i="135"/>
  <c r="K138" i="135"/>
  <c r="M138" i="135" s="1"/>
  <c r="N138" i="135" s="1"/>
  <c r="T136" i="135"/>
  <c r="K136" i="135"/>
  <c r="M136" i="135" s="1"/>
  <c r="N136" i="135" s="1"/>
  <c r="T134" i="135"/>
  <c r="K134" i="135"/>
  <c r="M134" i="135" s="1"/>
  <c r="N134" i="135" s="1"/>
  <c r="T132" i="135"/>
  <c r="K132" i="135"/>
  <c r="M132" i="135" s="1"/>
  <c r="N132" i="135" s="1"/>
  <c r="T124" i="135"/>
  <c r="K124" i="135"/>
  <c r="M124" i="135" s="1"/>
  <c r="N124" i="135" s="1"/>
  <c r="T120" i="135"/>
  <c r="K120" i="135"/>
  <c r="M120" i="135" s="1"/>
  <c r="N120" i="135" s="1"/>
  <c r="T116" i="135"/>
  <c r="K116" i="135"/>
  <c r="M116" i="135" s="1"/>
  <c r="N116" i="135" s="1"/>
  <c r="T112" i="135"/>
  <c r="K112" i="135"/>
  <c r="M112" i="135" s="1"/>
  <c r="N112" i="135" s="1"/>
  <c r="T108" i="135"/>
  <c r="K108" i="135"/>
  <c r="M108" i="135" s="1"/>
  <c r="N108" i="135" s="1"/>
  <c r="T90" i="135"/>
  <c r="K90" i="135"/>
  <c r="M90" i="135" s="1"/>
  <c r="N90" i="135" s="1"/>
  <c r="T88" i="135"/>
  <c r="K88" i="135"/>
  <c r="M88" i="135" s="1"/>
  <c r="N88" i="135" s="1"/>
  <c r="T82" i="135"/>
  <c r="K82" i="135"/>
  <c r="M82" i="135" s="1"/>
  <c r="N82" i="135" s="1"/>
  <c r="T80" i="135"/>
  <c r="K80" i="135"/>
  <c r="M80" i="135" s="1"/>
  <c r="N80" i="135" s="1"/>
  <c r="T78" i="135"/>
  <c r="K78" i="135"/>
  <c r="M78" i="135" s="1"/>
  <c r="N78" i="135" s="1"/>
  <c r="T74" i="135"/>
  <c r="K74" i="135"/>
  <c r="M74" i="135" s="1"/>
  <c r="N74" i="135" s="1"/>
  <c r="T70" i="135"/>
  <c r="K70" i="135"/>
  <c r="M70" i="135" s="1"/>
  <c r="N70" i="135" s="1"/>
  <c r="T68" i="135"/>
  <c r="K68" i="135"/>
  <c r="M68" i="135" s="1"/>
  <c r="N68" i="135" s="1"/>
  <c r="T66" i="135"/>
  <c r="K66" i="135"/>
  <c r="M66" i="135" s="1"/>
  <c r="N66" i="135" s="1"/>
  <c r="T64" i="135"/>
  <c r="K64" i="135"/>
  <c r="M64" i="135" s="1"/>
  <c r="N64" i="135" s="1"/>
  <c r="T60" i="135"/>
  <c r="K60" i="135"/>
  <c r="M60" i="135" s="1"/>
  <c r="N60" i="135" s="1"/>
  <c r="T58" i="135"/>
  <c r="K58" i="135"/>
  <c r="M58" i="135" s="1"/>
  <c r="N58" i="135" s="1"/>
  <c r="T56" i="135"/>
  <c r="K56" i="135"/>
  <c r="M56" i="135" s="1"/>
  <c r="N56" i="135" s="1"/>
  <c r="T54" i="135"/>
  <c r="K54" i="135"/>
  <c r="M54" i="135" s="1"/>
  <c r="N54" i="135" s="1"/>
  <c r="T52" i="135"/>
  <c r="K52" i="135"/>
  <c r="M52" i="135" s="1"/>
  <c r="N52" i="135" s="1"/>
  <c r="T50" i="135"/>
  <c r="K50" i="135"/>
  <c r="M50" i="135" s="1"/>
  <c r="N50" i="135" s="1"/>
  <c r="T48" i="135"/>
  <c r="K48" i="135"/>
  <c r="M48" i="135" s="1"/>
  <c r="N48" i="135" s="1"/>
  <c r="T46" i="135"/>
  <c r="K46" i="135"/>
  <c r="M46" i="135" s="1"/>
  <c r="N46" i="135" s="1"/>
  <c r="T44" i="135"/>
  <c r="K44" i="135"/>
  <c r="M44" i="135" s="1"/>
  <c r="N44" i="135" s="1"/>
  <c r="T42" i="135"/>
  <c r="K42" i="135"/>
  <c r="M42" i="135" s="1"/>
  <c r="N42" i="135" s="1"/>
  <c r="T40" i="135"/>
  <c r="K40" i="135"/>
  <c r="M40" i="135" s="1"/>
  <c r="N40" i="135" s="1"/>
  <c r="T38" i="135"/>
  <c r="K38" i="135"/>
  <c r="M38" i="135" s="1"/>
  <c r="N38" i="135" s="1"/>
  <c r="T34" i="135"/>
  <c r="K34" i="135"/>
  <c r="M34" i="135" s="1"/>
  <c r="N34" i="135" s="1"/>
  <c r="T32" i="135"/>
  <c r="K32" i="135"/>
  <c r="M32" i="135" s="1"/>
  <c r="N32" i="135" s="1"/>
  <c r="T30" i="135"/>
  <c r="K30" i="135"/>
  <c r="M30" i="135" s="1"/>
  <c r="N30" i="135" s="1"/>
  <c r="T28" i="135"/>
  <c r="K28" i="135"/>
  <c r="M28" i="135" s="1"/>
  <c r="N28" i="135" s="1"/>
  <c r="T26" i="135"/>
  <c r="K26" i="135"/>
  <c r="M26" i="135" s="1"/>
  <c r="N26" i="135" s="1"/>
  <c r="T20" i="135"/>
  <c r="K20" i="135"/>
  <c r="M20" i="135" s="1"/>
  <c r="N20" i="135" s="1"/>
  <c r="T18" i="135"/>
  <c r="K18" i="135"/>
  <c r="M18" i="135" s="1"/>
  <c r="N18" i="135" s="1"/>
  <c r="T16" i="135"/>
  <c r="K16" i="135"/>
  <c r="M16" i="135" s="1"/>
  <c r="N16" i="135" s="1"/>
  <c r="T14" i="135"/>
  <c r="K14" i="135"/>
  <c r="M14" i="135" s="1"/>
  <c r="N14" i="135" s="1"/>
  <c r="T12" i="135"/>
  <c r="K12" i="135"/>
  <c r="M12" i="135" s="1"/>
  <c r="N12" i="135" s="1"/>
  <c r="T10" i="135"/>
  <c r="K10" i="135"/>
  <c r="M10" i="135" s="1"/>
  <c r="N10" i="135" s="1"/>
  <c r="T8" i="135"/>
  <c r="K8" i="135"/>
  <c r="M8" i="135" s="1"/>
  <c r="N8" i="135" s="1"/>
  <c r="T6" i="135"/>
  <c r="K6" i="135"/>
  <c r="M6" i="135" s="1"/>
  <c r="N6" i="135" s="1"/>
  <c r="T7" i="135"/>
  <c r="K7" i="135"/>
  <c r="M7" i="135" s="1"/>
  <c r="N7" i="135" s="1"/>
  <c r="T111" i="135"/>
  <c r="T126" i="135"/>
  <c r="T122" i="135"/>
  <c r="T118" i="135"/>
  <c r="T114" i="135"/>
  <c r="T110" i="135"/>
  <c r="T106" i="135"/>
  <c r="T94" i="135"/>
  <c r="O5" i="135" l="1"/>
  <c r="P5" i="135" s="1"/>
  <c r="R5" i="135"/>
  <c r="R154" i="135" l="1"/>
  <c r="Q1" i="135" s="1"/>
  <c r="T5" i="135"/>
  <c r="K5" i="135"/>
  <c r="M5" i="135" s="1"/>
  <c r="N5" i="135" s="1"/>
  <c r="P154" i="135"/>
  <c r="Q92" i="135"/>
  <c r="Q100" i="135"/>
  <c r="Q108" i="135"/>
  <c r="Q116" i="135"/>
  <c r="Q124" i="135"/>
  <c r="Q91" i="135"/>
  <c r="Q99" i="135"/>
  <c r="Q107" i="135"/>
  <c r="Q115" i="135"/>
  <c r="Q123" i="135"/>
  <c r="Q96" i="135"/>
  <c r="Q104" i="135"/>
  <c r="Q112" i="135"/>
  <c r="Q120" i="135"/>
  <c r="Q111" i="135"/>
  <c r="Q129" i="135"/>
  <c r="Q133" i="135"/>
  <c r="Q137" i="135"/>
  <c r="Q141" i="135"/>
  <c r="Q145" i="135"/>
  <c r="Q149" i="135"/>
  <c r="Q119" i="135"/>
  <c r="Q128" i="135"/>
  <c r="Q132" i="135"/>
  <c r="Q136" i="135"/>
  <c r="Q140" i="135"/>
  <c r="Q144" i="135"/>
  <c r="Q148" i="135"/>
  <c r="Q152" i="135"/>
  <c r="Q95" i="135"/>
  <c r="Q127" i="135"/>
  <c r="Q131" i="135"/>
  <c r="Q135" i="135"/>
  <c r="Q139" i="135"/>
  <c r="Q143" i="135"/>
  <c r="Q147" i="135"/>
  <c r="Q151" i="135"/>
  <c r="Q103" i="135"/>
  <c r="Q130" i="135"/>
  <c r="Q134" i="135"/>
  <c r="Q138" i="135"/>
  <c r="Q142" i="135"/>
  <c r="Q146" i="135"/>
  <c r="Q150" i="135"/>
  <c r="Q122" i="135"/>
  <c r="Q98" i="135"/>
  <c r="Q110" i="135"/>
  <c r="Q153" i="135"/>
  <c r="Q117" i="135"/>
  <c r="Q97" i="135"/>
  <c r="Q9" i="135"/>
  <c r="Q13" i="135"/>
  <c r="Q17" i="135"/>
  <c r="Q21" i="135"/>
  <c r="Q25" i="135"/>
  <c r="Q29" i="135"/>
  <c r="Q33" i="135"/>
  <c r="Q37" i="135"/>
  <c r="Q41" i="135"/>
  <c r="Q45" i="135"/>
  <c r="Q49" i="135"/>
  <c r="Q53" i="135"/>
  <c r="Q57" i="135"/>
  <c r="Q61" i="135"/>
  <c r="Q65" i="135"/>
  <c r="Q69" i="135"/>
  <c r="Q73" i="135"/>
  <c r="Q77" i="135"/>
  <c r="Q81" i="135"/>
  <c r="Q85" i="135"/>
  <c r="Q89" i="135"/>
  <c r="Q114" i="135"/>
  <c r="Q102" i="135"/>
  <c r="Q109" i="135"/>
  <c r="Q6" i="135"/>
  <c r="Q10" i="135"/>
  <c r="Q14" i="135"/>
  <c r="Q18" i="135"/>
  <c r="Q22" i="135"/>
  <c r="Q26" i="135"/>
  <c r="Q30" i="135"/>
  <c r="Q34" i="135"/>
  <c r="Q38" i="135"/>
  <c r="Q42" i="135"/>
  <c r="Q46" i="135"/>
  <c r="Q50" i="135"/>
  <c r="Q54" i="135"/>
  <c r="Q58" i="135"/>
  <c r="Q62" i="135"/>
  <c r="Q66" i="135"/>
  <c r="Q70" i="135"/>
  <c r="Q74" i="135"/>
  <c r="Q78" i="135"/>
  <c r="Q82" i="135"/>
  <c r="Q86" i="135"/>
  <c r="Q90" i="135"/>
  <c r="Q113" i="135"/>
  <c r="Q126" i="135"/>
  <c r="Q94" i="135"/>
  <c r="Q125" i="135"/>
  <c r="Q105" i="135"/>
  <c r="Q7" i="135"/>
  <c r="Q11" i="135"/>
  <c r="Q15" i="135"/>
  <c r="Q19" i="135"/>
  <c r="Q23" i="135"/>
  <c r="Q27" i="135"/>
  <c r="Q31" i="135"/>
  <c r="Q35" i="135"/>
  <c r="Q39" i="135"/>
  <c r="Q43" i="135"/>
  <c r="Q47" i="135"/>
  <c r="Q51" i="135"/>
  <c r="Q55" i="135"/>
  <c r="Q59" i="135"/>
  <c r="Q63" i="135"/>
  <c r="Q67" i="135"/>
  <c r="Q71" i="135"/>
  <c r="Q75" i="135"/>
  <c r="Q79" i="135"/>
  <c r="Q83" i="135"/>
  <c r="Q87" i="135"/>
  <c r="Q106" i="135"/>
  <c r="Q118" i="135"/>
  <c r="Q93" i="135"/>
  <c r="Q121" i="135"/>
  <c r="Q101" i="135"/>
  <c r="Q8" i="135"/>
  <c r="Q12" i="135"/>
  <c r="Q24" i="135"/>
  <c r="Q40" i="135"/>
  <c r="Q56" i="135"/>
  <c r="Q72" i="135"/>
  <c r="Q88" i="135"/>
  <c r="Q28" i="135"/>
  <c r="Q44" i="135"/>
  <c r="Q60" i="135"/>
  <c r="Q76" i="135"/>
  <c r="Q16" i="135"/>
  <c r="Q32" i="135"/>
  <c r="Q48" i="135"/>
  <c r="Q64" i="135"/>
  <c r="Q80" i="135"/>
  <c r="Q20" i="135"/>
  <c r="Q36" i="135"/>
  <c r="Q52" i="135"/>
  <c r="Q68" i="135"/>
  <c r="Q84" i="135"/>
  <c r="T154" i="135"/>
  <c r="U1" i="135" s="1"/>
  <c r="K154" i="135" l="1"/>
  <c r="S1" i="135"/>
  <c r="H4" i="10"/>
  <c r="U2" i="10"/>
  <c r="W2" i="10" s="1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2" i="10"/>
  <c r="T4" i="10"/>
  <c r="S4" i="10"/>
  <c r="R3" i="10"/>
  <c r="R4" i="10"/>
  <c r="Q3" i="10"/>
  <c r="Q4" i="10"/>
  <c r="P3" i="10"/>
  <c r="P4" i="10"/>
  <c r="P5" i="10"/>
  <c r="O3" i="10"/>
  <c r="O4" i="10"/>
  <c r="O5" i="10"/>
  <c r="N3" i="10"/>
  <c r="N4" i="10"/>
  <c r="M4" i="10"/>
  <c r="L4" i="10"/>
  <c r="K4" i="10"/>
  <c r="J5" i="10"/>
  <c r="J4" i="10"/>
  <c r="J3" i="10"/>
  <c r="I3" i="10"/>
  <c r="H3" i="10"/>
  <c r="G3" i="10"/>
  <c r="F3" i="10"/>
  <c r="E3" i="10"/>
  <c r="D3" i="10"/>
  <c r="B3" i="10"/>
  <c r="I5" i="10"/>
  <c r="I4" i="10"/>
  <c r="G4" i="10"/>
  <c r="F4" i="10"/>
  <c r="E4" i="10"/>
  <c r="D4" i="10"/>
  <c r="B4" i="10"/>
  <c r="U3" i="10"/>
  <c r="W3" i="10" s="1"/>
  <c r="U4" i="10"/>
  <c r="W4" i="10" s="1"/>
  <c r="S3" i="10" l="1"/>
  <c r="T3" i="10"/>
  <c r="Q5" i="135" l="1"/>
  <c r="K3" i="10"/>
  <c r="L3" i="10"/>
  <c r="M3" i="10"/>
  <c r="R5" i="10" l="1"/>
  <c r="Q5" i="10"/>
  <c r="H5" i="10"/>
  <c r="G5" i="10"/>
  <c r="F5" i="10"/>
  <c r="E5" i="10"/>
  <c r="D5" i="10"/>
  <c r="B5" i="10"/>
  <c r="S5" i="10" l="1"/>
  <c r="T5" i="10"/>
  <c r="K5" i="10" l="1"/>
  <c r="L5" i="10"/>
  <c r="M5" i="10" l="1"/>
  <c r="N5" i="10"/>
  <c r="U5" i="10" l="1"/>
  <c r="W5" i="10" s="1"/>
</calcChain>
</file>

<file path=xl/sharedStrings.xml><?xml version="1.0" encoding="utf-8"?>
<sst xmlns="http://schemas.openxmlformats.org/spreadsheetml/2006/main" count="223" uniqueCount="64">
  <si>
    <t>EQUIP</t>
  </si>
  <si>
    <t>COMPRESSOR</t>
  </si>
  <si>
    <t>METROS PERF.</t>
  </si>
  <si>
    <t>TAXA DE AVANÇO</t>
  </si>
  <si>
    <t>PULLDOWN</t>
  </si>
  <si>
    <t>RPM</t>
  </si>
  <si>
    <t>Nº BROCA</t>
  </si>
  <si>
    <t>HORAS APTAS</t>
  </si>
  <si>
    <t>QUANT. DE FUROS</t>
  </si>
  <si>
    <t>DATA</t>
  </si>
  <si>
    <t>FURO</t>
  </si>
  <si>
    <t>HORA INICIAL</t>
  </si>
  <si>
    <t>HORA FINAL</t>
  </si>
  <si>
    <t>PROFUNDIDADE DOS FUROS</t>
  </si>
  <si>
    <t>HORAS TRABALHADAS</t>
  </si>
  <si>
    <t>TAXA MEDIA ACUMULADA</t>
  </si>
  <si>
    <t>FUROS ACUMULADOS</t>
  </si>
  <si>
    <t>EQUIPAMENTO</t>
  </si>
  <si>
    <t>NUMERO DA BROCA</t>
  </si>
  <si>
    <t>METROS PERFURADOS</t>
  </si>
  <si>
    <t>PULLDOWN Lbs</t>
  </si>
  <si>
    <t>DIÂMETRO DO JET</t>
  </si>
  <si>
    <t>DATA ENTRADA</t>
  </si>
  <si>
    <t>DATA SAIDA</t>
  </si>
  <si>
    <t>TOTAL DE FUROS</t>
  </si>
  <si>
    <t>FABRICANTE</t>
  </si>
  <si>
    <t>PN DA BROCA</t>
  </si>
  <si>
    <t>MODELO DA BROCA</t>
  </si>
  <si>
    <t>HORA DE ENTRADA</t>
  </si>
  <si>
    <t>HORA DE SAIDA</t>
  </si>
  <si>
    <t>PLANO DE PERFURAÇÃO</t>
  </si>
  <si>
    <t>PLANOS EXECUTADOS</t>
  </si>
  <si>
    <t>PORCENTAGEM POR PLANO</t>
  </si>
  <si>
    <t>TAG - VALE</t>
  </si>
  <si>
    <t>BOTÃO</t>
  </si>
  <si>
    <t>PENETRAÇÃO DO BOTÃO</t>
  </si>
  <si>
    <t>PRESSÃO BROCA</t>
  </si>
  <si>
    <t>PIT VIPER</t>
  </si>
  <si>
    <t>EPIROC</t>
  </si>
  <si>
    <t>PENETRAÇÃO RECOMENDADA</t>
  </si>
  <si>
    <t>JET</t>
  </si>
  <si>
    <t>PRESSÃO DA BROCA</t>
  </si>
  <si>
    <t>TDC REAL</t>
  </si>
  <si>
    <t>DIFERENÇA</t>
  </si>
  <si>
    <t>TDC ORÇADO</t>
  </si>
  <si>
    <t>PENETRAÇÃO MEDIA DO BOTÃO</t>
  </si>
  <si>
    <t>ROP</t>
  </si>
  <si>
    <t>N/A</t>
  </si>
  <si>
    <t>OBSERVAÇÃO</t>
  </si>
  <si>
    <t>TOTAL DE FURO</t>
  </si>
  <si>
    <t>62 PSI</t>
  </si>
  <si>
    <t>VAREL</t>
  </si>
  <si>
    <t>Modo Operação</t>
  </si>
  <si>
    <t>Manual</t>
  </si>
  <si>
    <t>Automático</t>
  </si>
  <si>
    <t>PF-6751</t>
  </si>
  <si>
    <t>TORQUE (KLb.pes)</t>
  </si>
  <si>
    <t>TORQUE (Lb.Pol)</t>
  </si>
  <si>
    <t>ROP (Pol/min)</t>
  </si>
  <si>
    <t>ÁREA DO FURO (Pol²)</t>
  </si>
  <si>
    <t>ENERGIA ESPECIFICA (psi)</t>
  </si>
  <si>
    <t>ENERGIA ESPECIFICA (Mpa)</t>
  </si>
  <si>
    <t>IADC</t>
  </si>
  <si>
    <t>PENETRAÇÃO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</si>
</sst>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0.0"/>
    <numFmt numFmtId="165" formatCode="[h]:mm:ss;@"/>
    <numFmt numFmtId="166" formatCode="00"/>
    <numFmt numFmtId="167" formatCode="_-[$R$-416]* #,##0.00_-;\-[$R$-416]* #,##0.00_-;_-[$R$-416]* &quot;-&quot;??_-;_-@_-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0" fontId="1" fillId="0" borderId="0" xfId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44" fontId="1" fillId="4" borderId="5" xfId="2" applyFont="1" applyFill="1" applyBorder="1" applyAlignment="1">
      <alignment horizontal="center" vertical="center"/>
    </xf>
    <xf numFmtId="167" fontId="1" fillId="4" borderId="5" xfId="0" applyNumberFormat="1" applyFont="1" applyFill="1" applyBorder="1"/>
    <xf numFmtId="167" fontId="1" fillId="4" borderId="13" xfId="0" applyNumberFormat="1" applyFont="1" applyFill="1" applyBorder="1"/>
    <xf numFmtId="167" fontId="1" fillId="4" borderId="3" xfId="0" applyNumberFormat="1" applyFont="1" applyFill="1" applyBorder="1"/>
    <xf numFmtId="9" fontId="1" fillId="4" borderId="3" xfId="1" applyFont="1" applyFill="1" applyBorder="1" applyAlignment="1">
      <alignment horizontal="right"/>
    </xf>
    <xf numFmtId="3" fontId="4" fillId="9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167" fontId="4" fillId="4" borderId="14" xfId="0" applyNumberFormat="1" applyFont="1" applyFill="1" applyBorder="1" applyAlignment="1">
      <alignment horizontal="center" vertical="center"/>
    </xf>
    <xf numFmtId="44" fontId="4" fillId="4" borderId="9" xfId="2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/>
    </xf>
    <xf numFmtId="2" fontId="4" fillId="9" borderId="10" xfId="0" applyNumberFormat="1" applyFont="1" applyFill="1" applyBorder="1" applyAlignment="1">
      <alignment horizontal="center" vertical="center"/>
    </xf>
    <xf numFmtId="14" fontId="4" fillId="9" borderId="8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2" fontId="1" fillId="8" borderId="20" xfId="0" applyNumberFormat="1" applyFont="1" applyFill="1" applyBorder="1" applyAlignment="1">
      <alignment horizontal="center"/>
    </xf>
    <xf numFmtId="0" fontId="1" fillId="8" borderId="21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166" fontId="1" fillId="8" borderId="24" xfId="0" applyNumberFormat="1" applyFont="1" applyFill="1" applyBorder="1" applyAlignment="1">
      <alignment horizontal="center"/>
    </xf>
    <xf numFmtId="164" fontId="1" fillId="8" borderId="23" xfId="0" applyNumberFormat="1" applyFont="1" applyFill="1" applyBorder="1" applyAlignment="1">
      <alignment horizontal="center"/>
    </xf>
    <xf numFmtId="4" fontId="1" fillId="5" borderId="23" xfId="0" applyNumberFormat="1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165" fontId="1" fillId="5" borderId="23" xfId="0" applyNumberFormat="1" applyFont="1" applyFill="1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3" fontId="1" fillId="0" borderId="24" xfId="0" applyNumberFormat="1" applyFont="1" applyBorder="1" applyAlignment="1">
      <alignment horizontal="center"/>
    </xf>
    <xf numFmtId="9" fontId="1" fillId="0" borderId="23" xfId="0" applyNumberFormat="1" applyFont="1" applyBorder="1" applyAlignment="1">
      <alignment horizontal="center"/>
    </xf>
    <xf numFmtId="0" fontId="4" fillId="0" borderId="0" xfId="0" applyFont="1" applyFill="1"/>
    <xf numFmtId="0" fontId="6" fillId="4" borderId="2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44" fontId="4" fillId="4" borderId="26" xfId="2" applyFont="1" applyFill="1" applyBorder="1" applyAlignment="1">
      <alignment horizontal="center" vertical="center"/>
    </xf>
    <xf numFmtId="3" fontId="4" fillId="9" borderId="29" xfId="0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 wrapText="1"/>
    </xf>
    <xf numFmtId="165" fontId="4" fillId="4" borderId="32" xfId="0" applyNumberFormat="1" applyFont="1" applyFill="1" applyBorder="1" applyAlignment="1">
      <alignment horizontal="center" vertical="center"/>
    </xf>
    <xf numFmtId="2" fontId="1" fillId="4" borderId="34" xfId="0" applyNumberFormat="1" applyFont="1" applyFill="1" applyBorder="1" applyAlignment="1">
      <alignment horizontal="center" vertical="center"/>
    </xf>
    <xf numFmtId="9" fontId="1" fillId="0" borderId="30" xfId="1" applyFont="1" applyFill="1" applyBorder="1" applyAlignment="1">
      <alignment horizontal="center" vertical="center"/>
    </xf>
    <xf numFmtId="4" fontId="4" fillId="4" borderId="33" xfId="0" applyNumberFormat="1" applyFont="1" applyFill="1" applyBorder="1" applyAlignment="1">
      <alignment horizontal="center" vertical="center"/>
    </xf>
    <xf numFmtId="44" fontId="4" fillId="4" borderId="35" xfId="2" applyFont="1" applyFill="1" applyBorder="1" applyAlignment="1">
      <alignment horizontal="center" vertical="center"/>
    </xf>
    <xf numFmtId="20" fontId="4" fillId="9" borderId="9" xfId="0" applyNumberFormat="1" applyFont="1" applyFill="1" applyBorder="1" applyAlignment="1">
      <alignment horizontal="center" vertical="center"/>
    </xf>
    <xf numFmtId="14" fontId="4" fillId="9" borderId="9" xfId="0" applyNumberFormat="1" applyFont="1" applyFill="1" applyBorder="1" applyAlignment="1">
      <alignment horizontal="center" vertical="center"/>
    </xf>
    <xf numFmtId="20" fontId="4" fillId="9" borderId="10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0" fillId="0" borderId="0" xfId="0" applyNumberFormat="1"/>
    <xf numFmtId="164" fontId="1" fillId="2" borderId="22" xfId="0" applyNumberFormat="1" applyFont="1" applyFill="1" applyBorder="1" applyAlignment="1">
      <alignment horizontal="center"/>
    </xf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 vertical="center" wrapText="1"/>
    </xf>
    <xf numFmtId="1" fontId="1" fillId="3" borderId="36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0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9" fontId="3" fillId="5" borderId="0" xfId="1" applyFont="1" applyFill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44" fontId="0" fillId="0" borderId="0" xfId="2" applyFont="1" applyBorder="1" applyAlignment="1">
      <alignment horizontal="center" vertical="center"/>
    </xf>
    <xf numFmtId="9" fontId="1" fillId="8" borderId="12" xfId="0" applyNumberFormat="1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 wrapText="1"/>
    </xf>
    <xf numFmtId="164" fontId="2" fillId="0" borderId="43" xfId="0" applyNumberFormat="1" applyFont="1" applyFill="1" applyBorder="1" applyAlignment="1">
      <alignment horizontal="center"/>
    </xf>
    <xf numFmtId="14" fontId="2" fillId="0" borderId="44" xfId="0" applyNumberFormat="1" applyFont="1" applyFill="1" applyBorder="1" applyAlignment="1">
      <alignment horizontal="center"/>
    </xf>
    <xf numFmtId="14" fontId="0" fillId="5" borderId="37" xfId="0" applyNumberFormat="1" applyFill="1" applyBorder="1" applyAlignment="1">
      <alignment horizontal="center"/>
    </xf>
    <xf numFmtId="166" fontId="2" fillId="0" borderId="37" xfId="0" applyNumberFormat="1" applyFont="1" applyFill="1" applyBorder="1" applyAlignment="1">
      <alignment horizontal="center"/>
    </xf>
    <xf numFmtId="20" fontId="2" fillId="0" borderId="37" xfId="0" applyNumberFormat="1" applyFont="1" applyFill="1" applyBorder="1" applyAlignment="1">
      <alignment horizontal="center"/>
    </xf>
    <xf numFmtId="1" fontId="2" fillId="0" borderId="37" xfId="0" applyNumberFormat="1" applyFont="1" applyFill="1" applyBorder="1" applyAlignment="1">
      <alignment horizontal="center"/>
    </xf>
    <xf numFmtId="20" fontId="2" fillId="2" borderId="37" xfId="0" applyNumberFormat="1" applyFont="1" applyFill="1" applyBorder="1" applyAlignment="1">
      <alignment horizontal="center"/>
    </xf>
    <xf numFmtId="164" fontId="2" fillId="2" borderId="37" xfId="0" applyNumberFormat="1" applyFont="1" applyFill="1" applyBorder="1" applyAlignment="1">
      <alignment horizontal="center"/>
    </xf>
    <xf numFmtId="2" fontId="2" fillId="2" borderId="37" xfId="0" applyNumberFormat="1" applyFont="1" applyFill="1" applyBorder="1" applyAlignment="1">
      <alignment horizontal="center"/>
    </xf>
    <xf numFmtId="2" fontId="3" fillId="0" borderId="37" xfId="0" applyNumberFormat="1" applyFont="1" applyFill="1" applyBorder="1" applyAlignment="1">
      <alignment horizontal="center"/>
    </xf>
    <xf numFmtId="9" fontId="3" fillId="5" borderId="37" xfId="1" applyFont="1" applyFill="1" applyBorder="1" applyAlignment="1">
      <alignment horizontal="center"/>
    </xf>
    <xf numFmtId="9" fontId="0" fillId="0" borderId="37" xfId="1" applyFont="1" applyBorder="1" applyAlignment="1">
      <alignment horizontal="center" vertical="center"/>
    </xf>
    <xf numFmtId="44" fontId="0" fillId="0" borderId="45" xfId="2" applyFont="1" applyBorder="1" applyAlignment="1">
      <alignment horizontal="center" vertical="center"/>
    </xf>
    <xf numFmtId="0" fontId="0" fillId="5" borderId="37" xfId="0" applyFill="1" applyBorder="1" applyAlignment="1">
      <alignment horizontal="center"/>
    </xf>
    <xf numFmtId="14" fontId="2" fillId="0" borderId="46" xfId="0" applyNumberFormat="1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166" fontId="2" fillId="0" borderId="38" xfId="0" applyNumberFormat="1" applyFont="1" applyFill="1" applyBorder="1" applyAlignment="1">
      <alignment horizontal="center"/>
    </xf>
    <xf numFmtId="20" fontId="2" fillId="0" borderId="38" xfId="0" applyNumberFormat="1" applyFont="1" applyFill="1" applyBorder="1" applyAlignment="1">
      <alignment horizontal="center"/>
    </xf>
    <xf numFmtId="1" fontId="2" fillId="0" borderId="38" xfId="0" applyNumberFormat="1" applyFont="1" applyFill="1" applyBorder="1" applyAlignment="1">
      <alignment horizontal="center"/>
    </xf>
    <xf numFmtId="20" fontId="2" fillId="2" borderId="38" xfId="0" applyNumberFormat="1" applyFont="1" applyFill="1" applyBorder="1" applyAlignment="1">
      <alignment horizontal="center"/>
    </xf>
    <xf numFmtId="164" fontId="2" fillId="2" borderId="38" xfId="0" applyNumberFormat="1" applyFont="1" applyFill="1" applyBorder="1" applyAlignment="1">
      <alignment horizontal="center"/>
    </xf>
    <xf numFmtId="2" fontId="2" fillId="2" borderId="38" xfId="0" applyNumberFormat="1" applyFont="1" applyFill="1" applyBorder="1" applyAlignment="1">
      <alignment horizontal="center"/>
    </xf>
    <xf numFmtId="2" fontId="3" fillId="0" borderId="38" xfId="0" applyNumberFormat="1" applyFont="1" applyFill="1" applyBorder="1" applyAlignment="1">
      <alignment horizontal="center"/>
    </xf>
    <xf numFmtId="9" fontId="3" fillId="5" borderId="38" xfId="1" applyFont="1" applyFill="1" applyBorder="1" applyAlignment="1">
      <alignment horizontal="center"/>
    </xf>
    <xf numFmtId="9" fontId="0" fillId="0" borderId="38" xfId="1" applyFont="1" applyBorder="1" applyAlignment="1">
      <alignment horizontal="center" vertical="center"/>
    </xf>
    <xf numFmtId="44" fontId="0" fillId="0" borderId="47" xfId="2" applyFont="1" applyBorder="1" applyAlignment="1">
      <alignment horizontal="center" vertical="center"/>
    </xf>
    <xf numFmtId="0" fontId="1" fillId="4" borderId="19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7" fontId="1" fillId="4" borderId="19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24"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0000FF"/>
      <color rgb="FF009900"/>
      <color rgb="FF00FF00"/>
      <color rgb="FF0066FF"/>
      <color rgb="FFFFCC00"/>
      <color rgb="FF66CCFF"/>
      <color rgb="FFCCCCFF"/>
      <color rgb="FF000000"/>
      <color rgb="FFFCFC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766989265660677E-2"/>
          <c:y val="1.6393883600370845E-2"/>
          <c:w val="0.95759555917579264"/>
          <c:h val="0.7828027839803606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'PF6750'!$F$4</c:f>
              <c:strCache>
                <c:ptCount val="1"/>
                <c:pt idx="0">
                  <c:v>PROFUNDIDADE DOS FUROS</c:v>
                </c:pt>
              </c:strCache>
            </c:strRef>
          </c:tx>
          <c:invertIfNegative val="0"/>
          <c:val>
            <c:numRef>
              <c:f>'PF6750'!$F$5:$F$153</c:f>
              <c:numCache>
                <c:formatCode>0.0</c:formatCode>
                <c:ptCount val="149"/>
                <c:pt idx="0">
                  <c:v>17</c:v>
                </c:pt>
                <c:pt idx="1">
                  <c:v>17</c:v>
                </c:pt>
                <c:pt idx="2">
                  <c:v>6.5</c:v>
                </c:pt>
                <c:pt idx="3">
                  <c:v>17</c:v>
                </c:pt>
                <c:pt idx="4">
                  <c:v>17</c:v>
                </c:pt>
                <c:pt idx="5">
                  <c:v>6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13.5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17.5</c:v>
                </c:pt>
                <c:pt idx="15">
                  <c:v>17.5</c:v>
                </c:pt>
                <c:pt idx="16">
                  <c:v>18.5</c:v>
                </c:pt>
                <c:pt idx="17">
                  <c:v>18</c:v>
                </c:pt>
                <c:pt idx="18">
                  <c:v>18.5</c:v>
                </c:pt>
                <c:pt idx="19">
                  <c:v>17</c:v>
                </c:pt>
                <c:pt idx="20">
                  <c:v>17</c:v>
                </c:pt>
                <c:pt idx="21">
                  <c:v>15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0.5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17.5</c:v>
                </c:pt>
                <c:pt idx="34">
                  <c:v>11</c:v>
                </c:pt>
                <c:pt idx="35">
                  <c:v>16</c:v>
                </c:pt>
                <c:pt idx="36">
                  <c:v>1</c:v>
                </c:pt>
                <c:pt idx="37">
                  <c:v>1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15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11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15</c:v>
                </c:pt>
                <c:pt idx="52">
                  <c:v>11</c:v>
                </c:pt>
                <c:pt idx="53">
                  <c:v>11</c:v>
                </c:pt>
                <c:pt idx="54">
                  <c:v>16</c:v>
                </c:pt>
                <c:pt idx="55">
                  <c:v>11</c:v>
                </c:pt>
                <c:pt idx="56">
                  <c:v>10.5</c:v>
                </c:pt>
                <c:pt idx="57">
                  <c:v>11</c:v>
                </c:pt>
                <c:pt idx="58">
                  <c:v>1</c:v>
                </c:pt>
                <c:pt idx="59">
                  <c:v>16</c:v>
                </c:pt>
                <c:pt idx="60">
                  <c:v>13</c:v>
                </c:pt>
                <c:pt idx="61">
                  <c:v>14</c:v>
                </c:pt>
                <c:pt idx="62">
                  <c:v>3.5</c:v>
                </c:pt>
                <c:pt idx="63">
                  <c:v>11</c:v>
                </c:pt>
                <c:pt idx="64">
                  <c:v>14</c:v>
                </c:pt>
                <c:pt idx="65">
                  <c:v>14</c:v>
                </c:pt>
                <c:pt idx="66">
                  <c:v>11.5</c:v>
                </c:pt>
                <c:pt idx="67">
                  <c:v>6</c:v>
                </c:pt>
                <c:pt idx="68">
                  <c:v>6</c:v>
                </c:pt>
                <c:pt idx="69">
                  <c:v>9</c:v>
                </c:pt>
                <c:pt idx="70">
                  <c:v>9</c:v>
                </c:pt>
                <c:pt idx="71">
                  <c:v>2.54</c:v>
                </c:pt>
                <c:pt idx="72">
                  <c:v>12</c:v>
                </c:pt>
                <c:pt idx="73">
                  <c:v>17</c:v>
                </c:pt>
                <c:pt idx="74">
                  <c:v>12</c:v>
                </c:pt>
                <c:pt idx="75">
                  <c:v>17</c:v>
                </c:pt>
                <c:pt idx="76">
                  <c:v>5</c:v>
                </c:pt>
                <c:pt idx="77">
                  <c:v>17</c:v>
                </c:pt>
                <c:pt idx="78">
                  <c:v>17</c:v>
                </c:pt>
                <c:pt idx="79">
                  <c:v>11.5</c:v>
                </c:pt>
                <c:pt idx="80">
                  <c:v>16.5</c:v>
                </c:pt>
                <c:pt idx="81">
                  <c:v>16</c:v>
                </c:pt>
                <c:pt idx="82">
                  <c:v>16</c:v>
                </c:pt>
                <c:pt idx="83">
                  <c:v>16.5</c:v>
                </c:pt>
                <c:pt idx="84">
                  <c:v>17</c:v>
                </c:pt>
                <c:pt idx="85">
                  <c:v>16</c:v>
                </c:pt>
                <c:pt idx="86">
                  <c:v>11</c:v>
                </c:pt>
                <c:pt idx="87">
                  <c:v>10.5</c:v>
                </c:pt>
                <c:pt idx="88">
                  <c:v>16</c:v>
                </c:pt>
                <c:pt idx="89">
                  <c:v>16</c:v>
                </c:pt>
                <c:pt idx="90">
                  <c:v>16.5</c:v>
                </c:pt>
                <c:pt idx="91">
                  <c:v>11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17.5</c:v>
                </c:pt>
                <c:pt idx="101">
                  <c:v>17.5</c:v>
                </c:pt>
                <c:pt idx="102">
                  <c:v>16.5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16</c:v>
                </c:pt>
                <c:pt idx="107">
                  <c:v>15</c:v>
                </c:pt>
                <c:pt idx="108">
                  <c:v>16</c:v>
                </c:pt>
                <c:pt idx="109">
                  <c:v>11</c:v>
                </c:pt>
                <c:pt idx="110">
                  <c:v>15.99</c:v>
                </c:pt>
                <c:pt idx="111">
                  <c:v>15.03</c:v>
                </c:pt>
                <c:pt idx="112">
                  <c:v>17.03</c:v>
                </c:pt>
                <c:pt idx="113">
                  <c:v>17.52</c:v>
                </c:pt>
                <c:pt idx="114">
                  <c:v>15.99</c:v>
                </c:pt>
                <c:pt idx="115">
                  <c:v>14.03</c:v>
                </c:pt>
                <c:pt idx="116">
                  <c:v>15.96</c:v>
                </c:pt>
                <c:pt idx="117">
                  <c:v>16.010000000000002</c:v>
                </c:pt>
                <c:pt idx="118">
                  <c:v>16.989999999999998</c:v>
                </c:pt>
                <c:pt idx="119">
                  <c:v>15.96</c:v>
                </c:pt>
                <c:pt idx="120">
                  <c:v>4</c:v>
                </c:pt>
                <c:pt idx="121">
                  <c:v>17.04</c:v>
                </c:pt>
                <c:pt idx="122">
                  <c:v>16.04</c:v>
                </c:pt>
                <c:pt idx="123">
                  <c:v>11.5</c:v>
                </c:pt>
                <c:pt idx="124">
                  <c:v>13.97</c:v>
                </c:pt>
                <c:pt idx="125">
                  <c:v>17.489999999999998</c:v>
                </c:pt>
                <c:pt idx="126">
                  <c:v>15.96</c:v>
                </c:pt>
                <c:pt idx="127">
                  <c:v>15.95</c:v>
                </c:pt>
                <c:pt idx="128">
                  <c:v>16.53</c:v>
                </c:pt>
                <c:pt idx="129">
                  <c:v>16.48</c:v>
                </c:pt>
                <c:pt idx="130">
                  <c:v>16.510000000000002</c:v>
                </c:pt>
                <c:pt idx="131">
                  <c:v>18.010000000000002</c:v>
                </c:pt>
                <c:pt idx="132">
                  <c:v>17</c:v>
                </c:pt>
                <c:pt idx="133">
                  <c:v>17.03</c:v>
                </c:pt>
                <c:pt idx="134">
                  <c:v>17</c:v>
                </c:pt>
                <c:pt idx="135">
                  <c:v>18.02</c:v>
                </c:pt>
                <c:pt idx="136">
                  <c:v>16.04</c:v>
                </c:pt>
                <c:pt idx="137">
                  <c:v>17.010000000000002</c:v>
                </c:pt>
                <c:pt idx="138">
                  <c:v>16.489999999999998</c:v>
                </c:pt>
                <c:pt idx="139">
                  <c:v>16.55</c:v>
                </c:pt>
                <c:pt idx="140">
                  <c:v>16.53</c:v>
                </c:pt>
                <c:pt idx="141">
                  <c:v>16.510000000000002</c:v>
                </c:pt>
                <c:pt idx="142">
                  <c:v>16.5</c:v>
                </c:pt>
                <c:pt idx="143">
                  <c:v>12.04</c:v>
                </c:pt>
                <c:pt idx="144">
                  <c:v>18</c:v>
                </c:pt>
                <c:pt idx="145">
                  <c:v>17.96</c:v>
                </c:pt>
                <c:pt idx="146">
                  <c:v>17.97</c:v>
                </c:pt>
                <c:pt idx="147">
                  <c:v>18</c:v>
                </c:pt>
                <c:pt idx="148">
                  <c:v>16.54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A8-4AB2-861D-CF411133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185088"/>
        <c:axId val="740184696"/>
      </c:barChart>
      <c:lineChart>
        <c:grouping val="standard"/>
        <c:varyColors val="0"/>
        <c:ser>
          <c:idx val="0"/>
          <c:order val="0"/>
          <c:tx>
            <c:strRef>
              <c:f>'PF6750'!$Q$4</c:f>
              <c:strCache>
                <c:ptCount val="1"/>
                <c:pt idx="0">
                  <c:v>TAXA MEDIA ACUMULADA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'PF6750'!$Q$5:$Q$153</c:f>
              <c:numCache>
                <c:formatCode>0.0</c:formatCode>
                <c:ptCount val="149"/>
                <c:pt idx="0">
                  <c:v>4.9498544160465867</c:v>
                </c:pt>
                <c:pt idx="1">
                  <c:v>10.909326325994627</c:v>
                </c:pt>
                <c:pt idx="2">
                  <c:v>9.5963873451224249</c:v>
                </c:pt>
                <c:pt idx="3">
                  <c:v>9.6750233023640888</c:v>
                </c:pt>
                <c:pt idx="4">
                  <c:v>9.5745510159919913</c:v>
                </c:pt>
                <c:pt idx="5">
                  <c:v>9.4222568276811103</c:v>
                </c:pt>
                <c:pt idx="6">
                  <c:v>9.2598466380945759</c:v>
                </c:pt>
                <c:pt idx="7">
                  <c:v>11.240777825500135</c:v>
                </c:pt>
                <c:pt idx="8">
                  <c:v>15.325135844889028</c:v>
                </c:pt>
                <c:pt idx="9">
                  <c:v>17.362416310743338</c:v>
                </c:pt>
                <c:pt idx="10">
                  <c:v>18.610746637405825</c:v>
                </c:pt>
                <c:pt idx="11">
                  <c:v>20.903106547740055</c:v>
                </c:pt>
                <c:pt idx="12">
                  <c:v>21.25916872819213</c:v>
                </c:pt>
                <c:pt idx="13">
                  <c:v>22.947867660351967</c:v>
                </c:pt>
                <c:pt idx="14">
                  <c:v>23.861290793640894</c:v>
                </c:pt>
                <c:pt idx="15">
                  <c:v>23.876272284302303</c:v>
                </c:pt>
                <c:pt idx="16">
                  <c:v>26.441032952720775</c:v>
                </c:pt>
                <c:pt idx="17">
                  <c:v>27.294667322730909</c:v>
                </c:pt>
                <c:pt idx="18">
                  <c:v>29.024558601851165</c:v>
                </c:pt>
                <c:pt idx="19">
                  <c:v>32.970156068584075</c:v>
                </c:pt>
                <c:pt idx="20">
                  <c:v>35.611544177622008</c:v>
                </c:pt>
                <c:pt idx="21">
                  <c:v>35.586698308863511</c:v>
                </c:pt>
                <c:pt idx="22">
                  <c:v>35.6420622197558</c:v>
                </c:pt>
                <c:pt idx="23">
                  <c:v>35.386484490653949</c:v>
                </c:pt>
                <c:pt idx="24">
                  <c:v>35.342453682456366</c:v>
                </c:pt>
                <c:pt idx="25">
                  <c:v>36.19409123082805</c:v>
                </c:pt>
                <c:pt idx="26">
                  <c:v>36.539998845906446</c:v>
                </c:pt>
                <c:pt idx="27">
                  <c:v>36.085526529272443</c:v>
                </c:pt>
                <c:pt idx="28">
                  <c:v>35.530853200676844</c:v>
                </c:pt>
                <c:pt idx="29">
                  <c:v>35.667895419062162</c:v>
                </c:pt>
                <c:pt idx="30">
                  <c:v>36.460422033687294</c:v>
                </c:pt>
                <c:pt idx="31">
                  <c:v>37.366488390589119</c:v>
                </c:pt>
                <c:pt idx="32">
                  <c:v>36.852352378753089</c:v>
                </c:pt>
                <c:pt idx="33">
                  <c:v>36.63391560590216</c:v>
                </c:pt>
                <c:pt idx="34">
                  <c:v>38.101518017162078</c:v>
                </c:pt>
                <c:pt idx="35">
                  <c:v>37.459917718560845</c:v>
                </c:pt>
                <c:pt idx="36">
                  <c:v>36.592924426688462</c:v>
                </c:pt>
                <c:pt idx="37">
                  <c:v>35.975707629443683</c:v>
                </c:pt>
                <c:pt idx="38">
                  <c:v>35.295530995294811</c:v>
                </c:pt>
                <c:pt idx="39">
                  <c:v>34.702477062318643</c:v>
                </c:pt>
                <c:pt idx="40">
                  <c:v>34.077213394132009</c:v>
                </c:pt>
                <c:pt idx="41">
                  <c:v>33.405745838006638</c:v>
                </c:pt>
                <c:pt idx="42">
                  <c:v>32.766340819663718</c:v>
                </c:pt>
                <c:pt idx="43">
                  <c:v>32.257076678038288</c:v>
                </c:pt>
                <c:pt idx="44">
                  <c:v>31.80807472901602</c:v>
                </c:pt>
                <c:pt idx="45">
                  <c:v>31.687842066706406</c:v>
                </c:pt>
                <c:pt idx="46">
                  <c:v>31.440052951530628</c:v>
                </c:pt>
                <c:pt idx="47">
                  <c:v>31.450374429018904</c:v>
                </c:pt>
                <c:pt idx="48">
                  <c:v>31.13927459563152</c:v>
                </c:pt>
                <c:pt idx="49">
                  <c:v>30.951370190921608</c:v>
                </c:pt>
                <c:pt idx="50">
                  <c:v>30.703439598180257</c:v>
                </c:pt>
                <c:pt idx="51">
                  <c:v>30.50294810759738</c:v>
                </c:pt>
                <c:pt idx="52">
                  <c:v>31.487274253123072</c:v>
                </c:pt>
                <c:pt idx="53">
                  <c:v>31.285723581422079</c:v>
                </c:pt>
                <c:pt idx="54">
                  <c:v>31.047679586367909</c:v>
                </c:pt>
                <c:pt idx="55">
                  <c:v>31.152904924244602</c:v>
                </c:pt>
                <c:pt idx="56">
                  <c:v>30.960992622824794</c:v>
                </c:pt>
                <c:pt idx="57">
                  <c:v>31.740179752669974</c:v>
                </c:pt>
                <c:pt idx="58">
                  <c:v>32.186354945489626</c:v>
                </c:pt>
                <c:pt idx="59">
                  <c:v>32.210663359949528</c:v>
                </c:pt>
                <c:pt idx="60">
                  <c:v>32.405723482245129</c:v>
                </c:pt>
                <c:pt idx="61">
                  <c:v>32.218683564062353</c:v>
                </c:pt>
                <c:pt idx="62">
                  <c:v>31.738911446809922</c:v>
                </c:pt>
                <c:pt idx="63">
                  <c:v>31.721899624184168</c:v>
                </c:pt>
                <c:pt idx="64">
                  <c:v>31.413690579016897</c:v>
                </c:pt>
                <c:pt idx="65">
                  <c:v>31.495124375817905</c:v>
                </c:pt>
                <c:pt idx="66">
                  <c:v>32.472144959953148</c:v>
                </c:pt>
                <c:pt idx="67">
                  <c:v>33.113088975662244</c:v>
                </c:pt>
                <c:pt idx="68">
                  <c:v>33.62383305398231</c:v>
                </c:pt>
                <c:pt idx="69">
                  <c:v>33.899795102790968</c:v>
                </c:pt>
                <c:pt idx="70">
                  <c:v>34.363236350798715</c:v>
                </c:pt>
                <c:pt idx="71">
                  <c:v>34.93555595611938</c:v>
                </c:pt>
                <c:pt idx="72">
                  <c:v>35.40081575851638</c:v>
                </c:pt>
                <c:pt idx="73">
                  <c:v>35.398002565130469</c:v>
                </c:pt>
                <c:pt idx="74">
                  <c:v>35.844689484676728</c:v>
                </c:pt>
                <c:pt idx="75">
                  <c:v>35.836109878930436</c:v>
                </c:pt>
                <c:pt idx="76">
                  <c:v>38.912618487350947</c:v>
                </c:pt>
                <c:pt idx="77">
                  <c:v>38.972183876759395</c:v>
                </c:pt>
                <c:pt idx="78">
                  <c:v>39.269358506064165</c:v>
                </c:pt>
                <c:pt idx="79">
                  <c:v>40.069015215511435</c:v>
                </c:pt>
                <c:pt idx="80">
                  <c:v>40.357811798795716</c:v>
                </c:pt>
                <c:pt idx="81">
                  <c:v>40.693015593544537</c:v>
                </c:pt>
                <c:pt idx="82">
                  <c:v>41.558159983983742</c:v>
                </c:pt>
                <c:pt idx="83">
                  <c:v>41.468427347944662</c:v>
                </c:pt>
                <c:pt idx="84">
                  <c:v>41.425832513489965</c:v>
                </c:pt>
                <c:pt idx="85">
                  <c:v>41.413490284739204</c:v>
                </c:pt>
                <c:pt idx="86">
                  <c:v>41.140765881154209</c:v>
                </c:pt>
                <c:pt idx="87">
                  <c:v>42.045606872992678</c:v>
                </c:pt>
                <c:pt idx="88">
                  <c:v>42.434956642414463</c:v>
                </c:pt>
                <c:pt idx="89">
                  <c:v>42.37985269996242</c:v>
                </c:pt>
                <c:pt idx="90">
                  <c:v>42.727025777322467</c:v>
                </c:pt>
                <c:pt idx="91">
                  <c:v>43.085612640703879</c:v>
                </c:pt>
                <c:pt idx="92">
                  <c:v>43.604956756229818</c:v>
                </c:pt>
                <c:pt idx="93">
                  <c:v>44.1960239764731</c:v>
                </c:pt>
                <c:pt idx="94">
                  <c:v>44.333175655941922</c:v>
                </c:pt>
                <c:pt idx="95">
                  <c:v>44.551643851702728</c:v>
                </c:pt>
                <c:pt idx="96">
                  <c:v>45.178112976284844</c:v>
                </c:pt>
                <c:pt idx="97">
                  <c:v>45.515692125151503</c:v>
                </c:pt>
                <c:pt idx="98">
                  <c:v>47.253739857043158</c:v>
                </c:pt>
                <c:pt idx="99">
                  <c:v>48.410832088102353</c:v>
                </c:pt>
                <c:pt idx="100">
                  <c:v>48.97985704704368</c:v>
                </c:pt>
                <c:pt idx="101">
                  <c:v>48.647672688545505</c:v>
                </c:pt>
                <c:pt idx="102">
                  <c:v>48.530694224993596</c:v>
                </c:pt>
                <c:pt idx="103">
                  <c:v>48.281759755849059</c:v>
                </c:pt>
                <c:pt idx="104">
                  <c:v>48.040068630714934</c:v>
                </c:pt>
                <c:pt idx="105">
                  <c:v>47.811338853879498</c:v>
                </c:pt>
                <c:pt idx="106">
                  <c:v>47.443170834746645</c:v>
                </c:pt>
                <c:pt idx="107">
                  <c:v>47.107102694849424</c:v>
                </c:pt>
                <c:pt idx="108">
                  <c:v>46.827171856490644</c:v>
                </c:pt>
                <c:pt idx="109">
                  <c:v>46.559503656757684</c:v>
                </c:pt>
                <c:pt idx="110">
                  <c:v>46.227737981438366</c:v>
                </c:pt>
                <c:pt idx="111">
                  <c:v>45.910146346664312</c:v>
                </c:pt>
                <c:pt idx="112">
                  <c:v>45.585497236253993</c:v>
                </c:pt>
                <c:pt idx="113">
                  <c:v>45.276353078913537</c:v>
                </c:pt>
                <c:pt idx="114">
                  <c:v>44.996253586786807</c:v>
                </c:pt>
                <c:pt idx="115">
                  <c:v>44.684516086175115</c:v>
                </c:pt>
                <c:pt idx="116">
                  <c:v>44.393134926070907</c:v>
                </c:pt>
                <c:pt idx="117">
                  <c:v>44.16828252496785</c:v>
                </c:pt>
                <c:pt idx="118">
                  <c:v>43.974294976180175</c:v>
                </c:pt>
                <c:pt idx="119">
                  <c:v>43.751238744460437</c:v>
                </c:pt>
                <c:pt idx="120">
                  <c:v>43.490855762763935</c:v>
                </c:pt>
                <c:pt idx="121">
                  <c:v>43.512149200335593</c:v>
                </c:pt>
                <c:pt idx="122">
                  <c:v>43.651008274479544</c:v>
                </c:pt>
                <c:pt idx="123">
                  <c:v>44.776289181201179</c:v>
                </c:pt>
                <c:pt idx="124">
                  <c:v>45.001174519925478</c:v>
                </c:pt>
                <c:pt idx="125">
                  <c:v>45.34097392517679</c:v>
                </c:pt>
                <c:pt idx="126">
                  <c:v>45.293403969886292</c:v>
                </c:pt>
                <c:pt idx="127">
                  <c:v>45.341155115292771</c:v>
                </c:pt>
                <c:pt idx="128">
                  <c:v>45.340740511553108</c:v>
                </c:pt>
                <c:pt idx="129">
                  <c:v>45.29540257308453</c:v>
                </c:pt>
                <c:pt idx="130">
                  <c:v>45.170419559070346</c:v>
                </c:pt>
                <c:pt idx="131">
                  <c:v>45.012735495862444</c:v>
                </c:pt>
                <c:pt idx="132">
                  <c:v>44.859241775890169</c:v>
                </c:pt>
                <c:pt idx="133">
                  <c:v>44.818131384234022</c:v>
                </c:pt>
                <c:pt idx="134">
                  <c:v>44.637660377347437</c:v>
                </c:pt>
                <c:pt idx="135">
                  <c:v>44.666745657124054</c:v>
                </c:pt>
                <c:pt idx="136">
                  <c:v>44.585478178205598</c:v>
                </c:pt>
                <c:pt idx="137">
                  <c:v>44.821965154873567</c:v>
                </c:pt>
                <c:pt idx="138">
                  <c:v>44.606301457196736</c:v>
                </c:pt>
                <c:pt idx="139">
                  <c:v>45.272804065835828</c:v>
                </c:pt>
                <c:pt idx="140">
                  <c:v>45.197236668539972</c:v>
                </c:pt>
                <c:pt idx="141">
                  <c:v>45.147256128620683</c:v>
                </c:pt>
                <c:pt idx="142">
                  <c:v>45.28951747349344</c:v>
                </c:pt>
                <c:pt idx="143">
                  <c:v>45.251661347247776</c:v>
                </c:pt>
                <c:pt idx="144">
                  <c:v>45.232244022869352</c:v>
                </c:pt>
                <c:pt idx="145">
                  <c:v>45.278136393400949</c:v>
                </c:pt>
                <c:pt idx="146">
                  <c:v>45.313399264678075</c:v>
                </c:pt>
                <c:pt idx="147">
                  <c:v>45.221434026614787</c:v>
                </c:pt>
                <c:pt idx="148">
                  <c:v>45.079138245538367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FA8-4AB2-861D-CF411133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44864"/>
        <c:axId val="740187048"/>
      </c:lineChart>
      <c:catAx>
        <c:axId val="728544864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740187048"/>
        <c:crosses val="autoZero"/>
        <c:auto val="1"/>
        <c:lblAlgn val="ctr"/>
        <c:lblOffset val="100"/>
        <c:noMultiLvlLbl val="0"/>
      </c:catAx>
      <c:valAx>
        <c:axId val="7401870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728544864"/>
        <c:crosses val="autoZero"/>
        <c:crossBetween val="between"/>
      </c:valAx>
      <c:valAx>
        <c:axId val="74018469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740185088"/>
        <c:crosses val="max"/>
        <c:crossBetween val="between"/>
      </c:valAx>
      <c:catAx>
        <c:axId val="74018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7401846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889496194591271"/>
          <c:y val="0.8905664064916573"/>
          <c:w val="0.58982254861146277"/>
          <c:h val="5.798903765210718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22742679835785E-2"/>
          <c:y val="1.9604581590194375E-2"/>
          <c:w val="0.95759555917579264"/>
          <c:h val="0.78280278398036063"/>
        </c:manualLayout>
      </c:layout>
      <c:lineChart>
        <c:grouping val="standard"/>
        <c:varyColors val="0"/>
        <c:ser>
          <c:idx val="3"/>
          <c:order val="0"/>
          <c:tx>
            <c:strRef>
              <c:f>'PF6750'!$U$4</c:f>
              <c:strCache>
                <c:ptCount val="1"/>
                <c:pt idx="0">
                  <c:v>PENETRAÇÃO RECOMENDADA</c:v>
                </c:pt>
              </c:strCache>
            </c:strRef>
          </c:tx>
          <c:marker>
            <c:symbol val="none"/>
          </c:marker>
          <c:val>
            <c:numRef>
              <c:f>'PF6750'!$U$5:$U$153</c:f>
              <c:numCache>
                <c:formatCode>0%</c:formatCode>
                <c:ptCount val="14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B1-4378-88C2-F5ADCF9FAEC6}"/>
            </c:ext>
          </c:extLst>
        </c:ser>
        <c:ser>
          <c:idx val="1"/>
          <c:order val="1"/>
          <c:tx>
            <c:strRef>
              <c:f>'PF6750'!$T$4</c:f>
              <c:strCache>
                <c:ptCount val="1"/>
                <c:pt idx="0">
                  <c:v>PENETRAÇÃO DO BOTÃO</c:v>
                </c:pt>
              </c:strCache>
            </c:strRef>
          </c:tx>
          <c:marker>
            <c:symbol val="none"/>
          </c:marker>
          <c:val>
            <c:numRef>
              <c:f>'PF6750'!$T$5:$T$153</c:f>
              <c:numCache>
                <c:formatCode>0%</c:formatCode>
                <c:ptCount val="149"/>
                <c:pt idx="0">
                  <c:v>0.17617522711422137</c:v>
                </c:pt>
                <c:pt idx="1">
                  <c:v>0.32734099905191771</c:v>
                </c:pt>
                <c:pt idx="2">
                  <c:v>0.11904168004512018</c:v>
                </c:pt>
                <c:pt idx="3">
                  <c:v>0.23999620241303266</c:v>
                </c:pt>
                <c:pt idx="4">
                  <c:v>0.22470448716355804</c:v>
                </c:pt>
                <c:pt idx="5">
                  <c:v>0.18658329102470822</c:v>
                </c:pt>
                <c:pt idx="6">
                  <c:v>0.20362715968874576</c:v>
                </c:pt>
                <c:pt idx="7">
                  <c:v>0.44014066624837495</c:v>
                </c:pt>
                <c:pt idx="8">
                  <c:v>0.83767879206718487</c:v>
                </c:pt>
                <c:pt idx="9">
                  <c:v>0.59541819288379394</c:v>
                </c:pt>
                <c:pt idx="10">
                  <c:v>0.52410943179762914</c:v>
                </c:pt>
                <c:pt idx="11">
                  <c:v>0.79868981669622208</c:v>
                </c:pt>
                <c:pt idx="12">
                  <c:v>0.42510680808553136</c:v>
                </c:pt>
                <c:pt idx="13">
                  <c:v>0.72699025592152389</c:v>
                </c:pt>
                <c:pt idx="14">
                  <c:v>0.62943905147059798</c:v>
                </c:pt>
                <c:pt idx="15">
                  <c:v>0.52458926234526149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0.65566690722356669</c:v>
                </c:pt>
                <c:pt idx="22">
                  <c:v>0.67336132471421728</c:v>
                </c:pt>
                <c:pt idx="23">
                  <c:v>0.51184188862832392</c:v>
                </c:pt>
                <c:pt idx="24">
                  <c:v>0.62034931870136079</c:v>
                </c:pt>
                <c:pt idx="25">
                  <c:v>0.96294671323718328</c:v>
                </c:pt>
                <c:pt idx="26">
                  <c:v>0.77621847703994296</c:v>
                </c:pt>
                <c:pt idx="27">
                  <c:v>0.42162877867517817</c:v>
                </c:pt>
                <c:pt idx="28">
                  <c:v>0.41602183282578814</c:v>
                </c:pt>
                <c:pt idx="29">
                  <c:v>0.67525371339425722</c:v>
                </c:pt>
                <c:pt idx="30">
                  <c:v>0.99527808850403188</c:v>
                </c:pt>
                <c:pt idx="31">
                  <c:v>1</c:v>
                </c:pt>
                <c:pt idx="32">
                  <c:v>0.34127294809639969</c:v>
                </c:pt>
                <c:pt idx="33">
                  <c:v>0.5364468065656246</c:v>
                </c:pt>
                <c:pt idx="34">
                  <c:v>1</c:v>
                </c:pt>
                <c:pt idx="35">
                  <c:v>0.30371667106976757</c:v>
                </c:pt>
                <c:pt idx="36">
                  <c:v>0.12087889838224938</c:v>
                </c:pt>
                <c:pt idx="37">
                  <c:v>0.2517655267367005</c:v>
                </c:pt>
                <c:pt idx="38">
                  <c:v>0.19108905858446576</c:v>
                </c:pt>
                <c:pt idx="39">
                  <c:v>0.28124161445039292</c:v>
                </c:pt>
                <c:pt idx="40">
                  <c:v>0.19071739188357262</c:v>
                </c:pt>
                <c:pt idx="41">
                  <c:v>0.16866972214183387</c:v>
                </c:pt>
                <c:pt idx="42">
                  <c:v>9.9650207840438348E-2</c:v>
                </c:pt>
                <c:pt idx="43">
                  <c:v>0.17690518669810737</c:v>
                </c:pt>
                <c:pt idx="44">
                  <c:v>0.20545217542270536</c:v>
                </c:pt>
                <c:pt idx="45">
                  <c:v>0.44490111071786864</c:v>
                </c:pt>
                <c:pt idx="46">
                  <c:v>0.33472545650694702</c:v>
                </c:pt>
                <c:pt idx="47">
                  <c:v>0.57337476921665598</c:v>
                </c:pt>
                <c:pt idx="48">
                  <c:v>0.42424458631853867</c:v>
                </c:pt>
                <c:pt idx="49">
                  <c:v>0.36951028386380441</c:v>
                </c:pt>
                <c:pt idx="50">
                  <c:v>0.30420862431807821</c:v>
                </c:pt>
                <c:pt idx="51">
                  <c:v>0.34172020653432505</c:v>
                </c:pt>
                <c:pt idx="52">
                  <c:v>1</c:v>
                </c:pt>
                <c:pt idx="53">
                  <c:v>0.35498614725724748</c:v>
                </c:pt>
                <c:pt idx="54">
                  <c:v>0.33056256024890013</c:v>
                </c:pt>
                <c:pt idx="55">
                  <c:v>0.61804493433890539</c:v>
                </c:pt>
                <c:pt idx="56">
                  <c:v>0.34231727823640901</c:v>
                </c:pt>
                <c:pt idx="57">
                  <c:v>1</c:v>
                </c:pt>
                <c:pt idx="58">
                  <c:v>0.93901739341912849</c:v>
                </c:pt>
                <c:pt idx="59">
                  <c:v>0.61344236248922912</c:v>
                </c:pt>
                <c:pt idx="60">
                  <c:v>0.72992922044794117</c:v>
                </c:pt>
                <c:pt idx="61">
                  <c:v>0.34662669829750814</c:v>
                </c:pt>
                <c:pt idx="62">
                  <c:v>4.3732915918616881E-2</c:v>
                </c:pt>
                <c:pt idx="63">
                  <c:v>0.51651238441744163</c:v>
                </c:pt>
                <c:pt idx="64">
                  <c:v>0.2209552484604943</c:v>
                </c:pt>
                <c:pt idx="65">
                  <c:v>0.66738362736349288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0.95401883614790139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0.58518635844771116</c:v>
                </c:pt>
                <c:pt idx="74">
                  <c:v>1</c:v>
                </c:pt>
                <c:pt idx="75">
                  <c:v>0.58518635844771116</c:v>
                </c:pt>
                <c:pt idx="76">
                  <c:v>1</c:v>
                </c:pt>
                <c:pt idx="77">
                  <c:v>0.72050282620765183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0.59024838832677506</c:v>
                </c:pt>
                <c:pt idx="84">
                  <c:v>0.63780727561391592</c:v>
                </c:pt>
                <c:pt idx="85">
                  <c:v>0.78468287262394654</c:v>
                </c:pt>
                <c:pt idx="86">
                  <c:v>0.58003631027302271</c:v>
                </c:pt>
                <c:pt idx="87">
                  <c:v>1</c:v>
                </c:pt>
                <c:pt idx="88">
                  <c:v>1</c:v>
                </c:pt>
                <c:pt idx="89">
                  <c:v>0.65019139907717638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0.96672095341887399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0.2489315697001028</c:v>
                </c:pt>
                <c:pt idx="102">
                  <c:v>0.63498070611123936</c:v>
                </c:pt>
                <c:pt idx="103">
                  <c:v>0.38125491580556931</c:v>
                </c:pt>
                <c:pt idx="104">
                  <c:v>0.38692519379489687</c:v>
                </c:pt>
                <c:pt idx="105">
                  <c:v>0.39548699399920656</c:v>
                </c:pt>
                <c:pt idx="106">
                  <c:v>0.22713405128750769</c:v>
                </c:pt>
                <c:pt idx="107">
                  <c:v>0.189611852571172</c:v>
                </c:pt>
                <c:pt idx="108">
                  <c:v>0.32062478870074956</c:v>
                </c:pt>
                <c:pt idx="109">
                  <c:v>0.29320821291842153</c:v>
                </c:pt>
                <c:pt idx="110">
                  <c:v>0.22939412077644911</c:v>
                </c:pt>
                <c:pt idx="111">
                  <c:v>0.17949854626878159</c:v>
                </c:pt>
                <c:pt idx="112">
                  <c:v>0.21965998672005102</c:v>
                </c:pt>
                <c:pt idx="113">
                  <c:v>0.24494073193901611</c:v>
                </c:pt>
                <c:pt idx="114">
                  <c:v>0.22244432442766063</c:v>
                </c:pt>
                <c:pt idx="115">
                  <c:v>0.15233770818167991</c:v>
                </c:pt>
                <c:pt idx="116">
                  <c:v>0.21563723396769577</c:v>
                </c:pt>
                <c:pt idx="117">
                  <c:v>0.41365701332901422</c:v>
                </c:pt>
                <c:pt idx="118">
                  <c:v>0.55547030606626335</c:v>
                </c:pt>
                <c:pt idx="119">
                  <c:v>0.29023757281955653</c:v>
                </c:pt>
                <c:pt idx="120">
                  <c:v>0.20316333438165587</c:v>
                </c:pt>
                <c:pt idx="121">
                  <c:v>0.78985743328271485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0.66478544972923359</c:v>
                </c:pt>
                <c:pt idx="127">
                  <c:v>0.82176828288022508</c:v>
                </c:pt>
                <c:pt idx="128">
                  <c:v>0.77359282622520997</c:v>
                </c:pt>
                <c:pt idx="129">
                  <c:v>0.71561172991841016</c:v>
                </c:pt>
                <c:pt idx="130">
                  <c:v>0.54228639077121321</c:v>
                </c:pt>
                <c:pt idx="131">
                  <c:v>0.55079428348320636</c:v>
                </c:pt>
                <c:pt idx="132">
                  <c:v>0.4149850144842786</c:v>
                </c:pt>
                <c:pt idx="133">
                  <c:v>0.64919308438203849</c:v>
                </c:pt>
                <c:pt idx="134">
                  <c:v>0.42996303464469948</c:v>
                </c:pt>
                <c:pt idx="135">
                  <c:v>0.88143360627040745</c:v>
                </c:pt>
                <c:pt idx="136">
                  <c:v>0.74530921015856011</c:v>
                </c:pt>
                <c:pt idx="137">
                  <c:v>1</c:v>
                </c:pt>
                <c:pt idx="138">
                  <c:v>0.31939770850641691</c:v>
                </c:pt>
                <c:pt idx="139">
                  <c:v>1</c:v>
                </c:pt>
                <c:pt idx="140">
                  <c:v>0.73615738537204711</c:v>
                </c:pt>
                <c:pt idx="141">
                  <c:v>0.67778880741191661</c:v>
                </c:pt>
                <c:pt idx="142">
                  <c:v>1</c:v>
                </c:pt>
                <c:pt idx="143">
                  <c:v>0.6406385328682328</c:v>
                </c:pt>
                <c:pt idx="144">
                  <c:v>0.90636024707984086</c:v>
                </c:pt>
                <c:pt idx="145">
                  <c:v>0.87438217243804561</c:v>
                </c:pt>
                <c:pt idx="146">
                  <c:v>0.85189125468285642</c:v>
                </c:pt>
                <c:pt idx="147">
                  <c:v>0.53502069083536119</c:v>
                </c:pt>
                <c:pt idx="148">
                  <c:v>0.42189860545335817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6B1-4378-88C2-F5ADCF9FAEC6}"/>
            </c:ext>
          </c:extLst>
        </c:ser>
        <c:ser>
          <c:idx val="0"/>
          <c:order val="2"/>
          <c:tx>
            <c:strRef>
              <c:f>'PF6750'!$U$4</c:f>
              <c:strCache>
                <c:ptCount val="1"/>
                <c:pt idx="0">
                  <c:v>PENETRAÇÃO RECOMENDADA</c:v>
                </c:pt>
              </c:strCache>
            </c:strRef>
          </c:tx>
          <c:marker>
            <c:symbol val="none"/>
          </c:marker>
          <c:val>
            <c:numRef>
              <c:f>'PF6750'!$U$5:$U$153</c:f>
              <c:numCache>
                <c:formatCode>0%</c:formatCode>
                <c:ptCount val="14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B1-4378-88C2-F5ADCF9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185872"/>
        <c:axId val="740186264"/>
      </c:lineChart>
      <c:catAx>
        <c:axId val="74018587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740186264"/>
        <c:crosses val="autoZero"/>
        <c:auto val="1"/>
        <c:lblAlgn val="ctr"/>
        <c:lblOffset val="100"/>
        <c:noMultiLvlLbl val="0"/>
      </c:catAx>
      <c:valAx>
        <c:axId val="740186264"/>
        <c:scaling>
          <c:orientation val="minMax"/>
          <c:max val="1.05"/>
          <c:min val="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740185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756985832191784"/>
          <c:y val="0.88735949024708582"/>
          <c:w val="0.37079077431711527"/>
          <c:h val="6.454342691469305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01441744582268E-2"/>
          <c:y val="1.9604476076665291E-2"/>
          <c:w val="0.95759555917579264"/>
          <c:h val="0.78280278398036063"/>
        </c:manualLayout>
      </c:layout>
      <c:lineChart>
        <c:grouping val="standard"/>
        <c:varyColors val="0"/>
        <c:ser>
          <c:idx val="1"/>
          <c:order val="1"/>
          <c:tx>
            <c:strRef>
              <c:f>'PF6750'!$T$4</c:f>
              <c:strCache>
                <c:ptCount val="1"/>
                <c:pt idx="0">
                  <c:v>PENETRAÇÃO DO BOTÃO</c:v>
                </c:pt>
              </c:strCache>
            </c:strRef>
          </c:tx>
          <c:marker>
            <c:symbol val="none"/>
          </c:marker>
          <c:val>
            <c:numRef>
              <c:f>'PF6750'!$T$5:$T$153</c:f>
              <c:numCache>
                <c:formatCode>0%</c:formatCode>
                <c:ptCount val="149"/>
                <c:pt idx="0">
                  <c:v>0.17617522711422137</c:v>
                </c:pt>
                <c:pt idx="1">
                  <c:v>0.32734099905191771</c:v>
                </c:pt>
                <c:pt idx="2">
                  <c:v>0.11904168004512018</c:v>
                </c:pt>
                <c:pt idx="3">
                  <c:v>0.23999620241303266</c:v>
                </c:pt>
                <c:pt idx="4">
                  <c:v>0.22470448716355804</c:v>
                </c:pt>
                <c:pt idx="5">
                  <c:v>0.18658329102470822</c:v>
                </c:pt>
                <c:pt idx="6">
                  <c:v>0.20362715968874576</c:v>
                </c:pt>
                <c:pt idx="7">
                  <c:v>0.44014066624837495</c:v>
                </c:pt>
                <c:pt idx="8">
                  <c:v>0.83767879206718487</c:v>
                </c:pt>
                <c:pt idx="9">
                  <c:v>0.59541819288379394</c:v>
                </c:pt>
                <c:pt idx="10">
                  <c:v>0.52410943179762914</c:v>
                </c:pt>
                <c:pt idx="11">
                  <c:v>0.79868981669622208</c:v>
                </c:pt>
                <c:pt idx="12">
                  <c:v>0.42510680808553136</c:v>
                </c:pt>
                <c:pt idx="13">
                  <c:v>0.72699025592152389</c:v>
                </c:pt>
                <c:pt idx="14">
                  <c:v>0.62943905147059798</c:v>
                </c:pt>
                <c:pt idx="15">
                  <c:v>0.52458926234526149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0.65566690722356669</c:v>
                </c:pt>
                <c:pt idx="22">
                  <c:v>0.67336132471421728</c:v>
                </c:pt>
                <c:pt idx="23">
                  <c:v>0.51184188862832392</c:v>
                </c:pt>
                <c:pt idx="24">
                  <c:v>0.62034931870136079</c:v>
                </c:pt>
                <c:pt idx="25">
                  <c:v>0.96294671323718328</c:v>
                </c:pt>
                <c:pt idx="26">
                  <c:v>0.77621847703994296</c:v>
                </c:pt>
                <c:pt idx="27">
                  <c:v>0.42162877867517817</c:v>
                </c:pt>
                <c:pt idx="28">
                  <c:v>0.41602183282578814</c:v>
                </c:pt>
                <c:pt idx="29">
                  <c:v>0.67525371339425722</c:v>
                </c:pt>
                <c:pt idx="30">
                  <c:v>0.99527808850403188</c:v>
                </c:pt>
                <c:pt idx="31">
                  <c:v>1</c:v>
                </c:pt>
                <c:pt idx="32">
                  <c:v>0.34127294809639969</c:v>
                </c:pt>
                <c:pt idx="33">
                  <c:v>0.5364468065656246</c:v>
                </c:pt>
                <c:pt idx="34">
                  <c:v>1</c:v>
                </c:pt>
                <c:pt idx="35">
                  <c:v>0.30371667106976757</c:v>
                </c:pt>
                <c:pt idx="36">
                  <c:v>0.12087889838224938</c:v>
                </c:pt>
                <c:pt idx="37">
                  <c:v>0.2517655267367005</c:v>
                </c:pt>
                <c:pt idx="38">
                  <c:v>0.19108905858446576</c:v>
                </c:pt>
                <c:pt idx="39">
                  <c:v>0.28124161445039292</c:v>
                </c:pt>
                <c:pt idx="40">
                  <c:v>0.19071739188357262</c:v>
                </c:pt>
                <c:pt idx="41">
                  <c:v>0.16866972214183387</c:v>
                </c:pt>
                <c:pt idx="42">
                  <c:v>9.9650207840438348E-2</c:v>
                </c:pt>
                <c:pt idx="43">
                  <c:v>0.17690518669810737</c:v>
                </c:pt>
                <c:pt idx="44">
                  <c:v>0.20545217542270536</c:v>
                </c:pt>
                <c:pt idx="45">
                  <c:v>0.44490111071786864</c:v>
                </c:pt>
                <c:pt idx="46">
                  <c:v>0.33472545650694702</c:v>
                </c:pt>
                <c:pt idx="47">
                  <c:v>0.57337476921665598</c:v>
                </c:pt>
                <c:pt idx="48">
                  <c:v>0.42424458631853867</c:v>
                </c:pt>
                <c:pt idx="49">
                  <c:v>0.36951028386380441</c:v>
                </c:pt>
                <c:pt idx="50">
                  <c:v>0.30420862431807821</c:v>
                </c:pt>
                <c:pt idx="51">
                  <c:v>0.34172020653432505</c:v>
                </c:pt>
                <c:pt idx="52">
                  <c:v>1</c:v>
                </c:pt>
                <c:pt idx="53">
                  <c:v>0.35498614725724748</c:v>
                </c:pt>
                <c:pt idx="54">
                  <c:v>0.33056256024890013</c:v>
                </c:pt>
                <c:pt idx="55">
                  <c:v>0.61804493433890539</c:v>
                </c:pt>
                <c:pt idx="56">
                  <c:v>0.34231727823640901</c:v>
                </c:pt>
                <c:pt idx="57">
                  <c:v>1</c:v>
                </c:pt>
                <c:pt idx="58">
                  <c:v>0.93901739341912849</c:v>
                </c:pt>
                <c:pt idx="59">
                  <c:v>0.61344236248922912</c:v>
                </c:pt>
                <c:pt idx="60">
                  <c:v>0.72992922044794117</c:v>
                </c:pt>
                <c:pt idx="61">
                  <c:v>0.34662669829750814</c:v>
                </c:pt>
                <c:pt idx="62">
                  <c:v>4.3732915918616881E-2</c:v>
                </c:pt>
                <c:pt idx="63">
                  <c:v>0.51651238441744163</c:v>
                </c:pt>
                <c:pt idx="64">
                  <c:v>0.2209552484604943</c:v>
                </c:pt>
                <c:pt idx="65">
                  <c:v>0.66738362736349288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0.95401883614790139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0.58518635844771116</c:v>
                </c:pt>
                <c:pt idx="74">
                  <c:v>1</c:v>
                </c:pt>
                <c:pt idx="75">
                  <c:v>0.58518635844771116</c:v>
                </c:pt>
                <c:pt idx="76">
                  <c:v>1</c:v>
                </c:pt>
                <c:pt idx="77">
                  <c:v>0.72050282620765183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0.59024838832677506</c:v>
                </c:pt>
                <c:pt idx="84">
                  <c:v>0.63780727561391592</c:v>
                </c:pt>
                <c:pt idx="85">
                  <c:v>0.78468287262394654</c:v>
                </c:pt>
                <c:pt idx="86">
                  <c:v>0.58003631027302271</c:v>
                </c:pt>
                <c:pt idx="87">
                  <c:v>1</c:v>
                </c:pt>
                <c:pt idx="88">
                  <c:v>1</c:v>
                </c:pt>
                <c:pt idx="89">
                  <c:v>0.65019139907717638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0.96672095341887399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0.2489315697001028</c:v>
                </c:pt>
                <c:pt idx="102">
                  <c:v>0.63498070611123936</c:v>
                </c:pt>
                <c:pt idx="103">
                  <c:v>0.38125491580556931</c:v>
                </c:pt>
                <c:pt idx="104">
                  <c:v>0.38692519379489687</c:v>
                </c:pt>
                <c:pt idx="105">
                  <c:v>0.39548699399920656</c:v>
                </c:pt>
                <c:pt idx="106">
                  <c:v>0.22713405128750769</c:v>
                </c:pt>
                <c:pt idx="107">
                  <c:v>0.189611852571172</c:v>
                </c:pt>
                <c:pt idx="108">
                  <c:v>0.32062478870074956</c:v>
                </c:pt>
                <c:pt idx="109">
                  <c:v>0.29320821291842153</c:v>
                </c:pt>
                <c:pt idx="110">
                  <c:v>0.22939412077644911</c:v>
                </c:pt>
                <c:pt idx="111">
                  <c:v>0.17949854626878159</c:v>
                </c:pt>
                <c:pt idx="112">
                  <c:v>0.21965998672005102</c:v>
                </c:pt>
                <c:pt idx="113">
                  <c:v>0.24494073193901611</c:v>
                </c:pt>
                <c:pt idx="114">
                  <c:v>0.22244432442766063</c:v>
                </c:pt>
                <c:pt idx="115">
                  <c:v>0.15233770818167991</c:v>
                </c:pt>
                <c:pt idx="116">
                  <c:v>0.21563723396769577</c:v>
                </c:pt>
                <c:pt idx="117">
                  <c:v>0.41365701332901422</c:v>
                </c:pt>
                <c:pt idx="118">
                  <c:v>0.55547030606626335</c:v>
                </c:pt>
                <c:pt idx="119">
                  <c:v>0.29023757281955653</c:v>
                </c:pt>
                <c:pt idx="120">
                  <c:v>0.20316333438165587</c:v>
                </c:pt>
                <c:pt idx="121">
                  <c:v>0.78985743328271485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0.66478544972923359</c:v>
                </c:pt>
                <c:pt idx="127">
                  <c:v>0.82176828288022508</c:v>
                </c:pt>
                <c:pt idx="128">
                  <c:v>0.77359282622520997</c:v>
                </c:pt>
                <c:pt idx="129">
                  <c:v>0.71561172991841016</c:v>
                </c:pt>
                <c:pt idx="130">
                  <c:v>0.54228639077121321</c:v>
                </c:pt>
                <c:pt idx="131">
                  <c:v>0.55079428348320636</c:v>
                </c:pt>
                <c:pt idx="132">
                  <c:v>0.4149850144842786</c:v>
                </c:pt>
                <c:pt idx="133">
                  <c:v>0.64919308438203849</c:v>
                </c:pt>
                <c:pt idx="134">
                  <c:v>0.42996303464469948</c:v>
                </c:pt>
                <c:pt idx="135">
                  <c:v>0.88143360627040745</c:v>
                </c:pt>
                <c:pt idx="136">
                  <c:v>0.74530921015856011</c:v>
                </c:pt>
                <c:pt idx="137">
                  <c:v>1</c:v>
                </c:pt>
                <c:pt idx="138">
                  <c:v>0.31939770850641691</c:v>
                </c:pt>
                <c:pt idx="139">
                  <c:v>1</c:v>
                </c:pt>
                <c:pt idx="140">
                  <c:v>0.73615738537204711</c:v>
                </c:pt>
                <c:pt idx="141">
                  <c:v>0.67778880741191661</c:v>
                </c:pt>
                <c:pt idx="142">
                  <c:v>1</c:v>
                </c:pt>
                <c:pt idx="143">
                  <c:v>0.6406385328682328</c:v>
                </c:pt>
                <c:pt idx="144">
                  <c:v>0.90636024707984086</c:v>
                </c:pt>
                <c:pt idx="145">
                  <c:v>0.87438217243804561</c:v>
                </c:pt>
                <c:pt idx="146">
                  <c:v>0.85189125468285642</c:v>
                </c:pt>
                <c:pt idx="147">
                  <c:v>0.53502069083536119</c:v>
                </c:pt>
                <c:pt idx="148">
                  <c:v>0.42189860545335817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947232"/>
        <c:axId val="705948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'PF6750'!$U$4</c15:sqref>
                        </c15:formulaRef>
                      </c:ext>
                    </c:extLst>
                    <c:strCache>
                      <c:ptCount val="1"/>
                      <c:pt idx="0">
                        <c:v>PENETRAÇÃO RECOMENDADA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'PF6750'!$U$5:$U$153</c15:sqref>
                        </c15:formulaRef>
                      </c:ext>
                    </c:extLst>
                    <c:numCache>
                      <c:formatCode>0%</c:formatCode>
                      <c:ptCount val="149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</c:v>
                      </c:pt>
                      <c:pt idx="9">
                        <c:v>0.7</c:v>
                      </c:pt>
                      <c:pt idx="10">
                        <c:v>0.7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  <c:pt idx="27">
                        <c:v>0.7</c:v>
                      </c:pt>
                      <c:pt idx="28">
                        <c:v>0.7</c:v>
                      </c:pt>
                      <c:pt idx="29">
                        <c:v>0.7</c:v>
                      </c:pt>
                      <c:pt idx="30">
                        <c:v>0.7</c:v>
                      </c:pt>
                      <c:pt idx="31">
                        <c:v>0.7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0.7</c:v>
                      </c:pt>
                      <c:pt idx="35">
                        <c:v>0.7</c:v>
                      </c:pt>
                      <c:pt idx="36">
                        <c:v>0.7</c:v>
                      </c:pt>
                      <c:pt idx="37">
                        <c:v>0.7</c:v>
                      </c:pt>
                      <c:pt idx="38">
                        <c:v>0.7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0.7</c:v>
                      </c:pt>
                      <c:pt idx="44">
                        <c:v>0.7</c:v>
                      </c:pt>
                      <c:pt idx="45">
                        <c:v>0.7</c:v>
                      </c:pt>
                      <c:pt idx="46">
                        <c:v>0.7</c:v>
                      </c:pt>
                      <c:pt idx="47">
                        <c:v>0.7</c:v>
                      </c:pt>
                      <c:pt idx="48">
                        <c:v>0.7</c:v>
                      </c:pt>
                      <c:pt idx="49">
                        <c:v>0.7</c:v>
                      </c:pt>
                      <c:pt idx="50">
                        <c:v>0.7</c:v>
                      </c:pt>
                      <c:pt idx="51">
                        <c:v>0.7</c:v>
                      </c:pt>
                      <c:pt idx="52">
                        <c:v>0.7</c:v>
                      </c:pt>
                      <c:pt idx="53">
                        <c:v>0.7</c:v>
                      </c:pt>
                      <c:pt idx="54">
                        <c:v>0.7</c:v>
                      </c:pt>
                      <c:pt idx="55">
                        <c:v>0.7</c:v>
                      </c:pt>
                      <c:pt idx="56">
                        <c:v>0.7</c:v>
                      </c:pt>
                      <c:pt idx="57">
                        <c:v>0.7</c:v>
                      </c:pt>
                      <c:pt idx="58">
                        <c:v>0.7</c:v>
                      </c:pt>
                      <c:pt idx="59">
                        <c:v>0.7</c:v>
                      </c:pt>
                      <c:pt idx="60">
                        <c:v>0.7</c:v>
                      </c:pt>
                      <c:pt idx="61">
                        <c:v>0.7</c:v>
                      </c:pt>
                      <c:pt idx="62">
                        <c:v>0.7</c:v>
                      </c:pt>
                      <c:pt idx="63">
                        <c:v>0.7</c:v>
                      </c:pt>
                      <c:pt idx="64">
                        <c:v>0.7</c:v>
                      </c:pt>
                      <c:pt idx="65">
                        <c:v>0.7</c:v>
                      </c:pt>
                      <c:pt idx="66">
                        <c:v>0.7</c:v>
                      </c:pt>
                      <c:pt idx="67">
                        <c:v>0.7</c:v>
                      </c:pt>
                      <c:pt idx="68">
                        <c:v>0.7</c:v>
                      </c:pt>
                      <c:pt idx="69">
                        <c:v>0.7</c:v>
                      </c:pt>
                      <c:pt idx="70">
                        <c:v>0.7</c:v>
                      </c:pt>
                      <c:pt idx="71">
                        <c:v>0.7</c:v>
                      </c:pt>
                      <c:pt idx="72">
                        <c:v>0.7</c:v>
                      </c:pt>
                      <c:pt idx="73">
                        <c:v>0.7</c:v>
                      </c:pt>
                      <c:pt idx="74">
                        <c:v>0.7</c:v>
                      </c:pt>
                      <c:pt idx="75">
                        <c:v>0.7</c:v>
                      </c:pt>
                      <c:pt idx="76">
                        <c:v>0.7</c:v>
                      </c:pt>
                      <c:pt idx="77">
                        <c:v>0.7</c:v>
                      </c:pt>
                      <c:pt idx="78">
                        <c:v>0.7</c:v>
                      </c:pt>
                      <c:pt idx="79">
                        <c:v>0.7</c:v>
                      </c:pt>
                      <c:pt idx="80">
                        <c:v>0.7</c:v>
                      </c:pt>
                      <c:pt idx="81">
                        <c:v>0.7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0.7</c:v>
                      </c:pt>
                      <c:pt idx="85">
                        <c:v>0.7</c:v>
                      </c:pt>
                      <c:pt idx="86">
                        <c:v>0.7</c:v>
                      </c:pt>
                      <c:pt idx="87">
                        <c:v>0.7</c:v>
                      </c:pt>
                      <c:pt idx="88">
                        <c:v>0.7</c:v>
                      </c:pt>
                      <c:pt idx="89">
                        <c:v>0.7</c:v>
                      </c:pt>
                      <c:pt idx="90">
                        <c:v>0.7</c:v>
                      </c:pt>
                      <c:pt idx="91">
                        <c:v>0.7</c:v>
                      </c:pt>
                      <c:pt idx="92">
                        <c:v>0.7</c:v>
                      </c:pt>
                      <c:pt idx="93">
                        <c:v>0.7</c:v>
                      </c:pt>
                      <c:pt idx="94">
                        <c:v>0.7</c:v>
                      </c:pt>
                      <c:pt idx="95">
                        <c:v>0.7</c:v>
                      </c:pt>
                      <c:pt idx="96">
                        <c:v>0.7</c:v>
                      </c:pt>
                      <c:pt idx="97">
                        <c:v>0.7</c:v>
                      </c:pt>
                      <c:pt idx="98">
                        <c:v>0.7</c:v>
                      </c:pt>
                      <c:pt idx="99">
                        <c:v>0.7</c:v>
                      </c:pt>
                      <c:pt idx="100">
                        <c:v>0.7</c:v>
                      </c:pt>
                      <c:pt idx="101">
                        <c:v>0.7</c:v>
                      </c:pt>
                      <c:pt idx="102">
                        <c:v>0.7</c:v>
                      </c:pt>
                      <c:pt idx="103">
                        <c:v>0.7</c:v>
                      </c:pt>
                      <c:pt idx="104">
                        <c:v>0.7</c:v>
                      </c:pt>
                      <c:pt idx="105">
                        <c:v>0.7</c:v>
                      </c:pt>
                      <c:pt idx="106">
                        <c:v>0.7</c:v>
                      </c:pt>
                      <c:pt idx="107">
                        <c:v>0.7</c:v>
                      </c:pt>
                      <c:pt idx="108">
                        <c:v>0.7</c:v>
                      </c:pt>
                      <c:pt idx="109">
                        <c:v>0.7</c:v>
                      </c:pt>
                      <c:pt idx="110">
                        <c:v>0.7</c:v>
                      </c:pt>
                      <c:pt idx="111">
                        <c:v>0.7</c:v>
                      </c:pt>
                      <c:pt idx="112">
                        <c:v>0.7</c:v>
                      </c:pt>
                      <c:pt idx="113">
                        <c:v>0.7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0.7</c:v>
                      </c:pt>
                      <c:pt idx="121">
                        <c:v>0.7</c:v>
                      </c:pt>
                      <c:pt idx="122">
                        <c:v>0.7</c:v>
                      </c:pt>
                      <c:pt idx="123">
                        <c:v>0.7</c:v>
                      </c:pt>
                      <c:pt idx="124">
                        <c:v>0.7</c:v>
                      </c:pt>
                      <c:pt idx="125">
                        <c:v>0.7</c:v>
                      </c:pt>
                      <c:pt idx="126">
                        <c:v>0.7</c:v>
                      </c:pt>
                      <c:pt idx="127">
                        <c:v>0.7</c:v>
                      </c:pt>
                      <c:pt idx="128">
                        <c:v>0.7</c:v>
                      </c:pt>
                      <c:pt idx="129">
                        <c:v>0.7</c:v>
                      </c:pt>
                      <c:pt idx="130">
                        <c:v>0.7</c:v>
                      </c:pt>
                      <c:pt idx="131">
                        <c:v>0.7</c:v>
                      </c:pt>
                      <c:pt idx="132">
                        <c:v>0.7</c:v>
                      </c:pt>
                      <c:pt idx="133">
                        <c:v>0.7</c:v>
                      </c:pt>
                      <c:pt idx="134">
                        <c:v>0.7</c:v>
                      </c:pt>
                      <c:pt idx="135">
                        <c:v>0.7</c:v>
                      </c:pt>
                      <c:pt idx="136">
                        <c:v>0.7</c:v>
                      </c:pt>
                      <c:pt idx="137">
                        <c:v>0.7</c:v>
                      </c:pt>
                      <c:pt idx="138">
                        <c:v>0.7</c:v>
                      </c:pt>
                      <c:pt idx="139">
                        <c:v>0.7</c:v>
                      </c:pt>
                      <c:pt idx="140">
                        <c:v>0.7</c:v>
                      </c:pt>
                      <c:pt idx="141">
                        <c:v>0.7</c:v>
                      </c:pt>
                      <c:pt idx="142">
                        <c:v>0.7</c:v>
                      </c:pt>
                      <c:pt idx="143">
                        <c:v>0.7</c:v>
                      </c:pt>
                      <c:pt idx="144">
                        <c:v>0.7</c:v>
                      </c:pt>
                      <c:pt idx="145">
                        <c:v>0.7</c:v>
                      </c:pt>
                      <c:pt idx="146">
                        <c:v>0.7</c:v>
                      </c:pt>
                      <c:pt idx="147">
                        <c:v>0.7</c:v>
                      </c:pt>
                      <c:pt idx="148">
                        <c:v>0.7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EF37-42C9-934B-833B1E936CE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0"/>
          <c:tx>
            <c:strRef>
              <c:f>'PF6750'!$N$4</c:f>
              <c:strCache>
                <c:ptCount val="1"/>
                <c:pt idx="0">
                  <c:v>ENERGIA ESPECIFICA (Mpa)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'PF6750'!$N$5:$N$153</c:f>
              <c:numCache>
                <c:formatCode>0.0</c:formatCode>
                <c:ptCount val="149"/>
                <c:pt idx="0">
                  <c:v>395.02818208840148</c:v>
                </c:pt>
                <c:pt idx="1">
                  <c:v>221.47373325189255</c:v>
                </c:pt>
                <c:pt idx="2">
                  <c:v>581.51447199111976</c:v>
                </c:pt>
                <c:pt idx="3">
                  <c:v>233.58077905682057</c:v>
                </c:pt>
                <c:pt idx="4">
                  <c:v>287.36672462024057</c:v>
                </c:pt>
                <c:pt idx="5">
                  <c:v>394.02465047812848</c:v>
                </c:pt>
                <c:pt idx="6">
                  <c:v>392.01137194156917</c:v>
                </c:pt>
                <c:pt idx="7">
                  <c:v>172.57216883718536</c:v>
                </c:pt>
                <c:pt idx="8">
                  <c:v>99.284072323392238</c:v>
                </c:pt>
                <c:pt idx="9">
                  <c:v>182.89163579228594</c:v>
                </c:pt>
                <c:pt idx="10">
                  <c:v>147.43279806668042</c:v>
                </c:pt>
                <c:pt idx="11">
                  <c:v>98.064085908555739</c:v>
                </c:pt>
                <c:pt idx="12">
                  <c:v>129.95637798346621</c:v>
                </c:pt>
                <c:pt idx="13">
                  <c:v>88.647401891943659</c:v>
                </c:pt>
                <c:pt idx="14">
                  <c:v>104.00708119829719</c:v>
                </c:pt>
                <c:pt idx="15">
                  <c:v>128.75765812649763</c:v>
                </c:pt>
                <c:pt idx="16">
                  <c:v>30.242855443015991</c:v>
                </c:pt>
                <c:pt idx="17">
                  <c:v>17.973267954449753</c:v>
                </c:pt>
                <c:pt idx="18">
                  <c:v>12.809018304512239</c:v>
                </c:pt>
                <c:pt idx="19">
                  <c:v>32.099195978762403</c:v>
                </c:pt>
                <c:pt idx="20">
                  <c:v>41.317094370456594</c:v>
                </c:pt>
                <c:pt idx="21">
                  <c:v>181.9917860590476</c:v>
                </c:pt>
                <c:pt idx="22">
                  <c:v>154.10008157912506</c:v>
                </c:pt>
                <c:pt idx="23">
                  <c:v>190.11630566793508</c:v>
                </c:pt>
                <c:pt idx="24">
                  <c:v>207.15478804637195</c:v>
                </c:pt>
                <c:pt idx="25">
                  <c:v>37.757719691792303</c:v>
                </c:pt>
                <c:pt idx="26">
                  <c:v>139.76380515076565</c:v>
                </c:pt>
                <c:pt idx="27">
                  <c:v>251.46921646153217</c:v>
                </c:pt>
                <c:pt idx="28">
                  <c:v>206.46722829242495</c:v>
                </c:pt>
                <c:pt idx="29">
                  <c:v>111.60787216608365</c:v>
                </c:pt>
                <c:pt idx="30">
                  <c:v>40.476790781296614</c:v>
                </c:pt>
                <c:pt idx="31">
                  <c:v>41.192576648989927</c:v>
                </c:pt>
                <c:pt idx="32">
                  <c:v>189.11932309306619</c:v>
                </c:pt>
                <c:pt idx="33">
                  <c:v>207.46694008420681</c:v>
                </c:pt>
                <c:pt idx="34">
                  <c:v>26.775493387788423</c:v>
                </c:pt>
                <c:pt idx="35">
                  <c:v>265.6229768964389</c:v>
                </c:pt>
                <c:pt idx="36">
                  <c:v>646.23625679569102</c:v>
                </c:pt>
                <c:pt idx="37">
                  <c:v>293.12705205468927</c:v>
                </c:pt>
                <c:pt idx="38">
                  <c:v>495.94368850312833</c:v>
                </c:pt>
                <c:pt idx="39">
                  <c:v>308.99946469367887</c:v>
                </c:pt>
                <c:pt idx="40">
                  <c:v>219.44706733285699</c:v>
                </c:pt>
                <c:pt idx="41">
                  <c:v>354.75840197226313</c:v>
                </c:pt>
                <c:pt idx="42">
                  <c:v>734.03024367662522</c:v>
                </c:pt>
                <c:pt idx="43">
                  <c:v>312.97256833798752</c:v>
                </c:pt>
                <c:pt idx="44">
                  <c:v>271.54050319836693</c:v>
                </c:pt>
                <c:pt idx="45">
                  <c:v>165.66291265460509</c:v>
                </c:pt>
                <c:pt idx="46">
                  <c:v>131.63692580623464</c:v>
                </c:pt>
                <c:pt idx="47">
                  <c:v>196.06415051408524</c:v>
                </c:pt>
                <c:pt idx="48">
                  <c:v>190.27854394041356</c:v>
                </c:pt>
                <c:pt idx="49">
                  <c:v>212.26980539907072</c:v>
                </c:pt>
                <c:pt idx="50">
                  <c:v>97.493658633265639</c:v>
                </c:pt>
                <c:pt idx="51">
                  <c:v>239.26380907560926</c:v>
                </c:pt>
                <c:pt idx="52">
                  <c:v>22.950442038408518</c:v>
                </c:pt>
                <c:pt idx="53">
                  <c:v>181.18882300640453</c:v>
                </c:pt>
                <c:pt idx="54">
                  <c:v>203.70674577311448</c:v>
                </c:pt>
                <c:pt idx="55">
                  <c:v>123.67547993584891</c:v>
                </c:pt>
                <c:pt idx="56">
                  <c:v>278.18720287035177</c:v>
                </c:pt>
                <c:pt idx="57">
                  <c:v>68.288075240492162</c:v>
                </c:pt>
                <c:pt idx="58">
                  <c:v>36.524410935707643</c:v>
                </c:pt>
                <c:pt idx="59">
                  <c:v>75.477795921832211</c:v>
                </c:pt>
                <c:pt idx="60">
                  <c:v>104.38877422042428</c:v>
                </c:pt>
                <c:pt idx="61">
                  <c:v>112.15237295115453</c:v>
                </c:pt>
                <c:pt idx="62">
                  <c:v>1777.302641585821</c:v>
                </c:pt>
                <c:pt idx="63">
                  <c:v>120.57463545084454</c:v>
                </c:pt>
                <c:pt idx="64">
                  <c:v>405.54557852147525</c:v>
                </c:pt>
                <c:pt idx="65">
                  <c:v>254.98684548718023</c:v>
                </c:pt>
                <c:pt idx="66">
                  <c:v>94.698041839110644</c:v>
                </c:pt>
                <c:pt idx="67">
                  <c:v>67.96755187628834</c:v>
                </c:pt>
                <c:pt idx="68">
                  <c:v>81.602416366302364</c:v>
                </c:pt>
                <c:pt idx="69">
                  <c:v>67.380572155559463</c:v>
                </c:pt>
                <c:pt idx="70">
                  <c:v>77.282423739979308</c:v>
                </c:pt>
                <c:pt idx="71">
                  <c:v>44.439256655035528</c:v>
                </c:pt>
                <c:pt idx="72">
                  <c:v>52.182388451750271</c:v>
                </c:pt>
                <c:pt idx="73">
                  <c:v>74.778466432790566</c:v>
                </c:pt>
                <c:pt idx="74">
                  <c:v>70.331580566538207</c:v>
                </c:pt>
                <c:pt idx="75">
                  <c:v>117.92752335529399</c:v>
                </c:pt>
                <c:pt idx="76">
                  <c:v>26.864138053929185</c:v>
                </c:pt>
                <c:pt idx="77">
                  <c:v>82.785956993577585</c:v>
                </c:pt>
                <c:pt idx="78">
                  <c:v>40.922527696286174</c:v>
                </c:pt>
                <c:pt idx="79">
                  <c:v>25.974958789017084</c:v>
                </c:pt>
                <c:pt idx="80">
                  <c:v>81.835027757196471</c:v>
                </c:pt>
                <c:pt idx="81">
                  <c:v>64.390677547678791</c:v>
                </c:pt>
                <c:pt idx="82">
                  <c:v>31.679805609030637</c:v>
                </c:pt>
                <c:pt idx="83">
                  <c:v>-77.050857593495934</c:v>
                </c:pt>
                <c:pt idx="84">
                  <c:v>64.665416089272213</c:v>
                </c:pt>
                <c:pt idx="85">
                  <c:v>69.049466090552301</c:v>
                </c:pt>
                <c:pt idx="86">
                  <c:v>111.52338631505941</c:v>
                </c:pt>
                <c:pt idx="87">
                  <c:v>20.860725742564458</c:v>
                </c:pt>
                <c:pt idx="88">
                  <c:v>52.703860864902019</c:v>
                </c:pt>
                <c:pt idx="89">
                  <c:v>74.214312491404996</c:v>
                </c:pt>
                <c:pt idx="90">
                  <c:v>36.822508188851607</c:v>
                </c:pt>
                <c:pt idx="91">
                  <c:v>39.488594542620703</c:v>
                </c:pt>
                <c:pt idx="92">
                  <c:v>27.053895461148329</c:v>
                </c:pt>
                <c:pt idx="93">
                  <c:v>42.707673664623201</c:v>
                </c:pt>
                <c:pt idx="94">
                  <c:v>82.979098511546198</c:v>
                </c:pt>
                <c:pt idx="95">
                  <c:v>24.907349338417596</c:v>
                </c:pt>
                <c:pt idx="96">
                  <c:v>23.283003571203224</c:v>
                </c:pt>
                <c:pt idx="97">
                  <c:v>68.570132860548483</c:v>
                </c:pt>
                <c:pt idx="98">
                  <c:v>20.089769725517794</c:v>
                </c:pt>
                <c:pt idx="99">
                  <c:v>30.72841978264734</c:v>
                </c:pt>
                <c:pt idx="100">
                  <c:v>24.311054345735702</c:v>
                </c:pt>
                <c:pt idx="101">
                  <c:v>254.91197061673299</c:v>
                </c:pt>
                <c:pt idx="102">
                  <c:v>140.74548502853514</c:v>
                </c:pt>
                <c:pt idx="103">
                  <c:v>153.24639924942699</c:v>
                </c:pt>
                <c:pt idx="104">
                  <c:v>158.55718779505193</c:v>
                </c:pt>
                <c:pt idx="105">
                  <c:v>231.64141163540808</c:v>
                </c:pt>
                <c:pt idx="106">
                  <c:v>225.65690791864117</c:v>
                </c:pt>
                <c:pt idx="107">
                  <c:v>240.29156187030893</c:v>
                </c:pt>
                <c:pt idx="108">
                  <c:v>131.22687412188867</c:v>
                </c:pt>
                <c:pt idx="109">
                  <c:v>386.07456970559838</c:v>
                </c:pt>
                <c:pt idx="110">
                  <c:v>230.52729882266695</c:v>
                </c:pt>
                <c:pt idx="111">
                  <c:v>565.1715061541521</c:v>
                </c:pt>
                <c:pt idx="112">
                  <c:v>416.54896077847678</c:v>
                </c:pt>
                <c:pt idx="113">
                  <c:v>254.53025652374177</c:v>
                </c:pt>
                <c:pt idx="114">
                  <c:v>143.59364491816282</c:v>
                </c:pt>
                <c:pt idx="115">
                  <c:v>408.07521353835148</c:v>
                </c:pt>
                <c:pt idx="116">
                  <c:v>265.24733777195974</c:v>
                </c:pt>
                <c:pt idx="117">
                  <c:v>167.69448664412053</c:v>
                </c:pt>
                <c:pt idx="118">
                  <c:v>95.995801344576094</c:v>
                </c:pt>
                <c:pt idx="119">
                  <c:v>190.19165092039842</c:v>
                </c:pt>
                <c:pt idx="120">
                  <c:v>183.1364267971577</c:v>
                </c:pt>
                <c:pt idx="121">
                  <c:v>72.671854854559854</c:v>
                </c:pt>
                <c:pt idx="122">
                  <c:v>80.09914517675071</c:v>
                </c:pt>
                <c:pt idx="123">
                  <c:v>17.389443127988223</c:v>
                </c:pt>
                <c:pt idx="124">
                  <c:v>72.819650619060297</c:v>
                </c:pt>
                <c:pt idx="125">
                  <c:v>68.468764929220725</c:v>
                </c:pt>
                <c:pt idx="126">
                  <c:v>145.60909516741998</c:v>
                </c:pt>
                <c:pt idx="127">
                  <c:v>89.927507958789491</c:v>
                </c:pt>
                <c:pt idx="128">
                  <c:v>61.115473006354286</c:v>
                </c:pt>
                <c:pt idx="129">
                  <c:v>75.531911551762917</c:v>
                </c:pt>
                <c:pt idx="130">
                  <c:v>149.33782919070518</c:v>
                </c:pt>
                <c:pt idx="131">
                  <c:v>130.49308388966273</c:v>
                </c:pt>
                <c:pt idx="132">
                  <c:v>204.02747408452831</c:v>
                </c:pt>
                <c:pt idx="133">
                  <c:v>110.51883083442473</c:v>
                </c:pt>
                <c:pt idx="134">
                  <c:v>126.90573108336037</c:v>
                </c:pt>
                <c:pt idx="135">
                  <c:v>62.022361858634035</c:v>
                </c:pt>
                <c:pt idx="136">
                  <c:v>190.44332017749412</c:v>
                </c:pt>
                <c:pt idx="137">
                  <c:v>69.857345258355821</c:v>
                </c:pt>
                <c:pt idx="138">
                  <c:v>278.5545427658422</c:v>
                </c:pt>
                <c:pt idx="139">
                  <c:v>26.04328799218651</c:v>
                </c:pt>
                <c:pt idx="140">
                  <c:v>149.30060766108528</c:v>
                </c:pt>
                <c:pt idx="141">
                  <c:v>163.06301313026441</c:v>
                </c:pt>
                <c:pt idx="142">
                  <c:v>40.617680792844496</c:v>
                </c:pt>
                <c:pt idx="143">
                  <c:v>131.58857677097845</c:v>
                </c:pt>
                <c:pt idx="144">
                  <c:v>116.14718444849709</c:v>
                </c:pt>
                <c:pt idx="145">
                  <c:v>124.57287328403167</c:v>
                </c:pt>
                <c:pt idx="146">
                  <c:v>129.45055134467151</c:v>
                </c:pt>
                <c:pt idx="147">
                  <c:v>142.94149429091115</c:v>
                </c:pt>
                <c:pt idx="148">
                  <c:v>218.71602231690346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948408"/>
        <c:axId val="705946448"/>
      </c:lineChart>
      <c:catAx>
        <c:axId val="70594723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705948016"/>
        <c:crosses val="autoZero"/>
        <c:auto val="1"/>
        <c:lblAlgn val="ctr"/>
        <c:lblOffset val="100"/>
        <c:noMultiLvlLbl val="0"/>
      </c:catAx>
      <c:valAx>
        <c:axId val="70594801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705947232"/>
        <c:crosses val="autoZero"/>
        <c:crossBetween val="between"/>
      </c:valAx>
      <c:valAx>
        <c:axId val="7059464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705948408"/>
        <c:crosses val="max"/>
        <c:crossBetween val="between"/>
      </c:valAx>
      <c:catAx>
        <c:axId val="705948408"/>
        <c:scaling>
          <c:orientation val="minMax"/>
        </c:scaling>
        <c:delete val="1"/>
        <c:axPos val="b"/>
        <c:majorTickMark val="out"/>
        <c:minorTickMark val="none"/>
        <c:tickLblPos val="nextTo"/>
        <c:crossAx val="7059464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324979214347798"/>
          <c:y val="0.88735949024708582"/>
          <c:w val="0.58947716305391407"/>
          <c:h val="6.454342691469305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154</xdr:row>
      <xdr:rowOff>0</xdr:rowOff>
    </xdr:from>
    <xdr:to>
      <xdr:col>20</xdr:col>
      <xdr:colOff>52916</xdr:colOff>
      <xdr:row>178</xdr:row>
      <xdr:rowOff>148166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52916</xdr:colOff>
      <xdr:row>179</xdr:row>
      <xdr:rowOff>67734</xdr:rowOff>
    </xdr:from>
    <xdr:to>
      <xdr:col>20</xdr:col>
      <xdr:colOff>74083</xdr:colOff>
      <xdr:row>201</xdr:row>
      <xdr:rowOff>136525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42334</xdr:colOff>
      <xdr:row>202</xdr:row>
      <xdr:rowOff>127001</xdr:rowOff>
    </xdr:from>
    <xdr:to>
      <xdr:col>20</xdr:col>
      <xdr:colOff>84668</xdr:colOff>
      <xdr:row>225</xdr:row>
      <xdr:rowOff>95251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Y18"/>
  <sheetViews>
    <sheetView topLeftCell="B1" zoomScaleNormal="100" workbookViewId="0">
      <selection activeCell="G12" sqref="G12"/>
    </sheetView>
  </sheetViews>
  <sheetFormatPr defaultRowHeight="12.75" x14ac:dyDescent="0.2"/>
  <cols>
    <col min="1" max="1" width="18.28515625" customWidth="1"/>
    <col min="2" max="2" width="14.28515625" customWidth="1"/>
    <col min="3" max="3" width="14.7109375" customWidth="1"/>
    <col min="4" max="4" width="13.140625" customWidth="1"/>
    <col min="5" max="5" width="10.28515625" customWidth="1"/>
    <col min="6" max="6" width="12.28515625" customWidth="1"/>
    <col min="7" max="7" width="11.42578125" customWidth="1"/>
    <col min="8" max="8" width="10.7109375" customWidth="1"/>
    <col min="9" max="9" width="11.85546875" customWidth="1"/>
    <col min="10" max="10" width="12.140625" customWidth="1"/>
    <col min="11" max="11" width="11.85546875" customWidth="1"/>
    <col min="12" max="12" width="13.28515625" customWidth="1"/>
    <col min="13" max="14" width="13" customWidth="1"/>
    <col min="15" max="15" width="14.28515625" customWidth="1"/>
    <col min="16" max="16" width="10.5703125" customWidth="1"/>
    <col min="17" max="17" width="12.5703125" customWidth="1"/>
    <col min="18" max="18" width="6.28515625" customWidth="1"/>
    <col min="19" max="19" width="9.28515625" customWidth="1"/>
    <col min="20" max="20" width="24.42578125" customWidth="1"/>
    <col min="21" max="21" width="12.28515625" customWidth="1"/>
    <col min="22" max="22" width="13.85546875" customWidth="1"/>
    <col min="23" max="23" width="14" customWidth="1"/>
    <col min="24" max="24" width="14.7109375" customWidth="1"/>
    <col min="25" max="25" width="56.28515625" customWidth="1"/>
  </cols>
  <sheetData>
    <row r="1" spans="1:25" ht="39" customHeight="1" x14ac:dyDescent="0.2">
      <c r="A1" s="19" t="s">
        <v>17</v>
      </c>
      <c r="B1" s="17" t="s">
        <v>33</v>
      </c>
      <c r="C1" s="17" t="s">
        <v>25</v>
      </c>
      <c r="D1" s="17" t="s">
        <v>27</v>
      </c>
      <c r="E1" s="17" t="s">
        <v>26</v>
      </c>
      <c r="F1" s="20" t="s">
        <v>18</v>
      </c>
      <c r="G1" s="19" t="s">
        <v>22</v>
      </c>
      <c r="H1" s="17" t="s">
        <v>28</v>
      </c>
      <c r="I1" s="17" t="s">
        <v>23</v>
      </c>
      <c r="J1" s="20" t="s">
        <v>29</v>
      </c>
      <c r="K1" s="24" t="s">
        <v>19</v>
      </c>
      <c r="L1" s="18" t="s">
        <v>14</v>
      </c>
      <c r="M1" s="43" t="s">
        <v>46</v>
      </c>
      <c r="N1" s="45" t="s">
        <v>45</v>
      </c>
      <c r="O1" s="44" t="s">
        <v>20</v>
      </c>
      <c r="P1" s="17" t="s">
        <v>21</v>
      </c>
      <c r="Q1" s="17" t="s">
        <v>41</v>
      </c>
      <c r="R1" s="20" t="s">
        <v>5</v>
      </c>
      <c r="S1" s="19" t="s">
        <v>24</v>
      </c>
      <c r="T1" s="20" t="s">
        <v>30</v>
      </c>
      <c r="U1" s="21" t="s">
        <v>42</v>
      </c>
      <c r="V1" s="18" t="s">
        <v>44</v>
      </c>
      <c r="W1" s="43" t="s">
        <v>43</v>
      </c>
      <c r="X1" s="48" t="s">
        <v>49</v>
      </c>
      <c r="Y1" s="43" t="s">
        <v>48</v>
      </c>
    </row>
    <row r="2" spans="1:25" s="42" customFormat="1" x14ac:dyDescent="0.2">
      <c r="A2" s="25" t="s">
        <v>37</v>
      </c>
      <c r="B2" s="15" t="e">
        <f>#REF!</f>
        <v>#REF!</v>
      </c>
      <c r="C2" s="16" t="s">
        <v>38</v>
      </c>
      <c r="D2" s="16" t="e">
        <f>#REF!</f>
        <v>#REF!</v>
      </c>
      <c r="E2" s="16" t="e">
        <f>#REF!</f>
        <v>#REF!</v>
      </c>
      <c r="F2" s="28" t="e">
        <f>#REF!</f>
        <v>#REF!</v>
      </c>
      <c r="G2" s="27" t="e">
        <f>#REF!</f>
        <v>#REF!</v>
      </c>
      <c r="H2" s="54" t="e">
        <f>#REF!</f>
        <v>#REF!</v>
      </c>
      <c r="I2" s="55" t="e">
        <f>#REF!</f>
        <v>#REF!</v>
      </c>
      <c r="J2" s="56" t="e">
        <f>#REF!</f>
        <v>#REF!</v>
      </c>
      <c r="K2" s="52" t="e">
        <f>#REF!</f>
        <v>#REF!</v>
      </c>
      <c r="L2" s="49" t="e">
        <f>#REF!</f>
        <v>#REF!</v>
      </c>
      <c r="M2" s="50" t="e">
        <f>#REF!</f>
        <v>#REF!</v>
      </c>
      <c r="N2" s="51" t="e">
        <f>#REF!</f>
        <v>#REF!</v>
      </c>
      <c r="O2" s="26" t="e">
        <f>#REF!</f>
        <v>#REF!</v>
      </c>
      <c r="P2" s="26" t="e">
        <f>#REF!</f>
        <v>#REF!</v>
      </c>
      <c r="Q2" s="26" t="e">
        <f>#REF!</f>
        <v>#REF!</v>
      </c>
      <c r="R2" s="26" t="e">
        <f>#REF!</f>
        <v>#REF!</v>
      </c>
      <c r="S2" s="26" t="e">
        <f>#REF!</f>
        <v>#REF!</v>
      </c>
      <c r="T2" s="26" t="e">
        <f>#REF!</f>
        <v>#REF!</v>
      </c>
      <c r="U2" s="22" t="e">
        <f>#REF!</f>
        <v>#REF!</v>
      </c>
      <c r="V2" s="23">
        <v>96.4</v>
      </c>
      <c r="W2" s="46" t="e">
        <f>V2-U2</f>
        <v>#REF!</v>
      </c>
      <c r="X2" s="47"/>
      <c r="Y2" s="46"/>
    </row>
    <row r="3" spans="1:25" s="42" customFormat="1" x14ac:dyDescent="0.2">
      <c r="A3" s="25" t="s">
        <v>37</v>
      </c>
      <c r="B3" s="15" t="str">
        <f>'PF6750'!$C$1</f>
        <v>PF-6751</v>
      </c>
      <c r="C3" s="16" t="s">
        <v>51</v>
      </c>
      <c r="D3" s="16">
        <f>'PF6750'!$U$2</f>
        <v>6</v>
      </c>
      <c r="E3" s="16">
        <f>'PF6750'!$U$1</f>
        <v>0.62466105286197804</v>
      </c>
      <c r="F3" s="28">
        <f>'PF6750'!$O$2</f>
        <v>0</v>
      </c>
      <c r="G3" s="27" t="e">
        <f>'PF6750'!#REF!</f>
        <v>#REF!</v>
      </c>
      <c r="H3" s="54" t="e">
        <f>'PF6750'!#REF!</f>
        <v>#REF!</v>
      </c>
      <c r="I3" s="55" t="e">
        <f>'PF6750'!#REF!</f>
        <v>#REF!</v>
      </c>
      <c r="J3" s="56" t="e">
        <f>'PF6750'!#REF!</f>
        <v>#REF!</v>
      </c>
      <c r="K3" s="52">
        <f>'PF6750'!$Q$1</f>
        <v>2116.7199999999993</v>
      </c>
      <c r="L3" s="49">
        <f>'PF6750'!$Q$2</f>
        <v>0</v>
      </c>
      <c r="M3" s="50">
        <f>'PF6750'!S$1</f>
        <v>45.079138245538367</v>
      </c>
      <c r="N3" s="51">
        <f>'PF6750'!T54</f>
        <v>0.36951028386380441</v>
      </c>
      <c r="O3" s="26">
        <f>'PF6750'!$C$2</f>
        <v>75000</v>
      </c>
      <c r="P3" s="26">
        <f>'PF6750'!Y$2</f>
        <v>16</v>
      </c>
      <c r="Q3" s="26" t="str">
        <f>'PF6750'!O$1</f>
        <v>62 PSI</v>
      </c>
      <c r="R3" s="26">
        <f>'PF6750'!E$2</f>
        <v>80</v>
      </c>
      <c r="S3" s="26">
        <f>'PF6750'!$S$2</f>
        <v>149</v>
      </c>
      <c r="T3" s="26" t="e">
        <f>'PF6750'!#REF!</f>
        <v>#REF!</v>
      </c>
      <c r="U3" s="22" t="e">
        <f>#REF!</f>
        <v>#REF!</v>
      </c>
      <c r="V3" s="23">
        <v>96.4</v>
      </c>
      <c r="W3" s="46" t="e">
        <f>V3-U3</f>
        <v>#REF!</v>
      </c>
      <c r="X3" s="47"/>
      <c r="Y3" s="53"/>
    </row>
    <row r="4" spans="1:25" s="42" customFormat="1" x14ac:dyDescent="0.2">
      <c r="A4" s="25" t="s">
        <v>37</v>
      </c>
      <c r="B4" s="15" t="e">
        <f>#REF!</f>
        <v>#REF!</v>
      </c>
      <c r="C4" s="16" t="s">
        <v>51</v>
      </c>
      <c r="D4" s="16" t="e">
        <f>#REF!</f>
        <v>#REF!</v>
      </c>
      <c r="E4" s="16" t="e">
        <f>#REF!</f>
        <v>#REF!</v>
      </c>
      <c r="F4" s="28" t="e">
        <f>#REF!</f>
        <v>#REF!</v>
      </c>
      <c r="G4" s="27" t="e">
        <f>#REF!</f>
        <v>#REF!</v>
      </c>
      <c r="H4" s="54" t="e">
        <f>#REF!</f>
        <v>#REF!</v>
      </c>
      <c r="I4" s="55" t="e">
        <f>#REF!</f>
        <v>#REF!</v>
      </c>
      <c r="J4" s="56" t="e">
        <f>#REF!</f>
        <v>#REF!</v>
      </c>
      <c r="K4" s="52" t="e">
        <f>#REF!</f>
        <v>#REF!</v>
      </c>
      <c r="L4" s="49" t="e">
        <f>#REF!</f>
        <v>#REF!</v>
      </c>
      <c r="M4" s="50" t="e">
        <f>#REF!</f>
        <v>#REF!</v>
      </c>
      <c r="N4" s="51" t="e">
        <f>#REF!</f>
        <v>#REF!</v>
      </c>
      <c r="O4" s="26" t="e">
        <f>#REF!</f>
        <v>#REF!</v>
      </c>
      <c r="P4" s="26" t="e">
        <f>#REF!</f>
        <v>#REF!</v>
      </c>
      <c r="Q4" s="26" t="e">
        <f>#REF!</f>
        <v>#REF!</v>
      </c>
      <c r="R4" s="26" t="e">
        <f>#REF!</f>
        <v>#REF!</v>
      </c>
      <c r="S4" s="26" t="e">
        <f>#REF!</f>
        <v>#REF!</v>
      </c>
      <c r="T4" s="26" t="e">
        <f>#REF!</f>
        <v>#REF!</v>
      </c>
      <c r="U4" s="22" t="e">
        <f>#REF!</f>
        <v>#REF!</v>
      </c>
      <c r="V4" s="23">
        <v>96.4</v>
      </c>
      <c r="W4" s="46" t="e">
        <f>V4-U4</f>
        <v>#REF!</v>
      </c>
      <c r="X4" s="47"/>
      <c r="Y4" s="53"/>
    </row>
    <row r="5" spans="1:25" s="42" customFormat="1" x14ac:dyDescent="0.2">
      <c r="A5" s="25" t="s">
        <v>37</v>
      </c>
      <c r="B5" s="15" t="e">
        <f>#REF!</f>
        <v>#REF!</v>
      </c>
      <c r="C5" s="16" t="s">
        <v>51</v>
      </c>
      <c r="D5" s="16" t="e">
        <f>#REF!</f>
        <v>#REF!</v>
      </c>
      <c r="E5" s="16" t="e">
        <f>#REF!</f>
        <v>#REF!</v>
      </c>
      <c r="F5" s="28" t="e">
        <f>#REF!</f>
        <v>#REF!</v>
      </c>
      <c r="G5" s="27" t="e">
        <f>#REF!</f>
        <v>#REF!</v>
      </c>
      <c r="H5" s="54" t="e">
        <f>#REF!</f>
        <v>#REF!</v>
      </c>
      <c r="I5" s="55" t="e">
        <f>#REF!</f>
        <v>#REF!</v>
      </c>
      <c r="J5" s="56" t="e">
        <f>#REF!</f>
        <v>#REF!</v>
      </c>
      <c r="K5" s="52" t="e">
        <f>#REF!</f>
        <v>#REF!</v>
      </c>
      <c r="L5" s="49" t="e">
        <f>#REF!</f>
        <v>#REF!</v>
      </c>
      <c r="M5" s="50" t="e">
        <f>#REF!</f>
        <v>#REF!</v>
      </c>
      <c r="N5" s="51" t="e">
        <f>#REF!</f>
        <v>#REF!</v>
      </c>
      <c r="O5" s="26" t="e">
        <f>#REF!</f>
        <v>#REF!</v>
      </c>
      <c r="P5" s="26" t="e">
        <f>#REF!</f>
        <v>#REF!</v>
      </c>
      <c r="Q5" s="26" t="e">
        <f>#REF!</f>
        <v>#REF!</v>
      </c>
      <c r="R5" s="26" t="e">
        <f>#REF!</f>
        <v>#REF!</v>
      </c>
      <c r="S5" s="26" t="e">
        <f>#REF!</f>
        <v>#REF!</v>
      </c>
      <c r="T5" s="26" t="e">
        <f>#REF!</f>
        <v>#REF!</v>
      </c>
      <c r="U5" s="22" t="e">
        <f>#REF!</f>
        <v>#REF!</v>
      </c>
      <c r="V5" s="23">
        <v>96.4</v>
      </c>
      <c r="W5" s="46" t="e">
        <f>V5-U5</f>
        <v>#REF!</v>
      </c>
      <c r="X5" s="47"/>
      <c r="Y5" s="53"/>
    </row>
    <row r="6" spans="1:25" s="6" customFormat="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5" s="6" customFormat="1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5" s="6" customForma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5" s="6" customForma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5" s="6" customForma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5" s="6" customForma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5" s="6" customForma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5" s="6" customForma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5" s="6" customForma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5" s="6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5" s="6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6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6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</sheetData>
  <autoFilter ref="A1:X2">
    <sortState ref="A2:X5">
      <sortCondition ref="G1:G2"/>
    </sortState>
  </autoFilter>
  <conditionalFormatting sqref="K2:K5">
    <cfRule type="cellIs" dxfId="23" priority="7" operator="greaterThan">
      <formula>751</formula>
    </cfRule>
    <cfRule type="cellIs" dxfId="22" priority="12" operator="between">
      <formula>600</formula>
      <formula>750</formula>
    </cfRule>
    <cfRule type="cellIs" dxfId="21" priority="208" operator="lessThan">
      <formula>700</formula>
    </cfRule>
  </conditionalFormatting>
  <conditionalFormatting sqref="Y2:Y5">
    <cfRule type="cellIs" dxfId="20" priority="207" operator="lessThan">
      <formula>1</formula>
    </cfRule>
  </conditionalFormatting>
  <conditionalFormatting sqref="N2:N5">
    <cfRule type="cellIs" dxfId="19" priority="173" operator="lessThan">
      <formula>0.59</formula>
    </cfRule>
    <cfRule type="cellIs" dxfId="18" priority="174" operator="between">
      <formula>0.74</formula>
      <formula>0.5</formula>
    </cfRule>
    <cfRule type="cellIs" dxfId="17" priority="175" operator="greaterThan">
      <formula>0.75</formula>
    </cfRule>
  </conditionalFormatting>
  <conditionalFormatting sqref="R2:R5">
    <cfRule type="cellIs" dxfId="16" priority="62" operator="greaterThan">
      <formula>80</formula>
    </cfRule>
  </conditionalFormatting>
  <conditionalFormatting sqref="W2:W5">
    <cfRule type="cellIs" dxfId="15" priority="26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Y226"/>
  <sheetViews>
    <sheetView showGridLines="0" tabSelected="1" zoomScaleNormal="100" workbookViewId="0">
      <pane ySplit="4" topLeftCell="A5" activePane="bottomLeft" state="frozen"/>
      <selection activeCell="A16" sqref="A16"/>
      <selection pane="bottomLeft" activeCell="C13" sqref="C13"/>
    </sheetView>
  </sheetViews>
  <sheetFormatPr defaultRowHeight="12.75" x14ac:dyDescent="0.2"/>
  <cols>
    <col min="1" max="2" width="13.85546875" customWidth="1"/>
    <col min="3" max="3" width="12.5703125" customWidth="1"/>
    <col min="4" max="4" width="14.42578125" bestFit="1" customWidth="1"/>
    <col min="5" max="5" width="13.7109375" customWidth="1"/>
    <col min="6" max="6" width="18" style="61" customWidth="1"/>
    <col min="7" max="7" width="11.7109375" style="61" bestFit="1" customWidth="1"/>
    <col min="8" max="8" width="15" style="59" customWidth="1"/>
    <col min="9" max="9" width="15" style="61" customWidth="1"/>
    <col min="10" max="10" width="15" style="59" customWidth="1"/>
    <col min="11" max="11" width="10.5703125" style="61" customWidth="1"/>
    <col min="12" max="12" width="12.140625" style="61" customWidth="1"/>
    <col min="13" max="14" width="15" style="61" customWidth="1"/>
    <col min="15" max="15" width="15" bestFit="1" customWidth="1"/>
    <col min="16" max="16" width="15.140625" bestFit="1" customWidth="1"/>
    <col min="17" max="17" width="15.140625" customWidth="1"/>
    <col min="18" max="18" width="18.28515625" bestFit="1" customWidth="1"/>
    <col min="19" max="19" width="18.7109375" customWidth="1"/>
    <col min="20" max="22" width="16.28515625" customWidth="1"/>
    <col min="23" max="23" width="16.140625" customWidth="1"/>
    <col min="24" max="24" width="15.85546875" customWidth="1"/>
    <col min="25" max="25" width="18.140625" customWidth="1"/>
  </cols>
  <sheetData>
    <row r="1" spans="1:25" ht="13.5" thickBot="1" x14ac:dyDescent="0.25">
      <c r="A1" s="32" t="s">
        <v>0</v>
      </c>
      <c r="B1" s="57"/>
      <c r="C1" s="33" t="s">
        <v>55</v>
      </c>
      <c r="D1" s="32" t="s">
        <v>1</v>
      </c>
      <c r="E1" s="41" t="s">
        <v>47</v>
      </c>
      <c r="F1" s="60" t="s">
        <v>36</v>
      </c>
      <c r="G1" s="63"/>
      <c r="H1" s="58"/>
      <c r="I1" s="63"/>
      <c r="J1" s="58"/>
      <c r="K1" s="63"/>
      <c r="L1" s="63"/>
      <c r="M1" s="63"/>
      <c r="N1" s="63"/>
      <c r="O1" s="33" t="s">
        <v>50</v>
      </c>
      <c r="P1" s="32" t="s">
        <v>2</v>
      </c>
      <c r="Q1" s="36">
        <f>R154</f>
        <v>2116.7199999999993</v>
      </c>
      <c r="R1" s="32" t="s">
        <v>46</v>
      </c>
      <c r="S1" s="35">
        <f>P154</f>
        <v>45.079138245538367</v>
      </c>
      <c r="T1" s="8" t="s">
        <v>63</v>
      </c>
      <c r="U1" s="81">
        <f>T154</f>
        <v>0.62466105286197804</v>
      </c>
      <c r="V1" s="30"/>
      <c r="W1" s="120" t="s">
        <v>34</v>
      </c>
      <c r="X1" s="121"/>
      <c r="Y1" s="9">
        <v>11</v>
      </c>
    </row>
    <row r="2" spans="1:25" ht="13.5" thickBot="1" x14ac:dyDescent="0.25">
      <c r="A2" s="32" t="s">
        <v>4</v>
      </c>
      <c r="B2" s="57"/>
      <c r="C2" s="39">
        <v>75000</v>
      </c>
      <c r="D2" s="37" t="s">
        <v>5</v>
      </c>
      <c r="E2" s="40">
        <v>80</v>
      </c>
      <c r="F2" s="60" t="s">
        <v>6</v>
      </c>
      <c r="G2" s="63"/>
      <c r="H2" s="58"/>
      <c r="I2" s="63"/>
      <c r="J2" s="58"/>
      <c r="K2" s="63"/>
      <c r="L2" s="63"/>
      <c r="M2" s="63"/>
      <c r="N2" s="63"/>
      <c r="O2" s="33"/>
      <c r="P2" s="32" t="s">
        <v>7</v>
      </c>
      <c r="Q2" s="38"/>
      <c r="R2" s="37" t="s">
        <v>8</v>
      </c>
      <c r="S2" s="34">
        <f>C154</f>
        <v>149</v>
      </c>
      <c r="T2" s="32" t="s">
        <v>62</v>
      </c>
      <c r="U2" s="33">
        <v>6</v>
      </c>
      <c r="V2" s="31"/>
      <c r="W2" s="120" t="s">
        <v>40</v>
      </c>
      <c r="X2" s="121"/>
      <c r="Y2" s="29">
        <v>16</v>
      </c>
    </row>
    <row r="3" spans="1:25" ht="13.5" thickBot="1" x14ac:dyDescent="0.25">
      <c r="A3" s="1"/>
      <c r="B3" s="62"/>
      <c r="C3" s="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3"/>
    </row>
    <row r="4" spans="1:25" ht="25.5" customHeight="1" thickBot="1" x14ac:dyDescent="0.25">
      <c r="A4" s="82" t="s">
        <v>9</v>
      </c>
      <c r="B4" s="83" t="s">
        <v>52</v>
      </c>
      <c r="C4" s="84" t="s">
        <v>10</v>
      </c>
      <c r="D4" s="84" t="s">
        <v>11</v>
      </c>
      <c r="E4" s="84" t="s">
        <v>12</v>
      </c>
      <c r="F4" s="64" t="s">
        <v>13</v>
      </c>
      <c r="G4" s="64" t="s">
        <v>4</v>
      </c>
      <c r="H4" s="65" t="s">
        <v>5</v>
      </c>
      <c r="I4" s="64" t="s">
        <v>56</v>
      </c>
      <c r="J4" s="65" t="s">
        <v>57</v>
      </c>
      <c r="K4" s="64" t="s">
        <v>58</v>
      </c>
      <c r="L4" s="64" t="s">
        <v>59</v>
      </c>
      <c r="M4" s="64" t="s">
        <v>60</v>
      </c>
      <c r="N4" s="64" t="s">
        <v>61</v>
      </c>
      <c r="O4" s="84" t="s">
        <v>14</v>
      </c>
      <c r="P4" s="84" t="s">
        <v>3</v>
      </c>
      <c r="Q4" s="84" t="s">
        <v>15</v>
      </c>
      <c r="R4" s="84" t="s">
        <v>16</v>
      </c>
      <c r="S4" s="85" t="s">
        <v>30</v>
      </c>
      <c r="T4" s="86" t="s">
        <v>35</v>
      </c>
      <c r="U4" s="86" t="s">
        <v>39</v>
      </c>
      <c r="V4" s="87" t="s">
        <v>42</v>
      </c>
      <c r="W4" s="124" t="s">
        <v>31</v>
      </c>
      <c r="X4" s="125"/>
      <c r="Y4" s="5" t="s">
        <v>32</v>
      </c>
    </row>
    <row r="5" spans="1:25" ht="13.5" customHeight="1" thickBot="1" x14ac:dyDescent="0.25">
      <c r="A5" s="89">
        <v>44376</v>
      </c>
      <c r="B5" s="90" t="s">
        <v>53</v>
      </c>
      <c r="C5" s="91">
        <v>1</v>
      </c>
      <c r="D5" s="92">
        <v>0.50011574074074072</v>
      </c>
      <c r="E5" s="92">
        <v>0.64321759259259259</v>
      </c>
      <c r="F5" s="66">
        <v>17</v>
      </c>
      <c r="G5" s="66">
        <v>36.988591999999997</v>
      </c>
      <c r="H5" s="93">
        <v>42.57</v>
      </c>
      <c r="I5" s="66">
        <v>4.4000000000000004</v>
      </c>
      <c r="J5" s="66">
        <f>I5*12000</f>
        <v>52800.000000000007</v>
      </c>
      <c r="K5" s="66">
        <f>P5*0.656168</f>
        <v>3.2479360724684567</v>
      </c>
      <c r="L5" s="66">
        <v>76.5</v>
      </c>
      <c r="M5" s="66">
        <f>((G5*1000)/L5)+((6.28*H5*J5)/(K5*L5))</f>
        <v>57293.971376581852</v>
      </c>
      <c r="N5" s="66">
        <f>M5*0.00689476</f>
        <v>395.02818208840148</v>
      </c>
      <c r="O5" s="94">
        <f t="shared" ref="O5" si="0">E5-D5</f>
        <v>0.14310185185185187</v>
      </c>
      <c r="P5" s="95">
        <f t="shared" ref="P5" si="1">F5/(O5*24)</f>
        <v>4.9498544160465867</v>
      </c>
      <c r="Q5" s="95">
        <f>AVERAGE(P$5:P5)</f>
        <v>4.9498544160465867</v>
      </c>
      <c r="R5" s="96">
        <f t="shared" ref="R5" si="2">F5</f>
        <v>17</v>
      </c>
      <c r="S5" s="97"/>
      <c r="T5" s="98">
        <f t="shared" ref="T5" si="3">((((P5/60)*1000)/H5)/Y$1)</f>
        <v>0.17617522711422137</v>
      </c>
      <c r="U5" s="99">
        <v>0.7</v>
      </c>
      <c r="V5" s="100"/>
      <c r="W5" s="7"/>
      <c r="X5" s="3"/>
      <c r="Y5" s="4"/>
    </row>
    <row r="6" spans="1:25" ht="13.5" thickBot="1" x14ac:dyDescent="0.25">
      <c r="A6" s="89">
        <v>44377</v>
      </c>
      <c r="B6" s="90" t="s">
        <v>53</v>
      </c>
      <c r="C6" s="91">
        <v>2</v>
      </c>
      <c r="D6" s="92">
        <v>8.6597222222222214E-2</v>
      </c>
      <c r="E6" s="92">
        <v>0.12858796296296296</v>
      </c>
      <c r="F6" s="66">
        <v>17</v>
      </c>
      <c r="G6" s="66">
        <v>54.522991999999995</v>
      </c>
      <c r="H6" s="93">
        <v>78.08</v>
      </c>
      <c r="I6" s="66">
        <v>4.5199999999999996</v>
      </c>
      <c r="J6" s="66">
        <f t="shared" ref="J6:J69" si="4">I6*12000</f>
        <v>54239.999999999993</v>
      </c>
      <c r="K6" s="66">
        <f t="shared" ref="K6:K69" si="5">P6*0.656168</f>
        <v>11.068765600882028</v>
      </c>
      <c r="L6" s="66">
        <v>76.5</v>
      </c>
      <c r="M6" s="66">
        <f t="shared" ref="M6:M69" si="6">((G6*1000)/L6)+((6.28*H6*J6)/(K6*L6))</f>
        <v>32122.036626640023</v>
      </c>
      <c r="N6" s="66">
        <f t="shared" ref="N6:N69" si="7">M6*0.00689476</f>
        <v>221.47373325189255</v>
      </c>
      <c r="O6" s="94">
        <f t="shared" ref="O6:O69" si="8">E6-D6</f>
        <v>4.1990740740740745E-2</v>
      </c>
      <c r="P6" s="95">
        <f t="shared" ref="P6:P69" si="9">F6/(O6*24)</f>
        <v>16.868798235942666</v>
      </c>
      <c r="Q6" s="95">
        <f>AVERAGE(P$5:P6)</f>
        <v>10.909326325994627</v>
      </c>
      <c r="R6" s="96">
        <f t="shared" ref="R6:R69" si="10">F6</f>
        <v>17</v>
      </c>
      <c r="S6" s="97"/>
      <c r="T6" s="98">
        <f t="shared" ref="T6:T69" si="11">((((P6/60)*1000)/H6)/Y$1)</f>
        <v>0.32734099905191771</v>
      </c>
      <c r="U6" s="99">
        <v>0.7</v>
      </c>
      <c r="V6" s="100"/>
      <c r="W6" s="114"/>
      <c r="X6" s="115"/>
      <c r="Y6" s="10"/>
    </row>
    <row r="7" spans="1:25" ht="13.5" thickBot="1" x14ac:dyDescent="0.25">
      <c r="A7" s="89">
        <v>44377</v>
      </c>
      <c r="B7" s="90" t="s">
        <v>54</v>
      </c>
      <c r="C7" s="91">
        <v>3</v>
      </c>
      <c r="D7" s="92">
        <v>0.456087962962963</v>
      </c>
      <c r="E7" s="92">
        <v>0.49494212962962963</v>
      </c>
      <c r="F7" s="66">
        <v>6.5</v>
      </c>
      <c r="G7" s="66">
        <v>49.516696000000003</v>
      </c>
      <c r="H7" s="93">
        <v>88.72</v>
      </c>
      <c r="I7" s="66">
        <v>4.38</v>
      </c>
      <c r="J7" s="66">
        <f t="shared" si="4"/>
        <v>52560</v>
      </c>
      <c r="K7" s="66">
        <f t="shared" si="5"/>
        <v>4.5738252010723892</v>
      </c>
      <c r="L7" s="66">
        <v>76.5</v>
      </c>
      <c r="M7" s="66">
        <f t="shared" si="6"/>
        <v>84341.510363104695</v>
      </c>
      <c r="N7" s="66">
        <f t="shared" si="7"/>
        <v>581.51447199111976</v>
      </c>
      <c r="O7" s="94">
        <f t="shared" si="8"/>
        <v>3.8854166666666634E-2</v>
      </c>
      <c r="P7" s="95">
        <f t="shared" si="9"/>
        <v>6.9705093833780216</v>
      </c>
      <c r="Q7" s="95">
        <f>AVERAGE(P$5:P7)</f>
        <v>9.5963873451224249</v>
      </c>
      <c r="R7" s="96">
        <f t="shared" si="10"/>
        <v>6.5</v>
      </c>
      <c r="S7" s="97"/>
      <c r="T7" s="98">
        <f t="shared" si="11"/>
        <v>0.11904168004512018</v>
      </c>
      <c r="U7" s="99">
        <v>0.7</v>
      </c>
      <c r="V7" s="100"/>
      <c r="W7" s="114"/>
      <c r="X7" s="115"/>
      <c r="Y7" s="11"/>
    </row>
    <row r="8" spans="1:25" ht="13.5" thickBot="1" x14ac:dyDescent="0.25">
      <c r="A8" s="89">
        <v>44378</v>
      </c>
      <c r="B8" s="90" t="s">
        <v>54</v>
      </c>
      <c r="C8" s="91">
        <v>4</v>
      </c>
      <c r="D8" s="92">
        <v>0.94912037037037045</v>
      </c>
      <c r="E8" s="92">
        <v>1.0205902777777778</v>
      </c>
      <c r="F8" s="66">
        <v>17</v>
      </c>
      <c r="G8" s="66">
        <v>46.686464000000001</v>
      </c>
      <c r="H8" s="93">
        <v>62.57</v>
      </c>
      <c r="I8" s="66">
        <v>3.51</v>
      </c>
      <c r="J8" s="66">
        <f t="shared" si="4"/>
        <v>42120</v>
      </c>
      <c r="K8" s="66">
        <f t="shared" si="5"/>
        <v>6.5032358866396827</v>
      </c>
      <c r="L8" s="66">
        <v>76.5</v>
      </c>
      <c r="M8" s="66">
        <f t="shared" si="6"/>
        <v>33878.014471398652</v>
      </c>
      <c r="N8" s="66">
        <f t="shared" si="7"/>
        <v>233.58077905682057</v>
      </c>
      <c r="O8" s="94">
        <f t="shared" si="8"/>
        <v>7.1469907407407329E-2</v>
      </c>
      <c r="P8" s="95">
        <f t="shared" si="9"/>
        <v>9.9109311740890789</v>
      </c>
      <c r="Q8" s="95">
        <f>AVERAGE(P$5:P8)</f>
        <v>9.6750233023640888</v>
      </c>
      <c r="R8" s="96">
        <f t="shared" si="10"/>
        <v>17</v>
      </c>
      <c r="S8" s="97"/>
      <c r="T8" s="98">
        <f t="shared" si="11"/>
        <v>0.23999620241303266</v>
      </c>
      <c r="U8" s="99">
        <v>0.7</v>
      </c>
      <c r="V8" s="100"/>
      <c r="W8" s="114"/>
      <c r="X8" s="115"/>
      <c r="Y8" s="12"/>
    </row>
    <row r="9" spans="1:25" ht="13.5" thickBot="1" x14ac:dyDescent="0.25">
      <c r="A9" s="89">
        <v>44379</v>
      </c>
      <c r="B9" s="90" t="s">
        <v>53</v>
      </c>
      <c r="C9" s="91">
        <v>5</v>
      </c>
      <c r="D9" s="92">
        <v>0.5332986111111111</v>
      </c>
      <c r="E9" s="92">
        <v>0.61052083333333329</v>
      </c>
      <c r="F9" s="66">
        <v>17</v>
      </c>
      <c r="G9" s="66">
        <v>67.577128000000002</v>
      </c>
      <c r="H9" s="93">
        <v>61.85</v>
      </c>
      <c r="I9" s="66">
        <v>4.03</v>
      </c>
      <c r="J9" s="66">
        <f t="shared" si="4"/>
        <v>48360</v>
      </c>
      <c r="K9" s="66">
        <f t="shared" si="5"/>
        <v>6.0188071942446069</v>
      </c>
      <c r="L9" s="66">
        <v>76.5</v>
      </c>
      <c r="M9" s="66">
        <f t="shared" si="6"/>
        <v>41679.003274985727</v>
      </c>
      <c r="N9" s="66">
        <f t="shared" si="7"/>
        <v>287.36672462024057</v>
      </c>
      <c r="O9" s="94">
        <f t="shared" si="8"/>
        <v>7.7222222222222192E-2</v>
      </c>
      <c r="P9" s="95">
        <f t="shared" si="9"/>
        <v>9.1726618705036014</v>
      </c>
      <c r="Q9" s="95">
        <f>AVERAGE(P$5:P9)</f>
        <v>9.5745510159919913</v>
      </c>
      <c r="R9" s="96">
        <f t="shared" si="10"/>
        <v>17</v>
      </c>
      <c r="S9" s="97"/>
      <c r="T9" s="98">
        <f t="shared" si="11"/>
        <v>0.22470448716355804</v>
      </c>
      <c r="U9" s="99">
        <v>0.7</v>
      </c>
      <c r="V9" s="100"/>
      <c r="W9" s="116"/>
      <c r="X9" s="117"/>
      <c r="Y9" s="13"/>
    </row>
    <row r="10" spans="1:25" ht="14.25" customHeight="1" thickBot="1" x14ac:dyDescent="0.25">
      <c r="A10" s="89">
        <v>44380</v>
      </c>
      <c r="B10" s="90" t="s">
        <v>54</v>
      </c>
      <c r="C10" s="91">
        <v>6</v>
      </c>
      <c r="D10" s="92">
        <v>0.16663194444444443</v>
      </c>
      <c r="E10" s="92">
        <v>0.19549768518518518</v>
      </c>
      <c r="F10" s="66">
        <v>6</v>
      </c>
      <c r="G10" s="66">
        <v>63.105856000000003</v>
      </c>
      <c r="H10" s="93">
        <v>70.33</v>
      </c>
      <c r="I10" s="66">
        <v>4.62</v>
      </c>
      <c r="J10" s="66">
        <f t="shared" si="4"/>
        <v>55440</v>
      </c>
      <c r="K10" s="66">
        <f t="shared" si="5"/>
        <v>5.682930553327985</v>
      </c>
      <c r="L10" s="66">
        <v>76.5</v>
      </c>
      <c r="M10" s="66">
        <f t="shared" si="6"/>
        <v>57148.421479228935</v>
      </c>
      <c r="N10" s="66">
        <f t="shared" si="7"/>
        <v>394.02465047812848</v>
      </c>
      <c r="O10" s="94">
        <f t="shared" si="8"/>
        <v>2.8865740740740747E-2</v>
      </c>
      <c r="P10" s="95">
        <f t="shared" si="9"/>
        <v>8.6607858861267015</v>
      </c>
      <c r="Q10" s="95">
        <f>AVERAGE(P$5:P10)</f>
        <v>9.4222568276811103</v>
      </c>
      <c r="R10" s="96">
        <f t="shared" si="10"/>
        <v>6</v>
      </c>
      <c r="S10" s="97"/>
      <c r="T10" s="98">
        <f t="shared" si="11"/>
        <v>0.18658329102470822</v>
      </c>
      <c r="U10" s="99">
        <v>0.7</v>
      </c>
      <c r="V10" s="100"/>
      <c r="W10" s="118"/>
      <c r="X10" s="119"/>
      <c r="Y10" s="14"/>
    </row>
    <row r="11" spans="1:25" x14ac:dyDescent="0.2">
      <c r="A11" s="89">
        <v>44380</v>
      </c>
      <c r="B11" s="90" t="s">
        <v>54</v>
      </c>
      <c r="C11" s="91">
        <v>7</v>
      </c>
      <c r="D11" s="92">
        <v>0.30321759259259257</v>
      </c>
      <c r="E11" s="92">
        <v>0.37362268518518515</v>
      </c>
      <c r="F11" s="66">
        <v>14</v>
      </c>
      <c r="G11" s="66">
        <v>68.134631999999996</v>
      </c>
      <c r="H11" s="93">
        <v>61.65</v>
      </c>
      <c r="I11" s="66">
        <v>5.01</v>
      </c>
      <c r="J11" s="66">
        <f t="shared" si="4"/>
        <v>60120</v>
      </c>
      <c r="K11" s="66">
        <f t="shared" si="5"/>
        <v>5.4366048331415424</v>
      </c>
      <c r="L11" s="66">
        <v>76.5</v>
      </c>
      <c r="M11" s="66">
        <f t="shared" si="6"/>
        <v>56856.420229503157</v>
      </c>
      <c r="N11" s="66">
        <f t="shared" si="7"/>
        <v>392.01137194156917</v>
      </c>
      <c r="O11" s="94">
        <f t="shared" si="8"/>
        <v>7.0405092592592589E-2</v>
      </c>
      <c r="P11" s="95">
        <f t="shared" si="9"/>
        <v>8.2853855005753747</v>
      </c>
      <c r="Q11" s="95">
        <f>AVERAGE(P$5:P11)</f>
        <v>9.2598466380945759</v>
      </c>
      <c r="R11" s="96">
        <f t="shared" si="10"/>
        <v>14</v>
      </c>
      <c r="S11" s="97"/>
      <c r="T11" s="98">
        <f t="shared" si="11"/>
        <v>0.20362715968874576</v>
      </c>
      <c r="U11" s="99">
        <v>0.7</v>
      </c>
      <c r="V11" s="100"/>
    </row>
    <row r="12" spans="1:25" ht="13.5" customHeight="1" x14ac:dyDescent="0.2">
      <c r="A12" s="89">
        <v>44381</v>
      </c>
      <c r="B12" s="90" t="s">
        <v>54</v>
      </c>
      <c r="C12" s="91">
        <v>8</v>
      </c>
      <c r="D12" s="92">
        <v>0.69836805555555559</v>
      </c>
      <c r="E12" s="92">
        <v>0.71994212962962967</v>
      </c>
      <c r="F12" s="66">
        <v>13</v>
      </c>
      <c r="G12" s="66">
        <v>36.804256000000002</v>
      </c>
      <c r="H12" s="93">
        <v>86.43</v>
      </c>
      <c r="I12" s="66">
        <v>4.75</v>
      </c>
      <c r="J12" s="66">
        <f t="shared" si="4"/>
        <v>57000</v>
      </c>
      <c r="K12" s="66">
        <f t="shared" si="5"/>
        <v>16.474604291845491</v>
      </c>
      <c r="L12" s="66">
        <v>76.5</v>
      </c>
      <c r="M12" s="66">
        <f t="shared" si="6"/>
        <v>25029.467136954059</v>
      </c>
      <c r="N12" s="66">
        <f t="shared" si="7"/>
        <v>172.57216883718536</v>
      </c>
      <c r="O12" s="94">
        <f t="shared" si="8"/>
        <v>2.1574074074074079E-2</v>
      </c>
      <c r="P12" s="95">
        <f t="shared" si="9"/>
        <v>25.107296137339052</v>
      </c>
      <c r="Q12" s="95">
        <f>AVERAGE(P$5:P12)</f>
        <v>11.240777825500135</v>
      </c>
      <c r="R12" s="96">
        <f t="shared" si="10"/>
        <v>13</v>
      </c>
      <c r="S12" s="97"/>
      <c r="T12" s="98">
        <f t="shared" si="11"/>
        <v>0.44014066624837495</v>
      </c>
      <c r="U12" s="99">
        <v>0.7</v>
      </c>
      <c r="V12" s="100"/>
    </row>
    <row r="13" spans="1:25" ht="13.5" customHeight="1" x14ac:dyDescent="0.2">
      <c r="A13" s="89">
        <v>44381</v>
      </c>
      <c r="B13" s="90" t="s">
        <v>54</v>
      </c>
      <c r="C13" s="91">
        <v>9</v>
      </c>
      <c r="D13" s="92">
        <v>0.82237268518518514</v>
      </c>
      <c r="E13" s="92">
        <v>0.83278935185185177</v>
      </c>
      <c r="F13" s="66">
        <v>12</v>
      </c>
      <c r="G13" s="66">
        <v>40.08184</v>
      </c>
      <c r="H13" s="93">
        <v>86.82</v>
      </c>
      <c r="I13" s="66">
        <v>5.1100000000000003</v>
      </c>
      <c r="J13" s="66">
        <f t="shared" si="4"/>
        <v>61320.000000000007</v>
      </c>
      <c r="K13" s="66">
        <f t="shared" si="5"/>
        <v>31.496064000000111</v>
      </c>
      <c r="L13" s="66">
        <v>76.5</v>
      </c>
      <c r="M13" s="66">
        <f t="shared" si="6"/>
        <v>14399.931589118729</v>
      </c>
      <c r="N13" s="66">
        <f t="shared" si="7"/>
        <v>99.284072323392238</v>
      </c>
      <c r="O13" s="94">
        <f t="shared" si="8"/>
        <v>1.041666666666663E-2</v>
      </c>
      <c r="P13" s="95">
        <f t="shared" si="9"/>
        <v>48.000000000000171</v>
      </c>
      <c r="Q13" s="95">
        <f>AVERAGE(P$5:P13)</f>
        <v>15.325135844889028</v>
      </c>
      <c r="R13" s="96">
        <f t="shared" si="10"/>
        <v>12</v>
      </c>
      <c r="S13" s="97"/>
      <c r="T13" s="98">
        <f t="shared" si="11"/>
        <v>0.83767879206718487</v>
      </c>
      <c r="U13" s="99">
        <v>0.7</v>
      </c>
      <c r="V13" s="100"/>
    </row>
    <row r="14" spans="1:25" x14ac:dyDescent="0.2">
      <c r="A14" s="89">
        <v>44381</v>
      </c>
      <c r="B14" s="90" t="s">
        <v>54</v>
      </c>
      <c r="C14" s="91">
        <v>10</v>
      </c>
      <c r="D14" s="92">
        <v>0.91501157407407396</v>
      </c>
      <c r="E14" s="92">
        <v>0.93018518518518523</v>
      </c>
      <c r="F14" s="66">
        <v>13</v>
      </c>
      <c r="G14" s="66">
        <v>68.231296</v>
      </c>
      <c r="H14" s="93">
        <v>90.84</v>
      </c>
      <c r="I14" s="66">
        <v>6.71</v>
      </c>
      <c r="J14" s="66">
        <f t="shared" si="4"/>
        <v>80520</v>
      </c>
      <c r="K14" s="66">
        <f t="shared" si="5"/>
        <v>23.423846224256057</v>
      </c>
      <c r="L14" s="66">
        <v>76.5</v>
      </c>
      <c r="M14" s="66">
        <f t="shared" si="6"/>
        <v>26526.178691105411</v>
      </c>
      <c r="N14" s="66">
        <f t="shared" si="7"/>
        <v>182.89163579228594</v>
      </c>
      <c r="O14" s="94">
        <f t="shared" si="8"/>
        <v>1.5173611111111263E-2</v>
      </c>
      <c r="P14" s="95">
        <f t="shared" si="9"/>
        <v>35.697940503432136</v>
      </c>
      <c r="Q14" s="95">
        <f>AVERAGE(P$5:P14)</f>
        <v>17.362416310743338</v>
      </c>
      <c r="R14" s="96">
        <f t="shared" si="10"/>
        <v>13</v>
      </c>
      <c r="S14" s="97"/>
      <c r="T14" s="98">
        <f t="shared" si="11"/>
        <v>0.59541819288379394</v>
      </c>
      <c r="U14" s="99">
        <v>0.7</v>
      </c>
      <c r="V14" s="100"/>
    </row>
    <row r="15" spans="1:25" ht="13.5" customHeight="1" x14ac:dyDescent="0.2">
      <c r="A15" s="89">
        <v>44382</v>
      </c>
      <c r="B15" s="90" t="s">
        <v>54</v>
      </c>
      <c r="C15" s="91">
        <v>11</v>
      </c>
      <c r="D15" s="92">
        <v>0.19499999999999998</v>
      </c>
      <c r="E15" s="92">
        <v>0.21309027777777778</v>
      </c>
      <c r="F15" s="66">
        <v>13.5</v>
      </c>
      <c r="G15" s="66">
        <v>38.822959999999995</v>
      </c>
      <c r="H15" s="93">
        <v>89.89</v>
      </c>
      <c r="I15" s="66">
        <v>4.8099999999999996</v>
      </c>
      <c r="J15" s="66">
        <f t="shared" si="4"/>
        <v>57719.999999999993</v>
      </c>
      <c r="K15" s="66">
        <f t="shared" si="5"/>
        <v>20.402920537427995</v>
      </c>
      <c r="L15" s="66">
        <v>76.5</v>
      </c>
      <c r="M15" s="66">
        <f t="shared" si="6"/>
        <v>21383.311103893451</v>
      </c>
      <c r="N15" s="66">
        <f t="shared" si="7"/>
        <v>147.43279806668042</v>
      </c>
      <c r="O15" s="94">
        <f t="shared" si="8"/>
        <v>1.8090277777777802E-2</v>
      </c>
      <c r="P15" s="95">
        <f t="shared" si="9"/>
        <v>31.094049904030669</v>
      </c>
      <c r="Q15" s="95">
        <f>AVERAGE(P$5:P15)</f>
        <v>18.610746637405825</v>
      </c>
      <c r="R15" s="96">
        <f t="shared" si="10"/>
        <v>13.5</v>
      </c>
      <c r="S15" s="97"/>
      <c r="T15" s="98">
        <f t="shared" si="11"/>
        <v>0.52410943179762914</v>
      </c>
      <c r="U15" s="99">
        <v>0.7</v>
      </c>
      <c r="V15" s="100"/>
    </row>
    <row r="16" spans="1:25" ht="13.5" customHeight="1" x14ac:dyDescent="0.2">
      <c r="A16" s="89">
        <v>44384</v>
      </c>
      <c r="B16" s="90" t="s">
        <v>54</v>
      </c>
      <c r="C16" s="91">
        <v>12</v>
      </c>
      <c r="D16" s="92">
        <v>0.33938657407407408</v>
      </c>
      <c r="E16" s="92">
        <v>0.35474537037037041</v>
      </c>
      <c r="F16" s="66">
        <v>17</v>
      </c>
      <c r="G16" s="66">
        <v>40.088584000000004</v>
      </c>
      <c r="H16" s="93">
        <v>87.49</v>
      </c>
      <c r="I16" s="66">
        <v>4.8099999999999996</v>
      </c>
      <c r="J16" s="66">
        <f t="shared" si="4"/>
        <v>57719.999999999993</v>
      </c>
      <c r="K16" s="66">
        <f t="shared" si="5"/>
        <v>30.261855011303627</v>
      </c>
      <c r="L16" s="66">
        <v>76.5</v>
      </c>
      <c r="M16" s="66">
        <f t="shared" si="6"/>
        <v>14222.987588916183</v>
      </c>
      <c r="N16" s="66">
        <f t="shared" si="7"/>
        <v>98.064085908555739</v>
      </c>
      <c r="O16" s="94">
        <f t="shared" si="8"/>
        <v>1.5358796296296329E-2</v>
      </c>
      <c r="P16" s="95">
        <f t="shared" si="9"/>
        <v>46.119065561416633</v>
      </c>
      <c r="Q16" s="95">
        <f>AVERAGE(P$5:P16)</f>
        <v>20.903106547740055</v>
      </c>
      <c r="R16" s="96">
        <f t="shared" si="10"/>
        <v>17</v>
      </c>
      <c r="S16" s="97"/>
      <c r="T16" s="98">
        <f t="shared" si="11"/>
        <v>0.79868981669622208</v>
      </c>
      <c r="U16" s="99">
        <v>0.7</v>
      </c>
      <c r="V16" s="100"/>
    </row>
    <row r="17" spans="1:22" ht="13.5" customHeight="1" x14ac:dyDescent="0.2">
      <c r="A17" s="89">
        <v>44384</v>
      </c>
      <c r="B17" s="90" t="s">
        <v>54</v>
      </c>
      <c r="C17" s="91">
        <v>13</v>
      </c>
      <c r="D17" s="92">
        <v>0.90613425925925928</v>
      </c>
      <c r="E17" s="92">
        <v>0.93387731481481484</v>
      </c>
      <c r="F17" s="66">
        <v>17</v>
      </c>
      <c r="G17" s="66">
        <v>29.693832</v>
      </c>
      <c r="H17" s="93">
        <v>91</v>
      </c>
      <c r="I17" s="66">
        <v>3.45</v>
      </c>
      <c r="J17" s="66">
        <f t="shared" si="4"/>
        <v>41400</v>
      </c>
      <c r="K17" s="66">
        <f t="shared" si="5"/>
        <v>16.75322553191489</v>
      </c>
      <c r="L17" s="66">
        <v>76.5</v>
      </c>
      <c r="M17" s="66">
        <f t="shared" si="6"/>
        <v>18848.571666521562</v>
      </c>
      <c r="N17" s="66">
        <f t="shared" si="7"/>
        <v>129.95637798346621</v>
      </c>
      <c r="O17" s="94">
        <f t="shared" si="8"/>
        <v>2.7743055555555562E-2</v>
      </c>
      <c r="P17" s="95">
        <f t="shared" si="9"/>
        <v>25.531914893617014</v>
      </c>
      <c r="Q17" s="95">
        <f>AVERAGE(P$5:P17)</f>
        <v>21.25916872819213</v>
      </c>
      <c r="R17" s="96">
        <f t="shared" si="10"/>
        <v>17</v>
      </c>
      <c r="S17" s="97"/>
      <c r="T17" s="98">
        <f t="shared" si="11"/>
        <v>0.42510680808553136</v>
      </c>
      <c r="U17" s="99">
        <v>0.7</v>
      </c>
      <c r="V17" s="100"/>
    </row>
    <row r="18" spans="1:22" ht="13.5" customHeight="1" x14ac:dyDescent="0.2">
      <c r="A18" s="89">
        <v>44385</v>
      </c>
      <c r="B18" s="90" t="s">
        <v>54</v>
      </c>
      <c r="C18" s="91">
        <v>14</v>
      </c>
      <c r="D18" s="92">
        <v>7.1597222222222215E-2</v>
      </c>
      <c r="E18" s="92">
        <v>8.7372685185185192E-2</v>
      </c>
      <c r="F18" s="66">
        <v>17</v>
      </c>
      <c r="G18" s="66">
        <v>26.132999999999999</v>
      </c>
      <c r="H18" s="93">
        <v>93.58</v>
      </c>
      <c r="I18" s="66">
        <v>4</v>
      </c>
      <c r="J18" s="66">
        <f t="shared" si="4"/>
        <v>48000</v>
      </c>
      <c r="K18" s="66">
        <f t="shared" si="5"/>
        <v>29.462569038884787</v>
      </c>
      <c r="L18" s="66">
        <v>76.5</v>
      </c>
      <c r="M18" s="66">
        <f t="shared" si="6"/>
        <v>12857.213578419505</v>
      </c>
      <c r="N18" s="66">
        <f t="shared" si="7"/>
        <v>88.647401891943659</v>
      </c>
      <c r="O18" s="94">
        <f t="shared" si="8"/>
        <v>1.5775462962962977E-2</v>
      </c>
      <c r="P18" s="95">
        <f t="shared" si="9"/>
        <v>44.900953778429894</v>
      </c>
      <c r="Q18" s="95">
        <f>AVERAGE(P$5:P18)</f>
        <v>22.947867660351967</v>
      </c>
      <c r="R18" s="96">
        <f t="shared" si="10"/>
        <v>17</v>
      </c>
      <c r="S18" s="97"/>
      <c r="T18" s="98">
        <f t="shared" si="11"/>
        <v>0.72699025592152389</v>
      </c>
      <c r="U18" s="99">
        <v>0.7</v>
      </c>
      <c r="V18" s="100"/>
    </row>
    <row r="19" spans="1:22" x14ac:dyDescent="0.2">
      <c r="A19" s="89">
        <v>44385</v>
      </c>
      <c r="B19" s="90" t="s">
        <v>54</v>
      </c>
      <c r="C19" s="91">
        <v>15</v>
      </c>
      <c r="D19" s="92">
        <v>0.96861111111111109</v>
      </c>
      <c r="E19" s="92">
        <v>0.98850694444444442</v>
      </c>
      <c r="F19" s="66">
        <v>17.5</v>
      </c>
      <c r="G19" s="66">
        <v>39.875023999999996</v>
      </c>
      <c r="H19" s="93">
        <v>88.22</v>
      </c>
      <c r="I19" s="66">
        <v>4.03</v>
      </c>
      <c r="J19" s="66">
        <f t="shared" si="4"/>
        <v>48360</v>
      </c>
      <c r="K19" s="66">
        <f t="shared" si="5"/>
        <v>24.048041884816751</v>
      </c>
      <c r="L19" s="66">
        <v>76.5</v>
      </c>
      <c r="M19" s="66">
        <f t="shared" si="6"/>
        <v>15084.945842683021</v>
      </c>
      <c r="N19" s="66">
        <f t="shared" si="7"/>
        <v>104.00708119829719</v>
      </c>
      <c r="O19" s="94">
        <f t="shared" si="8"/>
        <v>1.9895833333333335E-2</v>
      </c>
      <c r="P19" s="95">
        <f t="shared" si="9"/>
        <v>36.64921465968586</v>
      </c>
      <c r="Q19" s="95">
        <f>AVERAGE(P$5:P19)</f>
        <v>23.861290793640894</v>
      </c>
      <c r="R19" s="96">
        <f t="shared" si="10"/>
        <v>17.5</v>
      </c>
      <c r="S19" s="97"/>
      <c r="T19" s="98">
        <f t="shared" si="11"/>
        <v>0.62943905147059798</v>
      </c>
      <c r="U19" s="99">
        <v>0.7</v>
      </c>
      <c r="V19" s="100"/>
    </row>
    <row r="20" spans="1:22" x14ac:dyDescent="0.2">
      <c r="A20" s="89">
        <v>44386</v>
      </c>
      <c r="B20" s="90" t="s">
        <v>54</v>
      </c>
      <c r="C20" s="91">
        <v>16</v>
      </c>
      <c r="D20" s="92">
        <v>0.16368055555555555</v>
      </c>
      <c r="E20" s="92">
        <v>0.19393518518518518</v>
      </c>
      <c r="F20" s="66">
        <v>17.5</v>
      </c>
      <c r="G20" s="66">
        <v>32.103687999999998</v>
      </c>
      <c r="H20" s="93">
        <v>69.61</v>
      </c>
      <c r="I20" s="66">
        <v>4.21</v>
      </c>
      <c r="J20" s="66">
        <f t="shared" si="4"/>
        <v>50520</v>
      </c>
      <c r="K20" s="66">
        <f t="shared" si="5"/>
        <v>15.814301453710787</v>
      </c>
      <c r="L20" s="66">
        <v>76.5</v>
      </c>
      <c r="M20" s="66">
        <f t="shared" si="6"/>
        <v>18674.712118550557</v>
      </c>
      <c r="N20" s="66">
        <f t="shared" si="7"/>
        <v>128.75765812649763</v>
      </c>
      <c r="O20" s="94">
        <f t="shared" si="8"/>
        <v>3.0254629629629631E-2</v>
      </c>
      <c r="P20" s="95">
        <f t="shared" si="9"/>
        <v>24.100994644223412</v>
      </c>
      <c r="Q20" s="95">
        <f>AVERAGE(P$5:P20)</f>
        <v>23.876272284302303</v>
      </c>
      <c r="R20" s="96">
        <f t="shared" si="10"/>
        <v>17.5</v>
      </c>
      <c r="S20" s="97"/>
      <c r="T20" s="98">
        <f t="shared" si="11"/>
        <v>0.52458926234526149</v>
      </c>
      <c r="U20" s="99">
        <v>0.7</v>
      </c>
      <c r="V20" s="100"/>
    </row>
    <row r="21" spans="1:22" x14ac:dyDescent="0.2">
      <c r="A21" s="89">
        <v>44386</v>
      </c>
      <c r="B21" s="90" t="s">
        <v>54</v>
      </c>
      <c r="C21" s="91">
        <v>17</v>
      </c>
      <c r="D21" s="92">
        <v>0.34431712962962963</v>
      </c>
      <c r="E21" s="92">
        <v>0.35574074074074075</v>
      </c>
      <c r="F21" s="66">
        <v>18.5</v>
      </c>
      <c r="G21" s="66">
        <v>6.8384160000000005</v>
      </c>
      <c r="H21" s="93">
        <v>91.1</v>
      </c>
      <c r="I21" s="66">
        <v>2.12</v>
      </c>
      <c r="J21" s="66">
        <f t="shared" si="4"/>
        <v>25440</v>
      </c>
      <c r="K21" s="66">
        <f t="shared" si="5"/>
        <v>44.276381762917893</v>
      </c>
      <c r="L21" s="66">
        <v>76.5</v>
      </c>
      <c r="M21" s="66">
        <f t="shared" si="6"/>
        <v>4386.3536139062116</v>
      </c>
      <c r="N21" s="66">
        <f t="shared" si="7"/>
        <v>30.242855443015991</v>
      </c>
      <c r="O21" s="94">
        <f t="shared" si="8"/>
        <v>1.142361111111112E-2</v>
      </c>
      <c r="P21" s="95">
        <f t="shared" si="9"/>
        <v>67.47720364741636</v>
      </c>
      <c r="Q21" s="95">
        <f>AVERAGE(P$5:P21)</f>
        <v>26.441032952720775</v>
      </c>
      <c r="R21" s="96">
        <f t="shared" si="10"/>
        <v>18.5</v>
      </c>
      <c r="S21" s="97"/>
      <c r="T21" s="98">
        <v>1</v>
      </c>
      <c r="U21" s="99">
        <v>0.7</v>
      </c>
      <c r="V21" s="100"/>
    </row>
    <row r="22" spans="1:22" x14ac:dyDescent="0.2">
      <c r="A22" s="89">
        <v>44386</v>
      </c>
      <c r="B22" s="90" t="s">
        <v>54</v>
      </c>
      <c r="C22" s="91">
        <v>18</v>
      </c>
      <c r="D22" s="92">
        <v>0.40035879629629628</v>
      </c>
      <c r="E22" s="92">
        <v>0.41829861111111111</v>
      </c>
      <c r="F22" s="66">
        <v>18</v>
      </c>
      <c r="G22" s="66">
        <v>27.792023999999998</v>
      </c>
      <c r="H22" s="93">
        <v>52.5</v>
      </c>
      <c r="I22" s="66">
        <v>1.19</v>
      </c>
      <c r="J22" s="66">
        <f t="shared" si="4"/>
        <v>14280</v>
      </c>
      <c r="K22" s="66">
        <f t="shared" si="5"/>
        <v>27.432055741935468</v>
      </c>
      <c r="L22" s="66">
        <v>76.5</v>
      </c>
      <c r="M22" s="66">
        <f t="shared" si="6"/>
        <v>2606.8011003210777</v>
      </c>
      <c r="N22" s="66">
        <f t="shared" si="7"/>
        <v>17.973267954449753</v>
      </c>
      <c r="O22" s="94">
        <f t="shared" si="8"/>
        <v>1.7939814814814825E-2</v>
      </c>
      <c r="P22" s="95">
        <f t="shared" si="9"/>
        <v>41.806451612903203</v>
      </c>
      <c r="Q22" s="95">
        <f>AVERAGE(P$5:P22)</f>
        <v>27.294667322730909</v>
      </c>
      <c r="R22" s="96">
        <f t="shared" si="10"/>
        <v>18</v>
      </c>
      <c r="S22" s="97"/>
      <c r="T22" s="98">
        <v>1</v>
      </c>
      <c r="U22" s="99">
        <v>0.7</v>
      </c>
      <c r="V22" s="100"/>
    </row>
    <row r="23" spans="1:22" ht="13.5" customHeight="1" x14ac:dyDescent="0.2">
      <c r="A23" s="89">
        <v>44386</v>
      </c>
      <c r="B23" s="90" t="s">
        <v>54</v>
      </c>
      <c r="C23" s="91">
        <v>19</v>
      </c>
      <c r="D23" s="92">
        <v>0.5895717592592592</v>
      </c>
      <c r="E23" s="92">
        <v>0.60238425925925931</v>
      </c>
      <c r="F23" s="66">
        <v>18.5</v>
      </c>
      <c r="G23" s="66">
        <v>11.619911999999999</v>
      </c>
      <c r="H23" s="93">
        <v>48.83</v>
      </c>
      <c r="I23" s="66">
        <v>1.4</v>
      </c>
      <c r="J23" s="66">
        <f t="shared" si="4"/>
        <v>16800</v>
      </c>
      <c r="K23" s="66">
        <f t="shared" si="5"/>
        <v>39.476773983739484</v>
      </c>
      <c r="L23" s="66">
        <v>76.5</v>
      </c>
      <c r="M23" s="66">
        <f t="shared" si="6"/>
        <v>1857.7903080763131</v>
      </c>
      <c r="N23" s="66">
        <f t="shared" si="7"/>
        <v>12.809018304512239</v>
      </c>
      <c r="O23" s="94">
        <f t="shared" si="8"/>
        <v>1.2812500000000115E-2</v>
      </c>
      <c r="P23" s="95">
        <f t="shared" si="9"/>
        <v>60.162601626015721</v>
      </c>
      <c r="Q23" s="95">
        <f>AVERAGE(P$5:P23)</f>
        <v>29.024558601851165</v>
      </c>
      <c r="R23" s="96">
        <f t="shared" si="10"/>
        <v>18.5</v>
      </c>
      <c r="S23" s="97"/>
      <c r="T23" s="98">
        <v>1</v>
      </c>
      <c r="U23" s="99">
        <v>0.7</v>
      </c>
      <c r="V23" s="100"/>
    </row>
    <row r="24" spans="1:22" ht="13.5" customHeight="1" x14ac:dyDescent="0.2">
      <c r="A24" s="89">
        <v>44386</v>
      </c>
      <c r="B24" s="90" t="s">
        <v>54</v>
      </c>
      <c r="C24" s="91">
        <v>20</v>
      </c>
      <c r="D24" s="92">
        <v>0.92952546296296301</v>
      </c>
      <c r="E24" s="92">
        <v>0.93608796296296293</v>
      </c>
      <c r="F24" s="66">
        <v>17</v>
      </c>
      <c r="G24" s="66">
        <v>53.792392</v>
      </c>
      <c r="H24" s="93">
        <v>86.9</v>
      </c>
      <c r="I24" s="66">
        <v>3.27</v>
      </c>
      <c r="J24" s="66">
        <f t="shared" si="4"/>
        <v>39240</v>
      </c>
      <c r="K24" s="66">
        <f t="shared" si="5"/>
        <v>70.824482539683444</v>
      </c>
      <c r="L24" s="66">
        <v>76.5</v>
      </c>
      <c r="M24" s="66">
        <f t="shared" si="6"/>
        <v>4655.5929399663519</v>
      </c>
      <c r="N24" s="66">
        <f t="shared" si="7"/>
        <v>32.099195978762403</v>
      </c>
      <c r="O24" s="94">
        <f t="shared" si="8"/>
        <v>6.5624999999999156E-3</v>
      </c>
      <c r="P24" s="95">
        <f t="shared" si="9"/>
        <v>107.93650793650933</v>
      </c>
      <c r="Q24" s="95">
        <f>AVERAGE(P$5:P24)</f>
        <v>32.970156068584075</v>
      </c>
      <c r="R24" s="96">
        <f t="shared" si="10"/>
        <v>17</v>
      </c>
      <c r="S24" s="97"/>
      <c r="T24" s="98">
        <v>1</v>
      </c>
      <c r="U24" s="99">
        <v>0.7</v>
      </c>
      <c r="V24" s="100"/>
    </row>
    <row r="25" spans="1:22" x14ac:dyDescent="0.2">
      <c r="A25" s="89">
        <v>44387</v>
      </c>
      <c r="B25" s="90" t="s">
        <v>54</v>
      </c>
      <c r="C25" s="91">
        <v>21</v>
      </c>
      <c r="D25" s="92">
        <v>0.62476851851851845</v>
      </c>
      <c r="E25" s="92">
        <v>0.63277777777777777</v>
      </c>
      <c r="F25" s="66">
        <v>17</v>
      </c>
      <c r="G25" s="66">
        <v>33.391791999999995</v>
      </c>
      <c r="H25" s="93">
        <v>91.17</v>
      </c>
      <c r="I25" s="66">
        <v>3.59</v>
      </c>
      <c r="J25" s="66">
        <f t="shared" si="4"/>
        <v>43080</v>
      </c>
      <c r="K25" s="66">
        <f t="shared" si="5"/>
        <v>58.031042774565982</v>
      </c>
      <c r="L25" s="66">
        <v>76.5</v>
      </c>
      <c r="M25" s="66">
        <f t="shared" si="6"/>
        <v>5992.5355444506549</v>
      </c>
      <c r="N25" s="66">
        <f t="shared" si="7"/>
        <v>41.317094370456594</v>
      </c>
      <c r="O25" s="94">
        <f t="shared" si="8"/>
        <v>8.009259259259327E-3</v>
      </c>
      <c r="P25" s="95">
        <f t="shared" si="9"/>
        <v>88.439306358380762</v>
      </c>
      <c r="Q25" s="95">
        <f>AVERAGE(P$5:P25)</f>
        <v>35.611544177622008</v>
      </c>
      <c r="R25" s="96">
        <f t="shared" si="10"/>
        <v>17</v>
      </c>
      <c r="S25" s="97"/>
      <c r="T25" s="98">
        <v>1</v>
      </c>
      <c r="U25" s="99">
        <v>0.7</v>
      </c>
      <c r="V25" s="100"/>
    </row>
    <row r="26" spans="1:22" x14ac:dyDescent="0.2">
      <c r="A26" s="89">
        <v>44388</v>
      </c>
      <c r="B26" s="90" t="s">
        <v>54</v>
      </c>
      <c r="C26" s="91">
        <v>22</v>
      </c>
      <c r="D26" s="92">
        <v>0.71594907407407404</v>
      </c>
      <c r="E26" s="92">
        <v>0.7337731481481482</v>
      </c>
      <c r="F26" s="66">
        <v>15</v>
      </c>
      <c r="G26" s="66">
        <v>55.318784000000001</v>
      </c>
      <c r="H26" s="93">
        <v>81.03</v>
      </c>
      <c r="I26" s="66">
        <v>7.4</v>
      </c>
      <c r="J26" s="66">
        <f t="shared" si="4"/>
        <v>88800</v>
      </c>
      <c r="K26" s="66">
        <f t="shared" si="5"/>
        <v>23.008488311688204</v>
      </c>
      <c r="L26" s="66">
        <v>76.5</v>
      </c>
      <c r="M26" s="66">
        <f t="shared" si="6"/>
        <v>26395.6665727375</v>
      </c>
      <c r="N26" s="66">
        <f t="shared" si="7"/>
        <v>181.9917860590476</v>
      </c>
      <c r="O26" s="94">
        <f t="shared" si="8"/>
        <v>1.7824074074074159E-2</v>
      </c>
      <c r="P26" s="95">
        <f t="shared" si="9"/>
        <v>35.0649350649349</v>
      </c>
      <c r="Q26" s="95">
        <f>AVERAGE(P$5:P26)</f>
        <v>35.586698308863511</v>
      </c>
      <c r="R26" s="96">
        <f t="shared" si="10"/>
        <v>15</v>
      </c>
      <c r="S26" s="97"/>
      <c r="T26" s="98">
        <f t="shared" si="11"/>
        <v>0.65566690722356669</v>
      </c>
      <c r="U26" s="99">
        <v>0.7</v>
      </c>
      <c r="V26" s="100"/>
    </row>
    <row r="27" spans="1:22" ht="13.5" customHeight="1" x14ac:dyDescent="0.2">
      <c r="A27" s="89">
        <v>44388</v>
      </c>
      <c r="B27" s="90" t="s">
        <v>54</v>
      </c>
      <c r="C27" s="91">
        <v>23</v>
      </c>
      <c r="D27" s="92">
        <v>0.83149305555555564</v>
      </c>
      <c r="E27" s="92">
        <v>0.83827546296296296</v>
      </c>
      <c r="F27" s="66">
        <v>6</v>
      </c>
      <c r="G27" s="66">
        <v>66.219335999999998</v>
      </c>
      <c r="H27" s="93">
        <v>82.94</v>
      </c>
      <c r="I27" s="66">
        <v>6.36</v>
      </c>
      <c r="J27" s="66">
        <f t="shared" si="4"/>
        <v>76320</v>
      </c>
      <c r="K27" s="66">
        <f t="shared" si="5"/>
        <v>24.186397269624884</v>
      </c>
      <c r="L27" s="66">
        <v>76.5</v>
      </c>
      <c r="M27" s="66">
        <f t="shared" si="6"/>
        <v>22350.31844170429</v>
      </c>
      <c r="N27" s="66">
        <f t="shared" si="7"/>
        <v>154.10008157912506</v>
      </c>
      <c r="O27" s="94">
        <f t="shared" si="8"/>
        <v>6.7824074074073204E-3</v>
      </c>
      <c r="P27" s="95">
        <f t="shared" si="9"/>
        <v>36.860068259386139</v>
      </c>
      <c r="Q27" s="95">
        <f>AVERAGE(P$5:P27)</f>
        <v>35.6420622197558</v>
      </c>
      <c r="R27" s="96">
        <f t="shared" si="10"/>
        <v>6</v>
      </c>
      <c r="S27" s="97"/>
      <c r="T27" s="98">
        <f t="shared" si="11"/>
        <v>0.67336132471421728</v>
      </c>
      <c r="U27" s="99">
        <v>0.7</v>
      </c>
      <c r="V27" s="100"/>
    </row>
    <row r="28" spans="1:22" x14ac:dyDescent="0.2">
      <c r="A28" s="89">
        <v>44388</v>
      </c>
      <c r="B28" s="90" t="s">
        <v>54</v>
      </c>
      <c r="C28" s="91">
        <v>24</v>
      </c>
      <c r="D28" s="92">
        <v>0.92896990740740737</v>
      </c>
      <c r="E28" s="92">
        <v>0.93744212962962958</v>
      </c>
      <c r="F28" s="66">
        <v>6</v>
      </c>
      <c r="G28" s="66">
        <v>66.167631999999998</v>
      </c>
      <c r="H28" s="93">
        <v>87.35</v>
      </c>
      <c r="I28" s="66">
        <v>6.01</v>
      </c>
      <c r="J28" s="66">
        <f t="shared" si="4"/>
        <v>72120</v>
      </c>
      <c r="K28" s="66">
        <f t="shared" si="5"/>
        <v>19.362334426229527</v>
      </c>
      <c r="L28" s="66">
        <v>76.5</v>
      </c>
      <c r="M28" s="66">
        <f t="shared" si="6"/>
        <v>27574.028054339105</v>
      </c>
      <c r="N28" s="66">
        <f t="shared" si="7"/>
        <v>190.11630566793508</v>
      </c>
      <c r="O28" s="94">
        <f t="shared" si="8"/>
        <v>8.4722222222222143E-3</v>
      </c>
      <c r="P28" s="95">
        <f t="shared" si="9"/>
        <v>29.508196721311503</v>
      </c>
      <c r="Q28" s="95">
        <f>AVERAGE(P$5:P28)</f>
        <v>35.386484490653949</v>
      </c>
      <c r="R28" s="96">
        <f t="shared" si="10"/>
        <v>6</v>
      </c>
      <c r="S28" s="97"/>
      <c r="T28" s="98">
        <f t="shared" si="11"/>
        <v>0.51184188862832392</v>
      </c>
      <c r="U28" s="99">
        <v>0.7</v>
      </c>
      <c r="V28" s="100"/>
    </row>
    <row r="29" spans="1:22" ht="13.5" customHeight="1" x14ac:dyDescent="0.2">
      <c r="A29" s="89">
        <v>44389</v>
      </c>
      <c r="B29" s="90" t="s">
        <v>53</v>
      </c>
      <c r="C29" s="91">
        <v>25</v>
      </c>
      <c r="D29" s="92">
        <v>3.8773148148148143E-3</v>
      </c>
      <c r="E29" s="92">
        <v>7.5231481481481477E-3</v>
      </c>
      <c r="F29" s="66">
        <v>3</v>
      </c>
      <c r="G29" s="66">
        <v>45.980592000000001</v>
      </c>
      <c r="H29" s="93">
        <v>83.74</v>
      </c>
      <c r="I29" s="66">
        <v>8.0299999999999994</v>
      </c>
      <c r="J29" s="66">
        <f t="shared" si="4"/>
        <v>96359.999999999985</v>
      </c>
      <c r="K29" s="66">
        <f t="shared" si="5"/>
        <v>22.49718857142857</v>
      </c>
      <c r="L29" s="66">
        <v>76.5</v>
      </c>
      <c r="M29" s="66">
        <f t="shared" si="6"/>
        <v>30045.250022679826</v>
      </c>
      <c r="N29" s="66">
        <f t="shared" si="7"/>
        <v>207.15478804637195</v>
      </c>
      <c r="O29" s="94">
        <f t="shared" si="8"/>
        <v>3.6458333333333334E-3</v>
      </c>
      <c r="P29" s="95">
        <f t="shared" si="9"/>
        <v>34.285714285714285</v>
      </c>
      <c r="Q29" s="95">
        <f>AVERAGE(P$5:P29)</f>
        <v>35.342453682456366</v>
      </c>
      <c r="R29" s="96">
        <f t="shared" si="10"/>
        <v>3</v>
      </c>
      <c r="S29" s="97"/>
      <c r="T29" s="98">
        <f t="shared" si="11"/>
        <v>0.62034931870136079</v>
      </c>
      <c r="U29" s="99">
        <v>0.7</v>
      </c>
      <c r="V29" s="100"/>
    </row>
    <row r="30" spans="1:22" ht="13.5" customHeight="1" x14ac:dyDescent="0.2">
      <c r="A30" s="89">
        <v>44389</v>
      </c>
      <c r="B30" s="90" t="s">
        <v>54</v>
      </c>
      <c r="C30" s="91">
        <v>26</v>
      </c>
      <c r="D30" s="92">
        <v>0.83315972222222223</v>
      </c>
      <c r="E30" s="92">
        <v>0.84475694444444438</v>
      </c>
      <c r="F30" s="66">
        <v>16</v>
      </c>
      <c r="G30" s="66">
        <v>10.534127999999999</v>
      </c>
      <c r="H30" s="93">
        <v>90.45</v>
      </c>
      <c r="I30" s="66">
        <v>2.2599999999999998</v>
      </c>
      <c r="J30" s="66">
        <f t="shared" si="4"/>
        <v>27119.999999999996</v>
      </c>
      <c r="K30" s="66">
        <f t="shared" si="5"/>
        <v>37.719837125748739</v>
      </c>
      <c r="L30" s="66">
        <v>76.5</v>
      </c>
      <c r="M30" s="66">
        <f t="shared" si="6"/>
        <v>5476.292095996424</v>
      </c>
      <c r="N30" s="66">
        <f t="shared" si="7"/>
        <v>37.757719691792303</v>
      </c>
      <c r="O30" s="94">
        <f t="shared" si="8"/>
        <v>1.1597222222222148E-2</v>
      </c>
      <c r="P30" s="95">
        <f t="shared" si="9"/>
        <v>57.485029940120128</v>
      </c>
      <c r="Q30" s="95">
        <f>AVERAGE(P$5:P30)</f>
        <v>36.19409123082805</v>
      </c>
      <c r="R30" s="96">
        <f t="shared" si="10"/>
        <v>16</v>
      </c>
      <c r="S30" s="97"/>
      <c r="T30" s="98">
        <f t="shared" si="11"/>
        <v>0.96294671323718328</v>
      </c>
      <c r="U30" s="99">
        <v>0.7</v>
      </c>
      <c r="V30" s="100"/>
    </row>
    <row r="31" spans="1:22" ht="13.5" customHeight="1" x14ac:dyDescent="0.2">
      <c r="A31" s="89">
        <v>44390</v>
      </c>
      <c r="B31" s="101" t="s">
        <v>54</v>
      </c>
      <c r="C31" s="91">
        <v>27</v>
      </c>
      <c r="D31" s="92">
        <v>0.21618055555555557</v>
      </c>
      <c r="E31" s="92">
        <v>0.23082175925925927</v>
      </c>
      <c r="F31" s="66">
        <v>16</v>
      </c>
      <c r="G31" s="66">
        <v>57.690424</v>
      </c>
      <c r="H31" s="93">
        <v>88.88</v>
      </c>
      <c r="I31" s="66">
        <v>6.66</v>
      </c>
      <c r="J31" s="66">
        <f t="shared" si="4"/>
        <v>79920</v>
      </c>
      <c r="K31" s="66">
        <f t="shared" si="5"/>
        <v>29.877689169960487</v>
      </c>
      <c r="L31" s="66">
        <v>76.5</v>
      </c>
      <c r="M31" s="66">
        <f t="shared" si="6"/>
        <v>20271.018157378305</v>
      </c>
      <c r="N31" s="66">
        <f t="shared" si="7"/>
        <v>139.76380515076565</v>
      </c>
      <c r="O31" s="94">
        <f t="shared" si="8"/>
        <v>1.4641203703703698E-2</v>
      </c>
      <c r="P31" s="95">
        <f t="shared" si="9"/>
        <v>45.533596837944685</v>
      </c>
      <c r="Q31" s="95">
        <f>AVERAGE(P$5:P31)</f>
        <v>36.539998845906446</v>
      </c>
      <c r="R31" s="96">
        <f t="shared" si="10"/>
        <v>16</v>
      </c>
      <c r="S31" s="97"/>
      <c r="T31" s="98">
        <f t="shared" si="11"/>
        <v>0.77621847703994296</v>
      </c>
      <c r="U31" s="99">
        <v>0.7</v>
      </c>
      <c r="V31" s="100"/>
    </row>
    <row r="32" spans="1:22" ht="13.5" customHeight="1" x14ac:dyDescent="0.2">
      <c r="A32" s="89">
        <v>44391</v>
      </c>
      <c r="B32" s="101" t="s">
        <v>54</v>
      </c>
      <c r="C32" s="91">
        <v>28</v>
      </c>
      <c r="D32" s="92">
        <v>2.3495370370370371E-2</v>
      </c>
      <c r="E32" s="92">
        <v>4.449074074074074E-2</v>
      </c>
      <c r="F32" s="66">
        <v>12</v>
      </c>
      <c r="G32" s="66">
        <v>66.219335999999998</v>
      </c>
      <c r="H32" s="93">
        <v>85.58</v>
      </c>
      <c r="I32" s="66">
        <v>6.6</v>
      </c>
      <c r="J32" s="66">
        <f t="shared" si="4"/>
        <v>79200</v>
      </c>
      <c r="K32" s="66">
        <f t="shared" si="5"/>
        <v>15.626492613009923</v>
      </c>
      <c r="L32" s="66">
        <v>76.5</v>
      </c>
      <c r="M32" s="66">
        <f t="shared" si="6"/>
        <v>36472.511945525614</v>
      </c>
      <c r="N32" s="66">
        <f t="shared" si="7"/>
        <v>251.46921646153217</v>
      </c>
      <c r="O32" s="94">
        <f t="shared" si="8"/>
        <v>2.0995370370370369E-2</v>
      </c>
      <c r="P32" s="95">
        <f t="shared" si="9"/>
        <v>23.814773980154357</v>
      </c>
      <c r="Q32" s="95">
        <f>AVERAGE(P$5:P32)</f>
        <v>36.085526529272443</v>
      </c>
      <c r="R32" s="96">
        <f t="shared" si="10"/>
        <v>12</v>
      </c>
      <c r="S32" s="97"/>
      <c r="T32" s="98">
        <f t="shared" si="11"/>
        <v>0.42162877867517817</v>
      </c>
      <c r="U32" s="99">
        <v>0.7</v>
      </c>
      <c r="V32" s="100"/>
    </row>
    <row r="33" spans="1:22" ht="13.5" customHeight="1" x14ac:dyDescent="0.2">
      <c r="A33" s="89">
        <v>44391</v>
      </c>
      <c r="B33" s="101" t="s">
        <v>54</v>
      </c>
      <c r="C33" s="91">
        <v>29</v>
      </c>
      <c r="D33" s="92">
        <v>0.30729166666666669</v>
      </c>
      <c r="E33" s="92">
        <v>0.30833333333333335</v>
      </c>
      <c r="F33" s="66">
        <v>0.5</v>
      </c>
      <c r="G33" s="66">
        <v>2.8482159999999999</v>
      </c>
      <c r="H33" s="93">
        <v>72.84</v>
      </c>
      <c r="I33" s="66">
        <v>5.47</v>
      </c>
      <c r="J33" s="66">
        <f t="shared" si="4"/>
        <v>65640</v>
      </c>
      <c r="K33" s="66">
        <f t="shared" si="5"/>
        <v>13.123360000000046</v>
      </c>
      <c r="L33" s="66">
        <v>76.5</v>
      </c>
      <c r="M33" s="66">
        <f t="shared" si="6"/>
        <v>29945.527950563173</v>
      </c>
      <c r="N33" s="66">
        <f t="shared" si="7"/>
        <v>206.46722829242495</v>
      </c>
      <c r="O33" s="94">
        <f t="shared" si="8"/>
        <v>1.041666666666663E-3</v>
      </c>
      <c r="P33" s="95">
        <f t="shared" si="9"/>
        <v>20.000000000000071</v>
      </c>
      <c r="Q33" s="95">
        <f>AVERAGE(P$5:P33)</f>
        <v>35.530853200676844</v>
      </c>
      <c r="R33" s="96">
        <f t="shared" si="10"/>
        <v>0.5</v>
      </c>
      <c r="S33" s="97"/>
      <c r="T33" s="98">
        <f t="shared" si="11"/>
        <v>0.41602183282578814</v>
      </c>
      <c r="U33" s="99">
        <v>0.7</v>
      </c>
      <c r="V33" s="100"/>
    </row>
    <row r="34" spans="1:22" ht="13.5" customHeight="1" x14ac:dyDescent="0.2">
      <c r="A34" s="89">
        <v>44391</v>
      </c>
      <c r="B34" s="101" t="s">
        <v>54</v>
      </c>
      <c r="C34" s="91">
        <v>30</v>
      </c>
      <c r="D34" s="92">
        <v>0.88835648148148139</v>
      </c>
      <c r="E34" s="92">
        <v>0.90517361111111105</v>
      </c>
      <c r="F34" s="66">
        <v>16</v>
      </c>
      <c r="G34" s="66">
        <v>40.025640000000003</v>
      </c>
      <c r="H34" s="93">
        <v>88.95</v>
      </c>
      <c r="I34" s="66">
        <v>4.6500000000000004</v>
      </c>
      <c r="J34" s="66">
        <f t="shared" si="4"/>
        <v>55800.000000000007</v>
      </c>
      <c r="K34" s="66">
        <f t="shared" si="5"/>
        <v>26.011890433585624</v>
      </c>
      <c r="L34" s="66">
        <v>76.5</v>
      </c>
      <c r="M34" s="66">
        <f t="shared" si="6"/>
        <v>16187.346936816315</v>
      </c>
      <c r="N34" s="66">
        <f t="shared" si="7"/>
        <v>111.60787216608365</v>
      </c>
      <c r="O34" s="94">
        <f t="shared" si="8"/>
        <v>1.6817129629629668E-2</v>
      </c>
      <c r="P34" s="95">
        <f t="shared" si="9"/>
        <v>39.64211975223666</v>
      </c>
      <c r="Q34" s="95">
        <f>AVERAGE(P$5:P34)</f>
        <v>35.667895419062162</v>
      </c>
      <c r="R34" s="96">
        <f t="shared" si="10"/>
        <v>16</v>
      </c>
      <c r="S34" s="97"/>
      <c r="T34" s="98">
        <f t="shared" si="11"/>
        <v>0.67525371339425722</v>
      </c>
      <c r="U34" s="99">
        <v>0.7</v>
      </c>
      <c r="V34" s="100"/>
    </row>
    <row r="35" spans="1:22" ht="13.5" customHeight="1" x14ac:dyDescent="0.2">
      <c r="A35" s="89">
        <v>44392</v>
      </c>
      <c r="B35" s="101" t="s">
        <v>54</v>
      </c>
      <c r="C35" s="91">
        <v>31</v>
      </c>
      <c r="D35" s="92">
        <v>0.72753472222222226</v>
      </c>
      <c r="E35" s="92">
        <v>0.73929398148148151</v>
      </c>
      <c r="F35" s="66">
        <v>17</v>
      </c>
      <c r="G35" s="66">
        <v>5.015288</v>
      </c>
      <c r="H35" s="93">
        <v>91.7</v>
      </c>
      <c r="I35" s="66">
        <v>2.54</v>
      </c>
      <c r="J35" s="66">
        <f t="shared" si="4"/>
        <v>30480</v>
      </c>
      <c r="K35" s="66">
        <f t="shared" si="5"/>
        <v>39.525080314960668</v>
      </c>
      <c r="L35" s="66">
        <v>76.5</v>
      </c>
      <c r="M35" s="66">
        <f t="shared" si="6"/>
        <v>5870.6598607198239</v>
      </c>
      <c r="N35" s="66">
        <f t="shared" si="7"/>
        <v>40.476790781296614</v>
      </c>
      <c r="O35" s="94">
        <f t="shared" si="8"/>
        <v>1.1759259259259247E-2</v>
      </c>
      <c r="P35" s="95">
        <f t="shared" si="9"/>
        <v>60.236220472441005</v>
      </c>
      <c r="Q35" s="95">
        <f>AVERAGE(P$5:P35)</f>
        <v>36.460422033687294</v>
      </c>
      <c r="R35" s="96">
        <f t="shared" si="10"/>
        <v>17</v>
      </c>
      <c r="S35" s="97"/>
      <c r="T35" s="98">
        <f t="shared" si="11"/>
        <v>0.99527808850403188</v>
      </c>
      <c r="U35" s="99">
        <v>0.7</v>
      </c>
      <c r="V35" s="100"/>
    </row>
    <row r="36" spans="1:22" ht="13.5" customHeight="1" x14ac:dyDescent="0.2">
      <c r="A36" s="89">
        <v>44392</v>
      </c>
      <c r="B36" s="101" t="s">
        <v>53</v>
      </c>
      <c r="C36" s="91">
        <v>32</v>
      </c>
      <c r="D36" s="92">
        <v>0.43479166666666669</v>
      </c>
      <c r="E36" s="92">
        <v>0.4456134259259259</v>
      </c>
      <c r="F36" s="66">
        <v>17</v>
      </c>
      <c r="G36" s="66">
        <v>10.046312</v>
      </c>
      <c r="H36" s="93">
        <v>91.31</v>
      </c>
      <c r="I36" s="66">
        <v>2.79</v>
      </c>
      <c r="J36" s="66">
        <f t="shared" si="4"/>
        <v>33480</v>
      </c>
      <c r="K36" s="66">
        <f t="shared" si="5"/>
        <v>42.949178181818368</v>
      </c>
      <c r="L36" s="66">
        <v>76.5</v>
      </c>
      <c r="M36" s="66">
        <f t="shared" si="6"/>
        <v>5974.4757829119399</v>
      </c>
      <c r="N36" s="66">
        <f t="shared" si="7"/>
        <v>41.192576648989927</v>
      </c>
      <c r="O36" s="94">
        <f t="shared" si="8"/>
        <v>1.0821759259259212E-2</v>
      </c>
      <c r="P36" s="95">
        <f t="shared" si="9"/>
        <v>65.454545454545737</v>
      </c>
      <c r="Q36" s="95">
        <f>AVERAGE(P$5:P36)</f>
        <v>37.366488390589119</v>
      </c>
      <c r="R36" s="96">
        <f t="shared" si="10"/>
        <v>17</v>
      </c>
      <c r="S36" s="97"/>
      <c r="T36" s="98">
        <v>1</v>
      </c>
      <c r="U36" s="99">
        <v>0.7</v>
      </c>
      <c r="V36" s="100"/>
    </row>
    <row r="37" spans="1:22" ht="13.5" customHeight="1" x14ac:dyDescent="0.2">
      <c r="A37" s="89">
        <v>44393</v>
      </c>
      <c r="B37" s="101" t="s">
        <v>54</v>
      </c>
      <c r="C37" s="91">
        <v>33</v>
      </c>
      <c r="D37" s="92">
        <v>0.95163194444444443</v>
      </c>
      <c r="E37" s="92">
        <v>0.98635416666666664</v>
      </c>
      <c r="F37" s="66">
        <v>17</v>
      </c>
      <c r="G37" s="66">
        <v>28.180928000000002</v>
      </c>
      <c r="H37" s="93">
        <v>90.57</v>
      </c>
      <c r="I37" s="66">
        <v>4.0599999999999996</v>
      </c>
      <c r="J37" s="66">
        <f t="shared" si="4"/>
        <v>48719.999999999993</v>
      </c>
      <c r="K37" s="66">
        <f t="shared" si="5"/>
        <v>13.385827200000003</v>
      </c>
      <c r="L37" s="66">
        <v>76.5</v>
      </c>
      <c r="M37" s="66">
        <f t="shared" si="6"/>
        <v>27429.428013892608</v>
      </c>
      <c r="N37" s="66">
        <f t="shared" si="7"/>
        <v>189.11932309306619</v>
      </c>
      <c r="O37" s="94">
        <f t="shared" si="8"/>
        <v>3.472222222222221E-2</v>
      </c>
      <c r="P37" s="95">
        <f t="shared" si="9"/>
        <v>20.400000000000006</v>
      </c>
      <c r="Q37" s="95">
        <f>AVERAGE(P$5:P37)</f>
        <v>36.852352378753089</v>
      </c>
      <c r="R37" s="96">
        <f t="shared" si="10"/>
        <v>17</v>
      </c>
      <c r="S37" s="97"/>
      <c r="T37" s="98">
        <f t="shared" si="11"/>
        <v>0.34127294809639969</v>
      </c>
      <c r="U37" s="99">
        <v>0.7</v>
      </c>
      <c r="V37" s="100"/>
    </row>
    <row r="38" spans="1:22" ht="13.5" customHeight="1" x14ac:dyDescent="0.2">
      <c r="A38" s="89">
        <v>44394</v>
      </c>
      <c r="B38" s="101" t="s">
        <v>54</v>
      </c>
      <c r="C38" s="91">
        <v>34</v>
      </c>
      <c r="D38" s="92">
        <v>0.18729166666666666</v>
      </c>
      <c r="E38" s="92">
        <v>0.21207175925925925</v>
      </c>
      <c r="F38" s="66">
        <v>17.5</v>
      </c>
      <c r="G38" s="66">
        <v>60.453216000000005</v>
      </c>
      <c r="H38" s="93">
        <v>83.11</v>
      </c>
      <c r="I38" s="66">
        <v>6.91</v>
      </c>
      <c r="J38" s="66">
        <f t="shared" si="4"/>
        <v>82920</v>
      </c>
      <c r="K38" s="66">
        <f t="shared" si="5"/>
        <v>19.308072863148062</v>
      </c>
      <c r="L38" s="66">
        <v>76.5</v>
      </c>
      <c r="M38" s="66">
        <f t="shared" si="6"/>
        <v>30090.523830301099</v>
      </c>
      <c r="N38" s="66">
        <f t="shared" si="7"/>
        <v>207.46694008420681</v>
      </c>
      <c r="O38" s="94">
        <f t="shared" si="8"/>
        <v>2.478009259259259E-2</v>
      </c>
      <c r="P38" s="95">
        <f t="shared" si="9"/>
        <v>29.425502101821582</v>
      </c>
      <c r="Q38" s="95">
        <f>AVERAGE(P$5:P38)</f>
        <v>36.63391560590216</v>
      </c>
      <c r="R38" s="96">
        <f t="shared" si="10"/>
        <v>17.5</v>
      </c>
      <c r="S38" s="97"/>
      <c r="T38" s="98">
        <f t="shared" si="11"/>
        <v>0.5364468065656246</v>
      </c>
      <c r="U38" s="99">
        <v>0.7</v>
      </c>
      <c r="V38" s="100"/>
    </row>
    <row r="39" spans="1:22" x14ac:dyDescent="0.2">
      <c r="A39" s="89">
        <v>44394</v>
      </c>
      <c r="B39" s="101" t="s">
        <v>54</v>
      </c>
      <c r="C39" s="91">
        <v>35</v>
      </c>
      <c r="D39" s="92">
        <v>0.31640046296296293</v>
      </c>
      <c r="E39" s="92">
        <v>0.3216087962962963</v>
      </c>
      <c r="F39" s="66">
        <v>11</v>
      </c>
      <c r="G39" s="66">
        <v>12.674224000000001</v>
      </c>
      <c r="H39" s="93">
        <v>92.34</v>
      </c>
      <c r="I39" s="66">
        <v>2.36</v>
      </c>
      <c r="J39" s="66">
        <f t="shared" si="4"/>
        <v>28320</v>
      </c>
      <c r="K39" s="66">
        <f t="shared" si="5"/>
        <v>57.742783999999588</v>
      </c>
      <c r="L39" s="66">
        <v>76.5</v>
      </c>
      <c r="M39" s="66">
        <f t="shared" si="6"/>
        <v>3883.4554629585982</v>
      </c>
      <c r="N39" s="66">
        <f t="shared" si="7"/>
        <v>26.775493387788423</v>
      </c>
      <c r="O39" s="94">
        <f t="shared" si="8"/>
        <v>5.2083333333333703E-3</v>
      </c>
      <c r="P39" s="95">
        <f t="shared" si="9"/>
        <v>87.999999999999375</v>
      </c>
      <c r="Q39" s="95">
        <f>AVERAGE(P$5:P39)</f>
        <v>38.101518017162078</v>
      </c>
      <c r="R39" s="96">
        <f t="shared" si="10"/>
        <v>11</v>
      </c>
      <c r="S39" s="97"/>
      <c r="T39" s="98">
        <v>1</v>
      </c>
      <c r="U39" s="99">
        <v>0.7</v>
      </c>
      <c r="V39" s="100"/>
    </row>
    <row r="40" spans="1:22" x14ac:dyDescent="0.2">
      <c r="A40" s="89">
        <v>44394</v>
      </c>
      <c r="B40" s="101" t="s">
        <v>53</v>
      </c>
      <c r="C40" s="91">
        <v>36</v>
      </c>
      <c r="D40" s="92">
        <v>0.60704861111111108</v>
      </c>
      <c r="E40" s="92">
        <v>0.65148148148148144</v>
      </c>
      <c r="F40" s="66">
        <v>16</v>
      </c>
      <c r="G40" s="66">
        <v>65.272928000000007</v>
      </c>
      <c r="H40" s="93">
        <v>74.849999999999994</v>
      </c>
      <c r="I40" s="66">
        <v>5.03</v>
      </c>
      <c r="J40" s="66">
        <f t="shared" si="4"/>
        <v>60360</v>
      </c>
      <c r="K40" s="66">
        <f t="shared" si="5"/>
        <v>9.8450838239124803</v>
      </c>
      <c r="L40" s="66">
        <v>76.5</v>
      </c>
      <c r="M40" s="66">
        <f t="shared" si="6"/>
        <v>38525.340533454233</v>
      </c>
      <c r="N40" s="66">
        <f t="shared" si="7"/>
        <v>265.6229768964389</v>
      </c>
      <c r="O40" s="94">
        <f t="shared" si="8"/>
        <v>4.4432870370370359E-2</v>
      </c>
      <c r="P40" s="95">
        <f t="shared" si="9"/>
        <v>15.003907267517587</v>
      </c>
      <c r="Q40" s="95">
        <f>AVERAGE(P$5:P40)</f>
        <v>37.459917718560845</v>
      </c>
      <c r="R40" s="96">
        <f t="shared" si="10"/>
        <v>16</v>
      </c>
      <c r="S40" s="97"/>
      <c r="T40" s="98">
        <f t="shared" si="11"/>
        <v>0.30371667106976757</v>
      </c>
      <c r="U40" s="99">
        <v>0.7</v>
      </c>
      <c r="V40" s="100"/>
    </row>
    <row r="41" spans="1:22" ht="13.5" customHeight="1" x14ac:dyDescent="0.2">
      <c r="A41" s="89">
        <v>44394</v>
      </c>
      <c r="B41" s="101" t="s">
        <v>54</v>
      </c>
      <c r="C41" s="91">
        <v>37</v>
      </c>
      <c r="D41" s="92">
        <v>0.91049768518518526</v>
      </c>
      <c r="E41" s="92">
        <v>0.91824074074074069</v>
      </c>
      <c r="F41" s="66">
        <v>1</v>
      </c>
      <c r="G41" s="66">
        <v>58.785200000000003</v>
      </c>
      <c r="H41" s="93">
        <v>67.45</v>
      </c>
      <c r="I41" s="66">
        <v>4.9400000000000004</v>
      </c>
      <c r="J41" s="66">
        <f t="shared" si="4"/>
        <v>59280.000000000007</v>
      </c>
      <c r="K41" s="66">
        <f t="shared" si="5"/>
        <v>3.5309488789238221</v>
      </c>
      <c r="L41" s="66">
        <v>76.5</v>
      </c>
      <c r="M41" s="66">
        <f t="shared" si="6"/>
        <v>93728.607927714824</v>
      </c>
      <c r="N41" s="66">
        <f t="shared" si="7"/>
        <v>646.23625679569102</v>
      </c>
      <c r="O41" s="94">
        <f t="shared" si="8"/>
        <v>7.7430555555554337E-3</v>
      </c>
      <c r="P41" s="95">
        <f t="shared" si="9"/>
        <v>5.381165919282596</v>
      </c>
      <c r="Q41" s="95">
        <f>AVERAGE(P$5:P41)</f>
        <v>36.592924426688462</v>
      </c>
      <c r="R41" s="96">
        <f t="shared" si="10"/>
        <v>1</v>
      </c>
      <c r="S41" s="97"/>
      <c r="T41" s="98">
        <f t="shared" si="11"/>
        <v>0.12087889838224938</v>
      </c>
      <c r="U41" s="99">
        <v>0.7</v>
      </c>
      <c r="V41" s="100"/>
    </row>
    <row r="42" spans="1:22" ht="13.5" customHeight="1" x14ac:dyDescent="0.2">
      <c r="A42" s="89">
        <v>44394</v>
      </c>
      <c r="B42" s="101" t="s">
        <v>54</v>
      </c>
      <c r="C42" s="91">
        <v>38</v>
      </c>
      <c r="D42" s="92">
        <v>0.93623842592592599</v>
      </c>
      <c r="E42" s="92">
        <v>0.9394097222222223</v>
      </c>
      <c r="F42" s="66">
        <v>1</v>
      </c>
      <c r="G42" s="66">
        <v>66.057479999999998</v>
      </c>
      <c r="H42" s="93">
        <v>79.069999999999993</v>
      </c>
      <c r="I42" s="66">
        <v>4.6100000000000003</v>
      </c>
      <c r="J42" s="66">
        <f t="shared" si="4"/>
        <v>55320.000000000007</v>
      </c>
      <c r="K42" s="66">
        <f t="shared" si="5"/>
        <v>8.6211854014598135</v>
      </c>
      <c r="L42" s="66">
        <v>76.5</v>
      </c>
      <c r="M42" s="66">
        <f t="shared" si="6"/>
        <v>42514.467806666114</v>
      </c>
      <c r="N42" s="66">
        <f t="shared" si="7"/>
        <v>293.12705205468927</v>
      </c>
      <c r="O42" s="94">
        <f t="shared" si="8"/>
        <v>3.1712962962963109E-3</v>
      </c>
      <c r="P42" s="95">
        <f t="shared" si="9"/>
        <v>13.1386861313868</v>
      </c>
      <c r="Q42" s="95">
        <f>AVERAGE(P$5:P42)</f>
        <v>35.975707629443683</v>
      </c>
      <c r="R42" s="96">
        <f t="shared" si="10"/>
        <v>1</v>
      </c>
      <c r="S42" s="97"/>
      <c r="T42" s="98">
        <f t="shared" si="11"/>
        <v>0.2517655267367005</v>
      </c>
      <c r="U42" s="99">
        <v>0.7</v>
      </c>
      <c r="V42" s="100"/>
    </row>
    <row r="43" spans="1:22" ht="13.5" customHeight="1" x14ac:dyDescent="0.2">
      <c r="A43" s="89">
        <v>44395</v>
      </c>
      <c r="B43" s="101" t="s">
        <v>53</v>
      </c>
      <c r="C43" s="91">
        <v>39</v>
      </c>
      <c r="D43" s="92">
        <v>0.15571759259259257</v>
      </c>
      <c r="E43" s="92">
        <v>0.23068287037037036</v>
      </c>
      <c r="F43" s="66">
        <v>17</v>
      </c>
      <c r="G43" s="66">
        <v>66.172128000000001</v>
      </c>
      <c r="H43" s="93">
        <v>74.92</v>
      </c>
      <c r="I43" s="66">
        <v>5.97</v>
      </c>
      <c r="J43" s="66">
        <f t="shared" si="4"/>
        <v>71640</v>
      </c>
      <c r="K43" s="66">
        <f t="shared" si="5"/>
        <v>6.2000125984251957</v>
      </c>
      <c r="L43" s="66">
        <v>76.5</v>
      </c>
      <c r="M43" s="66">
        <f t="shared" si="6"/>
        <v>71930.522382668627</v>
      </c>
      <c r="N43" s="66">
        <f t="shared" si="7"/>
        <v>495.94368850312833</v>
      </c>
      <c r="O43" s="94">
        <f t="shared" si="8"/>
        <v>7.4965277777777783E-2</v>
      </c>
      <c r="P43" s="95">
        <f t="shared" si="9"/>
        <v>9.4488188976377945</v>
      </c>
      <c r="Q43" s="95">
        <f>AVERAGE(P$5:P43)</f>
        <v>35.295530995294811</v>
      </c>
      <c r="R43" s="96">
        <f t="shared" si="10"/>
        <v>17</v>
      </c>
      <c r="S43" s="97"/>
      <c r="T43" s="98">
        <f t="shared" si="11"/>
        <v>0.19108905858446576</v>
      </c>
      <c r="U43" s="99">
        <v>0.7</v>
      </c>
      <c r="V43" s="100"/>
    </row>
    <row r="44" spans="1:22" ht="13.5" customHeight="1" x14ac:dyDescent="0.2">
      <c r="A44" s="89">
        <v>44395</v>
      </c>
      <c r="B44" s="101" t="s">
        <v>54</v>
      </c>
      <c r="C44" s="91">
        <v>40</v>
      </c>
      <c r="D44" s="92">
        <v>0.26892361111111113</v>
      </c>
      <c r="E44" s="92">
        <v>0.33012731481481478</v>
      </c>
      <c r="F44" s="66">
        <v>17</v>
      </c>
      <c r="G44" s="66">
        <v>56.379840000000002</v>
      </c>
      <c r="H44" s="93">
        <v>62.35</v>
      </c>
      <c r="I44" s="66">
        <v>5.45</v>
      </c>
      <c r="J44" s="66">
        <f t="shared" si="4"/>
        <v>65400</v>
      </c>
      <c r="K44" s="66">
        <f t="shared" si="5"/>
        <v>7.5940774583963755</v>
      </c>
      <c r="L44" s="66">
        <v>76.5</v>
      </c>
      <c r="M44" s="66">
        <f t="shared" si="6"/>
        <v>44816.565724358625</v>
      </c>
      <c r="N44" s="66">
        <f t="shared" si="7"/>
        <v>308.99946469367887</v>
      </c>
      <c r="O44" s="94">
        <f t="shared" si="8"/>
        <v>6.1203703703703649E-2</v>
      </c>
      <c r="P44" s="95">
        <f t="shared" si="9"/>
        <v>11.573373676248119</v>
      </c>
      <c r="Q44" s="95">
        <f>AVERAGE(P$5:P44)</f>
        <v>34.702477062318643</v>
      </c>
      <c r="R44" s="96">
        <f t="shared" si="10"/>
        <v>17</v>
      </c>
      <c r="S44" s="97"/>
      <c r="T44" s="98">
        <f t="shared" si="11"/>
        <v>0.28124161445039292</v>
      </c>
      <c r="U44" s="99">
        <v>0.7</v>
      </c>
      <c r="V44" s="100"/>
    </row>
    <row r="45" spans="1:22" ht="12.75" customHeight="1" x14ac:dyDescent="0.2">
      <c r="A45" s="89">
        <v>44395</v>
      </c>
      <c r="B45" s="101" t="s">
        <v>54</v>
      </c>
      <c r="C45" s="91">
        <v>41</v>
      </c>
      <c r="D45" s="92">
        <v>0.34518518518518521</v>
      </c>
      <c r="E45" s="92">
        <v>0.42331018518518521</v>
      </c>
      <c r="F45" s="66">
        <v>17</v>
      </c>
      <c r="G45" s="66">
        <v>7.8297839999999992</v>
      </c>
      <c r="H45" s="93">
        <v>72.03</v>
      </c>
      <c r="I45" s="66">
        <v>2.66</v>
      </c>
      <c r="J45" s="66">
        <f t="shared" si="4"/>
        <v>31920</v>
      </c>
      <c r="K45" s="66">
        <f t="shared" si="5"/>
        <v>5.9492565333333332</v>
      </c>
      <c r="L45" s="66">
        <v>76.5</v>
      </c>
      <c r="M45" s="66">
        <f t="shared" si="6"/>
        <v>31828.093702008046</v>
      </c>
      <c r="N45" s="66">
        <f t="shared" si="7"/>
        <v>219.44706733285699</v>
      </c>
      <c r="O45" s="94">
        <f t="shared" si="8"/>
        <v>7.8125E-2</v>
      </c>
      <c r="P45" s="95">
        <f t="shared" si="9"/>
        <v>9.0666666666666664</v>
      </c>
      <c r="Q45" s="95">
        <f>AVERAGE(P$5:P45)</f>
        <v>34.077213394132009</v>
      </c>
      <c r="R45" s="96">
        <f t="shared" si="10"/>
        <v>17</v>
      </c>
      <c r="S45" s="97"/>
      <c r="T45" s="98">
        <f t="shared" si="11"/>
        <v>0.19071739188357262</v>
      </c>
      <c r="U45" s="99">
        <v>0.7</v>
      </c>
      <c r="V45" s="100"/>
    </row>
    <row r="46" spans="1:22" ht="12.75" customHeight="1" x14ac:dyDescent="0.2">
      <c r="A46" s="89">
        <v>44395</v>
      </c>
      <c r="B46" s="101" t="s">
        <v>53</v>
      </c>
      <c r="C46" s="91">
        <v>42</v>
      </c>
      <c r="D46" s="92">
        <v>0.69805555555555554</v>
      </c>
      <c r="E46" s="92">
        <v>0.81861111111111118</v>
      </c>
      <c r="F46" s="66">
        <v>17</v>
      </c>
      <c r="G46" s="66">
        <v>57.065480000000001</v>
      </c>
      <c r="H46" s="93">
        <v>52.78</v>
      </c>
      <c r="I46" s="66">
        <v>3.76</v>
      </c>
      <c r="J46" s="66">
        <f t="shared" si="4"/>
        <v>45120</v>
      </c>
      <c r="K46" s="66">
        <f t="shared" si="5"/>
        <v>3.8553649769585223</v>
      </c>
      <c r="L46" s="66">
        <v>76.5</v>
      </c>
      <c r="M46" s="66">
        <f t="shared" si="6"/>
        <v>51453.335862635271</v>
      </c>
      <c r="N46" s="66">
        <f t="shared" si="7"/>
        <v>354.75840197226313</v>
      </c>
      <c r="O46" s="94">
        <f t="shared" si="8"/>
        <v>0.12055555555555564</v>
      </c>
      <c r="P46" s="95">
        <f t="shared" si="9"/>
        <v>5.875576036866355</v>
      </c>
      <c r="Q46" s="95">
        <f>AVERAGE(P$5:P46)</f>
        <v>33.405745838006638</v>
      </c>
      <c r="R46" s="96">
        <f t="shared" si="10"/>
        <v>17</v>
      </c>
      <c r="S46" s="97"/>
      <c r="T46" s="98">
        <f t="shared" si="11"/>
        <v>0.16866972214183387</v>
      </c>
      <c r="U46" s="99">
        <v>0.7</v>
      </c>
      <c r="V46" s="100"/>
    </row>
    <row r="47" spans="1:22" ht="12.75" customHeight="1" x14ac:dyDescent="0.2">
      <c r="A47" s="89">
        <v>44395</v>
      </c>
      <c r="B47" s="101" t="s">
        <v>53</v>
      </c>
      <c r="C47" s="91">
        <v>43</v>
      </c>
      <c r="D47" s="92">
        <v>0.87193287037037026</v>
      </c>
      <c r="E47" s="92">
        <v>0.99175925925925934</v>
      </c>
      <c r="F47" s="66">
        <v>17</v>
      </c>
      <c r="G47" s="66">
        <v>59.259528000000003</v>
      </c>
      <c r="H47" s="93">
        <v>89.88</v>
      </c>
      <c r="I47" s="66">
        <v>4.63</v>
      </c>
      <c r="J47" s="66">
        <f t="shared" si="4"/>
        <v>55560</v>
      </c>
      <c r="K47" s="66">
        <f t="shared" si="5"/>
        <v>3.8788256157635406</v>
      </c>
      <c r="L47" s="66">
        <v>76.5</v>
      </c>
      <c r="M47" s="66">
        <f t="shared" si="6"/>
        <v>106462.04417218659</v>
      </c>
      <c r="N47" s="66">
        <f t="shared" si="7"/>
        <v>734.03024367662522</v>
      </c>
      <c r="O47" s="94">
        <f t="shared" si="8"/>
        <v>0.11982638888888908</v>
      </c>
      <c r="P47" s="95">
        <f t="shared" si="9"/>
        <v>5.9113300492610747</v>
      </c>
      <c r="Q47" s="95">
        <f>AVERAGE(P$5:P47)</f>
        <v>32.766340819663718</v>
      </c>
      <c r="R47" s="96">
        <f t="shared" si="10"/>
        <v>17</v>
      </c>
      <c r="S47" s="97"/>
      <c r="T47" s="98">
        <f t="shared" si="11"/>
        <v>9.9650207840438348E-2</v>
      </c>
      <c r="U47" s="99">
        <v>0.7</v>
      </c>
      <c r="V47" s="100"/>
    </row>
    <row r="48" spans="1:22" x14ac:dyDescent="0.2">
      <c r="A48" s="89">
        <v>44396</v>
      </c>
      <c r="B48" s="101" t="s">
        <v>54</v>
      </c>
      <c r="C48" s="91">
        <v>44</v>
      </c>
      <c r="D48" s="92">
        <v>0.47714120370370372</v>
      </c>
      <c r="E48" s="92">
        <v>0.5374768518518519</v>
      </c>
      <c r="F48" s="66">
        <v>15</v>
      </c>
      <c r="G48" s="66">
        <v>49.442512000000001</v>
      </c>
      <c r="H48" s="93">
        <v>88.72</v>
      </c>
      <c r="I48" s="66">
        <v>3.48</v>
      </c>
      <c r="J48" s="66">
        <f t="shared" si="4"/>
        <v>41760</v>
      </c>
      <c r="K48" s="66">
        <f t="shared" si="5"/>
        <v>6.7970596585459395</v>
      </c>
      <c r="L48" s="66">
        <v>76.5</v>
      </c>
      <c r="M48" s="66">
        <f t="shared" si="6"/>
        <v>45392.81546246534</v>
      </c>
      <c r="N48" s="66">
        <f t="shared" si="7"/>
        <v>312.97256833798752</v>
      </c>
      <c r="O48" s="94">
        <f t="shared" si="8"/>
        <v>6.033564814814818E-2</v>
      </c>
      <c r="P48" s="95">
        <f t="shared" si="9"/>
        <v>10.358718588145017</v>
      </c>
      <c r="Q48" s="95">
        <f>AVERAGE(P$5:P48)</f>
        <v>32.257076678038288</v>
      </c>
      <c r="R48" s="96">
        <f t="shared" si="10"/>
        <v>15</v>
      </c>
      <c r="S48" s="97"/>
      <c r="T48" s="98">
        <f t="shared" si="11"/>
        <v>0.17690518669810737</v>
      </c>
      <c r="U48" s="99">
        <v>0.7</v>
      </c>
      <c r="V48" s="100"/>
    </row>
    <row r="49" spans="1:22" x14ac:dyDescent="0.2">
      <c r="A49" s="89">
        <v>44396</v>
      </c>
      <c r="B49" s="101" t="s">
        <v>54</v>
      </c>
      <c r="C49" s="91">
        <v>45</v>
      </c>
      <c r="D49" s="92">
        <v>0.64825231481481482</v>
      </c>
      <c r="E49" s="92">
        <v>0.70702546296296298</v>
      </c>
      <c r="F49" s="66">
        <v>17</v>
      </c>
      <c r="G49" s="66">
        <v>56.899128000000005</v>
      </c>
      <c r="H49" s="93">
        <v>88.88</v>
      </c>
      <c r="I49" s="66">
        <v>3.49</v>
      </c>
      <c r="J49" s="66">
        <f t="shared" si="4"/>
        <v>41880</v>
      </c>
      <c r="K49" s="66">
        <f t="shared" si="5"/>
        <v>7.9081294998030707</v>
      </c>
      <c r="L49" s="66">
        <v>76.5</v>
      </c>
      <c r="M49" s="66">
        <f t="shared" si="6"/>
        <v>39383.604824296555</v>
      </c>
      <c r="N49" s="66">
        <f t="shared" si="7"/>
        <v>271.54050319836693</v>
      </c>
      <c r="O49" s="94">
        <f t="shared" si="8"/>
        <v>5.8773148148148158E-2</v>
      </c>
      <c r="P49" s="95">
        <f t="shared" si="9"/>
        <v>12.051988972036233</v>
      </c>
      <c r="Q49" s="95">
        <f>AVERAGE(P$5:P49)</f>
        <v>31.80807472901602</v>
      </c>
      <c r="R49" s="96">
        <f t="shared" si="10"/>
        <v>17</v>
      </c>
      <c r="S49" s="97"/>
      <c r="T49" s="98">
        <f t="shared" si="11"/>
        <v>0.20545217542270536</v>
      </c>
      <c r="U49" s="99">
        <v>0.7</v>
      </c>
      <c r="V49" s="100"/>
    </row>
    <row r="50" spans="1:22" ht="12.75" customHeight="1" x14ac:dyDescent="0.2">
      <c r="A50" s="89">
        <v>44399</v>
      </c>
      <c r="B50" s="101" t="s">
        <v>54</v>
      </c>
      <c r="C50" s="91">
        <v>46</v>
      </c>
      <c r="D50" s="92">
        <v>0.52498842592592598</v>
      </c>
      <c r="E50" s="92">
        <v>0.55194444444444446</v>
      </c>
      <c r="F50" s="66">
        <v>17</v>
      </c>
      <c r="G50" s="66">
        <v>46.729176000000002</v>
      </c>
      <c r="H50" s="93">
        <v>89.49</v>
      </c>
      <c r="I50" s="66">
        <v>4.58</v>
      </c>
      <c r="J50" s="66">
        <f t="shared" si="4"/>
        <v>54960</v>
      </c>
      <c r="K50" s="66">
        <f t="shared" si="5"/>
        <v>17.242370802919734</v>
      </c>
      <c r="L50" s="66">
        <v>76.5</v>
      </c>
      <c r="M50" s="66">
        <f t="shared" si="6"/>
        <v>24027.364644252317</v>
      </c>
      <c r="N50" s="66">
        <f t="shared" si="7"/>
        <v>165.66291265460509</v>
      </c>
      <c r="O50" s="94">
        <f t="shared" si="8"/>
        <v>2.6956018518518476E-2</v>
      </c>
      <c r="P50" s="95">
        <f t="shared" si="9"/>
        <v>26.277372262773763</v>
      </c>
      <c r="Q50" s="95">
        <f>AVERAGE(P$5:P50)</f>
        <v>31.687842066706406</v>
      </c>
      <c r="R50" s="96">
        <f t="shared" si="10"/>
        <v>17</v>
      </c>
      <c r="S50" s="97"/>
      <c r="T50" s="98">
        <f t="shared" si="11"/>
        <v>0.44490111071786864</v>
      </c>
      <c r="U50" s="99">
        <v>0.7</v>
      </c>
      <c r="V50" s="100"/>
    </row>
    <row r="51" spans="1:22" x14ac:dyDescent="0.2">
      <c r="A51" s="89">
        <v>44399</v>
      </c>
      <c r="B51" s="101" t="s">
        <v>54</v>
      </c>
      <c r="C51" s="91">
        <v>47</v>
      </c>
      <c r="D51" s="92">
        <v>0.67554398148148154</v>
      </c>
      <c r="E51" s="92">
        <v>0.7088078703703703</v>
      </c>
      <c r="F51" s="66">
        <v>16</v>
      </c>
      <c r="G51" s="66">
        <v>25.726112000000001</v>
      </c>
      <c r="H51" s="93">
        <v>90.72</v>
      </c>
      <c r="I51" s="66">
        <v>2.76</v>
      </c>
      <c r="J51" s="66">
        <f t="shared" si="4"/>
        <v>33120</v>
      </c>
      <c r="K51" s="66">
        <f t="shared" si="5"/>
        <v>13.150757411273537</v>
      </c>
      <c r="L51" s="66">
        <v>76.5</v>
      </c>
      <c r="M51" s="66">
        <f t="shared" si="6"/>
        <v>19092.314425191689</v>
      </c>
      <c r="N51" s="66">
        <f t="shared" si="7"/>
        <v>131.63692580623464</v>
      </c>
      <c r="O51" s="94">
        <f t="shared" si="8"/>
        <v>3.326388888888876E-2</v>
      </c>
      <c r="P51" s="95">
        <f t="shared" si="9"/>
        <v>20.041753653444754</v>
      </c>
      <c r="Q51" s="95">
        <f>AVERAGE(P$5:P51)</f>
        <v>31.440052951530628</v>
      </c>
      <c r="R51" s="96">
        <f t="shared" si="10"/>
        <v>16</v>
      </c>
      <c r="S51" s="97"/>
      <c r="T51" s="98">
        <f t="shared" si="11"/>
        <v>0.33472545650694702</v>
      </c>
      <c r="U51" s="99">
        <v>0.7</v>
      </c>
      <c r="V51" s="100"/>
    </row>
    <row r="52" spans="1:22" x14ac:dyDescent="0.2">
      <c r="A52" s="89">
        <v>44399</v>
      </c>
      <c r="B52" s="101" t="s">
        <v>53</v>
      </c>
      <c r="C52" s="91">
        <v>48</v>
      </c>
      <c r="D52" s="92">
        <v>0.93035879629629636</v>
      </c>
      <c r="E52" s="92">
        <v>0.9447106481481482</v>
      </c>
      <c r="F52" s="66">
        <v>11</v>
      </c>
      <c r="G52" s="66">
        <v>66.156392000000011</v>
      </c>
      <c r="H52" s="93">
        <v>84.39</v>
      </c>
      <c r="I52" s="66">
        <v>6.95</v>
      </c>
      <c r="J52" s="66">
        <f t="shared" si="4"/>
        <v>83400</v>
      </c>
      <c r="K52" s="66">
        <f t="shared" si="5"/>
        <v>20.955042580645181</v>
      </c>
      <c r="L52" s="66">
        <v>76.5</v>
      </c>
      <c r="M52" s="66">
        <f t="shared" si="6"/>
        <v>28436.68967652032</v>
      </c>
      <c r="N52" s="66">
        <f t="shared" si="7"/>
        <v>196.06415051408524</v>
      </c>
      <c r="O52" s="94">
        <f t="shared" si="8"/>
        <v>1.4351851851851838E-2</v>
      </c>
      <c r="P52" s="95">
        <f t="shared" si="9"/>
        <v>31.935483870967772</v>
      </c>
      <c r="Q52" s="95">
        <f>AVERAGE(P$5:P52)</f>
        <v>31.450374429018904</v>
      </c>
      <c r="R52" s="96">
        <f t="shared" si="10"/>
        <v>11</v>
      </c>
      <c r="S52" s="97"/>
      <c r="T52" s="98">
        <f t="shared" si="11"/>
        <v>0.57337476921665598</v>
      </c>
      <c r="U52" s="99">
        <v>0.7</v>
      </c>
      <c r="V52" s="100"/>
    </row>
    <row r="53" spans="1:22" ht="12.75" customHeight="1" x14ac:dyDescent="0.2">
      <c r="A53" s="89">
        <v>44400</v>
      </c>
      <c r="B53" s="101" t="s">
        <v>54</v>
      </c>
      <c r="C53" s="91">
        <v>49</v>
      </c>
      <c r="D53" s="92">
        <v>0.39288194444444446</v>
      </c>
      <c r="E53" s="92">
        <v>0.43144675925925924</v>
      </c>
      <c r="F53" s="66">
        <v>15</v>
      </c>
      <c r="G53" s="66">
        <v>64.456904000000009</v>
      </c>
      <c r="H53" s="93">
        <v>57.88</v>
      </c>
      <c r="I53" s="66">
        <v>4.99</v>
      </c>
      <c r="J53" s="66">
        <f t="shared" si="4"/>
        <v>59880</v>
      </c>
      <c r="K53" s="66">
        <f t="shared" si="5"/>
        <v>10.634175270108054</v>
      </c>
      <c r="L53" s="66">
        <v>76.5</v>
      </c>
      <c r="M53" s="66">
        <f t="shared" si="6"/>
        <v>27597.558717114673</v>
      </c>
      <c r="N53" s="66">
        <f t="shared" si="7"/>
        <v>190.27854394041356</v>
      </c>
      <c r="O53" s="94">
        <f t="shared" si="8"/>
        <v>3.8564814814814774E-2</v>
      </c>
      <c r="P53" s="95">
        <f t="shared" si="9"/>
        <v>16.206482593037233</v>
      </c>
      <c r="Q53" s="95">
        <f>AVERAGE(P$5:P53)</f>
        <v>31.13927459563152</v>
      </c>
      <c r="R53" s="96">
        <f t="shared" si="10"/>
        <v>15</v>
      </c>
      <c r="S53" s="97"/>
      <c r="T53" s="98">
        <f t="shared" si="11"/>
        <v>0.42424458631853867</v>
      </c>
      <c r="U53" s="99">
        <v>0.7</v>
      </c>
      <c r="V53" s="100"/>
    </row>
    <row r="54" spans="1:22" x14ac:dyDescent="0.2">
      <c r="A54" s="89">
        <v>44400</v>
      </c>
      <c r="B54" s="101" t="s">
        <v>53</v>
      </c>
      <c r="C54" s="91">
        <v>50</v>
      </c>
      <c r="D54" s="92">
        <v>0.50315972222222227</v>
      </c>
      <c r="E54" s="92">
        <v>0.53381944444444451</v>
      </c>
      <c r="F54" s="66">
        <v>16</v>
      </c>
      <c r="G54" s="66">
        <v>61.790776000000001</v>
      </c>
      <c r="H54" s="93">
        <v>89.16</v>
      </c>
      <c r="I54" s="66">
        <v>4.87</v>
      </c>
      <c r="J54" s="66">
        <f t="shared" si="4"/>
        <v>58440</v>
      </c>
      <c r="K54" s="66">
        <f t="shared" si="5"/>
        <v>14.267752661381644</v>
      </c>
      <c r="L54" s="66">
        <v>76.5</v>
      </c>
      <c r="M54" s="66">
        <f t="shared" si="6"/>
        <v>30787.120276713147</v>
      </c>
      <c r="N54" s="66">
        <f t="shared" si="7"/>
        <v>212.26980539907072</v>
      </c>
      <c r="O54" s="94">
        <f t="shared" si="8"/>
        <v>3.0659722222222241E-2</v>
      </c>
      <c r="P54" s="95">
        <f t="shared" si="9"/>
        <v>21.744054360135888</v>
      </c>
      <c r="Q54" s="95">
        <f>AVERAGE(P$5:P54)</f>
        <v>30.951370190921608</v>
      </c>
      <c r="R54" s="96">
        <f t="shared" si="10"/>
        <v>16</v>
      </c>
      <c r="S54" s="97"/>
      <c r="T54" s="98">
        <f t="shared" si="11"/>
        <v>0.36951028386380441</v>
      </c>
      <c r="U54" s="99">
        <v>0.7</v>
      </c>
      <c r="V54" s="100"/>
    </row>
    <row r="55" spans="1:22" x14ac:dyDescent="0.2">
      <c r="A55" s="89">
        <v>44401</v>
      </c>
      <c r="B55" s="101" t="s">
        <v>54</v>
      </c>
      <c r="C55" s="91">
        <v>51</v>
      </c>
      <c r="D55" s="92">
        <v>0.73571759259259262</v>
      </c>
      <c r="E55" s="92">
        <v>0.77440972222222226</v>
      </c>
      <c r="F55" s="66">
        <v>17</v>
      </c>
      <c r="G55" s="66">
        <v>0.61370400000000003</v>
      </c>
      <c r="H55" s="93">
        <v>91.18</v>
      </c>
      <c r="I55" s="66">
        <v>1.89</v>
      </c>
      <c r="J55" s="66">
        <f t="shared" si="4"/>
        <v>22680</v>
      </c>
      <c r="K55" s="66">
        <f t="shared" si="5"/>
        <v>12.01240849536344</v>
      </c>
      <c r="L55" s="66">
        <v>76.5</v>
      </c>
      <c r="M55" s="66">
        <f t="shared" si="6"/>
        <v>14140.25413984905</v>
      </c>
      <c r="N55" s="66">
        <f t="shared" si="7"/>
        <v>97.493658633265639</v>
      </c>
      <c r="O55" s="94">
        <f t="shared" si="8"/>
        <v>3.8692129629629646E-2</v>
      </c>
      <c r="P55" s="95">
        <f t="shared" si="9"/>
        <v>18.306909961112765</v>
      </c>
      <c r="Q55" s="95">
        <f>AVERAGE(P$5:P55)</f>
        <v>30.703439598180257</v>
      </c>
      <c r="R55" s="96">
        <f t="shared" si="10"/>
        <v>17</v>
      </c>
      <c r="S55" s="97"/>
      <c r="T55" s="98">
        <f t="shared" si="11"/>
        <v>0.30420862431807821</v>
      </c>
      <c r="U55" s="99">
        <v>0.7</v>
      </c>
      <c r="V55" s="100"/>
    </row>
    <row r="56" spans="1:22" ht="12.75" customHeight="1" x14ac:dyDescent="0.2">
      <c r="A56" s="89">
        <v>44402</v>
      </c>
      <c r="B56" s="101" t="s">
        <v>53</v>
      </c>
      <c r="C56" s="91">
        <v>52</v>
      </c>
      <c r="D56" s="92">
        <v>0.79857638888888882</v>
      </c>
      <c r="E56" s="92">
        <v>0.82939814814814816</v>
      </c>
      <c r="F56" s="66">
        <v>15</v>
      </c>
      <c r="G56" s="66">
        <v>67.851383999999996</v>
      </c>
      <c r="H56" s="93">
        <v>89.91</v>
      </c>
      <c r="I56" s="66">
        <v>5.08</v>
      </c>
      <c r="J56" s="66">
        <f t="shared" si="4"/>
        <v>60960</v>
      </c>
      <c r="K56" s="66">
        <f t="shared" si="5"/>
        <v>13.305697333833987</v>
      </c>
      <c r="L56" s="66">
        <v>76.5</v>
      </c>
      <c r="M56" s="66">
        <f t="shared" si="6"/>
        <v>34702.267965180698</v>
      </c>
      <c r="N56" s="66">
        <f t="shared" si="7"/>
        <v>239.26380907560926</v>
      </c>
      <c r="O56" s="94">
        <f t="shared" si="8"/>
        <v>3.082175925925934E-2</v>
      </c>
      <c r="P56" s="95">
        <f t="shared" si="9"/>
        <v>20.277882087870768</v>
      </c>
      <c r="Q56" s="95">
        <f>AVERAGE(P$5:P56)</f>
        <v>30.50294810759738</v>
      </c>
      <c r="R56" s="96">
        <f t="shared" si="10"/>
        <v>15</v>
      </c>
      <c r="S56" s="97"/>
      <c r="T56" s="98">
        <f t="shared" si="11"/>
        <v>0.34172020653432505</v>
      </c>
      <c r="U56" s="99">
        <v>0.7</v>
      </c>
      <c r="V56" s="100"/>
    </row>
    <row r="57" spans="1:22" x14ac:dyDescent="0.2">
      <c r="A57" s="89">
        <v>44401</v>
      </c>
      <c r="B57" s="101" t="s">
        <v>54</v>
      </c>
      <c r="C57" s="91">
        <v>53</v>
      </c>
      <c r="D57" s="92">
        <v>0.78040509259259261</v>
      </c>
      <c r="E57" s="92">
        <v>0.78594907407407411</v>
      </c>
      <c r="F57" s="66">
        <v>11</v>
      </c>
      <c r="G57" s="66">
        <v>4.3970880000000001</v>
      </c>
      <c r="H57" s="93">
        <v>91.44</v>
      </c>
      <c r="I57" s="66">
        <v>1.97</v>
      </c>
      <c r="J57" s="66">
        <f t="shared" si="4"/>
        <v>23640</v>
      </c>
      <c r="K57" s="66">
        <f t="shared" si="5"/>
        <v>54.246874321502979</v>
      </c>
      <c r="L57" s="66">
        <v>76.5</v>
      </c>
      <c r="M57" s="66">
        <f t="shared" si="6"/>
        <v>3328.6788863439074</v>
      </c>
      <c r="N57" s="66">
        <f t="shared" si="7"/>
        <v>22.950442038408518</v>
      </c>
      <c r="O57" s="94">
        <f t="shared" si="8"/>
        <v>5.5439814814814969E-3</v>
      </c>
      <c r="P57" s="95">
        <f t="shared" si="9"/>
        <v>82.672233820459056</v>
      </c>
      <c r="Q57" s="95">
        <f>AVERAGE(P$5:P57)</f>
        <v>31.487274253123072</v>
      </c>
      <c r="R57" s="96">
        <f t="shared" si="10"/>
        <v>11</v>
      </c>
      <c r="S57" s="97"/>
      <c r="T57" s="98">
        <v>1</v>
      </c>
      <c r="U57" s="99">
        <v>0.7</v>
      </c>
      <c r="V57" s="100"/>
    </row>
    <row r="58" spans="1:22" x14ac:dyDescent="0.2">
      <c r="A58" s="89">
        <v>44402</v>
      </c>
      <c r="B58" s="101" t="s">
        <v>54</v>
      </c>
      <c r="C58" s="91">
        <v>54</v>
      </c>
      <c r="D58" s="92">
        <v>0.66011574074074075</v>
      </c>
      <c r="E58" s="92">
        <v>0.68236111111111108</v>
      </c>
      <c r="F58" s="66">
        <v>11</v>
      </c>
      <c r="G58" s="66">
        <v>44.670008000000003</v>
      </c>
      <c r="H58" s="93">
        <v>87.94</v>
      </c>
      <c r="I58" s="66">
        <v>4.01</v>
      </c>
      <c r="J58" s="66">
        <f t="shared" si="4"/>
        <v>48120</v>
      </c>
      <c r="K58" s="66">
        <f t="shared" si="5"/>
        <v>13.519382310093675</v>
      </c>
      <c r="L58" s="66">
        <v>76.5</v>
      </c>
      <c r="M58" s="66">
        <f t="shared" si="6"/>
        <v>26279.206673822518</v>
      </c>
      <c r="N58" s="66">
        <f t="shared" si="7"/>
        <v>181.18882300640453</v>
      </c>
      <c r="O58" s="94">
        <f t="shared" si="8"/>
        <v>2.2245370370370332E-2</v>
      </c>
      <c r="P58" s="95">
        <f t="shared" si="9"/>
        <v>20.603537981269547</v>
      </c>
      <c r="Q58" s="95">
        <f>AVERAGE(P$5:P58)</f>
        <v>31.285723581422079</v>
      </c>
      <c r="R58" s="96">
        <f t="shared" si="10"/>
        <v>11</v>
      </c>
      <c r="S58" s="97"/>
      <c r="T58" s="98">
        <f t="shared" si="11"/>
        <v>0.35498614725724748</v>
      </c>
      <c r="U58" s="99">
        <v>0.7</v>
      </c>
      <c r="V58" s="100"/>
    </row>
    <row r="59" spans="1:22" x14ac:dyDescent="0.2">
      <c r="A59" s="89">
        <v>44403</v>
      </c>
      <c r="B59" s="101" t="s">
        <v>54</v>
      </c>
      <c r="C59" s="91">
        <v>55</v>
      </c>
      <c r="D59" s="92">
        <v>0.46401620370370367</v>
      </c>
      <c r="E59" s="92">
        <v>0.50065972222222221</v>
      </c>
      <c r="F59" s="66">
        <v>16</v>
      </c>
      <c r="G59" s="66">
        <v>38.733040000000003</v>
      </c>
      <c r="H59" s="93">
        <v>83.39</v>
      </c>
      <c r="I59" s="66">
        <v>4.22</v>
      </c>
      <c r="J59" s="66">
        <f t="shared" si="4"/>
        <v>50640</v>
      </c>
      <c r="K59" s="66">
        <f t="shared" si="5"/>
        <v>11.937863802905866</v>
      </c>
      <c r="L59" s="66">
        <v>76.5</v>
      </c>
      <c r="M59" s="66">
        <f t="shared" si="6"/>
        <v>29545.153968102513</v>
      </c>
      <c r="N59" s="66">
        <f t="shared" si="7"/>
        <v>203.70674577311448</v>
      </c>
      <c r="O59" s="94">
        <f t="shared" si="8"/>
        <v>3.6643518518518547E-2</v>
      </c>
      <c r="P59" s="95">
        <f t="shared" si="9"/>
        <v>18.193303853442817</v>
      </c>
      <c r="Q59" s="95">
        <f>AVERAGE(P$5:P59)</f>
        <v>31.047679586367909</v>
      </c>
      <c r="R59" s="96">
        <f t="shared" si="10"/>
        <v>16</v>
      </c>
      <c r="S59" s="97"/>
      <c r="T59" s="98">
        <f t="shared" si="11"/>
        <v>0.33056256024890013</v>
      </c>
      <c r="U59" s="99">
        <v>0.7</v>
      </c>
      <c r="V59" s="100"/>
    </row>
    <row r="60" spans="1:22" x14ac:dyDescent="0.2">
      <c r="A60" s="89">
        <v>44403</v>
      </c>
      <c r="B60" s="101" t="s">
        <v>53</v>
      </c>
      <c r="C60" s="91">
        <v>56</v>
      </c>
      <c r="D60" s="92">
        <v>0.823125</v>
      </c>
      <c r="E60" s="92">
        <v>0.83553240740740742</v>
      </c>
      <c r="F60" s="66">
        <v>11</v>
      </c>
      <c r="G60" s="66">
        <v>63.0002</v>
      </c>
      <c r="H60" s="93">
        <v>90.56</v>
      </c>
      <c r="I60" s="66">
        <v>4.6500000000000004</v>
      </c>
      <c r="J60" s="66">
        <f t="shared" si="4"/>
        <v>55800.000000000007</v>
      </c>
      <c r="K60" s="66">
        <f t="shared" si="5"/>
        <v>24.239041791044748</v>
      </c>
      <c r="L60" s="66">
        <v>76.5</v>
      </c>
      <c r="M60" s="66">
        <f t="shared" si="6"/>
        <v>17937.604780420046</v>
      </c>
      <c r="N60" s="66">
        <f t="shared" si="7"/>
        <v>123.67547993584891</v>
      </c>
      <c r="O60" s="94">
        <f t="shared" si="8"/>
        <v>1.2407407407407423E-2</v>
      </c>
      <c r="P60" s="95">
        <f t="shared" si="9"/>
        <v>36.940298507462643</v>
      </c>
      <c r="Q60" s="95">
        <f>AVERAGE(P$5:P60)</f>
        <v>31.152904924244602</v>
      </c>
      <c r="R60" s="96">
        <f t="shared" si="10"/>
        <v>11</v>
      </c>
      <c r="S60" s="97"/>
      <c r="T60" s="98">
        <f t="shared" si="11"/>
        <v>0.61804493433890539</v>
      </c>
      <c r="U60" s="99">
        <v>0.7</v>
      </c>
      <c r="V60" s="100"/>
    </row>
    <row r="61" spans="1:22" x14ac:dyDescent="0.2">
      <c r="A61" s="89">
        <v>44403</v>
      </c>
      <c r="B61" s="101" t="s">
        <v>54</v>
      </c>
      <c r="C61" s="91">
        <v>57</v>
      </c>
      <c r="D61" s="92">
        <v>0.90604166666666675</v>
      </c>
      <c r="E61" s="92">
        <v>0.92768518518518517</v>
      </c>
      <c r="F61" s="66">
        <v>10.5</v>
      </c>
      <c r="G61" s="66">
        <v>16.228311999999999</v>
      </c>
      <c r="H61" s="93">
        <v>89.47</v>
      </c>
      <c r="I61" s="66">
        <v>6.04</v>
      </c>
      <c r="J61" s="66">
        <f t="shared" si="4"/>
        <v>72480</v>
      </c>
      <c r="K61" s="66">
        <f t="shared" si="5"/>
        <v>13.263716791443908</v>
      </c>
      <c r="L61" s="66">
        <v>76.5</v>
      </c>
      <c r="M61" s="66">
        <f t="shared" si="6"/>
        <v>40347.626729625365</v>
      </c>
      <c r="N61" s="66">
        <f t="shared" si="7"/>
        <v>278.18720287035177</v>
      </c>
      <c r="O61" s="94">
        <f t="shared" si="8"/>
        <v>2.1643518518518423E-2</v>
      </c>
      <c r="P61" s="95">
        <f t="shared" si="9"/>
        <v>20.213903743315598</v>
      </c>
      <c r="Q61" s="95">
        <f>AVERAGE(P$5:P61)</f>
        <v>30.960992622824794</v>
      </c>
      <c r="R61" s="96">
        <f t="shared" si="10"/>
        <v>10.5</v>
      </c>
      <c r="S61" s="97"/>
      <c r="T61" s="98">
        <f t="shared" si="11"/>
        <v>0.34231727823640901</v>
      </c>
      <c r="U61" s="99">
        <v>0.7</v>
      </c>
      <c r="V61" s="100"/>
    </row>
    <row r="62" spans="1:22" x14ac:dyDescent="0.2">
      <c r="A62" s="89">
        <v>44404</v>
      </c>
      <c r="B62" s="101" t="s">
        <v>53</v>
      </c>
      <c r="C62" s="91">
        <v>58</v>
      </c>
      <c r="D62" s="92">
        <v>0.49109953703703701</v>
      </c>
      <c r="E62" s="92">
        <v>0.4971180555555556</v>
      </c>
      <c r="F62" s="66">
        <v>11</v>
      </c>
      <c r="G62" s="66">
        <v>9.4326080000000001</v>
      </c>
      <c r="H62" s="93">
        <v>92.05</v>
      </c>
      <c r="I62" s="66">
        <v>5.39</v>
      </c>
      <c r="J62" s="66">
        <f t="shared" si="4"/>
        <v>64679.999999999993</v>
      </c>
      <c r="K62" s="66">
        <f t="shared" si="5"/>
        <v>49.969716923076327</v>
      </c>
      <c r="L62" s="66">
        <v>76.5</v>
      </c>
      <c r="M62" s="66">
        <f t="shared" si="6"/>
        <v>9904.3440584577511</v>
      </c>
      <c r="N62" s="66">
        <f t="shared" si="7"/>
        <v>68.288075240492162</v>
      </c>
      <c r="O62" s="94">
        <f t="shared" si="8"/>
        <v>6.0185185185185897E-3</v>
      </c>
      <c r="P62" s="95">
        <f t="shared" si="9"/>
        <v>76.153846153845251</v>
      </c>
      <c r="Q62" s="95">
        <f>AVERAGE(P$5:P62)</f>
        <v>31.740179752669974</v>
      </c>
      <c r="R62" s="96">
        <f t="shared" si="10"/>
        <v>11</v>
      </c>
      <c r="S62" s="97"/>
      <c r="T62" s="98">
        <v>1</v>
      </c>
      <c r="U62" s="99">
        <v>0.7</v>
      </c>
      <c r="V62" s="100"/>
    </row>
    <row r="63" spans="1:22" x14ac:dyDescent="0.2">
      <c r="A63" s="89">
        <v>44404</v>
      </c>
      <c r="B63" s="101" t="s">
        <v>54</v>
      </c>
      <c r="C63" s="91">
        <v>59</v>
      </c>
      <c r="D63" s="92">
        <v>0.51533564814814814</v>
      </c>
      <c r="E63" s="92">
        <v>0.51605324074074077</v>
      </c>
      <c r="F63" s="66">
        <v>1</v>
      </c>
      <c r="G63" s="66">
        <v>6.8271760000000006</v>
      </c>
      <c r="H63" s="93">
        <v>93.69</v>
      </c>
      <c r="I63" s="66">
        <v>2.15</v>
      </c>
      <c r="J63" s="66">
        <f t="shared" si="4"/>
        <v>25800</v>
      </c>
      <c r="K63" s="66">
        <f t="shared" si="5"/>
        <v>38.100077419352814</v>
      </c>
      <c r="L63" s="66">
        <v>76.5</v>
      </c>
      <c r="M63" s="66">
        <f t="shared" si="6"/>
        <v>5297.4158543165595</v>
      </c>
      <c r="N63" s="66">
        <f t="shared" si="7"/>
        <v>36.524410935707643</v>
      </c>
      <c r="O63" s="94">
        <f t="shared" si="8"/>
        <v>7.1759259259263075E-4</v>
      </c>
      <c r="P63" s="95">
        <f t="shared" si="9"/>
        <v>58.064516129029172</v>
      </c>
      <c r="Q63" s="95">
        <f>AVERAGE(P$5:P63)</f>
        <v>32.186354945489626</v>
      </c>
      <c r="R63" s="96">
        <f t="shared" si="10"/>
        <v>1</v>
      </c>
      <c r="S63" s="97"/>
      <c r="T63" s="98">
        <f t="shared" si="11"/>
        <v>0.93901739341912849</v>
      </c>
      <c r="U63" s="99">
        <v>0.7</v>
      </c>
      <c r="V63" s="100"/>
    </row>
    <row r="64" spans="1:22" x14ac:dyDescent="0.2">
      <c r="A64" s="89">
        <v>44404</v>
      </c>
      <c r="B64" s="101" t="s">
        <v>54</v>
      </c>
      <c r="C64" s="91">
        <v>60</v>
      </c>
      <c r="D64" s="92">
        <v>0.57625000000000004</v>
      </c>
      <c r="E64" s="92">
        <v>0.59606481481481477</v>
      </c>
      <c r="F64" s="66">
        <v>16</v>
      </c>
      <c r="G64" s="66">
        <v>23.331992</v>
      </c>
      <c r="H64" s="93">
        <v>83.1</v>
      </c>
      <c r="I64" s="66">
        <v>2.87</v>
      </c>
      <c r="J64" s="66">
        <f t="shared" si="4"/>
        <v>34440</v>
      </c>
      <c r="K64" s="66">
        <f t="shared" si="5"/>
        <v>22.07668037383187</v>
      </c>
      <c r="L64" s="66">
        <v>76.5</v>
      </c>
      <c r="M64" s="66">
        <f t="shared" si="6"/>
        <v>10947.124471603393</v>
      </c>
      <c r="N64" s="66">
        <f t="shared" si="7"/>
        <v>75.477795921832211</v>
      </c>
      <c r="O64" s="94">
        <f t="shared" si="8"/>
        <v>1.981481481481473E-2</v>
      </c>
      <c r="P64" s="95">
        <f t="shared" si="9"/>
        <v>33.64485981308426</v>
      </c>
      <c r="Q64" s="95">
        <f>AVERAGE(P$5:P64)</f>
        <v>32.210663359949528</v>
      </c>
      <c r="R64" s="96">
        <f t="shared" si="10"/>
        <v>16</v>
      </c>
      <c r="S64" s="97"/>
      <c r="T64" s="98">
        <f t="shared" si="11"/>
        <v>0.61344236248922912</v>
      </c>
      <c r="U64" s="99">
        <v>0.7</v>
      </c>
      <c r="V64" s="100"/>
    </row>
    <row r="65" spans="1:22" ht="12.75" customHeight="1" x14ac:dyDescent="0.2">
      <c r="A65" s="89">
        <v>44404</v>
      </c>
      <c r="B65" s="101" t="s">
        <v>54</v>
      </c>
      <c r="C65" s="91">
        <v>61</v>
      </c>
      <c r="D65" s="92">
        <v>0.66380787037037037</v>
      </c>
      <c r="E65" s="92">
        <v>0.67608796296296303</v>
      </c>
      <c r="F65" s="66">
        <v>13</v>
      </c>
      <c r="G65" s="66">
        <v>47.302415999999994</v>
      </c>
      <c r="H65" s="93">
        <v>91.56</v>
      </c>
      <c r="I65" s="66">
        <v>4.66</v>
      </c>
      <c r="J65" s="66">
        <f t="shared" si="4"/>
        <v>55920</v>
      </c>
      <c r="K65" s="66">
        <f t="shared" si="5"/>
        <v>28.943131385485231</v>
      </c>
      <c r="L65" s="66">
        <v>76.5</v>
      </c>
      <c r="M65" s="66">
        <f t="shared" si="6"/>
        <v>15140.305713385858</v>
      </c>
      <c r="N65" s="66">
        <f t="shared" si="7"/>
        <v>104.38877422042428</v>
      </c>
      <c r="O65" s="94">
        <f t="shared" si="8"/>
        <v>1.2280092592592662E-2</v>
      </c>
      <c r="P65" s="95">
        <f t="shared" si="9"/>
        <v>44.109330819980904</v>
      </c>
      <c r="Q65" s="95">
        <f>AVERAGE(P$5:P65)</f>
        <v>32.405723482245129</v>
      </c>
      <c r="R65" s="96">
        <f t="shared" si="10"/>
        <v>13</v>
      </c>
      <c r="S65" s="97"/>
      <c r="T65" s="98">
        <f t="shared" si="11"/>
        <v>0.72992922044794117</v>
      </c>
      <c r="U65" s="99">
        <v>0.7</v>
      </c>
      <c r="V65" s="100"/>
    </row>
    <row r="66" spans="1:22" ht="12.75" customHeight="1" x14ac:dyDescent="0.2">
      <c r="A66" s="89">
        <v>44404</v>
      </c>
      <c r="B66" s="101" t="s">
        <v>54</v>
      </c>
      <c r="C66" s="91">
        <v>62</v>
      </c>
      <c r="D66" s="92">
        <v>0.92473379629629626</v>
      </c>
      <c r="E66" s="92">
        <v>0.95276620370370368</v>
      </c>
      <c r="F66" s="66">
        <v>14</v>
      </c>
      <c r="G66" s="66">
        <v>14.427664000000002</v>
      </c>
      <c r="H66" s="93">
        <v>90.96</v>
      </c>
      <c r="I66" s="66">
        <v>2.4500000000000002</v>
      </c>
      <c r="J66" s="66">
        <f t="shared" si="4"/>
        <v>29400.000000000004</v>
      </c>
      <c r="K66" s="66">
        <f t="shared" si="5"/>
        <v>13.65436300578034</v>
      </c>
      <c r="L66" s="66">
        <v>76.5</v>
      </c>
      <c r="M66" s="66">
        <f t="shared" si="6"/>
        <v>16266.32006787104</v>
      </c>
      <c r="N66" s="66">
        <f t="shared" si="7"/>
        <v>112.15237295115453</v>
      </c>
      <c r="O66" s="94">
        <f t="shared" si="8"/>
        <v>2.8032407407407423E-2</v>
      </c>
      <c r="P66" s="95">
        <f t="shared" si="9"/>
        <v>20.809248554913285</v>
      </c>
      <c r="Q66" s="95">
        <f>AVERAGE(P$5:P66)</f>
        <v>32.218683564062353</v>
      </c>
      <c r="R66" s="96">
        <f t="shared" si="10"/>
        <v>14</v>
      </c>
      <c r="S66" s="97"/>
      <c r="T66" s="98">
        <f t="shared" si="11"/>
        <v>0.34662669829750814</v>
      </c>
      <c r="U66" s="99">
        <v>0.7</v>
      </c>
      <c r="V66" s="100"/>
    </row>
    <row r="67" spans="1:22" ht="12.75" customHeight="1" x14ac:dyDescent="0.2">
      <c r="A67" s="89">
        <v>44404</v>
      </c>
      <c r="B67" s="101" t="s">
        <v>54</v>
      </c>
      <c r="C67" s="91">
        <v>63</v>
      </c>
      <c r="D67" s="92">
        <v>1.6006944444444445E-2</v>
      </c>
      <c r="E67" s="92">
        <v>8.9178240740740752E-2</v>
      </c>
      <c r="F67" s="66">
        <v>3.5</v>
      </c>
      <c r="G67" s="66">
        <v>63.613904000000005</v>
      </c>
      <c r="H67" s="93">
        <v>69.05</v>
      </c>
      <c r="I67" s="66">
        <v>4.9400000000000004</v>
      </c>
      <c r="J67" s="66">
        <f t="shared" si="4"/>
        <v>59280.000000000007</v>
      </c>
      <c r="K67" s="66">
        <f t="shared" si="5"/>
        <v>1.3077691869661499</v>
      </c>
      <c r="L67" s="66">
        <v>76.5</v>
      </c>
      <c r="M67" s="66">
        <f t="shared" si="6"/>
        <v>257775.85319660453</v>
      </c>
      <c r="N67" s="66">
        <f t="shared" si="7"/>
        <v>1777.302641585821</v>
      </c>
      <c r="O67" s="94">
        <f t="shared" si="8"/>
        <v>7.3171296296296304E-2</v>
      </c>
      <c r="P67" s="95">
        <f t="shared" si="9"/>
        <v>1.9930401771591268</v>
      </c>
      <c r="Q67" s="95">
        <f>AVERAGE(P$5:P67)</f>
        <v>31.738911446809922</v>
      </c>
      <c r="R67" s="96">
        <f t="shared" si="10"/>
        <v>3.5</v>
      </c>
      <c r="S67" s="97"/>
      <c r="T67" s="98">
        <f t="shared" si="11"/>
        <v>4.3732915918616881E-2</v>
      </c>
      <c r="U67" s="99">
        <v>0.7</v>
      </c>
      <c r="V67" s="100"/>
    </row>
    <row r="68" spans="1:22" ht="12.75" customHeight="1" x14ac:dyDescent="0.2">
      <c r="A68" s="89">
        <v>44404</v>
      </c>
      <c r="B68" s="101" t="s">
        <v>54</v>
      </c>
      <c r="C68" s="91">
        <v>64</v>
      </c>
      <c r="D68" s="92">
        <v>0.14787037037037037</v>
      </c>
      <c r="E68" s="92">
        <v>0.16282407407407407</v>
      </c>
      <c r="F68" s="66">
        <v>11</v>
      </c>
      <c r="G68" s="66">
        <v>40.756240000000005</v>
      </c>
      <c r="H68" s="93">
        <v>89.91</v>
      </c>
      <c r="I68" s="66">
        <v>3.85</v>
      </c>
      <c r="J68" s="66">
        <f t="shared" si="4"/>
        <v>46200</v>
      </c>
      <c r="K68" s="66">
        <f t="shared" si="5"/>
        <v>20.111650773993826</v>
      </c>
      <c r="L68" s="66">
        <v>76.5</v>
      </c>
      <c r="M68" s="66">
        <f t="shared" si="6"/>
        <v>17487.865487826195</v>
      </c>
      <c r="N68" s="66">
        <f t="shared" si="7"/>
        <v>120.57463545084454</v>
      </c>
      <c r="O68" s="94">
        <f t="shared" si="8"/>
        <v>1.4953703703703691E-2</v>
      </c>
      <c r="P68" s="95">
        <f t="shared" si="9"/>
        <v>30.650154798761637</v>
      </c>
      <c r="Q68" s="95">
        <f>AVERAGE(P$5:P68)</f>
        <v>31.721899624184168</v>
      </c>
      <c r="R68" s="96">
        <f t="shared" si="10"/>
        <v>11</v>
      </c>
      <c r="S68" s="97"/>
      <c r="T68" s="98">
        <f t="shared" si="11"/>
        <v>0.51651238441744163</v>
      </c>
      <c r="U68" s="99">
        <v>0.7</v>
      </c>
      <c r="V68" s="100"/>
    </row>
    <row r="69" spans="1:22" ht="12.75" customHeight="1" x14ac:dyDescent="0.2">
      <c r="A69" s="89">
        <v>44404</v>
      </c>
      <c r="B69" s="101" t="s">
        <v>54</v>
      </c>
      <c r="C69" s="91">
        <v>65</v>
      </c>
      <c r="D69" s="92">
        <v>0.23305555555555557</v>
      </c>
      <c r="E69" s="92">
        <v>0.28296296296296297</v>
      </c>
      <c r="F69" s="66">
        <v>14</v>
      </c>
      <c r="G69" s="66">
        <v>50.031488000000003</v>
      </c>
      <c r="H69" s="93">
        <v>80.150000000000006</v>
      </c>
      <c r="I69" s="66">
        <v>5.65</v>
      </c>
      <c r="J69" s="66">
        <f t="shared" si="4"/>
        <v>67800</v>
      </c>
      <c r="K69" s="66">
        <f t="shared" si="5"/>
        <v>7.6694961038961038</v>
      </c>
      <c r="L69" s="66">
        <v>76.5</v>
      </c>
      <c r="M69" s="66">
        <f t="shared" si="6"/>
        <v>58819.390163178308</v>
      </c>
      <c r="N69" s="66">
        <f t="shared" si="7"/>
        <v>405.54557852147525</v>
      </c>
      <c r="O69" s="94">
        <f t="shared" si="8"/>
        <v>4.99074074074074E-2</v>
      </c>
      <c r="P69" s="95">
        <f t="shared" si="9"/>
        <v>11.688311688311689</v>
      </c>
      <c r="Q69" s="95">
        <f>AVERAGE(P$5:P69)</f>
        <v>31.413690579016897</v>
      </c>
      <c r="R69" s="96">
        <f t="shared" si="10"/>
        <v>14</v>
      </c>
      <c r="S69" s="97"/>
      <c r="T69" s="98">
        <f t="shared" si="11"/>
        <v>0.2209552484604943</v>
      </c>
      <c r="U69" s="99">
        <v>0.7</v>
      </c>
      <c r="V69" s="100"/>
    </row>
    <row r="70" spans="1:22" ht="12.75" customHeight="1" x14ac:dyDescent="0.2">
      <c r="A70" s="89">
        <v>44405</v>
      </c>
      <c r="B70" s="101" t="s">
        <v>54</v>
      </c>
      <c r="C70" s="91">
        <v>66</v>
      </c>
      <c r="D70" s="92">
        <v>0.51194444444444442</v>
      </c>
      <c r="E70" s="92">
        <v>0.52780092592592587</v>
      </c>
      <c r="F70" s="66">
        <v>14</v>
      </c>
      <c r="G70" s="66">
        <v>49.696536000000002</v>
      </c>
      <c r="H70" s="93">
        <v>83.52</v>
      </c>
      <c r="I70" s="66">
        <v>10.66</v>
      </c>
      <c r="J70" s="66">
        <f t="shared" ref="J70:J133" si="12">I70*12000</f>
        <v>127920</v>
      </c>
      <c r="K70" s="66">
        <f t="shared" ref="K70:K133" si="13">P70*0.656168</f>
        <v>24.139319124087645</v>
      </c>
      <c r="L70" s="66">
        <v>76.5</v>
      </c>
      <c r="M70" s="66">
        <f t="shared" ref="M70:M133" si="14">((G70*1000)/L70)+((6.28*H70*J70)/(K70*L70))</f>
        <v>36982.700701283327</v>
      </c>
      <c r="N70" s="66">
        <f t="shared" ref="N70:N133" si="15">M70*0.00689476</f>
        <v>254.98684548718023</v>
      </c>
      <c r="O70" s="94">
        <f t="shared" ref="O70:O133" si="16">E70-D70</f>
        <v>1.5856481481481444E-2</v>
      </c>
      <c r="P70" s="95">
        <f t="shared" ref="P70:P133" si="17">F70/(O70*24)</f>
        <v>36.788321167883296</v>
      </c>
      <c r="Q70" s="95">
        <f>AVERAGE(P$5:P70)</f>
        <v>31.495124375817905</v>
      </c>
      <c r="R70" s="96">
        <f t="shared" ref="R70:R133" si="18">F70</f>
        <v>14</v>
      </c>
      <c r="S70" s="97"/>
      <c r="T70" s="98">
        <f t="shared" ref="T70:T133" si="19">((((P70/60)*1000)/H70)/Y$1)</f>
        <v>0.66738362736349288</v>
      </c>
      <c r="U70" s="99">
        <v>0.7</v>
      </c>
      <c r="V70" s="100"/>
    </row>
    <row r="71" spans="1:22" ht="12.75" customHeight="1" x14ac:dyDescent="0.2">
      <c r="A71" s="89">
        <v>44405</v>
      </c>
      <c r="B71" s="101" t="s">
        <v>54</v>
      </c>
      <c r="C71" s="91">
        <v>67</v>
      </c>
      <c r="D71" s="92">
        <v>0.72391203703703699</v>
      </c>
      <c r="E71" s="92">
        <v>0.72885416666666669</v>
      </c>
      <c r="F71" s="66">
        <v>11.5</v>
      </c>
      <c r="G71" s="66">
        <v>13.456528</v>
      </c>
      <c r="H71" s="93">
        <v>90.46</v>
      </c>
      <c r="I71" s="66">
        <v>9.68</v>
      </c>
      <c r="J71" s="66">
        <f t="shared" si="12"/>
        <v>116160</v>
      </c>
      <c r="K71" s="66">
        <f t="shared" si="13"/>
        <v>63.619098829038919</v>
      </c>
      <c r="L71" s="66">
        <v>76.5</v>
      </c>
      <c r="M71" s="66">
        <f t="shared" si="14"/>
        <v>13734.78436364872</v>
      </c>
      <c r="N71" s="66">
        <f t="shared" si="15"/>
        <v>94.698041839110644</v>
      </c>
      <c r="O71" s="94">
        <f t="shared" si="16"/>
        <v>4.942129629629699E-3</v>
      </c>
      <c r="P71" s="95">
        <f t="shared" si="17"/>
        <v>96.955503512879204</v>
      </c>
      <c r="Q71" s="95">
        <f>AVERAGE(P$5:P71)</f>
        <v>32.472144959953148</v>
      </c>
      <c r="R71" s="96">
        <f t="shared" si="18"/>
        <v>11.5</v>
      </c>
      <c r="S71" s="97"/>
      <c r="T71" s="98">
        <v>1</v>
      </c>
      <c r="U71" s="99">
        <v>0.7</v>
      </c>
      <c r="V71" s="100"/>
    </row>
    <row r="72" spans="1:22" ht="12.75" customHeight="1" x14ac:dyDescent="0.2">
      <c r="A72" s="89">
        <v>44405</v>
      </c>
      <c r="B72" s="101" t="s">
        <v>54</v>
      </c>
      <c r="C72" s="91">
        <v>68</v>
      </c>
      <c r="D72" s="92">
        <v>0.98962962962962964</v>
      </c>
      <c r="E72" s="92">
        <v>0.99291666666666656</v>
      </c>
      <c r="F72" s="66">
        <v>6</v>
      </c>
      <c r="G72" s="66">
        <v>28.520376000000002</v>
      </c>
      <c r="H72" s="93">
        <v>91.18</v>
      </c>
      <c r="I72" s="66">
        <v>5.27</v>
      </c>
      <c r="J72" s="66">
        <f t="shared" si="12"/>
        <v>63239.999999999993</v>
      </c>
      <c r="K72" s="66">
        <f t="shared" si="13"/>
        <v>49.905735211269352</v>
      </c>
      <c r="L72" s="66">
        <v>76.5</v>
      </c>
      <c r="M72" s="66">
        <f t="shared" si="14"/>
        <v>9857.8560930747899</v>
      </c>
      <c r="N72" s="66">
        <f t="shared" si="15"/>
        <v>67.96755187628834</v>
      </c>
      <c r="O72" s="94">
        <f t="shared" si="16"/>
        <v>3.2870370370369217E-3</v>
      </c>
      <c r="P72" s="95">
        <f t="shared" si="17"/>
        <v>76.05633802817168</v>
      </c>
      <c r="Q72" s="95">
        <f>AVERAGE(P$5:P72)</f>
        <v>33.113088975662244</v>
      </c>
      <c r="R72" s="96">
        <f t="shared" si="18"/>
        <v>6</v>
      </c>
      <c r="S72" s="97"/>
      <c r="T72" s="98">
        <v>1</v>
      </c>
      <c r="U72" s="99">
        <v>0.7</v>
      </c>
      <c r="V72" s="100"/>
    </row>
    <row r="73" spans="1:22" ht="12.75" customHeight="1" x14ac:dyDescent="0.2">
      <c r="A73" s="89">
        <v>44406</v>
      </c>
      <c r="B73" s="101" t="s">
        <v>54</v>
      </c>
      <c r="C73" s="91">
        <v>69</v>
      </c>
      <c r="D73" s="92">
        <v>2.2685185185185183E-2</v>
      </c>
      <c r="E73" s="92">
        <v>2.6342592592592588E-2</v>
      </c>
      <c r="F73" s="66">
        <v>6</v>
      </c>
      <c r="G73" s="66">
        <v>8.8121600000000004</v>
      </c>
      <c r="H73" s="93">
        <v>88.79</v>
      </c>
      <c r="I73" s="66">
        <v>6.01</v>
      </c>
      <c r="J73" s="66">
        <f t="shared" si="12"/>
        <v>72120</v>
      </c>
      <c r="K73" s="66">
        <f t="shared" si="13"/>
        <v>44.85198987341775</v>
      </c>
      <c r="L73" s="66">
        <v>76.5</v>
      </c>
      <c r="M73" s="66">
        <f t="shared" si="14"/>
        <v>11835.425216585112</v>
      </c>
      <c r="N73" s="66">
        <f t="shared" si="15"/>
        <v>81.602416366302364</v>
      </c>
      <c r="O73" s="94">
        <f t="shared" si="16"/>
        <v>3.6574074074074044E-3</v>
      </c>
      <c r="P73" s="95">
        <f t="shared" si="17"/>
        <v>68.354430379746887</v>
      </c>
      <c r="Q73" s="95">
        <f>AVERAGE(P$5:P73)</f>
        <v>33.62383305398231</v>
      </c>
      <c r="R73" s="96">
        <f t="shared" si="18"/>
        <v>6</v>
      </c>
      <c r="S73" s="97"/>
      <c r="T73" s="98">
        <v>1</v>
      </c>
      <c r="U73" s="99">
        <v>0.7</v>
      </c>
      <c r="V73" s="100"/>
    </row>
    <row r="74" spans="1:22" x14ac:dyDescent="0.2">
      <c r="A74" s="89">
        <v>44406</v>
      </c>
      <c r="B74" s="101" t="s">
        <v>54</v>
      </c>
      <c r="C74" s="91">
        <v>70</v>
      </c>
      <c r="D74" s="92">
        <v>0.44156250000000002</v>
      </c>
      <c r="E74" s="92">
        <v>0.44864583333333335</v>
      </c>
      <c r="F74" s="66">
        <v>9</v>
      </c>
      <c r="G74" s="66">
        <v>65.437031999999988</v>
      </c>
      <c r="H74" s="93">
        <v>84.08</v>
      </c>
      <c r="I74" s="66">
        <v>3.74</v>
      </c>
      <c r="J74" s="66">
        <f t="shared" si="12"/>
        <v>44880</v>
      </c>
      <c r="K74" s="66">
        <f t="shared" si="13"/>
        <v>34.738305882352954</v>
      </c>
      <c r="L74" s="66">
        <v>76.5</v>
      </c>
      <c r="M74" s="66">
        <f t="shared" si="14"/>
        <v>9772.7219157098243</v>
      </c>
      <c r="N74" s="66">
        <f t="shared" si="15"/>
        <v>67.380572155559463</v>
      </c>
      <c r="O74" s="94">
        <f t="shared" si="16"/>
        <v>7.0833333333333304E-3</v>
      </c>
      <c r="P74" s="95">
        <f t="shared" si="17"/>
        <v>52.94117647058826</v>
      </c>
      <c r="Q74" s="95">
        <f>AVERAGE(P$5:P74)</f>
        <v>33.899795102790968</v>
      </c>
      <c r="R74" s="96">
        <f t="shared" si="18"/>
        <v>9</v>
      </c>
      <c r="S74" s="97"/>
      <c r="T74" s="98">
        <f t="shared" si="19"/>
        <v>0.95401883614790139</v>
      </c>
      <c r="U74" s="99">
        <v>0.7</v>
      </c>
      <c r="V74" s="100"/>
    </row>
    <row r="75" spans="1:22" ht="12.75" customHeight="1" x14ac:dyDescent="0.2">
      <c r="A75" s="89">
        <v>44406</v>
      </c>
      <c r="B75" s="101" t="s">
        <v>54</v>
      </c>
      <c r="C75" s="91">
        <v>71</v>
      </c>
      <c r="D75" s="92">
        <v>0.60946759259259264</v>
      </c>
      <c r="E75" s="92">
        <v>0.61508101851851849</v>
      </c>
      <c r="F75" s="66">
        <v>9</v>
      </c>
      <c r="G75" s="66">
        <v>34.812528</v>
      </c>
      <c r="H75" s="93">
        <v>89.11</v>
      </c>
      <c r="I75" s="66">
        <v>5.37</v>
      </c>
      <c r="J75" s="66">
        <f t="shared" si="12"/>
        <v>64440</v>
      </c>
      <c r="K75" s="66">
        <f t="shared" si="13"/>
        <v>43.834728247423342</v>
      </c>
      <c r="L75" s="66">
        <v>76.5</v>
      </c>
      <c r="M75" s="66">
        <f t="shared" si="14"/>
        <v>11208.863505035608</v>
      </c>
      <c r="N75" s="66">
        <f t="shared" si="15"/>
        <v>77.282423739979308</v>
      </c>
      <c r="O75" s="94">
        <f t="shared" si="16"/>
        <v>5.6134259259258412E-3</v>
      </c>
      <c r="P75" s="95">
        <f t="shared" si="17"/>
        <v>66.804123711341219</v>
      </c>
      <c r="Q75" s="95">
        <f>AVERAGE(P$5:P75)</f>
        <v>34.363236350798715</v>
      </c>
      <c r="R75" s="96">
        <f t="shared" si="18"/>
        <v>9</v>
      </c>
      <c r="S75" s="97"/>
      <c r="T75" s="98">
        <v>1</v>
      </c>
      <c r="U75" s="99">
        <v>0.7</v>
      </c>
      <c r="V75" s="100"/>
    </row>
    <row r="76" spans="1:22" ht="12.75" customHeight="1" x14ac:dyDescent="0.2">
      <c r="A76" s="89">
        <v>44407</v>
      </c>
      <c r="B76" s="101" t="s">
        <v>54</v>
      </c>
      <c r="C76" s="91">
        <v>72</v>
      </c>
      <c r="D76" s="92">
        <v>0.82340277777777782</v>
      </c>
      <c r="E76" s="92">
        <v>0.82480324074074074</v>
      </c>
      <c r="F76" s="66">
        <v>2.54</v>
      </c>
      <c r="G76" s="66">
        <v>31.069608000000002</v>
      </c>
      <c r="H76" s="93">
        <v>72.38</v>
      </c>
      <c r="I76" s="66">
        <v>4.2</v>
      </c>
      <c r="J76" s="66">
        <f t="shared" si="12"/>
        <v>50400</v>
      </c>
      <c r="K76" s="66">
        <f t="shared" si="13"/>
        <v>49.586778446282409</v>
      </c>
      <c r="L76" s="66">
        <v>76.5</v>
      </c>
      <c r="M76" s="66">
        <f t="shared" si="14"/>
        <v>6445.3667212543332</v>
      </c>
      <c r="N76" s="66">
        <f t="shared" si="15"/>
        <v>44.439256655035528</v>
      </c>
      <c r="O76" s="94">
        <f t="shared" si="16"/>
        <v>1.4004629629629228E-3</v>
      </c>
      <c r="P76" s="95">
        <f t="shared" si="17"/>
        <v>75.570247933886463</v>
      </c>
      <c r="Q76" s="95">
        <f>AVERAGE(P$5:P76)</f>
        <v>34.93555595611938</v>
      </c>
      <c r="R76" s="96">
        <f t="shared" si="18"/>
        <v>2.54</v>
      </c>
      <c r="S76" s="97"/>
      <c r="T76" s="98">
        <v>1</v>
      </c>
      <c r="U76" s="99">
        <v>0.7</v>
      </c>
      <c r="V76" s="100"/>
    </row>
    <row r="77" spans="1:22" ht="12.75" customHeight="1" x14ac:dyDescent="0.2">
      <c r="A77" s="89">
        <v>44407</v>
      </c>
      <c r="B77" s="101" t="s">
        <v>54</v>
      </c>
      <c r="C77" s="91">
        <v>73</v>
      </c>
      <c r="D77" s="92">
        <v>0.94275462962962964</v>
      </c>
      <c r="E77" s="92">
        <v>0.95001157407407411</v>
      </c>
      <c r="F77" s="66">
        <v>12</v>
      </c>
      <c r="G77" s="66">
        <v>38.939855999999999</v>
      </c>
      <c r="H77" s="93">
        <v>91.52</v>
      </c>
      <c r="I77" s="66">
        <v>3.54</v>
      </c>
      <c r="J77" s="66">
        <f t="shared" si="12"/>
        <v>42480</v>
      </c>
      <c r="K77" s="66">
        <f t="shared" si="13"/>
        <v>45.209661244018989</v>
      </c>
      <c r="L77" s="66">
        <v>76.5</v>
      </c>
      <c r="M77" s="66">
        <f t="shared" si="14"/>
        <v>7568.4125990970351</v>
      </c>
      <c r="N77" s="66">
        <f t="shared" si="15"/>
        <v>52.182388451750271</v>
      </c>
      <c r="O77" s="94">
        <f t="shared" si="16"/>
        <v>7.2569444444444686E-3</v>
      </c>
      <c r="P77" s="95">
        <f t="shared" si="17"/>
        <v>68.899521531100248</v>
      </c>
      <c r="Q77" s="95">
        <f>AVERAGE(P$5:P77)</f>
        <v>35.40081575851638</v>
      </c>
      <c r="R77" s="96">
        <f t="shared" si="18"/>
        <v>12</v>
      </c>
      <c r="S77" s="97"/>
      <c r="T77" s="98">
        <v>1</v>
      </c>
      <c r="U77" s="99">
        <v>0.7</v>
      </c>
      <c r="V77" s="100"/>
    </row>
    <row r="78" spans="1:22" ht="12.75" customHeight="1" x14ac:dyDescent="0.2">
      <c r="A78" s="89">
        <v>44407</v>
      </c>
      <c r="B78" s="101" t="s">
        <v>53</v>
      </c>
      <c r="C78" s="91">
        <v>74</v>
      </c>
      <c r="D78" s="92">
        <v>9.1724537037037035E-2</v>
      </c>
      <c r="E78" s="92">
        <v>0.11185185185185186</v>
      </c>
      <c r="F78" s="66">
        <v>17</v>
      </c>
      <c r="G78" s="66">
        <v>26.814143999999999</v>
      </c>
      <c r="H78" s="93">
        <v>91.12</v>
      </c>
      <c r="I78" s="66">
        <v>2.7</v>
      </c>
      <c r="J78" s="66">
        <f t="shared" si="12"/>
        <v>32400.000000000004</v>
      </c>
      <c r="K78" s="66">
        <f t="shared" si="13"/>
        <v>23.09228384128809</v>
      </c>
      <c r="L78" s="66">
        <v>76.5</v>
      </c>
      <c r="M78" s="66">
        <f t="shared" si="14"/>
        <v>10845.695344405109</v>
      </c>
      <c r="N78" s="66">
        <f t="shared" si="15"/>
        <v>74.778466432790566</v>
      </c>
      <c r="O78" s="94">
        <f t="shared" si="16"/>
        <v>2.012731481481482E-2</v>
      </c>
      <c r="P78" s="95">
        <f t="shared" si="17"/>
        <v>35.192639447958591</v>
      </c>
      <c r="Q78" s="95">
        <f>AVERAGE(P$5:P78)</f>
        <v>35.398002565130469</v>
      </c>
      <c r="R78" s="96">
        <f t="shared" si="18"/>
        <v>17</v>
      </c>
      <c r="S78" s="97"/>
      <c r="T78" s="98">
        <f t="shared" si="19"/>
        <v>0.58518635844771116</v>
      </c>
      <c r="U78" s="99">
        <v>0.7</v>
      </c>
      <c r="V78" s="100"/>
    </row>
    <row r="79" spans="1:22" ht="12.75" customHeight="1" x14ac:dyDescent="0.2">
      <c r="A79" s="89">
        <v>44407</v>
      </c>
      <c r="B79" s="90" t="s">
        <v>54</v>
      </c>
      <c r="C79" s="91">
        <v>75</v>
      </c>
      <c r="D79" s="92">
        <v>0.94275462962962964</v>
      </c>
      <c r="E79" s="92">
        <v>0.95001157407407411</v>
      </c>
      <c r="F79" s="66">
        <v>12</v>
      </c>
      <c r="G79" s="66">
        <v>38.939855999999999</v>
      </c>
      <c r="H79" s="93">
        <v>91.52</v>
      </c>
      <c r="I79" s="66">
        <v>4.8600000000000003</v>
      </c>
      <c r="J79" s="66">
        <f t="shared" si="12"/>
        <v>58320.000000000007</v>
      </c>
      <c r="K79" s="66">
        <f t="shared" si="13"/>
        <v>45.209661244018989</v>
      </c>
      <c r="L79" s="66">
        <v>76.5</v>
      </c>
      <c r="M79" s="66">
        <f t="shared" si="14"/>
        <v>10200.729331628398</v>
      </c>
      <c r="N79" s="66">
        <f t="shared" si="15"/>
        <v>70.331580566538207</v>
      </c>
      <c r="O79" s="94">
        <f t="shared" si="16"/>
        <v>7.2569444444444686E-3</v>
      </c>
      <c r="P79" s="95">
        <f t="shared" si="17"/>
        <v>68.899521531100248</v>
      </c>
      <c r="Q79" s="95">
        <f>AVERAGE(P$5:P79)</f>
        <v>35.844689484676728</v>
      </c>
      <c r="R79" s="96">
        <f t="shared" si="18"/>
        <v>12</v>
      </c>
      <c r="S79" s="97"/>
      <c r="T79" s="98">
        <v>1</v>
      </c>
      <c r="U79" s="99">
        <v>0.7</v>
      </c>
      <c r="V79" s="100"/>
    </row>
    <row r="80" spans="1:22" ht="12.75" customHeight="1" x14ac:dyDescent="0.2">
      <c r="A80" s="89">
        <v>44407</v>
      </c>
      <c r="B80" s="90" t="s">
        <v>53</v>
      </c>
      <c r="C80" s="91">
        <v>76</v>
      </c>
      <c r="D80" s="92">
        <v>9.1724537037037035E-2</v>
      </c>
      <c r="E80" s="92">
        <v>0.11185185185185186</v>
      </c>
      <c r="F80" s="66">
        <v>17</v>
      </c>
      <c r="G80" s="66">
        <v>26.814143999999999</v>
      </c>
      <c r="H80" s="93">
        <v>91.12</v>
      </c>
      <c r="I80" s="66">
        <v>4.3099999999999996</v>
      </c>
      <c r="J80" s="66">
        <f t="shared" si="12"/>
        <v>51719.999999999993</v>
      </c>
      <c r="K80" s="66">
        <f t="shared" si="13"/>
        <v>23.09228384128809</v>
      </c>
      <c r="L80" s="66">
        <v>76.5</v>
      </c>
      <c r="M80" s="66">
        <f t="shared" si="14"/>
        <v>17103.934488697792</v>
      </c>
      <c r="N80" s="66">
        <f t="shared" si="15"/>
        <v>117.92752335529399</v>
      </c>
      <c r="O80" s="94">
        <f t="shared" si="16"/>
        <v>2.012731481481482E-2</v>
      </c>
      <c r="P80" s="95">
        <f t="shared" si="17"/>
        <v>35.192639447958591</v>
      </c>
      <c r="Q80" s="95">
        <f>AVERAGE(P$5:P80)</f>
        <v>35.836109878930436</v>
      </c>
      <c r="R80" s="96">
        <f t="shared" si="18"/>
        <v>17</v>
      </c>
      <c r="S80" s="97"/>
      <c r="T80" s="98">
        <f t="shared" si="19"/>
        <v>0.58518635844771116</v>
      </c>
      <c r="U80" s="99">
        <v>0.7</v>
      </c>
      <c r="V80" s="100"/>
    </row>
    <row r="81" spans="1:22" ht="12.75" customHeight="1" x14ac:dyDescent="0.2">
      <c r="A81" s="89">
        <v>44408</v>
      </c>
      <c r="B81" s="101" t="s">
        <v>54</v>
      </c>
      <c r="C81" s="91">
        <v>77</v>
      </c>
      <c r="D81" s="92">
        <v>0.54681712962962969</v>
      </c>
      <c r="E81" s="92">
        <v>0.54758101851851848</v>
      </c>
      <c r="F81" s="66">
        <v>5</v>
      </c>
      <c r="G81" s="66">
        <v>47.138311999999999</v>
      </c>
      <c r="H81" s="93">
        <v>88.54</v>
      </c>
      <c r="I81" s="66">
        <v>6.73</v>
      </c>
      <c r="J81" s="66">
        <f t="shared" si="12"/>
        <v>80760</v>
      </c>
      <c r="K81" s="66">
        <f t="shared" si="13"/>
        <v>178.95490909093311</v>
      </c>
      <c r="L81" s="66">
        <v>76.5</v>
      </c>
      <c r="M81" s="66">
        <f t="shared" si="14"/>
        <v>3896.3122797500109</v>
      </c>
      <c r="N81" s="66">
        <f t="shared" si="15"/>
        <v>26.864138053929185</v>
      </c>
      <c r="O81" s="94">
        <f t="shared" si="16"/>
        <v>7.6388888888878625E-4</v>
      </c>
      <c r="P81" s="95">
        <f t="shared" si="17"/>
        <v>272.72727272730936</v>
      </c>
      <c r="Q81" s="95">
        <f>AVERAGE(P$5:P81)</f>
        <v>38.912618487350947</v>
      </c>
      <c r="R81" s="96">
        <f t="shared" si="18"/>
        <v>5</v>
      </c>
      <c r="S81" s="97"/>
      <c r="T81" s="98">
        <v>1</v>
      </c>
      <c r="U81" s="99">
        <v>0.7</v>
      </c>
      <c r="V81" s="100"/>
    </row>
    <row r="82" spans="1:22" x14ac:dyDescent="0.2">
      <c r="A82" s="89">
        <v>44408</v>
      </c>
      <c r="B82" s="90" t="s">
        <v>54</v>
      </c>
      <c r="C82" s="91">
        <v>78</v>
      </c>
      <c r="D82" s="92">
        <v>0.80781249999999993</v>
      </c>
      <c r="E82" s="92">
        <v>0.82407407407407407</v>
      </c>
      <c r="F82" s="66">
        <v>17</v>
      </c>
      <c r="G82" s="66">
        <v>46.668479999999995</v>
      </c>
      <c r="H82" s="93">
        <v>91.6</v>
      </c>
      <c r="I82" s="66">
        <v>3.61</v>
      </c>
      <c r="J82" s="66">
        <f t="shared" si="12"/>
        <v>43320</v>
      </c>
      <c r="K82" s="66">
        <f t="shared" si="13"/>
        <v>28.58183743772231</v>
      </c>
      <c r="L82" s="66">
        <v>76.5</v>
      </c>
      <c r="M82" s="66">
        <f t="shared" si="14"/>
        <v>12007.083204285223</v>
      </c>
      <c r="N82" s="66">
        <f t="shared" si="15"/>
        <v>82.785956993577585</v>
      </c>
      <c r="O82" s="94">
        <f t="shared" si="16"/>
        <v>1.6261574074074137E-2</v>
      </c>
      <c r="P82" s="95">
        <f t="shared" si="17"/>
        <v>43.558718861209798</v>
      </c>
      <c r="Q82" s="95">
        <f>AVERAGE(P$5:P82)</f>
        <v>38.972183876759395</v>
      </c>
      <c r="R82" s="96">
        <f t="shared" si="18"/>
        <v>17</v>
      </c>
      <c r="S82" s="97"/>
      <c r="T82" s="98">
        <f t="shared" si="19"/>
        <v>0.72050282620765183</v>
      </c>
      <c r="U82" s="99">
        <v>0.7</v>
      </c>
      <c r="V82" s="100"/>
    </row>
    <row r="83" spans="1:22" ht="12.75" customHeight="1" x14ac:dyDescent="0.2">
      <c r="A83" s="89">
        <v>44409</v>
      </c>
      <c r="B83" s="101" t="s">
        <v>54</v>
      </c>
      <c r="C83" s="91">
        <v>79</v>
      </c>
      <c r="D83" s="92">
        <v>0.38445601851851857</v>
      </c>
      <c r="E83" s="92">
        <v>0.39579861111111114</v>
      </c>
      <c r="F83" s="66">
        <v>17</v>
      </c>
      <c r="G83" s="66">
        <v>43.894447999999997</v>
      </c>
      <c r="H83" s="93">
        <v>77.98</v>
      </c>
      <c r="I83" s="66">
        <v>2.86</v>
      </c>
      <c r="J83" s="66">
        <f t="shared" si="12"/>
        <v>34320</v>
      </c>
      <c r="K83" s="66">
        <f t="shared" si="13"/>
        <v>40.977022040816401</v>
      </c>
      <c r="L83" s="66">
        <v>76.5</v>
      </c>
      <c r="M83" s="66">
        <f t="shared" si="14"/>
        <v>5935.3085091121629</v>
      </c>
      <c r="N83" s="66">
        <f t="shared" si="15"/>
        <v>40.922527696286174</v>
      </c>
      <c r="O83" s="94">
        <f t="shared" si="16"/>
        <v>1.1342592592592571E-2</v>
      </c>
      <c r="P83" s="95">
        <f t="shared" si="17"/>
        <v>62.448979591836853</v>
      </c>
      <c r="Q83" s="95">
        <f>AVERAGE(P$5:P83)</f>
        <v>39.269358506064165</v>
      </c>
      <c r="R83" s="96">
        <f t="shared" si="18"/>
        <v>17</v>
      </c>
      <c r="S83" s="97"/>
      <c r="T83" s="98">
        <v>1</v>
      </c>
      <c r="U83" s="99">
        <v>0.7</v>
      </c>
      <c r="V83" s="100"/>
    </row>
    <row r="84" spans="1:22" ht="12.75" customHeight="1" x14ac:dyDescent="0.2">
      <c r="A84" s="89">
        <v>44410</v>
      </c>
      <c r="B84" s="101" t="s">
        <v>54</v>
      </c>
      <c r="C84" s="91">
        <v>80</v>
      </c>
      <c r="D84" s="92">
        <v>1.1736111111111109E-2</v>
      </c>
      <c r="E84" s="92">
        <v>1.6377314814814813E-2</v>
      </c>
      <c r="F84" s="66">
        <v>11.5</v>
      </c>
      <c r="G84" s="66">
        <v>4.5532071039999993</v>
      </c>
      <c r="H84" s="93">
        <v>90.1</v>
      </c>
      <c r="I84" s="66">
        <v>2.83</v>
      </c>
      <c r="J84" s="66">
        <f t="shared" si="12"/>
        <v>33960</v>
      </c>
      <c r="K84" s="66">
        <f t="shared" si="13"/>
        <v>67.744027930174553</v>
      </c>
      <c r="L84" s="66">
        <v>76.5</v>
      </c>
      <c r="M84" s="66">
        <f t="shared" si="14"/>
        <v>3767.3477813610748</v>
      </c>
      <c r="N84" s="66">
        <f t="shared" si="15"/>
        <v>25.974958789017084</v>
      </c>
      <c r="O84" s="94">
        <f t="shared" si="16"/>
        <v>4.6412037037037047E-3</v>
      </c>
      <c r="P84" s="95">
        <f t="shared" si="17"/>
        <v>103.24189526184537</v>
      </c>
      <c r="Q84" s="95">
        <f>AVERAGE(P$5:P84)</f>
        <v>40.069015215511435</v>
      </c>
      <c r="R84" s="96">
        <f t="shared" si="18"/>
        <v>11.5</v>
      </c>
      <c r="S84" s="97"/>
      <c r="T84" s="98">
        <v>1</v>
      </c>
      <c r="U84" s="99">
        <v>0.7</v>
      </c>
      <c r="V84" s="100"/>
    </row>
    <row r="85" spans="1:22" ht="12.75" customHeight="1" x14ac:dyDescent="0.2">
      <c r="A85" s="89">
        <v>44415</v>
      </c>
      <c r="B85" s="101" t="s">
        <v>54</v>
      </c>
      <c r="C85" s="91">
        <v>81</v>
      </c>
      <c r="D85" s="92">
        <v>1.4548611111111111E-2</v>
      </c>
      <c r="E85" s="92">
        <v>2.5381944444444443E-2</v>
      </c>
      <c r="F85" s="66">
        <v>16.5</v>
      </c>
      <c r="G85" s="66">
        <v>61.853719999999996</v>
      </c>
      <c r="H85" s="93">
        <v>82.17</v>
      </c>
      <c r="I85" s="66">
        <v>5.69</v>
      </c>
      <c r="J85" s="66">
        <f t="shared" si="12"/>
        <v>68280</v>
      </c>
      <c r="K85" s="66">
        <f t="shared" si="13"/>
        <v>41.641430769230773</v>
      </c>
      <c r="L85" s="66">
        <v>76.5</v>
      </c>
      <c r="M85" s="66">
        <f t="shared" si="14"/>
        <v>11869.162633245605</v>
      </c>
      <c r="N85" s="66">
        <f t="shared" si="15"/>
        <v>81.835027757196471</v>
      </c>
      <c r="O85" s="94">
        <f t="shared" si="16"/>
        <v>1.0833333333333332E-2</v>
      </c>
      <c r="P85" s="95">
        <f t="shared" si="17"/>
        <v>63.461538461538474</v>
      </c>
      <c r="Q85" s="95">
        <f>AVERAGE(P$5:P85)</f>
        <v>40.357811798795716</v>
      </c>
      <c r="R85" s="96">
        <f t="shared" si="18"/>
        <v>16.5</v>
      </c>
      <c r="S85" s="97"/>
      <c r="T85" s="98">
        <v>1</v>
      </c>
      <c r="U85" s="99">
        <v>0.7</v>
      </c>
      <c r="V85" s="100"/>
    </row>
    <row r="86" spans="1:22" ht="12.75" customHeight="1" x14ac:dyDescent="0.2">
      <c r="A86" s="89">
        <v>44410</v>
      </c>
      <c r="B86" s="101" t="s">
        <v>54</v>
      </c>
      <c r="C86" s="91">
        <v>82</v>
      </c>
      <c r="D86" s="92">
        <v>0.67182870370370373</v>
      </c>
      <c r="E86" s="92">
        <v>0.68165509259259249</v>
      </c>
      <c r="F86" s="66">
        <v>16</v>
      </c>
      <c r="G86" s="66">
        <v>18.161592000000002</v>
      </c>
      <c r="H86" s="93">
        <v>90.2</v>
      </c>
      <c r="I86" s="66">
        <v>4.5599999999999996</v>
      </c>
      <c r="J86" s="66">
        <f t="shared" si="12"/>
        <v>54719.999999999993</v>
      </c>
      <c r="K86" s="66">
        <f t="shared" si="13"/>
        <v>44.517404946997054</v>
      </c>
      <c r="L86" s="66">
        <v>76.5</v>
      </c>
      <c r="M86" s="66">
        <f t="shared" si="14"/>
        <v>9339.0745359778721</v>
      </c>
      <c r="N86" s="66">
        <f t="shared" si="15"/>
        <v>64.390677547678791</v>
      </c>
      <c r="O86" s="94">
        <f t="shared" si="16"/>
        <v>9.8263888888887596E-3</v>
      </c>
      <c r="P86" s="95">
        <f t="shared" si="17"/>
        <v>67.844522968198774</v>
      </c>
      <c r="Q86" s="95">
        <f>AVERAGE(P$5:P86)</f>
        <v>40.693015593544537</v>
      </c>
      <c r="R86" s="96">
        <f t="shared" si="18"/>
        <v>16</v>
      </c>
      <c r="S86" s="97"/>
      <c r="T86" s="98">
        <v>1</v>
      </c>
      <c r="U86" s="99">
        <v>0.7</v>
      </c>
      <c r="V86" s="100"/>
    </row>
    <row r="87" spans="1:22" x14ac:dyDescent="0.2">
      <c r="A87" s="89">
        <v>44410</v>
      </c>
      <c r="B87" s="101" t="s">
        <v>54</v>
      </c>
      <c r="C87" s="91">
        <v>83</v>
      </c>
      <c r="D87" s="92">
        <v>0.9575231481481481</v>
      </c>
      <c r="E87" s="92">
        <v>0.9634490740740741</v>
      </c>
      <c r="F87" s="66">
        <v>16</v>
      </c>
      <c r="G87" s="66">
        <v>15.571895999999999</v>
      </c>
      <c r="H87" s="93">
        <v>90.9</v>
      </c>
      <c r="I87" s="66">
        <v>3.62</v>
      </c>
      <c r="J87" s="66">
        <f t="shared" si="12"/>
        <v>43440</v>
      </c>
      <c r="K87" s="66">
        <f t="shared" si="13"/>
        <v>73.818899999999061</v>
      </c>
      <c r="L87" s="66">
        <v>76.5</v>
      </c>
      <c r="M87" s="66">
        <f t="shared" si="14"/>
        <v>4594.7655333950188</v>
      </c>
      <c r="N87" s="66">
        <f t="shared" si="15"/>
        <v>31.679805609030637</v>
      </c>
      <c r="O87" s="94">
        <f t="shared" si="16"/>
        <v>5.9259259259260011E-3</v>
      </c>
      <c r="P87" s="95">
        <f t="shared" si="17"/>
        <v>112.49999999999858</v>
      </c>
      <c r="Q87" s="95">
        <f>AVERAGE(P$5:P87)</f>
        <v>41.558159983983742</v>
      </c>
      <c r="R87" s="96">
        <f t="shared" si="18"/>
        <v>16</v>
      </c>
      <c r="S87" s="97"/>
      <c r="T87" s="98">
        <v>1</v>
      </c>
      <c r="U87" s="99">
        <v>0.7</v>
      </c>
      <c r="V87" s="100"/>
    </row>
    <row r="88" spans="1:22" ht="12.75" customHeight="1" x14ac:dyDescent="0.2">
      <c r="A88" s="89">
        <v>44411</v>
      </c>
      <c r="B88" s="101" t="s">
        <v>53</v>
      </c>
      <c r="C88" s="91">
        <v>84</v>
      </c>
      <c r="D88" s="92">
        <v>0.15453703703703703</v>
      </c>
      <c r="E88" s="92">
        <v>0.17474537037037038</v>
      </c>
      <c r="F88" s="66">
        <v>16.5</v>
      </c>
      <c r="G88" s="66">
        <v>38.375608</v>
      </c>
      <c r="H88" s="93">
        <v>87.33</v>
      </c>
      <c r="I88" s="66">
        <v>-3.03</v>
      </c>
      <c r="J88" s="66">
        <f t="shared" si="12"/>
        <v>-36360</v>
      </c>
      <c r="K88" s="66">
        <f t="shared" si="13"/>
        <v>22.323241237113379</v>
      </c>
      <c r="L88" s="66">
        <v>76.5</v>
      </c>
      <c r="M88" s="66">
        <f t="shared" si="14"/>
        <v>-11175.277688200305</v>
      </c>
      <c r="N88" s="66">
        <f t="shared" si="15"/>
        <v>-77.050857593495934</v>
      </c>
      <c r="O88" s="94">
        <f t="shared" si="16"/>
        <v>2.0208333333333356E-2</v>
      </c>
      <c r="P88" s="95">
        <f t="shared" si="17"/>
        <v>34.020618556700995</v>
      </c>
      <c r="Q88" s="95">
        <f>AVERAGE(P$5:P88)</f>
        <v>41.468427347944662</v>
      </c>
      <c r="R88" s="96">
        <f t="shared" si="18"/>
        <v>16.5</v>
      </c>
      <c r="S88" s="97"/>
      <c r="T88" s="98">
        <f t="shared" si="19"/>
        <v>0.59024838832677506</v>
      </c>
      <c r="U88" s="99">
        <v>0.7</v>
      </c>
      <c r="V88" s="100"/>
    </row>
    <row r="89" spans="1:22" ht="12.75" customHeight="1" x14ac:dyDescent="0.2">
      <c r="A89" s="89">
        <v>44411</v>
      </c>
      <c r="B89" s="101" t="s">
        <v>54</v>
      </c>
      <c r="C89" s="91">
        <v>85</v>
      </c>
      <c r="D89" s="92">
        <v>0.50331018518518522</v>
      </c>
      <c r="E89" s="92">
        <v>0.52202546296296293</v>
      </c>
      <c r="F89" s="66">
        <v>17</v>
      </c>
      <c r="G89" s="66">
        <v>40.868639999999999</v>
      </c>
      <c r="H89" s="93">
        <v>89.91</v>
      </c>
      <c r="I89" s="66">
        <v>2.48</v>
      </c>
      <c r="J89" s="66">
        <f t="shared" si="12"/>
        <v>29760</v>
      </c>
      <c r="K89" s="66">
        <f t="shared" si="13"/>
        <v>24.834558812616052</v>
      </c>
      <c r="L89" s="66">
        <v>76.5</v>
      </c>
      <c r="M89" s="66">
        <f t="shared" si="14"/>
        <v>9378.9219768740641</v>
      </c>
      <c r="N89" s="66">
        <f t="shared" si="15"/>
        <v>64.665416089272213</v>
      </c>
      <c r="O89" s="94">
        <f t="shared" si="16"/>
        <v>1.8715277777777706E-2</v>
      </c>
      <c r="P89" s="95">
        <f t="shared" si="17"/>
        <v>37.847866419295137</v>
      </c>
      <c r="Q89" s="95">
        <f>AVERAGE(P$5:P89)</f>
        <v>41.425832513489965</v>
      </c>
      <c r="R89" s="96">
        <f t="shared" si="18"/>
        <v>17</v>
      </c>
      <c r="S89" s="97"/>
      <c r="T89" s="98">
        <f t="shared" si="19"/>
        <v>0.63780727561391592</v>
      </c>
      <c r="U89" s="99">
        <v>0.7</v>
      </c>
      <c r="V89" s="100"/>
    </row>
    <row r="90" spans="1:22" ht="12.75" customHeight="1" x14ac:dyDescent="0.2">
      <c r="A90" s="89">
        <v>44411</v>
      </c>
      <c r="B90" s="101" t="s">
        <v>54</v>
      </c>
      <c r="C90" s="91">
        <v>86</v>
      </c>
      <c r="D90" s="92">
        <v>0.91146990740740741</v>
      </c>
      <c r="E90" s="92">
        <v>0.92798611111111118</v>
      </c>
      <c r="F90" s="66">
        <v>16</v>
      </c>
      <c r="G90" s="66">
        <v>36.532247999999996</v>
      </c>
      <c r="H90" s="93">
        <v>77.94</v>
      </c>
      <c r="I90" s="66">
        <v>3.29</v>
      </c>
      <c r="J90" s="66">
        <f t="shared" si="12"/>
        <v>39480</v>
      </c>
      <c r="K90" s="66">
        <f t="shared" si="13"/>
        <v>26.485828170987983</v>
      </c>
      <c r="L90" s="66">
        <v>76.5</v>
      </c>
      <c r="M90" s="66">
        <f t="shared" si="14"/>
        <v>10014.774421524797</v>
      </c>
      <c r="N90" s="66">
        <f t="shared" si="15"/>
        <v>69.049466090552301</v>
      </c>
      <c r="O90" s="94">
        <f t="shared" si="16"/>
        <v>1.6516203703703769E-2</v>
      </c>
      <c r="P90" s="95">
        <f t="shared" si="17"/>
        <v>40.364400840924858</v>
      </c>
      <c r="Q90" s="95">
        <f>AVERAGE(P$5:P90)</f>
        <v>41.413490284739204</v>
      </c>
      <c r="R90" s="96">
        <f t="shared" si="18"/>
        <v>16</v>
      </c>
      <c r="S90" s="97"/>
      <c r="T90" s="98">
        <f t="shared" si="19"/>
        <v>0.78468287262394654</v>
      </c>
      <c r="U90" s="99">
        <v>0.7</v>
      </c>
      <c r="V90" s="100"/>
    </row>
    <row r="91" spans="1:22" ht="12.75" customHeight="1" x14ac:dyDescent="0.2">
      <c r="A91" s="89">
        <v>44412</v>
      </c>
      <c r="B91" s="101" t="s">
        <v>54</v>
      </c>
      <c r="C91" s="91">
        <v>87</v>
      </c>
      <c r="D91" s="92">
        <v>0.94822916666666668</v>
      </c>
      <c r="E91" s="92">
        <v>0.97414351851851855</v>
      </c>
      <c r="F91" s="66">
        <v>11</v>
      </c>
      <c r="G91" s="66">
        <v>4.3791039999999999</v>
      </c>
      <c r="H91" s="93">
        <v>46.2</v>
      </c>
      <c r="I91" s="66">
        <v>4.1100000000000003</v>
      </c>
      <c r="J91" s="66">
        <f t="shared" si="12"/>
        <v>49320.000000000007</v>
      </c>
      <c r="K91" s="66">
        <f t="shared" si="13"/>
        <v>11.605293791871365</v>
      </c>
      <c r="L91" s="66">
        <v>76.5</v>
      </c>
      <c r="M91" s="66">
        <f t="shared" si="14"/>
        <v>16175.093304924234</v>
      </c>
      <c r="N91" s="66">
        <f t="shared" si="15"/>
        <v>111.52338631505941</v>
      </c>
      <c r="O91" s="94">
        <f t="shared" si="16"/>
        <v>2.5914351851851869E-2</v>
      </c>
      <c r="P91" s="95">
        <f t="shared" si="17"/>
        <v>17.68646717284501</v>
      </c>
      <c r="Q91" s="95">
        <f>AVERAGE(P$5:P91)</f>
        <v>41.140765881154209</v>
      </c>
      <c r="R91" s="96">
        <f t="shared" si="18"/>
        <v>11</v>
      </c>
      <c r="S91" s="97"/>
      <c r="T91" s="98">
        <f t="shared" si="19"/>
        <v>0.58003631027302271</v>
      </c>
      <c r="U91" s="99">
        <v>0.7</v>
      </c>
      <c r="V91" s="100"/>
    </row>
    <row r="92" spans="1:22" x14ac:dyDescent="0.2">
      <c r="A92" s="89">
        <v>44413</v>
      </c>
      <c r="B92" s="101" t="s">
        <v>54</v>
      </c>
      <c r="C92" s="91">
        <v>88</v>
      </c>
      <c r="D92" s="92">
        <v>1.9907407407407408E-2</v>
      </c>
      <c r="E92" s="92">
        <v>2.3530092592592592E-2</v>
      </c>
      <c r="F92" s="66">
        <v>10.5</v>
      </c>
      <c r="G92" s="66">
        <v>22.826192000000002</v>
      </c>
      <c r="H92" s="93">
        <v>91.03</v>
      </c>
      <c r="I92" s="66">
        <v>2.41</v>
      </c>
      <c r="J92" s="66">
        <f t="shared" si="12"/>
        <v>28920</v>
      </c>
      <c r="K92" s="66">
        <f t="shared" si="13"/>
        <v>79.243292012779577</v>
      </c>
      <c r="L92" s="66">
        <v>76.5</v>
      </c>
      <c r="M92" s="66">
        <f t="shared" si="14"/>
        <v>3025.591281286725</v>
      </c>
      <c r="N92" s="66">
        <f t="shared" si="15"/>
        <v>20.860725742564458</v>
      </c>
      <c r="O92" s="94">
        <f t="shared" si="16"/>
        <v>3.6226851851851836E-3</v>
      </c>
      <c r="P92" s="95">
        <f t="shared" si="17"/>
        <v>120.76677316293934</v>
      </c>
      <c r="Q92" s="95">
        <f>AVERAGE(P$5:P92)</f>
        <v>42.045606872992678</v>
      </c>
      <c r="R92" s="96">
        <f t="shared" si="18"/>
        <v>10.5</v>
      </c>
      <c r="S92" s="97"/>
      <c r="T92" s="98">
        <v>1</v>
      </c>
      <c r="U92" s="99">
        <v>0.7</v>
      </c>
      <c r="V92" s="100"/>
    </row>
    <row r="93" spans="1:22" x14ac:dyDescent="0.2">
      <c r="A93" s="89">
        <v>44413</v>
      </c>
      <c r="B93" s="101" t="s">
        <v>54</v>
      </c>
      <c r="C93" s="91">
        <v>89</v>
      </c>
      <c r="D93" s="92">
        <v>0.19662037037037039</v>
      </c>
      <c r="E93" s="92">
        <v>0.20531250000000001</v>
      </c>
      <c r="F93" s="66">
        <v>16</v>
      </c>
      <c r="G93" s="66">
        <v>13.350872000000001</v>
      </c>
      <c r="H93" s="93">
        <v>93.53</v>
      </c>
      <c r="I93" s="66">
        <v>4.08</v>
      </c>
      <c r="J93" s="66">
        <f t="shared" si="12"/>
        <v>48960</v>
      </c>
      <c r="K93" s="66">
        <f t="shared" si="13"/>
        <v>50.326600266311644</v>
      </c>
      <c r="L93" s="66">
        <v>76.5</v>
      </c>
      <c r="M93" s="66">
        <f t="shared" si="14"/>
        <v>7644.0457484962526</v>
      </c>
      <c r="N93" s="66">
        <f t="shared" si="15"/>
        <v>52.703860864902019</v>
      </c>
      <c r="O93" s="94">
        <f t="shared" si="16"/>
        <v>8.6921296296296191E-3</v>
      </c>
      <c r="P93" s="95">
        <f t="shared" si="17"/>
        <v>76.69773635153139</v>
      </c>
      <c r="Q93" s="95">
        <f>AVERAGE(P$5:P93)</f>
        <v>42.434956642414463</v>
      </c>
      <c r="R93" s="96">
        <f t="shared" si="18"/>
        <v>16</v>
      </c>
      <c r="S93" s="97"/>
      <c r="T93" s="98">
        <v>1</v>
      </c>
      <c r="U93" s="99">
        <v>0.7</v>
      </c>
      <c r="V93" s="100"/>
    </row>
    <row r="94" spans="1:22" ht="12.75" customHeight="1" x14ac:dyDescent="0.2">
      <c r="A94" s="89">
        <v>44413</v>
      </c>
      <c r="B94" s="101" t="s">
        <v>54</v>
      </c>
      <c r="C94" s="91">
        <v>90</v>
      </c>
      <c r="D94" s="92">
        <v>0.64285879629629628</v>
      </c>
      <c r="E94" s="92">
        <v>0.66064814814814821</v>
      </c>
      <c r="F94" s="66">
        <v>16</v>
      </c>
      <c r="G94" s="66">
        <v>25.887968000000001</v>
      </c>
      <c r="H94" s="93">
        <v>87.33</v>
      </c>
      <c r="I94" s="66">
        <v>2.98</v>
      </c>
      <c r="J94" s="66">
        <f t="shared" si="12"/>
        <v>35760</v>
      </c>
      <c r="K94" s="66">
        <f t="shared" si="13"/>
        <v>24.590290696161244</v>
      </c>
      <c r="L94" s="66">
        <v>76.5</v>
      </c>
      <c r="M94" s="66">
        <f t="shared" si="14"/>
        <v>10763.871765138307</v>
      </c>
      <c r="N94" s="66">
        <f t="shared" si="15"/>
        <v>74.214312491404996</v>
      </c>
      <c r="O94" s="94">
        <f t="shared" si="16"/>
        <v>1.7789351851851931E-2</v>
      </c>
      <c r="P94" s="95">
        <f t="shared" si="17"/>
        <v>37.475601821730478</v>
      </c>
      <c r="Q94" s="95">
        <f>AVERAGE(P$5:P94)</f>
        <v>42.37985269996242</v>
      </c>
      <c r="R94" s="96">
        <f t="shared" si="18"/>
        <v>16</v>
      </c>
      <c r="S94" s="97"/>
      <c r="T94" s="98">
        <f t="shared" si="19"/>
        <v>0.65019139907717638</v>
      </c>
      <c r="U94" s="99">
        <v>0.7</v>
      </c>
      <c r="V94" s="100"/>
    </row>
    <row r="95" spans="1:22" x14ac:dyDescent="0.2">
      <c r="A95" s="89">
        <v>44413</v>
      </c>
      <c r="B95" s="101" t="s">
        <v>54</v>
      </c>
      <c r="C95" s="91">
        <v>91</v>
      </c>
      <c r="D95" s="92">
        <v>0.97740740740740739</v>
      </c>
      <c r="E95" s="92">
        <v>0.98670138888888881</v>
      </c>
      <c r="F95" s="66">
        <v>16.5</v>
      </c>
      <c r="G95" s="66">
        <v>11.523247999999999</v>
      </c>
      <c r="H95" s="93">
        <v>92.32</v>
      </c>
      <c r="I95" s="66">
        <v>2.77</v>
      </c>
      <c r="J95" s="66">
        <f t="shared" si="12"/>
        <v>33240</v>
      </c>
      <c r="K95" s="66">
        <f t="shared" si="13"/>
        <v>48.538454794520881</v>
      </c>
      <c r="L95" s="66">
        <v>76.5</v>
      </c>
      <c r="M95" s="66">
        <f t="shared" si="14"/>
        <v>5340.6511885622722</v>
      </c>
      <c r="N95" s="66">
        <f t="shared" si="15"/>
        <v>36.822508188851607</v>
      </c>
      <c r="O95" s="94">
        <f t="shared" si="16"/>
        <v>9.293981481481417E-3</v>
      </c>
      <c r="P95" s="95">
        <f t="shared" si="17"/>
        <v>73.97260273972654</v>
      </c>
      <c r="Q95" s="95">
        <f>AVERAGE(P$5:P95)</f>
        <v>42.727025777322467</v>
      </c>
      <c r="R95" s="96">
        <f t="shared" si="18"/>
        <v>16.5</v>
      </c>
      <c r="S95" s="97"/>
      <c r="T95" s="98">
        <v>1</v>
      </c>
      <c r="U95" s="99">
        <v>0.7</v>
      </c>
      <c r="V95" s="100"/>
    </row>
    <row r="96" spans="1:22" ht="12.75" customHeight="1" x14ac:dyDescent="0.2">
      <c r="A96" s="89">
        <v>44414</v>
      </c>
      <c r="B96" s="101" t="s">
        <v>54</v>
      </c>
      <c r="C96" s="91">
        <v>92</v>
      </c>
      <c r="D96" s="92">
        <v>0.20114583333333333</v>
      </c>
      <c r="E96" s="92">
        <v>0.20719907407407409</v>
      </c>
      <c r="F96" s="66">
        <v>11</v>
      </c>
      <c r="G96" s="66">
        <v>9.2887360000000001</v>
      </c>
      <c r="H96" s="93">
        <v>89.19</v>
      </c>
      <c r="I96" s="66">
        <v>3.17</v>
      </c>
      <c r="J96" s="66">
        <f t="shared" si="12"/>
        <v>38040</v>
      </c>
      <c r="K96" s="66">
        <f t="shared" si="13"/>
        <v>49.683083747609771</v>
      </c>
      <c r="L96" s="66">
        <v>76.5</v>
      </c>
      <c r="M96" s="66">
        <f t="shared" si="14"/>
        <v>5727.3341700973933</v>
      </c>
      <c r="N96" s="66">
        <f t="shared" si="15"/>
        <v>39.488594542620703</v>
      </c>
      <c r="O96" s="94">
        <f t="shared" si="16"/>
        <v>6.0532407407407618E-3</v>
      </c>
      <c r="P96" s="95">
        <f t="shared" si="17"/>
        <v>75.717017208412742</v>
      </c>
      <c r="Q96" s="95">
        <f>AVERAGE(P$5:P96)</f>
        <v>43.085612640703879</v>
      </c>
      <c r="R96" s="96">
        <f t="shared" si="18"/>
        <v>11</v>
      </c>
      <c r="S96" s="97"/>
      <c r="T96" s="98">
        <v>1</v>
      </c>
      <c r="U96" s="99">
        <v>0.7</v>
      </c>
      <c r="V96" s="100"/>
    </row>
    <row r="97" spans="1:22" ht="12.75" customHeight="1" x14ac:dyDescent="0.2">
      <c r="A97" s="89">
        <v>44414</v>
      </c>
      <c r="B97" s="101" t="s">
        <v>54</v>
      </c>
      <c r="C97" s="91">
        <v>93</v>
      </c>
      <c r="D97" s="92">
        <v>0.31645833333333334</v>
      </c>
      <c r="E97" s="92">
        <v>0.32398148148148148</v>
      </c>
      <c r="F97" s="66">
        <v>16.5</v>
      </c>
      <c r="G97" s="66">
        <v>16.079944000000001</v>
      </c>
      <c r="H97" s="93">
        <v>91.15</v>
      </c>
      <c r="I97" s="66">
        <v>2.48</v>
      </c>
      <c r="J97" s="66">
        <f t="shared" si="12"/>
        <v>29760</v>
      </c>
      <c r="K97" s="66">
        <f t="shared" si="13"/>
        <v>59.963660307692372</v>
      </c>
      <c r="L97" s="66">
        <v>76.5</v>
      </c>
      <c r="M97" s="66">
        <f t="shared" si="14"/>
        <v>3923.8342540056988</v>
      </c>
      <c r="N97" s="66">
        <f t="shared" si="15"/>
        <v>27.053895461148329</v>
      </c>
      <c r="O97" s="94">
        <f t="shared" si="16"/>
        <v>7.5231481481481399E-3</v>
      </c>
      <c r="P97" s="95">
        <f t="shared" si="17"/>
        <v>91.384615384615486</v>
      </c>
      <c r="Q97" s="95">
        <f>AVERAGE(P$5:P97)</f>
        <v>43.604956756229818</v>
      </c>
      <c r="R97" s="96">
        <f t="shared" si="18"/>
        <v>16.5</v>
      </c>
      <c r="S97" s="97"/>
      <c r="T97" s="98">
        <v>1</v>
      </c>
      <c r="U97" s="99">
        <v>0.7</v>
      </c>
      <c r="V97" s="100"/>
    </row>
    <row r="98" spans="1:22" ht="12.75" customHeight="1" x14ac:dyDescent="0.2">
      <c r="A98" s="89">
        <v>44414</v>
      </c>
      <c r="B98" s="101" t="s">
        <v>54</v>
      </c>
      <c r="C98" s="91">
        <v>94</v>
      </c>
      <c r="D98" s="92">
        <v>0.71642361111111119</v>
      </c>
      <c r="E98" s="92">
        <v>0.72335648148148157</v>
      </c>
      <c r="F98" s="66">
        <v>16.5</v>
      </c>
      <c r="G98" s="66">
        <v>10.388008000000001</v>
      </c>
      <c r="H98" s="93">
        <v>90.95</v>
      </c>
      <c r="I98" s="66">
        <v>4.4000000000000004</v>
      </c>
      <c r="J98" s="66">
        <f t="shared" si="12"/>
        <v>52800.000000000007</v>
      </c>
      <c r="K98" s="66">
        <f t="shared" si="13"/>
        <v>65.069080467445644</v>
      </c>
      <c r="L98" s="66">
        <v>76.5</v>
      </c>
      <c r="M98" s="66">
        <f t="shared" si="14"/>
        <v>6194.2219402304363</v>
      </c>
      <c r="N98" s="66">
        <f t="shared" si="15"/>
        <v>42.707673664623201</v>
      </c>
      <c r="O98" s="94">
        <f t="shared" si="16"/>
        <v>6.9328703703703809E-3</v>
      </c>
      <c r="P98" s="95">
        <f t="shared" si="17"/>
        <v>99.165275459098353</v>
      </c>
      <c r="Q98" s="95">
        <f>AVERAGE(P$5:P98)</f>
        <v>44.1960239764731</v>
      </c>
      <c r="R98" s="96">
        <f t="shared" si="18"/>
        <v>16.5</v>
      </c>
      <c r="S98" s="97"/>
      <c r="T98" s="98">
        <v>1</v>
      </c>
      <c r="U98" s="99">
        <v>0.7</v>
      </c>
      <c r="V98" s="100"/>
    </row>
    <row r="99" spans="1:22" ht="12.75" customHeight="1" x14ac:dyDescent="0.2">
      <c r="A99" s="89">
        <v>44414</v>
      </c>
      <c r="B99" s="101" t="s">
        <v>54</v>
      </c>
      <c r="C99" s="91">
        <v>95</v>
      </c>
      <c r="D99" s="92">
        <v>0.98151620370370374</v>
      </c>
      <c r="E99" s="92">
        <v>0.99353009259259262</v>
      </c>
      <c r="F99" s="66">
        <v>16.5</v>
      </c>
      <c r="G99" s="66">
        <v>26.067807999999999</v>
      </c>
      <c r="H99" s="93">
        <v>89.69</v>
      </c>
      <c r="I99" s="66">
        <v>4.97</v>
      </c>
      <c r="J99" s="66">
        <f t="shared" si="12"/>
        <v>59640</v>
      </c>
      <c r="K99" s="66">
        <f t="shared" si="13"/>
        <v>37.549498265895984</v>
      </c>
      <c r="L99" s="66">
        <v>76.5</v>
      </c>
      <c r="M99" s="66">
        <f t="shared" si="14"/>
        <v>12035.096002115548</v>
      </c>
      <c r="N99" s="66">
        <f t="shared" si="15"/>
        <v>82.979098511546198</v>
      </c>
      <c r="O99" s="94">
        <f t="shared" si="16"/>
        <v>1.201388888888888E-2</v>
      </c>
      <c r="P99" s="95">
        <f t="shared" si="17"/>
        <v>57.225433526011606</v>
      </c>
      <c r="Q99" s="95">
        <f>AVERAGE(P$5:P99)</f>
        <v>44.333175655941922</v>
      </c>
      <c r="R99" s="96">
        <f t="shared" si="18"/>
        <v>16.5</v>
      </c>
      <c r="S99" s="97"/>
      <c r="T99" s="98">
        <f t="shared" si="19"/>
        <v>0.96672095341887399</v>
      </c>
      <c r="U99" s="99">
        <v>0.7</v>
      </c>
      <c r="V99" s="100"/>
    </row>
    <row r="100" spans="1:22" ht="12.75" customHeight="1" x14ac:dyDescent="0.2">
      <c r="A100" s="89">
        <v>44415</v>
      </c>
      <c r="B100" s="101" t="s">
        <v>54</v>
      </c>
      <c r="C100" s="91">
        <v>96</v>
      </c>
      <c r="D100" s="92">
        <v>0.51643518518518516</v>
      </c>
      <c r="E100" s="92">
        <v>0.52664351851851854</v>
      </c>
      <c r="F100" s="66">
        <v>16</v>
      </c>
      <c r="G100" s="66">
        <v>10.770168</v>
      </c>
      <c r="H100" s="93">
        <v>70.569999999999993</v>
      </c>
      <c r="I100" s="66">
        <v>2.14</v>
      </c>
      <c r="J100" s="66">
        <f t="shared" si="12"/>
        <v>25680</v>
      </c>
      <c r="K100" s="66">
        <f t="shared" si="13"/>
        <v>42.85178775510186</v>
      </c>
      <c r="L100" s="66">
        <v>76.5</v>
      </c>
      <c r="M100" s="66">
        <f t="shared" si="14"/>
        <v>3612.504182657206</v>
      </c>
      <c r="N100" s="66">
        <f t="shared" si="15"/>
        <v>24.907349338417596</v>
      </c>
      <c r="O100" s="94">
        <f t="shared" si="16"/>
        <v>1.0208333333333375E-2</v>
      </c>
      <c r="P100" s="95">
        <f t="shared" si="17"/>
        <v>65.306122448979323</v>
      </c>
      <c r="Q100" s="95">
        <f>AVERAGE(P$5:P100)</f>
        <v>44.551643851702728</v>
      </c>
      <c r="R100" s="96">
        <f t="shared" si="18"/>
        <v>16</v>
      </c>
      <c r="S100" s="97"/>
      <c r="T100" s="98">
        <v>1</v>
      </c>
      <c r="U100" s="99">
        <v>0.7</v>
      </c>
      <c r="V100" s="100"/>
    </row>
    <row r="101" spans="1:22" ht="12.75" customHeight="1" x14ac:dyDescent="0.2">
      <c r="A101" s="89">
        <v>44415</v>
      </c>
      <c r="B101" s="101" t="s">
        <v>54</v>
      </c>
      <c r="C101" s="91">
        <v>97</v>
      </c>
      <c r="D101" s="92">
        <v>0.94895833333333324</v>
      </c>
      <c r="E101" s="92">
        <v>0.95331018518518518</v>
      </c>
      <c r="F101" s="66">
        <v>11</v>
      </c>
      <c r="G101" s="66">
        <v>26.020600000000002</v>
      </c>
      <c r="H101" s="93">
        <v>90.27</v>
      </c>
      <c r="I101" s="66">
        <v>2.36</v>
      </c>
      <c r="J101" s="66">
        <f t="shared" si="12"/>
        <v>28320</v>
      </c>
      <c r="K101" s="66">
        <f t="shared" si="13"/>
        <v>69.107055319147534</v>
      </c>
      <c r="L101" s="66">
        <v>76.5</v>
      </c>
      <c r="M101" s="66">
        <f t="shared" si="14"/>
        <v>3376.9128397802424</v>
      </c>
      <c r="N101" s="66">
        <f t="shared" si="15"/>
        <v>23.283003571203224</v>
      </c>
      <c r="O101" s="94">
        <f t="shared" si="16"/>
        <v>4.35185185185194E-3</v>
      </c>
      <c r="P101" s="95">
        <f t="shared" si="17"/>
        <v>105.31914893616808</v>
      </c>
      <c r="Q101" s="95">
        <f>AVERAGE(P$5:P101)</f>
        <v>45.178112976284844</v>
      </c>
      <c r="R101" s="96">
        <f t="shared" si="18"/>
        <v>11</v>
      </c>
      <c r="S101" s="97"/>
      <c r="T101" s="98">
        <v>1</v>
      </c>
      <c r="U101" s="99">
        <v>0.7</v>
      </c>
      <c r="V101" s="100"/>
    </row>
    <row r="102" spans="1:22" ht="12.75" customHeight="1" x14ac:dyDescent="0.2">
      <c r="A102" s="89">
        <v>44416</v>
      </c>
      <c r="B102" s="101" t="s">
        <v>54</v>
      </c>
      <c r="C102" s="91">
        <v>98</v>
      </c>
      <c r="D102" s="92">
        <v>0.18859953703703702</v>
      </c>
      <c r="E102" s="92">
        <v>0.19445601851851854</v>
      </c>
      <c r="F102" s="66">
        <v>11</v>
      </c>
      <c r="G102" s="66">
        <v>12.044784</v>
      </c>
      <c r="H102" s="93">
        <v>90.95</v>
      </c>
      <c r="I102" s="66">
        <v>5.61</v>
      </c>
      <c r="J102" s="66">
        <f t="shared" si="12"/>
        <v>67320</v>
      </c>
      <c r="K102" s="66">
        <f t="shared" si="13"/>
        <v>51.352278260869248</v>
      </c>
      <c r="L102" s="66">
        <v>76.5</v>
      </c>
      <c r="M102" s="66">
        <f t="shared" si="14"/>
        <v>9945.253041519718</v>
      </c>
      <c r="N102" s="66">
        <f t="shared" si="15"/>
        <v>68.570132860548483</v>
      </c>
      <c r="O102" s="94">
        <f t="shared" si="16"/>
        <v>5.856481481481518E-3</v>
      </c>
      <c r="P102" s="95">
        <f t="shared" si="17"/>
        <v>78.260869565216908</v>
      </c>
      <c r="Q102" s="95">
        <f>AVERAGE(P$5:P102)</f>
        <v>45.515692125151503</v>
      </c>
      <c r="R102" s="96">
        <f t="shared" si="18"/>
        <v>11</v>
      </c>
      <c r="S102" s="97"/>
      <c r="T102" s="98">
        <v>1</v>
      </c>
      <c r="U102" s="99">
        <v>0.7</v>
      </c>
      <c r="V102" s="100"/>
    </row>
    <row r="103" spans="1:22" ht="12.75" customHeight="1" x14ac:dyDescent="0.2">
      <c r="A103" s="89">
        <v>44416</v>
      </c>
      <c r="B103" s="101" t="s">
        <v>54</v>
      </c>
      <c r="C103" s="91">
        <v>99</v>
      </c>
      <c r="D103" s="92">
        <v>0.97956018518518517</v>
      </c>
      <c r="E103" s="92">
        <v>0.98166666666666658</v>
      </c>
      <c r="F103" s="66">
        <v>11</v>
      </c>
      <c r="G103" s="66">
        <v>29.219503999999997</v>
      </c>
      <c r="H103" s="93">
        <v>71.25</v>
      </c>
      <c r="I103" s="66">
        <v>5.15</v>
      </c>
      <c r="J103" s="66">
        <f t="shared" si="12"/>
        <v>61800.000000000007</v>
      </c>
      <c r="K103" s="66">
        <f t="shared" si="13"/>
        <v>142.77061978022505</v>
      </c>
      <c r="L103" s="66">
        <v>76.5</v>
      </c>
      <c r="M103" s="66">
        <f t="shared" si="14"/>
        <v>2913.7736085835904</v>
      </c>
      <c r="N103" s="66">
        <f t="shared" si="15"/>
        <v>20.089769725517794</v>
      </c>
      <c r="O103" s="94">
        <f t="shared" si="16"/>
        <v>2.1064814814814037E-3</v>
      </c>
      <c r="P103" s="95">
        <f t="shared" si="17"/>
        <v>217.58241758242562</v>
      </c>
      <c r="Q103" s="95">
        <f>AVERAGE(P$5:P103)</f>
        <v>47.253739857043158</v>
      </c>
      <c r="R103" s="96">
        <f t="shared" si="18"/>
        <v>11</v>
      </c>
      <c r="S103" s="97"/>
      <c r="T103" s="98">
        <v>1</v>
      </c>
      <c r="U103" s="99">
        <v>0.7</v>
      </c>
      <c r="V103" s="100"/>
    </row>
    <row r="104" spans="1:22" ht="12.75" customHeight="1" x14ac:dyDescent="0.2">
      <c r="A104" s="89">
        <v>44417</v>
      </c>
      <c r="B104" s="101" t="s">
        <v>54</v>
      </c>
      <c r="C104" s="91">
        <v>100</v>
      </c>
      <c r="D104" s="92">
        <v>3.2986111111111111E-3</v>
      </c>
      <c r="E104" s="92">
        <v>6.1111111111111114E-3</v>
      </c>
      <c r="F104" s="66">
        <v>11</v>
      </c>
      <c r="G104" s="66">
        <v>28.522624</v>
      </c>
      <c r="H104" s="93">
        <v>89.92</v>
      </c>
      <c r="I104" s="66">
        <v>4.93</v>
      </c>
      <c r="J104" s="66">
        <f t="shared" si="12"/>
        <v>59160</v>
      </c>
      <c r="K104" s="66">
        <f t="shared" si="13"/>
        <v>106.93108148148147</v>
      </c>
      <c r="L104" s="66">
        <v>76.5</v>
      </c>
      <c r="M104" s="66">
        <f t="shared" si="14"/>
        <v>4456.7787396004123</v>
      </c>
      <c r="N104" s="66">
        <f t="shared" si="15"/>
        <v>30.72841978264734</v>
      </c>
      <c r="O104" s="94">
        <f t="shared" si="16"/>
        <v>2.8125000000000003E-3</v>
      </c>
      <c r="P104" s="95">
        <f t="shared" si="17"/>
        <v>162.96296296296296</v>
      </c>
      <c r="Q104" s="95">
        <f>AVERAGE(P$5:P104)</f>
        <v>48.410832088102353</v>
      </c>
      <c r="R104" s="96">
        <f t="shared" si="18"/>
        <v>11</v>
      </c>
      <c r="S104" s="97"/>
      <c r="T104" s="98">
        <v>1</v>
      </c>
      <c r="U104" s="99">
        <v>0.7</v>
      </c>
      <c r="V104" s="100"/>
    </row>
    <row r="105" spans="1:22" ht="12.75" customHeight="1" x14ac:dyDescent="0.2">
      <c r="A105" s="89">
        <v>44417</v>
      </c>
      <c r="B105" s="101" t="s">
        <v>54</v>
      </c>
      <c r="C105" s="91">
        <v>101</v>
      </c>
      <c r="D105" s="92">
        <v>0.15201388888888889</v>
      </c>
      <c r="E105" s="92">
        <v>0.15890046296296298</v>
      </c>
      <c r="F105" s="66">
        <v>17.5</v>
      </c>
      <c r="G105" s="66">
        <v>5.9347199999999996</v>
      </c>
      <c r="H105" s="93">
        <v>91.09</v>
      </c>
      <c r="I105" s="66">
        <v>2.67</v>
      </c>
      <c r="J105" s="66">
        <f t="shared" si="12"/>
        <v>32040</v>
      </c>
      <c r="K105" s="66">
        <f t="shared" si="13"/>
        <v>69.476611764705751</v>
      </c>
      <c r="L105" s="66">
        <v>76.5</v>
      </c>
      <c r="M105" s="66">
        <f t="shared" si="14"/>
        <v>3526.0189398522507</v>
      </c>
      <c r="N105" s="66">
        <f t="shared" si="15"/>
        <v>24.311054345735702</v>
      </c>
      <c r="O105" s="94">
        <f t="shared" si="16"/>
        <v>6.8865740740740866E-3</v>
      </c>
      <c r="P105" s="95">
        <f t="shared" si="17"/>
        <v>105.88235294117628</v>
      </c>
      <c r="Q105" s="95">
        <f>AVERAGE(P$5:P105)</f>
        <v>48.97985704704368</v>
      </c>
      <c r="R105" s="96">
        <f t="shared" si="18"/>
        <v>17.5</v>
      </c>
      <c r="S105" s="97"/>
      <c r="T105" s="98">
        <v>1</v>
      </c>
      <c r="U105" s="99">
        <v>0.7</v>
      </c>
      <c r="V105" s="100"/>
    </row>
    <row r="106" spans="1:22" ht="12.75" customHeight="1" x14ac:dyDescent="0.2">
      <c r="A106" s="89">
        <v>44417</v>
      </c>
      <c r="B106" s="101" t="s">
        <v>54</v>
      </c>
      <c r="C106" s="91">
        <v>102</v>
      </c>
      <c r="D106" s="92">
        <v>0.73587962962962961</v>
      </c>
      <c r="E106" s="92">
        <v>0.78417824074074083</v>
      </c>
      <c r="F106" s="66">
        <v>17.5</v>
      </c>
      <c r="G106" s="66">
        <v>11.215272000000001</v>
      </c>
      <c r="H106" s="93">
        <v>91.89</v>
      </c>
      <c r="I106" s="66">
        <v>4.03</v>
      </c>
      <c r="J106" s="66">
        <f t="shared" si="12"/>
        <v>48360</v>
      </c>
      <c r="K106" s="66">
        <f t="shared" si="13"/>
        <v>9.9062027318475678</v>
      </c>
      <c r="L106" s="66">
        <v>76.5</v>
      </c>
      <c r="M106" s="66">
        <f t="shared" si="14"/>
        <v>36971.84102372425</v>
      </c>
      <c r="N106" s="66">
        <f t="shared" si="15"/>
        <v>254.91197061673299</v>
      </c>
      <c r="O106" s="94">
        <f t="shared" si="16"/>
        <v>4.8298611111111223E-2</v>
      </c>
      <c r="P106" s="95">
        <f t="shared" si="17"/>
        <v>15.097052480230015</v>
      </c>
      <c r="Q106" s="95">
        <f>AVERAGE(P$5:P106)</f>
        <v>48.647672688545505</v>
      </c>
      <c r="R106" s="96">
        <f t="shared" si="18"/>
        <v>17.5</v>
      </c>
      <c r="S106" s="97"/>
      <c r="T106" s="98">
        <f t="shared" si="19"/>
        <v>0.2489315697001028</v>
      </c>
      <c r="U106" s="99">
        <v>0.7</v>
      </c>
      <c r="V106" s="100"/>
    </row>
    <row r="107" spans="1:22" ht="12.75" customHeight="1" x14ac:dyDescent="0.2">
      <c r="A107" s="89">
        <v>44417</v>
      </c>
      <c r="B107" s="101" t="s">
        <v>53</v>
      </c>
      <c r="C107" s="91">
        <v>103</v>
      </c>
      <c r="D107" s="92">
        <v>0.94246527777777767</v>
      </c>
      <c r="E107" s="92">
        <v>0.96125000000000005</v>
      </c>
      <c r="F107" s="66">
        <v>16.5</v>
      </c>
      <c r="G107" s="66">
        <v>51.638808000000004</v>
      </c>
      <c r="H107" s="93">
        <v>87.33</v>
      </c>
      <c r="I107" s="66">
        <v>5.51</v>
      </c>
      <c r="J107" s="66">
        <f t="shared" si="12"/>
        <v>66120</v>
      </c>
      <c r="K107" s="66">
        <f t="shared" si="13"/>
        <v>24.015021072088516</v>
      </c>
      <c r="L107" s="66">
        <v>76.5</v>
      </c>
      <c r="M107" s="66">
        <f t="shared" si="14"/>
        <v>20413.398730127683</v>
      </c>
      <c r="N107" s="66">
        <f t="shared" si="15"/>
        <v>140.74548502853514</v>
      </c>
      <c r="O107" s="94">
        <f t="shared" si="16"/>
        <v>1.8784722222222383E-2</v>
      </c>
      <c r="P107" s="95">
        <f t="shared" si="17"/>
        <v>36.598890942698389</v>
      </c>
      <c r="Q107" s="95">
        <f>AVERAGE(P$5:P107)</f>
        <v>48.530694224993596</v>
      </c>
      <c r="R107" s="96">
        <f t="shared" si="18"/>
        <v>16.5</v>
      </c>
      <c r="S107" s="97"/>
      <c r="T107" s="98">
        <f t="shared" si="19"/>
        <v>0.63498070611123936</v>
      </c>
      <c r="U107" s="99">
        <v>0.7</v>
      </c>
      <c r="V107" s="100"/>
    </row>
    <row r="108" spans="1:22" x14ac:dyDescent="0.2">
      <c r="A108" s="89">
        <v>44418</v>
      </c>
      <c r="B108" s="101" t="s">
        <v>54</v>
      </c>
      <c r="C108" s="91">
        <v>104</v>
      </c>
      <c r="D108" s="92">
        <v>0.96255787037037033</v>
      </c>
      <c r="E108" s="92">
        <v>0.99384259259259267</v>
      </c>
      <c r="F108" s="66">
        <v>17</v>
      </c>
      <c r="G108" s="66">
        <v>48.080224000000001</v>
      </c>
      <c r="H108" s="93">
        <v>89.98</v>
      </c>
      <c r="I108" s="66">
        <v>3.62</v>
      </c>
      <c r="J108" s="66">
        <f t="shared" si="12"/>
        <v>43440</v>
      </c>
      <c r="K108" s="66">
        <f t="shared" si="13"/>
        <v>14.856633962264096</v>
      </c>
      <c r="L108" s="66">
        <v>76.5</v>
      </c>
      <c r="M108" s="66">
        <f t="shared" si="14"/>
        <v>22226.502336473928</v>
      </c>
      <c r="N108" s="66">
        <f t="shared" si="15"/>
        <v>153.24639924942699</v>
      </c>
      <c r="O108" s="94">
        <f t="shared" si="16"/>
        <v>3.1284722222222339E-2</v>
      </c>
      <c r="P108" s="95">
        <f t="shared" si="17"/>
        <v>22.641509433962181</v>
      </c>
      <c r="Q108" s="95">
        <f>AVERAGE(P$5:P108)</f>
        <v>48.281759755849059</v>
      </c>
      <c r="R108" s="96">
        <f t="shared" si="18"/>
        <v>17</v>
      </c>
      <c r="S108" s="97"/>
      <c r="T108" s="98">
        <f t="shared" si="19"/>
        <v>0.38125491580556931</v>
      </c>
      <c r="U108" s="99">
        <v>0.7</v>
      </c>
      <c r="V108" s="100"/>
    </row>
    <row r="109" spans="1:22" x14ac:dyDescent="0.2">
      <c r="A109" s="89">
        <v>44418</v>
      </c>
      <c r="B109" s="101" t="s">
        <v>54</v>
      </c>
      <c r="C109" s="91">
        <v>105</v>
      </c>
      <c r="D109" s="92">
        <v>0.3699884259259259</v>
      </c>
      <c r="E109" s="92">
        <v>0.40091435185185187</v>
      </c>
      <c r="F109" s="66">
        <v>17</v>
      </c>
      <c r="G109" s="66">
        <v>68.256023999999996</v>
      </c>
      <c r="H109" s="93">
        <v>89.69</v>
      </c>
      <c r="I109" s="66">
        <v>3.76</v>
      </c>
      <c r="J109" s="66">
        <f t="shared" si="12"/>
        <v>45120</v>
      </c>
      <c r="K109" s="66">
        <f t="shared" si="13"/>
        <v>15.028997604790398</v>
      </c>
      <c r="L109" s="66">
        <v>76.5</v>
      </c>
      <c r="M109" s="66">
        <f t="shared" si="14"/>
        <v>22996.766790294649</v>
      </c>
      <c r="N109" s="66">
        <f t="shared" si="15"/>
        <v>158.55718779505193</v>
      </c>
      <c r="O109" s="94">
        <f t="shared" si="16"/>
        <v>3.0925925925925968E-2</v>
      </c>
      <c r="P109" s="95">
        <f t="shared" si="17"/>
        <v>22.904191616766436</v>
      </c>
      <c r="Q109" s="95">
        <f>AVERAGE(P$5:P109)</f>
        <v>48.040068630714934</v>
      </c>
      <c r="R109" s="96">
        <f t="shared" si="18"/>
        <v>17</v>
      </c>
      <c r="S109" s="97"/>
      <c r="T109" s="98">
        <f t="shared" si="19"/>
        <v>0.38692519379489687</v>
      </c>
      <c r="U109" s="99">
        <v>0.7</v>
      </c>
      <c r="V109" s="100"/>
    </row>
    <row r="110" spans="1:22" x14ac:dyDescent="0.2">
      <c r="A110" s="89">
        <v>44418</v>
      </c>
      <c r="B110" s="101" t="s">
        <v>54</v>
      </c>
      <c r="C110" s="91">
        <v>106</v>
      </c>
      <c r="D110" s="92">
        <v>0.54347222222222225</v>
      </c>
      <c r="E110" s="92">
        <v>0.57324074074074072</v>
      </c>
      <c r="F110" s="66">
        <v>17</v>
      </c>
      <c r="G110" s="66">
        <v>51.607335999999997</v>
      </c>
      <c r="H110" s="93">
        <v>91.16</v>
      </c>
      <c r="I110" s="66">
        <v>5.7240000000000002</v>
      </c>
      <c r="J110" s="66">
        <f t="shared" si="12"/>
        <v>68688</v>
      </c>
      <c r="K110" s="66">
        <f t="shared" si="13"/>
        <v>15.613328771384159</v>
      </c>
      <c r="L110" s="66">
        <v>76.5</v>
      </c>
      <c r="M110" s="66">
        <f t="shared" si="14"/>
        <v>33596.733118398333</v>
      </c>
      <c r="N110" s="66">
        <f t="shared" si="15"/>
        <v>231.64141163540808</v>
      </c>
      <c r="O110" s="94">
        <f t="shared" si="16"/>
        <v>2.9768518518518472E-2</v>
      </c>
      <c r="P110" s="95">
        <f t="shared" si="17"/>
        <v>23.794712286158667</v>
      </c>
      <c r="Q110" s="95">
        <f>AVERAGE(P$5:P110)</f>
        <v>47.811338853879498</v>
      </c>
      <c r="R110" s="96">
        <f t="shared" si="18"/>
        <v>17</v>
      </c>
      <c r="S110" s="97"/>
      <c r="T110" s="98">
        <f t="shared" si="19"/>
        <v>0.39548699399920656</v>
      </c>
      <c r="U110" s="99">
        <v>0.7</v>
      </c>
      <c r="V110" s="100"/>
    </row>
    <row r="111" spans="1:22" x14ac:dyDescent="0.2">
      <c r="A111" s="89">
        <v>44419</v>
      </c>
      <c r="B111" s="101" t="s">
        <v>53</v>
      </c>
      <c r="C111" s="91">
        <v>107</v>
      </c>
      <c r="D111" s="92">
        <v>7.2025462962962958E-2</v>
      </c>
      <c r="E111" s="92">
        <v>0.15122685185185183</v>
      </c>
      <c r="F111" s="66">
        <v>16</v>
      </c>
      <c r="G111" s="66">
        <v>49.085079999999998</v>
      </c>
      <c r="H111" s="93">
        <v>56.15</v>
      </c>
      <c r="I111" s="66">
        <v>3.2040000000000002</v>
      </c>
      <c r="J111" s="66">
        <f t="shared" si="12"/>
        <v>38448</v>
      </c>
      <c r="K111" s="66">
        <f t="shared" si="13"/>
        <v>5.5232028057869362</v>
      </c>
      <c r="L111" s="66">
        <v>76.5</v>
      </c>
      <c r="M111" s="66">
        <f t="shared" si="14"/>
        <v>32728.754578642503</v>
      </c>
      <c r="N111" s="66">
        <f t="shared" si="15"/>
        <v>225.65690791864117</v>
      </c>
      <c r="O111" s="94">
        <f t="shared" si="16"/>
        <v>7.9201388888888877E-2</v>
      </c>
      <c r="P111" s="95">
        <f t="shared" si="17"/>
        <v>8.417360806663746</v>
      </c>
      <c r="Q111" s="95">
        <f>AVERAGE(P$5:P111)</f>
        <v>47.443170834746645</v>
      </c>
      <c r="R111" s="96">
        <f t="shared" si="18"/>
        <v>16</v>
      </c>
      <c r="S111" s="97"/>
      <c r="T111" s="98">
        <f t="shared" si="19"/>
        <v>0.22713405128750769</v>
      </c>
      <c r="U111" s="99">
        <v>0.7</v>
      </c>
      <c r="V111" s="100"/>
    </row>
    <row r="112" spans="1:22" ht="12.75" customHeight="1" x14ac:dyDescent="0.2">
      <c r="A112" s="89">
        <v>44419</v>
      </c>
      <c r="B112" s="101" t="s">
        <v>54</v>
      </c>
      <c r="C112" s="91">
        <v>108</v>
      </c>
      <c r="D112" s="92">
        <v>0.7724537037037037</v>
      </c>
      <c r="E112" s="92">
        <v>0.82851851851851854</v>
      </c>
      <c r="F112" s="66">
        <v>15</v>
      </c>
      <c r="G112" s="66">
        <v>49.669559999999997</v>
      </c>
      <c r="H112" s="93">
        <v>89.08</v>
      </c>
      <c r="I112" s="66">
        <v>2.851</v>
      </c>
      <c r="J112" s="66">
        <f t="shared" si="12"/>
        <v>34212</v>
      </c>
      <c r="K112" s="66">
        <f t="shared" si="13"/>
        <v>7.3148373245251816</v>
      </c>
      <c r="L112" s="66">
        <v>76.5</v>
      </c>
      <c r="M112" s="66">
        <f t="shared" si="14"/>
        <v>34851.330846948833</v>
      </c>
      <c r="N112" s="66">
        <f t="shared" si="15"/>
        <v>240.29156187030893</v>
      </c>
      <c r="O112" s="94">
        <f t="shared" si="16"/>
        <v>5.6064814814814845E-2</v>
      </c>
      <c r="P112" s="95">
        <f t="shared" si="17"/>
        <v>11.147811725846402</v>
      </c>
      <c r="Q112" s="95">
        <f>AVERAGE(P$5:P112)</f>
        <v>47.107102694849424</v>
      </c>
      <c r="R112" s="96">
        <f t="shared" si="18"/>
        <v>15</v>
      </c>
      <c r="S112" s="97"/>
      <c r="T112" s="98">
        <f t="shared" si="19"/>
        <v>0.189611852571172</v>
      </c>
      <c r="U112" s="99">
        <v>0.7</v>
      </c>
      <c r="V112" s="100"/>
    </row>
    <row r="113" spans="1:22" ht="12.75" customHeight="1" x14ac:dyDescent="0.2">
      <c r="A113" s="89">
        <v>44419</v>
      </c>
      <c r="B113" s="101" t="s">
        <v>54</v>
      </c>
      <c r="C113" s="91">
        <v>109</v>
      </c>
      <c r="D113" s="92">
        <v>0.44413194444444443</v>
      </c>
      <c r="E113" s="92">
        <v>0.48430555555555554</v>
      </c>
      <c r="F113" s="66">
        <v>16</v>
      </c>
      <c r="G113" s="66">
        <v>28.086511999999999</v>
      </c>
      <c r="H113" s="93">
        <v>78.42</v>
      </c>
      <c r="I113" s="66">
        <v>2.6309999999999998</v>
      </c>
      <c r="J113" s="66">
        <f t="shared" si="12"/>
        <v>31571.999999999996</v>
      </c>
      <c r="K113" s="66">
        <f t="shared" si="13"/>
        <v>10.888872601555747</v>
      </c>
      <c r="L113" s="66">
        <v>76.5</v>
      </c>
      <c r="M113" s="66">
        <f t="shared" si="14"/>
        <v>19032.841479890332</v>
      </c>
      <c r="N113" s="66">
        <f t="shared" si="15"/>
        <v>131.22687412188867</v>
      </c>
      <c r="O113" s="94">
        <f t="shared" si="16"/>
        <v>4.0173611111111118E-2</v>
      </c>
      <c r="P113" s="95">
        <f t="shared" si="17"/>
        <v>16.594641313742436</v>
      </c>
      <c r="Q113" s="95">
        <f>AVERAGE(P$5:P113)</f>
        <v>46.827171856490644</v>
      </c>
      <c r="R113" s="96">
        <f t="shared" si="18"/>
        <v>16</v>
      </c>
      <c r="S113" s="97"/>
      <c r="T113" s="98">
        <f t="shared" si="19"/>
        <v>0.32062478870074956</v>
      </c>
      <c r="U113" s="99">
        <v>0.7</v>
      </c>
      <c r="V113" s="100"/>
    </row>
    <row r="114" spans="1:22" ht="12.75" customHeight="1" x14ac:dyDescent="0.2">
      <c r="A114" s="89">
        <v>44420</v>
      </c>
      <c r="B114" s="101" t="s">
        <v>54</v>
      </c>
      <c r="C114" s="91">
        <v>110</v>
      </c>
      <c r="D114" s="92">
        <v>0.14100694444444445</v>
      </c>
      <c r="E114" s="92">
        <v>0.16737268518518519</v>
      </c>
      <c r="F114" s="66">
        <v>11</v>
      </c>
      <c r="G114" s="66">
        <v>46.200896</v>
      </c>
      <c r="H114" s="93">
        <v>89.83</v>
      </c>
      <c r="I114" s="66">
        <v>7.14</v>
      </c>
      <c r="J114" s="66">
        <f t="shared" si="12"/>
        <v>85680</v>
      </c>
      <c r="K114" s="66">
        <f t="shared" si="13"/>
        <v>11.406607901668128</v>
      </c>
      <c r="L114" s="66">
        <v>76.5</v>
      </c>
      <c r="M114" s="66">
        <f t="shared" si="14"/>
        <v>55995.360201892217</v>
      </c>
      <c r="N114" s="66">
        <f t="shared" si="15"/>
        <v>386.07456970559838</v>
      </c>
      <c r="O114" s="94">
        <f t="shared" si="16"/>
        <v>2.6365740740740745E-2</v>
      </c>
      <c r="P114" s="95">
        <f t="shared" si="17"/>
        <v>17.383669885864791</v>
      </c>
      <c r="Q114" s="95">
        <f>AVERAGE(P$5:P114)</f>
        <v>46.559503656757684</v>
      </c>
      <c r="R114" s="96">
        <f t="shared" si="18"/>
        <v>11</v>
      </c>
      <c r="S114" s="97"/>
      <c r="T114" s="98">
        <f t="shared" si="19"/>
        <v>0.29320821291842153</v>
      </c>
      <c r="U114" s="99">
        <v>0.7</v>
      </c>
      <c r="V114" s="100"/>
    </row>
    <row r="115" spans="1:22" x14ac:dyDescent="0.2">
      <c r="A115" s="89">
        <v>44420</v>
      </c>
      <c r="B115" s="101" t="s">
        <v>54</v>
      </c>
      <c r="C115" s="91">
        <v>111</v>
      </c>
      <c r="D115" s="92">
        <v>0.47221064814814812</v>
      </c>
      <c r="E115" s="92">
        <v>0.54065972222222225</v>
      </c>
      <c r="F115" s="66">
        <v>15.99</v>
      </c>
      <c r="G115" s="66">
        <v>68.139127999999999</v>
      </c>
      <c r="H115" s="93">
        <v>64.290000000000006</v>
      </c>
      <c r="I115" s="66">
        <v>3.282</v>
      </c>
      <c r="J115" s="66">
        <f t="shared" si="12"/>
        <v>39384</v>
      </c>
      <c r="K115" s="66">
        <f t="shared" si="13"/>
        <v>6.3868202150828486</v>
      </c>
      <c r="L115" s="66">
        <v>76.5</v>
      </c>
      <c r="M115" s="66">
        <f t="shared" si="14"/>
        <v>33435.144779900525</v>
      </c>
      <c r="N115" s="66">
        <f t="shared" si="15"/>
        <v>230.52729882266695</v>
      </c>
      <c r="O115" s="94">
        <f t="shared" si="16"/>
        <v>6.8449074074074134E-2</v>
      </c>
      <c r="P115" s="95">
        <f t="shared" si="17"/>
        <v>9.7335136963138229</v>
      </c>
      <c r="Q115" s="95">
        <f>AVERAGE(P$5:P115)</f>
        <v>46.227737981438366</v>
      </c>
      <c r="R115" s="96">
        <f t="shared" si="18"/>
        <v>15.99</v>
      </c>
      <c r="S115" s="97"/>
      <c r="T115" s="98">
        <f t="shared" si="19"/>
        <v>0.22939412077644911</v>
      </c>
      <c r="U115" s="99">
        <v>0.7</v>
      </c>
      <c r="V115" s="100"/>
    </row>
    <row r="116" spans="1:22" x14ac:dyDescent="0.2">
      <c r="A116" s="89">
        <v>44420</v>
      </c>
      <c r="B116" s="101" t="s">
        <v>54</v>
      </c>
      <c r="C116" s="91">
        <v>112</v>
      </c>
      <c r="D116" s="92">
        <v>0.89559027777777767</v>
      </c>
      <c r="E116" s="92">
        <v>0.95435185185185178</v>
      </c>
      <c r="F116" s="66">
        <v>15.03</v>
      </c>
      <c r="G116" s="66">
        <v>41.17212</v>
      </c>
      <c r="H116" s="93">
        <v>89.96</v>
      </c>
      <c r="I116" s="66">
        <v>6.4260000000000002</v>
      </c>
      <c r="J116" s="66">
        <f t="shared" si="12"/>
        <v>77112</v>
      </c>
      <c r="K116" s="66">
        <f t="shared" si="13"/>
        <v>6.9930939814851225</v>
      </c>
      <c r="L116" s="66">
        <v>76.5</v>
      </c>
      <c r="M116" s="66">
        <f t="shared" si="14"/>
        <v>81971.164500889383</v>
      </c>
      <c r="N116" s="66">
        <f t="shared" si="15"/>
        <v>565.1715061541521</v>
      </c>
      <c r="O116" s="94">
        <f t="shared" si="16"/>
        <v>5.8761574074074119E-2</v>
      </c>
      <c r="P116" s="95">
        <f t="shared" si="17"/>
        <v>10.657474886744131</v>
      </c>
      <c r="Q116" s="95">
        <f>AVERAGE(P$5:P116)</f>
        <v>45.910146346664312</v>
      </c>
      <c r="R116" s="96">
        <f t="shared" si="18"/>
        <v>15.03</v>
      </c>
      <c r="S116" s="97"/>
      <c r="T116" s="98">
        <f t="shared" si="19"/>
        <v>0.17949854626878159</v>
      </c>
      <c r="U116" s="99">
        <v>0.7</v>
      </c>
      <c r="V116" s="100"/>
    </row>
    <row r="117" spans="1:22" ht="12.75" customHeight="1" x14ac:dyDescent="0.2">
      <c r="A117" s="89">
        <v>44421</v>
      </c>
      <c r="B117" s="101" t="s">
        <v>54</v>
      </c>
      <c r="C117" s="91">
        <v>113</v>
      </c>
      <c r="D117" s="92">
        <v>0.46315972222222218</v>
      </c>
      <c r="E117" s="92">
        <v>0.54008101851851853</v>
      </c>
      <c r="F117" s="66">
        <v>17.03</v>
      </c>
      <c r="G117" s="66">
        <v>57.946695999999996</v>
      </c>
      <c r="H117" s="93">
        <v>63.63</v>
      </c>
      <c r="I117" s="66">
        <v>5.7610000000000001</v>
      </c>
      <c r="J117" s="66">
        <f t="shared" si="12"/>
        <v>69132</v>
      </c>
      <c r="K117" s="66">
        <f t="shared" si="13"/>
        <v>6.053016512789644</v>
      </c>
      <c r="L117" s="66">
        <v>76.5</v>
      </c>
      <c r="M117" s="66">
        <f t="shared" si="14"/>
        <v>60415.295206573806</v>
      </c>
      <c r="N117" s="66">
        <f t="shared" si="15"/>
        <v>416.54896077847678</v>
      </c>
      <c r="O117" s="94">
        <f t="shared" si="16"/>
        <v>7.6921296296296349E-2</v>
      </c>
      <c r="P117" s="95">
        <f t="shared" si="17"/>
        <v>9.2247968702979186</v>
      </c>
      <c r="Q117" s="95">
        <f>AVERAGE(P$5:P117)</f>
        <v>45.585497236253993</v>
      </c>
      <c r="R117" s="96">
        <f t="shared" si="18"/>
        <v>17.03</v>
      </c>
      <c r="S117" s="97"/>
      <c r="T117" s="98">
        <f t="shared" si="19"/>
        <v>0.21965998672005102</v>
      </c>
      <c r="U117" s="99">
        <v>0.7</v>
      </c>
      <c r="V117" s="100"/>
    </row>
    <row r="118" spans="1:22" ht="12.75" customHeight="1" x14ac:dyDescent="0.2">
      <c r="A118" s="89">
        <v>44421</v>
      </c>
      <c r="B118" s="101" t="s">
        <v>54</v>
      </c>
      <c r="C118" s="91">
        <v>114</v>
      </c>
      <c r="D118" s="92">
        <v>0.56901620370370376</v>
      </c>
      <c r="E118" s="92">
        <v>0.63959490740740743</v>
      </c>
      <c r="F118" s="66">
        <v>17.52</v>
      </c>
      <c r="G118" s="66">
        <v>66.223831999999987</v>
      </c>
      <c r="H118" s="93">
        <v>63.98</v>
      </c>
      <c r="I118" s="66">
        <v>3.8820000000000001</v>
      </c>
      <c r="J118" s="66">
        <f t="shared" si="12"/>
        <v>46584</v>
      </c>
      <c r="K118" s="66">
        <f t="shared" si="13"/>
        <v>6.7867871590685498</v>
      </c>
      <c r="L118" s="66">
        <v>76.5</v>
      </c>
      <c r="M118" s="66">
        <f t="shared" si="14"/>
        <v>36916.478096952145</v>
      </c>
      <c r="N118" s="66">
        <f t="shared" si="15"/>
        <v>254.53025652374177</v>
      </c>
      <c r="O118" s="94">
        <f t="shared" si="16"/>
        <v>7.0578703703703671E-2</v>
      </c>
      <c r="P118" s="95">
        <f t="shared" si="17"/>
        <v>10.343063299442445</v>
      </c>
      <c r="Q118" s="95">
        <f>AVERAGE(P$5:P118)</f>
        <v>45.276353078913537</v>
      </c>
      <c r="R118" s="96">
        <f t="shared" si="18"/>
        <v>17.52</v>
      </c>
      <c r="S118" s="97"/>
      <c r="T118" s="98">
        <f t="shared" si="19"/>
        <v>0.24494073193901611</v>
      </c>
      <c r="U118" s="99">
        <v>0.7</v>
      </c>
      <c r="V118" s="100"/>
    </row>
    <row r="119" spans="1:22" ht="12.75" customHeight="1" x14ac:dyDescent="0.2">
      <c r="A119" s="89">
        <v>44421</v>
      </c>
      <c r="B119" s="101" t="s">
        <v>53</v>
      </c>
      <c r="C119" s="91">
        <v>115</v>
      </c>
      <c r="D119" s="92">
        <v>0.90171296296296299</v>
      </c>
      <c r="E119" s="92">
        <v>0.95270833333333327</v>
      </c>
      <c r="F119" s="66">
        <v>15.99</v>
      </c>
      <c r="G119" s="66">
        <v>68.568495999999996</v>
      </c>
      <c r="H119" s="93">
        <v>88.99</v>
      </c>
      <c r="I119" s="66">
        <v>1.9490000000000001</v>
      </c>
      <c r="J119" s="66">
        <f t="shared" si="12"/>
        <v>23388</v>
      </c>
      <c r="K119" s="66">
        <f t="shared" si="13"/>
        <v>8.5727768388561216</v>
      </c>
      <c r="L119" s="66">
        <v>76.5</v>
      </c>
      <c r="M119" s="66">
        <f t="shared" si="14"/>
        <v>20826.489235036872</v>
      </c>
      <c r="N119" s="66">
        <f t="shared" si="15"/>
        <v>143.59364491816282</v>
      </c>
      <c r="O119" s="94">
        <f t="shared" si="16"/>
        <v>5.0995370370370274E-2</v>
      </c>
      <c r="P119" s="95">
        <f t="shared" si="17"/>
        <v>13.064911484339563</v>
      </c>
      <c r="Q119" s="95">
        <f>AVERAGE(P$5:P119)</f>
        <v>44.996253586786807</v>
      </c>
      <c r="R119" s="96">
        <f t="shared" si="18"/>
        <v>15.99</v>
      </c>
      <c r="S119" s="97"/>
      <c r="T119" s="98">
        <f t="shared" si="19"/>
        <v>0.22244432442766063</v>
      </c>
      <c r="U119" s="99">
        <v>0.7</v>
      </c>
      <c r="V119" s="100"/>
    </row>
    <row r="120" spans="1:22" ht="12.75" customHeight="1" x14ac:dyDescent="0.2">
      <c r="A120" s="89">
        <v>44422</v>
      </c>
      <c r="B120" s="101" t="s">
        <v>53</v>
      </c>
      <c r="C120" s="91">
        <v>116</v>
      </c>
      <c r="D120" s="92">
        <v>0.43208333333333332</v>
      </c>
      <c r="E120" s="92">
        <v>0.4982523148148148</v>
      </c>
      <c r="F120" s="66">
        <v>14.03</v>
      </c>
      <c r="G120" s="66">
        <v>67.127527999999998</v>
      </c>
      <c r="H120" s="93">
        <v>87.87</v>
      </c>
      <c r="I120" s="66">
        <v>3.9049999999999998</v>
      </c>
      <c r="J120" s="66">
        <f t="shared" si="12"/>
        <v>46860</v>
      </c>
      <c r="K120" s="66">
        <f t="shared" si="13"/>
        <v>5.7970497365751266</v>
      </c>
      <c r="L120" s="66">
        <v>76.5</v>
      </c>
      <c r="M120" s="66">
        <f t="shared" si="14"/>
        <v>59186.282559269865</v>
      </c>
      <c r="N120" s="66">
        <f t="shared" si="15"/>
        <v>408.07521353835148</v>
      </c>
      <c r="O120" s="94">
        <f t="shared" si="16"/>
        <v>6.6168981481481481E-2</v>
      </c>
      <c r="P120" s="95">
        <f t="shared" si="17"/>
        <v>8.8347035158299807</v>
      </c>
      <c r="Q120" s="95">
        <f>AVERAGE(P$5:P120)</f>
        <v>44.684516086175115</v>
      </c>
      <c r="R120" s="96">
        <f t="shared" si="18"/>
        <v>14.03</v>
      </c>
      <c r="S120" s="97"/>
      <c r="T120" s="98">
        <f t="shared" si="19"/>
        <v>0.15233770818167991</v>
      </c>
      <c r="U120" s="99">
        <v>0.7</v>
      </c>
      <c r="V120" s="100"/>
    </row>
    <row r="121" spans="1:22" ht="12.75" customHeight="1" x14ac:dyDescent="0.2">
      <c r="A121" s="89">
        <v>44422</v>
      </c>
      <c r="B121" s="101" t="s">
        <v>53</v>
      </c>
      <c r="C121" s="91">
        <v>117</v>
      </c>
      <c r="D121" s="92">
        <v>0.84100694444444446</v>
      </c>
      <c r="E121" s="92">
        <v>0.90378472222222228</v>
      </c>
      <c r="F121" s="66">
        <v>15.96</v>
      </c>
      <c r="G121" s="66">
        <v>65.360600000000005</v>
      </c>
      <c r="H121" s="93">
        <v>74.430000000000007</v>
      </c>
      <c r="I121" s="66">
        <v>3.5659999999999998</v>
      </c>
      <c r="J121" s="66">
        <f t="shared" si="12"/>
        <v>42792</v>
      </c>
      <c r="K121" s="66">
        <f t="shared" si="13"/>
        <v>6.9507353628318533</v>
      </c>
      <c r="L121" s="66">
        <v>76.5</v>
      </c>
      <c r="M121" s="66">
        <f t="shared" si="14"/>
        <v>38470.858706025989</v>
      </c>
      <c r="N121" s="66">
        <f t="shared" si="15"/>
        <v>265.24733777195974</v>
      </c>
      <c r="O121" s="94">
        <f t="shared" si="16"/>
        <v>6.2777777777777821E-2</v>
      </c>
      <c r="P121" s="95">
        <f t="shared" si="17"/>
        <v>10.592920353982294</v>
      </c>
      <c r="Q121" s="95">
        <f>AVERAGE(P$5:P121)</f>
        <v>44.393134926070907</v>
      </c>
      <c r="R121" s="96">
        <f t="shared" si="18"/>
        <v>15.96</v>
      </c>
      <c r="S121" s="97"/>
      <c r="T121" s="98">
        <f t="shared" si="19"/>
        <v>0.21563723396769577</v>
      </c>
      <c r="U121" s="99">
        <v>0.7</v>
      </c>
      <c r="V121" s="100"/>
    </row>
    <row r="122" spans="1:22" x14ac:dyDescent="0.2">
      <c r="A122" s="89">
        <v>44422</v>
      </c>
      <c r="B122" s="101" t="s">
        <v>54</v>
      </c>
      <c r="C122" s="91">
        <v>118</v>
      </c>
      <c r="D122" s="92">
        <v>8.8553240740740738E-2</v>
      </c>
      <c r="E122" s="92">
        <v>0.12590277777777778</v>
      </c>
      <c r="F122" s="66">
        <v>16.010000000000002</v>
      </c>
      <c r="G122" s="66">
        <v>29.037415999999997</v>
      </c>
      <c r="H122" s="93">
        <v>65.42</v>
      </c>
      <c r="I122" s="66">
        <v>4.3540000000000001</v>
      </c>
      <c r="J122" s="66">
        <f t="shared" si="12"/>
        <v>52248</v>
      </c>
      <c r="K122" s="66">
        <f t="shared" si="13"/>
        <v>11.719522419584752</v>
      </c>
      <c r="L122" s="66">
        <v>76.5</v>
      </c>
      <c r="M122" s="66">
        <f t="shared" si="14"/>
        <v>24322.019424043843</v>
      </c>
      <c r="N122" s="66">
        <f t="shared" si="15"/>
        <v>167.69448664412053</v>
      </c>
      <c r="O122" s="94">
        <f t="shared" si="16"/>
        <v>3.7349537037037042E-2</v>
      </c>
      <c r="P122" s="95">
        <f t="shared" si="17"/>
        <v>17.860551595909513</v>
      </c>
      <c r="Q122" s="95">
        <f>AVERAGE(P$5:P122)</f>
        <v>44.16828252496785</v>
      </c>
      <c r="R122" s="96">
        <f t="shared" si="18"/>
        <v>16.010000000000002</v>
      </c>
      <c r="S122" s="97"/>
      <c r="T122" s="98">
        <f t="shared" si="19"/>
        <v>0.41365701332901422</v>
      </c>
      <c r="U122" s="99">
        <v>0.7</v>
      </c>
      <c r="V122" s="100"/>
    </row>
    <row r="123" spans="1:22" x14ac:dyDescent="0.2">
      <c r="A123" s="89">
        <v>44423</v>
      </c>
      <c r="B123" s="101" t="s">
        <v>54</v>
      </c>
      <c r="C123" s="91">
        <v>119</v>
      </c>
      <c r="D123" s="92">
        <v>0.66328703703703706</v>
      </c>
      <c r="E123" s="92">
        <v>0.69686342592592598</v>
      </c>
      <c r="F123" s="66">
        <v>16.989999999999998</v>
      </c>
      <c r="G123" s="66">
        <v>41.338471999999996</v>
      </c>
      <c r="H123" s="93">
        <v>57.51</v>
      </c>
      <c r="I123" s="66">
        <v>3.2679999999999998</v>
      </c>
      <c r="J123" s="66">
        <f t="shared" si="12"/>
        <v>39216</v>
      </c>
      <c r="K123" s="66">
        <f t="shared" si="13"/>
        <v>13.834491400206812</v>
      </c>
      <c r="L123" s="66">
        <v>76.5</v>
      </c>
      <c r="M123" s="66">
        <f t="shared" si="14"/>
        <v>13923.008392543918</v>
      </c>
      <c r="N123" s="66">
        <f t="shared" si="15"/>
        <v>95.995801344576094</v>
      </c>
      <c r="O123" s="94">
        <f t="shared" si="16"/>
        <v>3.3576388888888919E-2</v>
      </c>
      <c r="P123" s="95">
        <f t="shared" si="17"/>
        <v>21.083764219234727</v>
      </c>
      <c r="Q123" s="95">
        <f>AVERAGE(P$5:P123)</f>
        <v>43.974294976180175</v>
      </c>
      <c r="R123" s="96">
        <f t="shared" si="18"/>
        <v>16.989999999999998</v>
      </c>
      <c r="S123" s="97"/>
      <c r="T123" s="98">
        <f t="shared" si="19"/>
        <v>0.55547030606626335</v>
      </c>
      <c r="U123" s="99">
        <v>0.7</v>
      </c>
      <c r="V123" s="100"/>
    </row>
    <row r="124" spans="1:22" x14ac:dyDescent="0.2">
      <c r="A124" s="89">
        <v>44423</v>
      </c>
      <c r="B124" s="101" t="s">
        <v>53</v>
      </c>
      <c r="C124" s="91">
        <v>120</v>
      </c>
      <c r="D124" s="92">
        <v>0.40780092592592593</v>
      </c>
      <c r="E124" s="92">
        <v>0.44644675925925931</v>
      </c>
      <c r="F124" s="66">
        <v>15.96</v>
      </c>
      <c r="G124" s="66">
        <v>68.168351999999999</v>
      </c>
      <c r="H124" s="93">
        <v>89.83</v>
      </c>
      <c r="I124" s="66">
        <v>3.4060000000000001</v>
      </c>
      <c r="J124" s="66">
        <f t="shared" si="12"/>
        <v>40872</v>
      </c>
      <c r="K124" s="66">
        <f t="shared" si="13"/>
        <v>11.291041811320742</v>
      </c>
      <c r="L124" s="66">
        <v>76.5</v>
      </c>
      <c r="M124" s="66">
        <f t="shared" si="14"/>
        <v>27584.955955014884</v>
      </c>
      <c r="N124" s="66">
        <f t="shared" si="15"/>
        <v>190.19165092039842</v>
      </c>
      <c r="O124" s="94">
        <f t="shared" si="16"/>
        <v>3.8645833333333379E-2</v>
      </c>
      <c r="P124" s="95">
        <f t="shared" si="17"/>
        <v>17.207547169811303</v>
      </c>
      <c r="Q124" s="95">
        <f>AVERAGE(P$5:P124)</f>
        <v>43.751238744460437</v>
      </c>
      <c r="R124" s="96">
        <f t="shared" si="18"/>
        <v>15.96</v>
      </c>
      <c r="S124" s="97"/>
      <c r="T124" s="98">
        <f t="shared" si="19"/>
        <v>0.29023757281955653</v>
      </c>
      <c r="U124" s="99">
        <v>0.7</v>
      </c>
      <c r="V124" s="100"/>
    </row>
    <row r="125" spans="1:22" ht="12.75" customHeight="1" x14ac:dyDescent="0.2">
      <c r="A125" s="89">
        <v>44423</v>
      </c>
      <c r="B125" s="101" t="s">
        <v>54</v>
      </c>
      <c r="C125" s="91">
        <v>121</v>
      </c>
      <c r="D125" s="92">
        <v>0.5009837962962963</v>
      </c>
      <c r="E125" s="92">
        <v>0.51459490740740743</v>
      </c>
      <c r="F125" s="66">
        <v>4</v>
      </c>
      <c r="G125" s="66">
        <v>9.7293440000000011</v>
      </c>
      <c r="H125" s="93">
        <v>91.32</v>
      </c>
      <c r="I125" s="66">
        <v>2.3610000000000002</v>
      </c>
      <c r="J125" s="66">
        <f t="shared" si="12"/>
        <v>28332.000000000004</v>
      </c>
      <c r="K125" s="66">
        <f t="shared" si="13"/>
        <v>8.0347102040816214</v>
      </c>
      <c r="L125" s="66">
        <v>76.5</v>
      </c>
      <c r="M125" s="66">
        <f t="shared" si="14"/>
        <v>26561.682610730135</v>
      </c>
      <c r="N125" s="66">
        <f t="shared" si="15"/>
        <v>183.1364267971577</v>
      </c>
      <c r="O125" s="94">
        <f t="shared" si="16"/>
        <v>1.3611111111111129E-2</v>
      </c>
      <c r="P125" s="95">
        <f t="shared" si="17"/>
        <v>12.244897959183657</v>
      </c>
      <c r="Q125" s="95">
        <f>AVERAGE(P$5:P125)</f>
        <v>43.490855762763935</v>
      </c>
      <c r="R125" s="96">
        <f t="shared" si="18"/>
        <v>4</v>
      </c>
      <c r="S125" s="97"/>
      <c r="T125" s="98">
        <f t="shared" si="19"/>
        <v>0.20316333438165587</v>
      </c>
      <c r="U125" s="99">
        <v>0.7</v>
      </c>
      <c r="V125" s="100"/>
    </row>
    <row r="126" spans="1:22" ht="12.75" customHeight="1" x14ac:dyDescent="0.2">
      <c r="A126" s="89">
        <v>44424</v>
      </c>
      <c r="B126" s="101" t="s">
        <v>54</v>
      </c>
      <c r="C126" s="91">
        <v>122</v>
      </c>
      <c r="D126" s="92">
        <v>0.35027777777777774</v>
      </c>
      <c r="E126" s="92">
        <v>0.36568287037037034</v>
      </c>
      <c r="F126" s="66">
        <v>17.04</v>
      </c>
      <c r="G126" s="66">
        <v>68.064943999999997</v>
      </c>
      <c r="H126" s="93">
        <v>88.41</v>
      </c>
      <c r="I126" s="66">
        <v>3.351</v>
      </c>
      <c r="J126" s="66">
        <f t="shared" si="12"/>
        <v>40212</v>
      </c>
      <c r="K126" s="66">
        <f t="shared" si="13"/>
        <v>30.241900670172793</v>
      </c>
      <c r="L126" s="66">
        <v>76.5</v>
      </c>
      <c r="M126" s="66">
        <f t="shared" si="14"/>
        <v>10540.157286774283</v>
      </c>
      <c r="N126" s="66">
        <f t="shared" si="15"/>
        <v>72.671854854559854</v>
      </c>
      <c r="O126" s="94">
        <f t="shared" si="16"/>
        <v>1.5405092592592595E-2</v>
      </c>
      <c r="P126" s="95">
        <f t="shared" si="17"/>
        <v>46.088655146506376</v>
      </c>
      <c r="Q126" s="95">
        <f>AVERAGE(P$5:P126)</f>
        <v>43.512149200335593</v>
      </c>
      <c r="R126" s="96">
        <f t="shared" si="18"/>
        <v>17.04</v>
      </c>
      <c r="S126" s="97"/>
      <c r="T126" s="98">
        <f t="shared" si="19"/>
        <v>0.78985743328271485</v>
      </c>
      <c r="U126" s="99">
        <v>0.7</v>
      </c>
      <c r="V126" s="100"/>
    </row>
    <row r="127" spans="1:22" ht="12.75" customHeight="1" x14ac:dyDescent="0.2">
      <c r="A127" s="89">
        <v>44424</v>
      </c>
      <c r="B127" s="101" t="s">
        <v>53</v>
      </c>
      <c r="C127" s="91">
        <v>123</v>
      </c>
      <c r="D127" s="92">
        <v>0.68093750000000008</v>
      </c>
      <c r="E127" s="92">
        <v>0.69196759259259266</v>
      </c>
      <c r="F127" s="66">
        <v>16.04</v>
      </c>
      <c r="G127" s="66">
        <v>53.041559999999997</v>
      </c>
      <c r="H127" s="93">
        <v>90.07</v>
      </c>
      <c r="I127" s="66">
        <v>4.8949999999999996</v>
      </c>
      <c r="J127" s="66">
        <f t="shared" si="12"/>
        <v>58739.999999999993</v>
      </c>
      <c r="K127" s="66">
        <f t="shared" si="13"/>
        <v>39.758410274921353</v>
      </c>
      <c r="L127" s="66">
        <v>76.5</v>
      </c>
      <c r="M127" s="66">
        <f t="shared" si="14"/>
        <v>11617.394249654913</v>
      </c>
      <c r="N127" s="66">
        <f t="shared" si="15"/>
        <v>80.09914517675071</v>
      </c>
      <c r="O127" s="94">
        <f t="shared" si="16"/>
        <v>1.1030092592592577E-2</v>
      </c>
      <c r="P127" s="95">
        <f t="shared" si="17"/>
        <v>60.591815320042052</v>
      </c>
      <c r="Q127" s="95">
        <f>AVERAGE(P$5:P127)</f>
        <v>43.651008274479544</v>
      </c>
      <c r="R127" s="96">
        <f t="shared" si="18"/>
        <v>16.04</v>
      </c>
      <c r="S127" s="97"/>
      <c r="T127" s="98">
        <v>1</v>
      </c>
      <c r="U127" s="99">
        <v>0.7</v>
      </c>
      <c r="V127" s="100"/>
    </row>
    <row r="128" spans="1:22" x14ac:dyDescent="0.2">
      <c r="A128" s="89">
        <v>44424</v>
      </c>
      <c r="B128" s="101" t="s">
        <v>54</v>
      </c>
      <c r="C128" s="91">
        <v>124</v>
      </c>
      <c r="D128" s="92">
        <v>0.97689814814814813</v>
      </c>
      <c r="E128" s="92">
        <v>0.97951388888888891</v>
      </c>
      <c r="F128" s="66">
        <v>11.5</v>
      </c>
      <c r="G128" s="66">
        <v>29.768015999999996</v>
      </c>
      <c r="H128" s="93">
        <v>90.12</v>
      </c>
      <c r="I128" s="66">
        <v>2.8879999999999999</v>
      </c>
      <c r="J128" s="66">
        <f t="shared" si="12"/>
        <v>34656</v>
      </c>
      <c r="K128" s="66">
        <f t="shared" si="13"/>
        <v>120.20068672566192</v>
      </c>
      <c r="L128" s="66">
        <v>76.5</v>
      </c>
      <c r="M128" s="66">
        <f t="shared" si="14"/>
        <v>2522.124501503783</v>
      </c>
      <c r="N128" s="66">
        <f t="shared" si="15"/>
        <v>17.389443127988223</v>
      </c>
      <c r="O128" s="94">
        <f t="shared" si="16"/>
        <v>2.6157407407407796E-3</v>
      </c>
      <c r="P128" s="95">
        <f t="shared" si="17"/>
        <v>183.18584070796189</v>
      </c>
      <c r="Q128" s="95">
        <f>AVERAGE(P$5:P128)</f>
        <v>44.776289181201179</v>
      </c>
      <c r="R128" s="96">
        <f t="shared" si="18"/>
        <v>11.5</v>
      </c>
      <c r="S128" s="97"/>
      <c r="T128" s="98">
        <v>1</v>
      </c>
      <c r="U128" s="99">
        <v>0.7</v>
      </c>
      <c r="V128" s="100"/>
    </row>
    <row r="129" spans="1:22" ht="12.75" customHeight="1" x14ac:dyDescent="0.2">
      <c r="A129" s="89">
        <v>44425</v>
      </c>
      <c r="B129" s="101" t="s">
        <v>54</v>
      </c>
      <c r="C129" s="91">
        <v>125</v>
      </c>
      <c r="D129" s="92">
        <v>0.42277777777777775</v>
      </c>
      <c r="E129" s="92">
        <v>0.43076388888888889</v>
      </c>
      <c r="F129" s="66">
        <v>13.97</v>
      </c>
      <c r="G129" s="66">
        <v>26.09928</v>
      </c>
      <c r="H129" s="93">
        <v>88.67</v>
      </c>
      <c r="I129" s="66">
        <v>5.5960000000000001</v>
      </c>
      <c r="J129" s="66">
        <f t="shared" si="12"/>
        <v>67152</v>
      </c>
      <c r="K129" s="66">
        <f t="shared" si="13"/>
        <v>47.826088486956358</v>
      </c>
      <c r="L129" s="66">
        <v>76.5</v>
      </c>
      <c r="M129" s="66">
        <f t="shared" si="14"/>
        <v>10561.593241687933</v>
      </c>
      <c r="N129" s="66">
        <f t="shared" si="15"/>
        <v>72.819650619060297</v>
      </c>
      <c r="O129" s="94">
        <f t="shared" si="16"/>
        <v>7.9861111111111382E-3</v>
      </c>
      <c r="P129" s="95">
        <f t="shared" si="17"/>
        <v>72.886956521738881</v>
      </c>
      <c r="Q129" s="95">
        <f>AVERAGE(P$5:P129)</f>
        <v>45.001174519925478</v>
      </c>
      <c r="R129" s="96">
        <f t="shared" si="18"/>
        <v>13.97</v>
      </c>
      <c r="S129" s="97"/>
      <c r="T129" s="98">
        <v>1</v>
      </c>
      <c r="U129" s="99">
        <v>0.7</v>
      </c>
      <c r="V129" s="100"/>
    </row>
    <row r="130" spans="1:22" ht="12.75" customHeight="1" x14ac:dyDescent="0.2">
      <c r="A130" s="89">
        <v>44425</v>
      </c>
      <c r="B130" s="101" t="s">
        <v>54</v>
      </c>
      <c r="C130" s="91">
        <v>126</v>
      </c>
      <c r="D130" s="92">
        <v>1.6585648148148148E-2</v>
      </c>
      <c r="E130" s="92">
        <v>2.4884259259259259E-2</v>
      </c>
      <c r="F130" s="66">
        <v>17.489999999999998</v>
      </c>
      <c r="G130" s="66">
        <v>24.121040000000001</v>
      </c>
      <c r="H130" s="93">
        <v>90.7</v>
      </c>
      <c r="I130" s="66">
        <v>6.2009999999999996</v>
      </c>
      <c r="J130" s="66">
        <f t="shared" si="12"/>
        <v>74412</v>
      </c>
      <c r="K130" s="66">
        <f t="shared" si="13"/>
        <v>57.621983196652721</v>
      </c>
      <c r="L130" s="66">
        <v>76.5</v>
      </c>
      <c r="M130" s="66">
        <f t="shared" si="14"/>
        <v>9930.5508718535129</v>
      </c>
      <c r="N130" s="66">
        <f t="shared" si="15"/>
        <v>68.468764929220725</v>
      </c>
      <c r="O130" s="94">
        <f t="shared" si="16"/>
        <v>8.2986111111111108E-3</v>
      </c>
      <c r="P130" s="95">
        <f t="shared" si="17"/>
        <v>87.81589958158996</v>
      </c>
      <c r="Q130" s="95">
        <f>AVERAGE(P$5:P130)</f>
        <v>45.34097392517679</v>
      </c>
      <c r="R130" s="96">
        <f t="shared" si="18"/>
        <v>17.489999999999998</v>
      </c>
      <c r="S130" s="97"/>
      <c r="T130" s="98">
        <v>1</v>
      </c>
      <c r="U130" s="99">
        <v>0.7</v>
      </c>
      <c r="V130" s="100"/>
    </row>
    <row r="131" spans="1:22" x14ac:dyDescent="0.2">
      <c r="A131" s="89">
        <v>44429</v>
      </c>
      <c r="B131" s="101" t="s">
        <v>54</v>
      </c>
      <c r="C131" s="91">
        <v>127</v>
      </c>
      <c r="D131" s="92">
        <v>0.46682870370370372</v>
      </c>
      <c r="E131" s="92">
        <v>0.48374999999999996</v>
      </c>
      <c r="F131" s="66">
        <v>15.96</v>
      </c>
      <c r="G131" s="66">
        <v>25.930679999999999</v>
      </c>
      <c r="H131" s="93">
        <v>89.57</v>
      </c>
      <c r="I131" s="66">
        <v>6.0730000000000004</v>
      </c>
      <c r="J131" s="66">
        <f t="shared" si="12"/>
        <v>72876</v>
      </c>
      <c r="K131" s="66">
        <f t="shared" si="13"/>
        <v>25.787133110807201</v>
      </c>
      <c r="L131" s="66">
        <v>76.5</v>
      </c>
      <c r="M131" s="66">
        <f t="shared" si="14"/>
        <v>21118.805464935689</v>
      </c>
      <c r="N131" s="66">
        <f t="shared" si="15"/>
        <v>145.60909516741998</v>
      </c>
      <c r="O131" s="94">
        <f t="shared" si="16"/>
        <v>1.692129629629624E-2</v>
      </c>
      <c r="P131" s="95">
        <f t="shared" si="17"/>
        <v>39.299589603283309</v>
      </c>
      <c r="Q131" s="95">
        <f>AVERAGE(P$5:P131)</f>
        <v>45.293403969886292</v>
      </c>
      <c r="R131" s="96">
        <f t="shared" si="18"/>
        <v>15.96</v>
      </c>
      <c r="S131" s="97"/>
      <c r="T131" s="98">
        <f t="shared" si="19"/>
        <v>0.66478544972923359</v>
      </c>
      <c r="U131" s="99">
        <v>0.7</v>
      </c>
      <c r="V131" s="100"/>
    </row>
    <row r="132" spans="1:22" ht="12.75" customHeight="1" x14ac:dyDescent="0.2">
      <c r="A132" s="89">
        <v>44429</v>
      </c>
      <c r="B132" s="101" t="s">
        <v>54</v>
      </c>
      <c r="C132" s="91">
        <v>128</v>
      </c>
      <c r="D132" s="92">
        <v>0.57060185185185186</v>
      </c>
      <c r="E132" s="92">
        <v>0.58353009259259259</v>
      </c>
      <c r="F132" s="66">
        <v>15.95</v>
      </c>
      <c r="G132" s="66">
        <v>50.60248</v>
      </c>
      <c r="H132" s="93">
        <v>94.78</v>
      </c>
      <c r="I132" s="66">
        <v>4.4729999999999999</v>
      </c>
      <c r="J132" s="66">
        <f t="shared" si="12"/>
        <v>53676</v>
      </c>
      <c r="K132" s="66">
        <f t="shared" si="13"/>
        <v>33.73067731423459</v>
      </c>
      <c r="L132" s="66">
        <v>76.5</v>
      </c>
      <c r="M132" s="66">
        <f t="shared" si="14"/>
        <v>13042.877193519353</v>
      </c>
      <c r="N132" s="66">
        <f t="shared" si="15"/>
        <v>89.927507958789491</v>
      </c>
      <c r="O132" s="94">
        <f t="shared" si="16"/>
        <v>1.2928240740740726E-2</v>
      </c>
      <c r="P132" s="95">
        <f t="shared" si="17"/>
        <v>51.405550581915904</v>
      </c>
      <c r="Q132" s="95">
        <f>AVERAGE(P$5:P132)</f>
        <v>45.341155115292771</v>
      </c>
      <c r="R132" s="96">
        <f t="shared" si="18"/>
        <v>15.95</v>
      </c>
      <c r="S132" s="97"/>
      <c r="T132" s="98">
        <f t="shared" si="19"/>
        <v>0.82176828288022508</v>
      </c>
      <c r="U132" s="99">
        <v>0.7</v>
      </c>
      <c r="V132" s="100"/>
    </row>
    <row r="133" spans="1:22" ht="12.75" customHeight="1" x14ac:dyDescent="0.2">
      <c r="A133" s="89">
        <v>44429</v>
      </c>
      <c r="B133" s="101" t="s">
        <v>54</v>
      </c>
      <c r="C133" s="91">
        <v>129</v>
      </c>
      <c r="D133" s="92">
        <v>0.96749999999999992</v>
      </c>
      <c r="E133" s="92">
        <v>0.98270833333333341</v>
      </c>
      <c r="F133" s="66">
        <v>16.53</v>
      </c>
      <c r="G133" s="66">
        <v>28.468672000000002</v>
      </c>
      <c r="H133" s="93">
        <v>88.7</v>
      </c>
      <c r="I133" s="66">
        <v>2.8879999999999999</v>
      </c>
      <c r="J133" s="66">
        <f t="shared" si="12"/>
        <v>34656</v>
      </c>
      <c r="K133" s="66">
        <f t="shared" si="13"/>
        <v>29.716320657533942</v>
      </c>
      <c r="L133" s="66">
        <v>76.5</v>
      </c>
      <c r="M133" s="66">
        <f t="shared" si="14"/>
        <v>8864.0464651930288</v>
      </c>
      <c r="N133" s="66">
        <f t="shared" si="15"/>
        <v>61.115473006354286</v>
      </c>
      <c r="O133" s="94">
        <f t="shared" si="16"/>
        <v>1.520833333333349E-2</v>
      </c>
      <c r="P133" s="95">
        <f t="shared" si="17"/>
        <v>45.287671232876249</v>
      </c>
      <c r="Q133" s="95">
        <f>AVERAGE(P$5:P133)</f>
        <v>45.340740511553108</v>
      </c>
      <c r="R133" s="96">
        <f t="shared" si="18"/>
        <v>16.53</v>
      </c>
      <c r="S133" s="97"/>
      <c r="T133" s="98">
        <f t="shared" si="19"/>
        <v>0.77359282622520997</v>
      </c>
      <c r="U133" s="99">
        <v>0.7</v>
      </c>
      <c r="V133" s="100"/>
    </row>
    <row r="134" spans="1:22" x14ac:dyDescent="0.2">
      <c r="A134" s="89">
        <v>44430</v>
      </c>
      <c r="B134" s="101" t="s">
        <v>53</v>
      </c>
      <c r="C134" s="91">
        <v>130</v>
      </c>
      <c r="D134" s="92">
        <v>0.78166666666666673</v>
      </c>
      <c r="E134" s="92">
        <v>0.79907407407407405</v>
      </c>
      <c r="F134" s="66">
        <v>16.48</v>
      </c>
      <c r="G134" s="66">
        <v>32.200352000000002</v>
      </c>
      <c r="H134" s="93">
        <v>83.52</v>
      </c>
      <c r="I134" s="66">
        <v>3.3140000000000001</v>
      </c>
      <c r="J134" s="66">
        <f t="shared" ref="J134:J198" si="20">I134*12000</f>
        <v>39768</v>
      </c>
      <c r="K134" s="66">
        <f t="shared" ref="K134:K198" si="21">P134*0.656168</f>
        <v>25.883733446808645</v>
      </c>
      <c r="L134" s="66">
        <v>76.5</v>
      </c>
      <c r="M134" s="66">
        <f t="shared" ref="M134:M198" si="22">((G134*1000)/L134)+((6.28*H134*J134)/(K134*L134))</f>
        <v>10954.973277063005</v>
      </c>
      <c r="N134" s="66">
        <f t="shared" ref="N134:N198" si="23">M134*0.00689476</f>
        <v>75.531911551762917</v>
      </c>
      <c r="O134" s="94">
        <f t="shared" ref="O134:O152" si="24">E134-D134</f>
        <v>1.7407407407407316E-2</v>
      </c>
      <c r="P134" s="95">
        <f t="shared" ref="P134:P152" si="25">F134/(O134*24)</f>
        <v>39.446808510638505</v>
      </c>
      <c r="Q134" s="95">
        <f>AVERAGE(P$5:P134)</f>
        <v>45.29540257308453</v>
      </c>
      <c r="R134" s="96">
        <f t="shared" ref="R134:R152" si="26">F134</f>
        <v>16.48</v>
      </c>
      <c r="S134" s="97"/>
      <c r="T134" s="98">
        <f t="shared" ref="T134:T153" si="27">((((P134/60)*1000)/H134)/Y$1)</f>
        <v>0.71561172991841016</v>
      </c>
      <c r="U134" s="99">
        <v>0.7</v>
      </c>
      <c r="V134" s="100"/>
    </row>
    <row r="135" spans="1:22" ht="12.75" customHeight="1" x14ac:dyDescent="0.2">
      <c r="A135" s="89">
        <v>44430</v>
      </c>
      <c r="B135" s="101" t="s">
        <v>53</v>
      </c>
      <c r="C135" s="91">
        <v>131</v>
      </c>
      <c r="D135" s="92">
        <v>0.80658564814814815</v>
      </c>
      <c r="E135" s="92">
        <v>0.83037037037037031</v>
      </c>
      <c r="F135" s="66">
        <v>16.510000000000002</v>
      </c>
      <c r="G135" s="66">
        <v>31.984544</v>
      </c>
      <c r="H135" s="93">
        <v>80.81</v>
      </c>
      <c r="I135" s="66">
        <v>5.0640000000000001</v>
      </c>
      <c r="J135" s="66">
        <f t="shared" si="20"/>
        <v>60768</v>
      </c>
      <c r="K135" s="66">
        <f t="shared" si="21"/>
        <v>18.978102797080339</v>
      </c>
      <c r="L135" s="66">
        <v>76.5</v>
      </c>
      <c r="M135" s="66">
        <f t="shared" si="22"/>
        <v>21659.612399953759</v>
      </c>
      <c r="N135" s="66">
        <f t="shared" si="23"/>
        <v>149.33782919070518</v>
      </c>
      <c r="O135" s="94">
        <f t="shared" si="24"/>
        <v>2.3784722222222165E-2</v>
      </c>
      <c r="P135" s="95">
        <f t="shared" si="25"/>
        <v>28.92262773722635</v>
      </c>
      <c r="Q135" s="95">
        <f>AVERAGE(P$5:P135)</f>
        <v>45.170419559070346</v>
      </c>
      <c r="R135" s="96">
        <f t="shared" si="26"/>
        <v>16.510000000000002</v>
      </c>
      <c r="S135" s="97"/>
      <c r="T135" s="98">
        <f t="shared" si="27"/>
        <v>0.54228639077121321</v>
      </c>
      <c r="U135" s="99">
        <v>0.7</v>
      </c>
      <c r="V135" s="100"/>
    </row>
    <row r="136" spans="1:22" x14ac:dyDescent="0.2">
      <c r="A136" s="89">
        <v>44431</v>
      </c>
      <c r="B136" s="101" t="s">
        <v>53</v>
      </c>
      <c r="C136" s="91">
        <v>132</v>
      </c>
      <c r="D136" s="92">
        <v>0.47391203703703705</v>
      </c>
      <c r="E136" s="92">
        <v>0.50472222222222218</v>
      </c>
      <c r="F136" s="66">
        <v>18.010000000000002</v>
      </c>
      <c r="G136" s="66">
        <v>17.334327999999999</v>
      </c>
      <c r="H136" s="93">
        <v>67</v>
      </c>
      <c r="I136" s="66">
        <v>4.5279999999999996</v>
      </c>
      <c r="J136" s="66">
        <f t="shared" si="20"/>
        <v>54335.999999999993</v>
      </c>
      <c r="K136" s="66">
        <f t="shared" si="21"/>
        <v>15.981708658151792</v>
      </c>
      <c r="L136" s="66">
        <v>76.5</v>
      </c>
      <c r="M136" s="66">
        <f t="shared" si="22"/>
        <v>18926.414246422315</v>
      </c>
      <c r="N136" s="66">
        <f t="shared" si="23"/>
        <v>130.49308388966273</v>
      </c>
      <c r="O136" s="94">
        <f t="shared" si="24"/>
        <v>3.0810185185185135E-2</v>
      </c>
      <c r="P136" s="95">
        <f t="shared" si="25"/>
        <v>24.356123215627388</v>
      </c>
      <c r="Q136" s="95">
        <f>AVERAGE(P$5:P136)</f>
        <v>45.012735495862444</v>
      </c>
      <c r="R136" s="96">
        <f t="shared" si="26"/>
        <v>18.010000000000002</v>
      </c>
      <c r="S136" s="97"/>
      <c r="T136" s="98">
        <f t="shared" si="27"/>
        <v>0.55079428348320636</v>
      </c>
      <c r="U136" s="99">
        <v>0.7</v>
      </c>
      <c r="V136" s="100"/>
    </row>
    <row r="137" spans="1:22" ht="12.75" customHeight="1" x14ac:dyDescent="0.2">
      <c r="A137" s="89">
        <v>44431</v>
      </c>
      <c r="B137" s="101" t="s">
        <v>53</v>
      </c>
      <c r="C137" s="91">
        <v>133</v>
      </c>
      <c r="D137" s="92">
        <v>0.59598379629629628</v>
      </c>
      <c r="E137" s="92">
        <v>0.6247800925925926</v>
      </c>
      <c r="F137" s="66">
        <v>17</v>
      </c>
      <c r="G137" s="66">
        <v>38.411576000000004</v>
      </c>
      <c r="H137" s="93">
        <v>89.81</v>
      </c>
      <c r="I137" s="66">
        <v>5.3070000000000004</v>
      </c>
      <c r="J137" s="66">
        <f t="shared" si="20"/>
        <v>63684.000000000007</v>
      </c>
      <c r="K137" s="66">
        <f t="shared" si="21"/>
        <v>16.140466881028924</v>
      </c>
      <c r="L137" s="66">
        <v>76.5</v>
      </c>
      <c r="M137" s="66">
        <f t="shared" si="22"/>
        <v>29591.6716585535</v>
      </c>
      <c r="N137" s="66">
        <f t="shared" si="23"/>
        <v>204.02747408452831</v>
      </c>
      <c r="O137" s="94">
        <f t="shared" si="24"/>
        <v>2.879629629629632E-2</v>
      </c>
      <c r="P137" s="95">
        <f t="shared" si="25"/>
        <v>24.598070739549819</v>
      </c>
      <c r="Q137" s="95">
        <f>AVERAGE(P$5:P137)</f>
        <v>44.859241775890169</v>
      </c>
      <c r="R137" s="96">
        <f t="shared" si="26"/>
        <v>17</v>
      </c>
      <c r="S137" s="97"/>
      <c r="T137" s="98">
        <f t="shared" si="27"/>
        <v>0.4149850144842786</v>
      </c>
      <c r="U137" s="99">
        <v>0.7</v>
      </c>
      <c r="V137" s="100"/>
    </row>
    <row r="138" spans="1:22" ht="12.75" customHeight="1" x14ac:dyDescent="0.2">
      <c r="A138" s="89">
        <v>44432</v>
      </c>
      <c r="B138" s="101" t="s">
        <v>53</v>
      </c>
      <c r="C138" s="91">
        <v>134</v>
      </c>
      <c r="D138" s="92">
        <v>2.1759259259259259E-2</v>
      </c>
      <c r="E138" s="92">
        <v>3.9791666666666663E-2</v>
      </c>
      <c r="F138" s="66">
        <v>17.03</v>
      </c>
      <c r="G138" s="66">
        <v>24.602111999999998</v>
      </c>
      <c r="H138" s="93">
        <v>91.84</v>
      </c>
      <c r="I138" s="66">
        <v>4.4829999999999997</v>
      </c>
      <c r="J138" s="66">
        <f t="shared" si="20"/>
        <v>53795.999999999993</v>
      </c>
      <c r="K138" s="66">
        <f t="shared" si="21"/>
        <v>25.820505612323498</v>
      </c>
      <c r="L138" s="66">
        <v>76.5</v>
      </c>
      <c r="M138" s="66">
        <f t="shared" si="22"/>
        <v>16029.39490778863</v>
      </c>
      <c r="N138" s="66">
        <f t="shared" si="23"/>
        <v>110.51883083442473</v>
      </c>
      <c r="O138" s="94">
        <f t="shared" si="24"/>
        <v>1.8032407407407403E-2</v>
      </c>
      <c r="P138" s="95">
        <f t="shared" si="25"/>
        <v>39.350449293966633</v>
      </c>
      <c r="Q138" s="95">
        <f>AVERAGE(P$5:P138)</f>
        <v>44.818131384234022</v>
      </c>
      <c r="R138" s="96">
        <f t="shared" si="26"/>
        <v>17.03</v>
      </c>
      <c r="S138" s="97"/>
      <c r="T138" s="98">
        <f t="shared" si="27"/>
        <v>0.64919308438203849</v>
      </c>
      <c r="U138" s="99">
        <v>0.7</v>
      </c>
      <c r="V138" s="100"/>
    </row>
    <row r="139" spans="1:22" ht="12.75" customHeight="1" x14ac:dyDescent="0.2">
      <c r="A139" s="89">
        <v>44432</v>
      </c>
      <c r="B139" s="101" t="s">
        <v>54</v>
      </c>
      <c r="C139" s="91">
        <v>135</v>
      </c>
      <c r="D139" s="92">
        <v>0.95756944444444436</v>
      </c>
      <c r="E139" s="92">
        <v>0.99219907407407415</v>
      </c>
      <c r="F139" s="66">
        <v>17</v>
      </c>
      <c r="G139" s="66">
        <v>66.837536</v>
      </c>
      <c r="H139" s="93">
        <v>72.08</v>
      </c>
      <c r="I139" s="66">
        <v>3.3140000000000001</v>
      </c>
      <c r="J139" s="66">
        <f t="shared" si="20"/>
        <v>39768</v>
      </c>
      <c r="K139" s="66">
        <f t="shared" si="21"/>
        <v>13.42161818181812</v>
      </c>
      <c r="L139" s="66">
        <v>76.5</v>
      </c>
      <c r="M139" s="66">
        <f t="shared" si="22"/>
        <v>18406.112915222628</v>
      </c>
      <c r="N139" s="66">
        <f t="shared" si="23"/>
        <v>126.90573108336037</v>
      </c>
      <c r="O139" s="94">
        <f t="shared" si="24"/>
        <v>3.4629629629629788E-2</v>
      </c>
      <c r="P139" s="95">
        <f t="shared" si="25"/>
        <v>20.454545454545361</v>
      </c>
      <c r="Q139" s="95">
        <f>AVERAGE(P$5:P139)</f>
        <v>44.637660377347437</v>
      </c>
      <c r="R139" s="96">
        <f t="shared" si="26"/>
        <v>17</v>
      </c>
      <c r="S139" s="97"/>
      <c r="T139" s="98">
        <f t="shared" si="27"/>
        <v>0.42996303464469948</v>
      </c>
      <c r="U139" s="99">
        <v>0.7</v>
      </c>
      <c r="V139" s="100"/>
    </row>
    <row r="140" spans="1:22" ht="12.75" customHeight="1" x14ac:dyDescent="0.2">
      <c r="A140" s="89">
        <v>44433</v>
      </c>
      <c r="B140" s="101" t="s">
        <v>54</v>
      </c>
      <c r="C140" s="91">
        <v>136</v>
      </c>
      <c r="D140" s="92">
        <v>2.4594907407407409E-2</v>
      </c>
      <c r="E140" s="92">
        <v>4.0046296296296295E-2</v>
      </c>
      <c r="F140" s="66">
        <v>18.02</v>
      </c>
      <c r="G140" s="66">
        <v>66.4846</v>
      </c>
      <c r="H140" s="93">
        <v>83.53</v>
      </c>
      <c r="I140" s="66">
        <v>3.149</v>
      </c>
      <c r="J140" s="66">
        <f t="shared" si="20"/>
        <v>37788</v>
      </c>
      <c r="K140" s="66">
        <f t="shared" si="21"/>
        <v>31.885341195505621</v>
      </c>
      <c r="L140" s="66">
        <v>76.5</v>
      </c>
      <c r="M140" s="66">
        <f t="shared" si="22"/>
        <v>8995.579521061507</v>
      </c>
      <c r="N140" s="66">
        <f t="shared" si="23"/>
        <v>62.022361858634035</v>
      </c>
      <c r="O140" s="94">
        <f t="shared" si="24"/>
        <v>1.5451388888888886E-2</v>
      </c>
      <c r="P140" s="95">
        <f t="shared" si="25"/>
        <v>48.593258426966301</v>
      </c>
      <c r="Q140" s="95">
        <f>AVERAGE(P$5:P140)</f>
        <v>44.666745657124054</v>
      </c>
      <c r="R140" s="96">
        <f t="shared" si="26"/>
        <v>18.02</v>
      </c>
      <c r="S140" s="97"/>
      <c r="T140" s="98">
        <f t="shared" si="27"/>
        <v>0.88143360627040745</v>
      </c>
      <c r="U140" s="99">
        <v>0.7</v>
      </c>
      <c r="V140" s="100"/>
    </row>
    <row r="141" spans="1:22" ht="12.75" customHeight="1" x14ac:dyDescent="0.2">
      <c r="A141" s="89">
        <v>44433</v>
      </c>
      <c r="B141" s="101" t="s">
        <v>53</v>
      </c>
      <c r="C141" s="91">
        <v>137</v>
      </c>
      <c r="D141" s="92">
        <v>0.9202662037037036</v>
      </c>
      <c r="E141" s="92">
        <v>0.94019675925925927</v>
      </c>
      <c r="F141" s="66">
        <v>16.04</v>
      </c>
      <c r="G141" s="66">
        <v>49.098568</v>
      </c>
      <c r="H141" s="93">
        <v>68.17</v>
      </c>
      <c r="I141" s="66">
        <v>8.84</v>
      </c>
      <c r="J141" s="66">
        <f t="shared" si="20"/>
        <v>106080</v>
      </c>
      <c r="K141" s="66">
        <f t="shared" si="21"/>
        <v>22.00334784668976</v>
      </c>
      <c r="L141" s="66">
        <v>76.5</v>
      </c>
      <c r="M141" s="66">
        <f t="shared" si="22"/>
        <v>27621.457480390054</v>
      </c>
      <c r="N141" s="66">
        <f t="shared" si="23"/>
        <v>190.44332017749412</v>
      </c>
      <c r="O141" s="94">
        <f t="shared" si="24"/>
        <v>1.9930555555555673E-2</v>
      </c>
      <c r="P141" s="95">
        <f t="shared" si="25"/>
        <v>33.533101045295965</v>
      </c>
      <c r="Q141" s="95">
        <f>AVERAGE(P$5:P141)</f>
        <v>44.585478178205598</v>
      </c>
      <c r="R141" s="96">
        <f t="shared" si="26"/>
        <v>16.04</v>
      </c>
      <c r="S141" s="97"/>
      <c r="T141" s="98">
        <f t="shared" si="27"/>
        <v>0.74530921015856011</v>
      </c>
      <c r="U141" s="99">
        <v>0.7</v>
      </c>
      <c r="V141" s="100"/>
    </row>
    <row r="142" spans="1:22" x14ac:dyDescent="0.2">
      <c r="A142" s="89">
        <v>44434</v>
      </c>
      <c r="B142" s="101" t="s">
        <v>53</v>
      </c>
      <c r="C142" s="91">
        <v>138</v>
      </c>
      <c r="D142" s="92">
        <v>0.78380787037037036</v>
      </c>
      <c r="E142" s="92">
        <v>0.79298611111111106</v>
      </c>
      <c r="F142" s="66">
        <v>17.010000000000002</v>
      </c>
      <c r="G142" s="66">
        <v>58.461488000000003</v>
      </c>
      <c r="H142" s="93">
        <v>86.46</v>
      </c>
      <c r="I142" s="66">
        <v>5.5730000000000004</v>
      </c>
      <c r="J142" s="66">
        <f t="shared" si="20"/>
        <v>66876</v>
      </c>
      <c r="K142" s="66">
        <f t="shared" si="21"/>
        <v>50.669739783102401</v>
      </c>
      <c r="L142" s="66">
        <v>76.5</v>
      </c>
      <c r="M142" s="66">
        <f t="shared" si="22"/>
        <v>10131.947342381145</v>
      </c>
      <c r="N142" s="66">
        <f t="shared" si="23"/>
        <v>69.857345258355821</v>
      </c>
      <c r="O142" s="94">
        <f t="shared" si="24"/>
        <v>9.1782407407406952E-3</v>
      </c>
      <c r="P142" s="95">
        <f t="shared" si="25"/>
        <v>77.220680958386268</v>
      </c>
      <c r="Q142" s="95">
        <f>AVERAGE(P$5:P142)</f>
        <v>44.821965154873567</v>
      </c>
      <c r="R142" s="96">
        <f t="shared" si="26"/>
        <v>17.010000000000002</v>
      </c>
      <c r="S142" s="97"/>
      <c r="T142" s="98">
        <v>1</v>
      </c>
      <c r="U142" s="99">
        <v>0.7</v>
      </c>
      <c r="V142" s="100"/>
    </row>
    <row r="143" spans="1:22" ht="12.75" customHeight="1" x14ac:dyDescent="0.2">
      <c r="A143" s="89">
        <v>44434</v>
      </c>
      <c r="B143" s="101" t="s">
        <v>53</v>
      </c>
      <c r="C143" s="91">
        <v>139</v>
      </c>
      <c r="D143" s="92">
        <v>0.26178240740740738</v>
      </c>
      <c r="E143" s="92">
        <v>0.30806712962962962</v>
      </c>
      <c r="F143" s="66">
        <v>16.489999999999998</v>
      </c>
      <c r="G143" s="66">
        <v>51.683768000000001</v>
      </c>
      <c r="H143" s="93">
        <v>70.42</v>
      </c>
      <c r="I143" s="66">
        <v>5.5780000000000003</v>
      </c>
      <c r="J143" s="66">
        <f t="shared" si="20"/>
        <v>66936</v>
      </c>
      <c r="K143" s="66">
        <f t="shared" si="21"/>
        <v>9.7406244441110221</v>
      </c>
      <c r="L143" s="66">
        <v>76.5</v>
      </c>
      <c r="M143" s="66">
        <f t="shared" si="22"/>
        <v>40400.904856128742</v>
      </c>
      <c r="N143" s="66">
        <f t="shared" si="23"/>
        <v>278.5545427658422</v>
      </c>
      <c r="O143" s="94">
        <f t="shared" si="24"/>
        <v>4.6284722222222241E-2</v>
      </c>
      <c r="P143" s="95">
        <f t="shared" si="25"/>
        <v>14.844711177794441</v>
      </c>
      <c r="Q143" s="95">
        <f>AVERAGE(P$5:P143)</f>
        <v>44.606301457196736</v>
      </c>
      <c r="R143" s="96">
        <f t="shared" si="26"/>
        <v>16.489999999999998</v>
      </c>
      <c r="S143" s="97"/>
      <c r="T143" s="98">
        <f t="shared" si="27"/>
        <v>0.31939770850641691</v>
      </c>
      <c r="U143" s="99">
        <v>0.7</v>
      </c>
      <c r="V143" s="100"/>
    </row>
    <row r="144" spans="1:22" ht="12.75" customHeight="1" x14ac:dyDescent="0.2">
      <c r="A144" s="89">
        <v>44434</v>
      </c>
      <c r="B144" s="101" t="s">
        <v>54</v>
      </c>
      <c r="C144" s="91">
        <v>140</v>
      </c>
      <c r="D144" s="92">
        <v>0.98214120370370372</v>
      </c>
      <c r="E144" s="92">
        <v>0.98714120370370362</v>
      </c>
      <c r="F144" s="66">
        <v>16.55</v>
      </c>
      <c r="G144" s="66">
        <v>50.433880000000002</v>
      </c>
      <c r="H144" s="93">
        <v>88.9</v>
      </c>
      <c r="I144" s="66">
        <v>3.222</v>
      </c>
      <c r="J144" s="66">
        <f t="shared" si="20"/>
        <v>38664</v>
      </c>
      <c r="K144" s="66">
        <f t="shared" si="21"/>
        <v>90.496503333335269</v>
      </c>
      <c r="L144" s="66">
        <v>76.5</v>
      </c>
      <c r="M144" s="66">
        <f t="shared" si="22"/>
        <v>3777.2580905189607</v>
      </c>
      <c r="N144" s="66">
        <f t="shared" si="23"/>
        <v>26.04328799218651</v>
      </c>
      <c r="O144" s="94">
        <f t="shared" si="24"/>
        <v>4.9999999999998934E-3</v>
      </c>
      <c r="P144" s="95">
        <f t="shared" si="25"/>
        <v>137.91666666666961</v>
      </c>
      <c r="Q144" s="95">
        <f>AVERAGE(P$5:P144)</f>
        <v>45.272804065835828</v>
      </c>
      <c r="R144" s="96">
        <f t="shared" si="26"/>
        <v>16.55</v>
      </c>
      <c r="S144" s="97"/>
      <c r="T144" s="98">
        <v>1</v>
      </c>
      <c r="U144" s="99">
        <v>0.7</v>
      </c>
      <c r="V144" s="100"/>
    </row>
    <row r="145" spans="1:22" ht="12.75" customHeight="1" x14ac:dyDescent="0.2">
      <c r="A145" s="89">
        <v>44435</v>
      </c>
      <c r="B145" s="101" t="s">
        <v>54</v>
      </c>
      <c r="C145" s="91">
        <v>141</v>
      </c>
      <c r="D145" s="92">
        <v>0.36277777777777781</v>
      </c>
      <c r="E145" s="92">
        <v>0.38267361111111109</v>
      </c>
      <c r="F145" s="66">
        <v>16.53</v>
      </c>
      <c r="G145" s="66">
        <v>33.560392</v>
      </c>
      <c r="H145" s="93">
        <v>71.25</v>
      </c>
      <c r="I145" s="66">
        <v>6.8659999999999997</v>
      </c>
      <c r="J145" s="66">
        <f t="shared" si="20"/>
        <v>82392</v>
      </c>
      <c r="K145" s="66">
        <f t="shared" si="21"/>
        <v>22.715093277486975</v>
      </c>
      <c r="L145" s="66">
        <v>76.5</v>
      </c>
      <c r="M145" s="66">
        <f t="shared" si="22"/>
        <v>21654.213875622252</v>
      </c>
      <c r="N145" s="66">
        <f t="shared" si="23"/>
        <v>149.30060766108528</v>
      </c>
      <c r="O145" s="94">
        <f t="shared" si="24"/>
        <v>1.9895833333333279E-2</v>
      </c>
      <c r="P145" s="95">
        <f t="shared" si="25"/>
        <v>34.617801047120516</v>
      </c>
      <c r="Q145" s="95">
        <f>AVERAGE(P$5:P145)</f>
        <v>45.197236668539972</v>
      </c>
      <c r="R145" s="96">
        <f t="shared" si="26"/>
        <v>16.53</v>
      </c>
      <c r="S145" s="97"/>
      <c r="T145" s="98">
        <f t="shared" si="27"/>
        <v>0.73615738537204711</v>
      </c>
      <c r="U145" s="99">
        <v>0.7</v>
      </c>
      <c r="V145" s="100"/>
    </row>
    <row r="146" spans="1:22" ht="12.75" customHeight="1" x14ac:dyDescent="0.2">
      <c r="A146" s="89">
        <v>44435</v>
      </c>
      <c r="B146" s="101" t="s">
        <v>53</v>
      </c>
      <c r="C146" s="91">
        <v>142</v>
      </c>
      <c r="D146" s="92">
        <v>0.62452546296296296</v>
      </c>
      <c r="E146" s="92">
        <v>0.64258101851851845</v>
      </c>
      <c r="F146" s="66">
        <v>16.510000000000002</v>
      </c>
      <c r="G146" s="66">
        <v>37.251608000000004</v>
      </c>
      <c r="H146" s="93">
        <v>85.17</v>
      </c>
      <c r="I146" s="66">
        <v>6.9020000000000001</v>
      </c>
      <c r="J146" s="66">
        <f t="shared" si="20"/>
        <v>82824</v>
      </c>
      <c r="K146" s="66">
        <f t="shared" si="21"/>
        <v>25.000000800000088</v>
      </c>
      <c r="L146" s="66">
        <v>76.5</v>
      </c>
      <c r="M146" s="66">
        <f t="shared" si="22"/>
        <v>23650.2812469563</v>
      </c>
      <c r="N146" s="66">
        <f t="shared" si="23"/>
        <v>163.06301313026441</v>
      </c>
      <c r="O146" s="94">
        <f t="shared" si="24"/>
        <v>1.8055555555555491E-2</v>
      </c>
      <c r="P146" s="95">
        <f t="shared" si="25"/>
        <v>38.100000000000136</v>
      </c>
      <c r="Q146" s="95">
        <f>AVERAGE(P$5:P146)</f>
        <v>45.147256128620683</v>
      </c>
      <c r="R146" s="96">
        <f t="shared" si="26"/>
        <v>16.510000000000002</v>
      </c>
      <c r="S146" s="97"/>
      <c r="T146" s="98">
        <f t="shared" si="27"/>
        <v>0.67778880741191661</v>
      </c>
      <c r="U146" s="99">
        <v>0.7</v>
      </c>
      <c r="V146" s="100"/>
    </row>
    <row r="147" spans="1:22" ht="12.75" customHeight="1" x14ac:dyDescent="0.2">
      <c r="A147" s="89">
        <v>44435</v>
      </c>
      <c r="B147" s="101" t="s">
        <v>54</v>
      </c>
      <c r="C147" s="91">
        <v>143</v>
      </c>
      <c r="D147" s="92">
        <v>0.80410879629629628</v>
      </c>
      <c r="E147" s="92">
        <v>0.8146064814814814</v>
      </c>
      <c r="F147" s="66">
        <v>16.5</v>
      </c>
      <c r="G147" s="66">
        <v>14.074728</v>
      </c>
      <c r="H147" s="93">
        <v>60.15</v>
      </c>
      <c r="I147" s="66">
        <v>4.1390000000000002</v>
      </c>
      <c r="J147" s="66">
        <f t="shared" si="20"/>
        <v>49668</v>
      </c>
      <c r="K147" s="66">
        <f t="shared" si="21"/>
        <v>42.972854685777541</v>
      </c>
      <c r="L147" s="66">
        <v>76.5</v>
      </c>
      <c r="M147" s="66">
        <f t="shared" si="22"/>
        <v>5891.0942212411301</v>
      </c>
      <c r="N147" s="66">
        <f t="shared" si="23"/>
        <v>40.617680792844496</v>
      </c>
      <c r="O147" s="94">
        <f t="shared" si="24"/>
        <v>1.0497685185185124E-2</v>
      </c>
      <c r="P147" s="95">
        <f t="shared" si="25"/>
        <v>65.490628445424861</v>
      </c>
      <c r="Q147" s="95">
        <f>AVERAGE(P$5:P147)</f>
        <v>45.28951747349344</v>
      </c>
      <c r="R147" s="96">
        <f t="shared" si="26"/>
        <v>16.5</v>
      </c>
      <c r="S147" s="97"/>
      <c r="T147" s="98">
        <v>1</v>
      </c>
      <c r="U147" s="99">
        <v>0.7</v>
      </c>
      <c r="V147" s="100"/>
    </row>
    <row r="148" spans="1:22" ht="12.75" customHeight="1" x14ac:dyDescent="0.2">
      <c r="A148" s="89">
        <v>44436</v>
      </c>
      <c r="B148" s="101" t="s">
        <v>54</v>
      </c>
      <c r="C148" s="91">
        <v>144</v>
      </c>
      <c r="D148" s="92">
        <v>0.20498842592592592</v>
      </c>
      <c r="E148" s="92">
        <v>0.21758101851851852</v>
      </c>
      <c r="F148" s="66">
        <v>12.04</v>
      </c>
      <c r="G148" s="66">
        <v>34.540520000000001</v>
      </c>
      <c r="H148" s="93">
        <v>94.22</v>
      </c>
      <c r="I148" s="66">
        <v>5.2480000000000002</v>
      </c>
      <c r="J148" s="66">
        <f t="shared" si="20"/>
        <v>62976</v>
      </c>
      <c r="K148" s="66">
        <f t="shared" si="21"/>
        <v>26.140575176470573</v>
      </c>
      <c r="L148" s="66">
        <v>76.5</v>
      </c>
      <c r="M148" s="66">
        <f t="shared" si="22"/>
        <v>19085.301993249723</v>
      </c>
      <c r="N148" s="66">
        <f t="shared" si="23"/>
        <v>131.58857677097845</v>
      </c>
      <c r="O148" s="94">
        <f t="shared" si="24"/>
        <v>1.25925925925926E-2</v>
      </c>
      <c r="P148" s="95">
        <f t="shared" si="25"/>
        <v>39.838235294117624</v>
      </c>
      <c r="Q148" s="95">
        <f>AVERAGE(P$5:P148)</f>
        <v>45.251661347247776</v>
      </c>
      <c r="R148" s="96">
        <f t="shared" si="26"/>
        <v>12.04</v>
      </c>
      <c r="S148" s="97"/>
      <c r="T148" s="98">
        <f t="shared" si="27"/>
        <v>0.6406385328682328</v>
      </c>
      <c r="U148" s="99">
        <v>0.7</v>
      </c>
      <c r="V148" s="100"/>
    </row>
    <row r="149" spans="1:22" x14ac:dyDescent="0.2">
      <c r="A149" s="89">
        <v>44436</v>
      </c>
      <c r="B149" s="101" t="s">
        <v>54</v>
      </c>
      <c r="C149" s="91">
        <v>145</v>
      </c>
      <c r="D149" s="92">
        <v>0.56652777777777774</v>
      </c>
      <c r="E149" s="92">
        <v>0.58420138888888895</v>
      </c>
      <c r="F149" s="66">
        <v>18</v>
      </c>
      <c r="G149" s="66">
        <v>54.194784000000006</v>
      </c>
      <c r="H149" s="93">
        <v>70.94</v>
      </c>
      <c r="I149" s="66">
        <v>6.43</v>
      </c>
      <c r="J149" s="66">
        <f t="shared" si="20"/>
        <v>77160</v>
      </c>
      <c r="K149" s="66">
        <f t="shared" si="21"/>
        <v>27.845243222003774</v>
      </c>
      <c r="L149" s="66">
        <v>76.5</v>
      </c>
      <c r="M149" s="66">
        <f t="shared" si="22"/>
        <v>16845.71826263671</v>
      </c>
      <c r="N149" s="66">
        <f t="shared" si="23"/>
        <v>116.14718444849709</v>
      </c>
      <c r="O149" s="94">
        <f t="shared" si="24"/>
        <v>1.7673611111111209E-2</v>
      </c>
      <c r="P149" s="95">
        <f t="shared" si="25"/>
        <v>42.436149312376976</v>
      </c>
      <c r="Q149" s="95">
        <f>AVERAGE(P$5:P149)</f>
        <v>45.232244022869352</v>
      </c>
      <c r="R149" s="96">
        <f t="shared" si="26"/>
        <v>18</v>
      </c>
      <c r="S149" s="97"/>
      <c r="T149" s="98">
        <f t="shared" si="27"/>
        <v>0.90636024707984086</v>
      </c>
      <c r="U149" s="99">
        <v>0.7</v>
      </c>
      <c r="V149" s="100"/>
    </row>
    <row r="150" spans="1:22" ht="12.75" customHeight="1" x14ac:dyDescent="0.2">
      <c r="A150" s="89">
        <v>44436</v>
      </c>
      <c r="B150" s="101" t="s">
        <v>53</v>
      </c>
      <c r="C150" s="91">
        <v>146</v>
      </c>
      <c r="D150" s="92">
        <v>0.60119212962962965</v>
      </c>
      <c r="E150" s="92">
        <v>0.6156018518518519</v>
      </c>
      <c r="F150" s="66">
        <v>17.96</v>
      </c>
      <c r="G150" s="66">
        <v>25.912696</v>
      </c>
      <c r="H150" s="93">
        <v>89.99</v>
      </c>
      <c r="I150" s="66">
        <v>6.8150000000000004</v>
      </c>
      <c r="J150" s="66">
        <f t="shared" si="20"/>
        <v>81780</v>
      </c>
      <c r="K150" s="66">
        <f t="shared" si="21"/>
        <v>34.076464424096308</v>
      </c>
      <c r="L150" s="66">
        <v>76.5</v>
      </c>
      <c r="M150" s="66">
        <f t="shared" si="22"/>
        <v>18067.760630396369</v>
      </c>
      <c r="N150" s="66">
        <f t="shared" si="23"/>
        <v>124.57287328403167</v>
      </c>
      <c r="O150" s="94">
        <f t="shared" si="24"/>
        <v>1.4409722222222254E-2</v>
      </c>
      <c r="P150" s="95">
        <f t="shared" si="25"/>
        <v>51.932530120481815</v>
      </c>
      <c r="Q150" s="95">
        <f>AVERAGE(P$5:P150)</f>
        <v>45.278136393400949</v>
      </c>
      <c r="R150" s="96">
        <f t="shared" si="26"/>
        <v>17.96</v>
      </c>
      <c r="S150" s="97"/>
      <c r="T150" s="98">
        <f t="shared" si="27"/>
        <v>0.87438217243804561</v>
      </c>
      <c r="U150" s="99">
        <v>0.7</v>
      </c>
      <c r="V150" s="100"/>
    </row>
    <row r="151" spans="1:22" ht="12.75" customHeight="1" x14ac:dyDescent="0.2">
      <c r="A151" s="89">
        <v>44436</v>
      </c>
      <c r="B151" s="101" t="s">
        <v>53</v>
      </c>
      <c r="C151" s="91">
        <v>147</v>
      </c>
      <c r="D151" s="92">
        <v>0.70233796296296302</v>
      </c>
      <c r="E151" s="92">
        <v>0.71717592592592594</v>
      </c>
      <c r="F151" s="66">
        <v>17.97</v>
      </c>
      <c r="G151" s="66">
        <v>53.621544</v>
      </c>
      <c r="H151" s="93">
        <v>89.75</v>
      </c>
      <c r="I151" s="66">
        <v>6.7690000000000001</v>
      </c>
      <c r="J151" s="66">
        <f t="shared" si="20"/>
        <v>81228</v>
      </c>
      <c r="K151" s="66">
        <f t="shared" si="21"/>
        <v>33.111404255850339</v>
      </c>
      <c r="L151" s="66">
        <v>76.5</v>
      </c>
      <c r="M151" s="66">
        <f t="shared" si="22"/>
        <v>18775.20774394925</v>
      </c>
      <c r="N151" s="66">
        <f t="shared" si="23"/>
        <v>129.45055134467151</v>
      </c>
      <c r="O151" s="94">
        <f t="shared" si="24"/>
        <v>1.4837962962962914E-2</v>
      </c>
      <c r="P151" s="95">
        <f t="shared" si="25"/>
        <v>50.461778471139006</v>
      </c>
      <c r="Q151" s="95">
        <f>AVERAGE(P$5:P151)</f>
        <v>45.313399264678075</v>
      </c>
      <c r="R151" s="96">
        <f t="shared" si="26"/>
        <v>17.97</v>
      </c>
      <c r="S151" s="97"/>
      <c r="T151" s="98">
        <f t="shared" si="27"/>
        <v>0.85189125468285642</v>
      </c>
      <c r="U151" s="99">
        <v>0.7</v>
      </c>
      <c r="V151" s="100"/>
    </row>
    <row r="152" spans="1:22" x14ac:dyDescent="0.2">
      <c r="A152" s="89">
        <v>44437</v>
      </c>
      <c r="B152" s="101" t="s">
        <v>53</v>
      </c>
      <c r="C152" s="91">
        <v>148</v>
      </c>
      <c r="D152" s="92">
        <v>0.19499999999999998</v>
      </c>
      <c r="E152" s="92">
        <v>0.21865740740740738</v>
      </c>
      <c r="F152" s="66">
        <v>18</v>
      </c>
      <c r="G152" s="66">
        <v>44.652023999999997</v>
      </c>
      <c r="H152" s="93">
        <v>89.78</v>
      </c>
      <c r="I152" s="66">
        <v>4.7389999999999999</v>
      </c>
      <c r="J152" s="66">
        <f t="shared" si="20"/>
        <v>56868</v>
      </c>
      <c r="K152" s="66">
        <f t="shared" si="21"/>
        <v>20.802194911937381</v>
      </c>
      <c r="L152" s="66">
        <v>76.5</v>
      </c>
      <c r="M152" s="66">
        <f t="shared" si="22"/>
        <v>20731.902820534891</v>
      </c>
      <c r="N152" s="66">
        <f t="shared" si="23"/>
        <v>142.94149429091115</v>
      </c>
      <c r="O152" s="94">
        <f t="shared" si="24"/>
        <v>2.3657407407407405E-2</v>
      </c>
      <c r="P152" s="95">
        <f t="shared" si="25"/>
        <v>31.70254403131116</v>
      </c>
      <c r="Q152" s="95">
        <f>AVERAGE(P$5:P152)</f>
        <v>45.221434026614787</v>
      </c>
      <c r="R152" s="96">
        <f t="shared" si="26"/>
        <v>18</v>
      </c>
      <c r="S152" s="97"/>
      <c r="T152" s="98">
        <f t="shared" si="27"/>
        <v>0.53502069083536119</v>
      </c>
      <c r="U152" s="99">
        <v>0.7</v>
      </c>
      <c r="V152" s="100"/>
    </row>
    <row r="153" spans="1:22" ht="12.75" customHeight="1" x14ac:dyDescent="0.2">
      <c r="A153" s="102">
        <v>44437</v>
      </c>
      <c r="B153" s="103" t="s">
        <v>53</v>
      </c>
      <c r="C153" s="104">
        <v>149</v>
      </c>
      <c r="D153" s="105">
        <v>0.852025462962963</v>
      </c>
      <c r="E153" s="105">
        <v>0.88071759259259252</v>
      </c>
      <c r="F153" s="67">
        <v>16.54</v>
      </c>
      <c r="G153" s="67">
        <v>63.79824</v>
      </c>
      <c r="H153" s="106">
        <v>86.26</v>
      </c>
      <c r="I153" s="67">
        <v>5.7290000000000001</v>
      </c>
      <c r="J153" s="67">
        <f t="shared" si="20"/>
        <v>68748</v>
      </c>
      <c r="K153" s="67">
        <f t="shared" si="21"/>
        <v>15.760737148850399</v>
      </c>
      <c r="L153" s="67">
        <v>76.5</v>
      </c>
      <c r="M153" s="67">
        <f t="shared" si="22"/>
        <v>31722.064628341446</v>
      </c>
      <c r="N153" s="67">
        <f t="shared" si="23"/>
        <v>218.71602231690346</v>
      </c>
      <c r="O153" s="107">
        <f t="shared" ref="O153" si="28">E153-D153</f>
        <v>2.8692129629629526E-2</v>
      </c>
      <c r="P153" s="108">
        <f t="shared" ref="P153" si="29">F153/(O153*24)</f>
        <v>24.019362646228405</v>
      </c>
      <c r="Q153" s="108">
        <f>AVERAGE(P$5:P153)</f>
        <v>45.079138245538367</v>
      </c>
      <c r="R153" s="109">
        <f t="shared" ref="R153" si="30">F153</f>
        <v>16.54</v>
      </c>
      <c r="S153" s="110"/>
      <c r="T153" s="111">
        <f t="shared" si="27"/>
        <v>0.42189860545335817</v>
      </c>
      <c r="U153" s="112">
        <v>0.7</v>
      </c>
      <c r="V153" s="113"/>
    </row>
    <row r="154" spans="1:22" ht="12.75" customHeight="1" x14ac:dyDescent="0.2">
      <c r="A154" s="68"/>
      <c r="B154" s="69"/>
      <c r="C154" s="70">
        <f>C153</f>
        <v>149</v>
      </c>
      <c r="D154" s="71"/>
      <c r="E154" s="71"/>
      <c r="F154" s="72"/>
      <c r="G154" s="72"/>
      <c r="H154" s="73"/>
      <c r="I154" s="88"/>
      <c r="J154" s="88"/>
      <c r="K154" s="88">
        <f t="shared" si="21"/>
        <v>29.579487984298417</v>
      </c>
      <c r="L154" s="88"/>
      <c r="M154" s="88"/>
      <c r="N154" s="88"/>
      <c r="O154" s="74"/>
      <c r="P154" s="75">
        <f>AVERAGE(P5:P153)</f>
        <v>45.079138245538367</v>
      </c>
      <c r="Q154" s="75"/>
      <c r="R154" s="76">
        <f>SUM(R5:R153)</f>
        <v>2116.7199999999993</v>
      </c>
      <c r="S154" s="77"/>
      <c r="T154" s="78">
        <f>AVERAGE(T5:T153)</f>
        <v>0.62466105286197804</v>
      </c>
      <c r="U154" s="79"/>
      <c r="V154" s="80"/>
    </row>
    <row r="155" spans="1:22" x14ac:dyDescent="0.2">
      <c r="I155" s="66">
        <v>5.5229999999999997</v>
      </c>
      <c r="J155" s="66">
        <f t="shared" si="20"/>
        <v>66276</v>
      </c>
      <c r="K155" s="66">
        <f t="shared" si="21"/>
        <v>0</v>
      </c>
      <c r="L155" s="66">
        <v>76.5</v>
      </c>
      <c r="M155" s="66" t="e">
        <f t="shared" si="22"/>
        <v>#DIV/0!</v>
      </c>
      <c r="N155" s="66" t="e">
        <f t="shared" si="23"/>
        <v>#DIV/0!</v>
      </c>
    </row>
    <row r="156" spans="1:22" x14ac:dyDescent="0.2">
      <c r="I156" s="66">
        <v>3.7410000000000001</v>
      </c>
      <c r="J156" s="66">
        <f t="shared" si="20"/>
        <v>44892</v>
      </c>
      <c r="K156" s="66">
        <f t="shared" si="21"/>
        <v>0</v>
      </c>
      <c r="L156" s="66">
        <v>76.5</v>
      </c>
      <c r="M156" s="66" t="e">
        <f t="shared" si="22"/>
        <v>#DIV/0!</v>
      </c>
      <c r="N156" s="66" t="e">
        <f t="shared" si="23"/>
        <v>#DIV/0!</v>
      </c>
    </row>
    <row r="157" spans="1:22" x14ac:dyDescent="0.2">
      <c r="I157" s="66">
        <v>4.093</v>
      </c>
      <c r="J157" s="66">
        <f t="shared" si="20"/>
        <v>49116</v>
      </c>
      <c r="K157" s="66">
        <f t="shared" si="21"/>
        <v>0</v>
      </c>
      <c r="L157" s="66">
        <v>76.5</v>
      </c>
      <c r="M157" s="66" t="e">
        <f t="shared" si="22"/>
        <v>#DIV/0!</v>
      </c>
      <c r="N157" s="66" t="e">
        <f t="shared" si="23"/>
        <v>#DIV/0!</v>
      </c>
    </row>
    <row r="158" spans="1:22" x14ac:dyDescent="0.2">
      <c r="I158" s="66">
        <v>4.0519999999999996</v>
      </c>
      <c r="J158" s="66">
        <f t="shared" si="20"/>
        <v>48623.999999999993</v>
      </c>
      <c r="K158" s="66">
        <f t="shared" si="21"/>
        <v>0</v>
      </c>
      <c r="L158" s="66">
        <v>76.5</v>
      </c>
      <c r="M158" s="66" t="e">
        <f t="shared" si="22"/>
        <v>#DIV/0!</v>
      </c>
      <c r="N158" s="66" t="e">
        <f t="shared" si="23"/>
        <v>#DIV/0!</v>
      </c>
    </row>
    <row r="159" spans="1:22" x14ac:dyDescent="0.2">
      <c r="I159" s="66">
        <v>3.9449999999999998</v>
      </c>
      <c r="J159" s="66">
        <f t="shared" si="20"/>
        <v>47340</v>
      </c>
      <c r="K159" s="66">
        <f t="shared" si="21"/>
        <v>0</v>
      </c>
      <c r="L159" s="66">
        <v>76.5</v>
      </c>
      <c r="M159" s="66" t="e">
        <f t="shared" si="22"/>
        <v>#DIV/0!</v>
      </c>
      <c r="N159" s="66" t="e">
        <f t="shared" si="23"/>
        <v>#DIV/0!</v>
      </c>
    </row>
    <row r="160" spans="1:22" x14ac:dyDescent="0.2">
      <c r="I160" s="66">
        <v>4.53</v>
      </c>
      <c r="J160" s="66">
        <f t="shared" si="20"/>
        <v>54360</v>
      </c>
      <c r="K160" s="66">
        <f t="shared" si="21"/>
        <v>0</v>
      </c>
      <c r="L160" s="66">
        <v>76.5</v>
      </c>
      <c r="M160" s="66" t="e">
        <f t="shared" si="22"/>
        <v>#DIV/0!</v>
      </c>
      <c r="N160" s="66" t="e">
        <f t="shared" si="23"/>
        <v>#DIV/0!</v>
      </c>
    </row>
    <row r="161" spans="9:14" x14ac:dyDescent="0.2">
      <c r="I161" s="66">
        <v>4.5599999999999996</v>
      </c>
      <c r="J161" s="66">
        <f t="shared" si="20"/>
        <v>54719.999999999993</v>
      </c>
      <c r="K161" s="66">
        <f t="shared" si="21"/>
        <v>0</v>
      </c>
      <c r="L161" s="66">
        <v>76.5</v>
      </c>
      <c r="M161" s="66" t="e">
        <f t="shared" si="22"/>
        <v>#DIV/0!</v>
      </c>
      <c r="N161" s="66" t="e">
        <f t="shared" si="23"/>
        <v>#DIV/0!</v>
      </c>
    </row>
    <row r="162" spans="9:14" x14ac:dyDescent="0.2">
      <c r="I162" s="66">
        <v>3.8849999999999998</v>
      </c>
      <c r="J162" s="66">
        <f t="shared" si="20"/>
        <v>46620</v>
      </c>
      <c r="K162" s="66">
        <f t="shared" si="21"/>
        <v>0</v>
      </c>
      <c r="L162" s="66">
        <v>76.5</v>
      </c>
      <c r="M162" s="66" t="e">
        <f t="shared" si="22"/>
        <v>#DIV/0!</v>
      </c>
      <c r="N162" s="66" t="e">
        <f t="shared" si="23"/>
        <v>#DIV/0!</v>
      </c>
    </row>
    <row r="163" spans="9:14" x14ac:dyDescent="0.2">
      <c r="I163" s="66">
        <v>4.29</v>
      </c>
      <c r="J163" s="66">
        <f t="shared" si="20"/>
        <v>51480</v>
      </c>
      <c r="K163" s="66">
        <f t="shared" si="21"/>
        <v>0</v>
      </c>
      <c r="L163" s="66">
        <v>76.5</v>
      </c>
      <c r="M163" s="66" t="e">
        <f t="shared" si="22"/>
        <v>#DIV/0!</v>
      </c>
      <c r="N163" s="66" t="e">
        <f t="shared" si="23"/>
        <v>#DIV/0!</v>
      </c>
    </row>
    <row r="164" spans="9:14" x14ac:dyDescent="0.2">
      <c r="I164" s="66">
        <v>4.62</v>
      </c>
      <c r="J164" s="66">
        <f t="shared" si="20"/>
        <v>55440</v>
      </c>
      <c r="K164" s="66">
        <f t="shared" si="21"/>
        <v>0</v>
      </c>
      <c r="L164" s="66">
        <v>76.5</v>
      </c>
      <c r="M164" s="66" t="e">
        <f t="shared" si="22"/>
        <v>#DIV/0!</v>
      </c>
      <c r="N164" s="66" t="e">
        <f t="shared" si="23"/>
        <v>#DIV/0!</v>
      </c>
    </row>
    <row r="165" spans="9:14" x14ac:dyDescent="0.2">
      <c r="I165" s="66">
        <v>4.665</v>
      </c>
      <c r="J165" s="66">
        <f t="shared" si="20"/>
        <v>55980</v>
      </c>
      <c r="K165" s="66">
        <f t="shared" si="21"/>
        <v>0</v>
      </c>
      <c r="L165" s="66">
        <v>76.5</v>
      </c>
      <c r="M165" s="66" t="e">
        <f t="shared" si="22"/>
        <v>#DIV/0!</v>
      </c>
      <c r="N165" s="66" t="e">
        <f t="shared" si="23"/>
        <v>#DIV/0!</v>
      </c>
    </row>
    <row r="166" spans="9:14" x14ac:dyDescent="0.2">
      <c r="I166" s="66">
        <v>4.2300000000000004</v>
      </c>
      <c r="J166" s="66">
        <f t="shared" si="20"/>
        <v>50760.000000000007</v>
      </c>
      <c r="K166" s="66">
        <f t="shared" si="21"/>
        <v>0</v>
      </c>
      <c r="L166" s="66">
        <v>76.5</v>
      </c>
      <c r="M166" s="66" t="e">
        <f t="shared" si="22"/>
        <v>#DIV/0!</v>
      </c>
      <c r="N166" s="66" t="e">
        <f t="shared" si="23"/>
        <v>#DIV/0!</v>
      </c>
    </row>
    <row r="167" spans="9:14" x14ac:dyDescent="0.2">
      <c r="I167" s="66">
        <v>4.3499999999999996</v>
      </c>
      <c r="J167" s="66">
        <f t="shared" si="20"/>
        <v>52199.999999999993</v>
      </c>
      <c r="K167" s="66">
        <f t="shared" si="21"/>
        <v>0</v>
      </c>
      <c r="L167" s="66">
        <v>76.5</v>
      </c>
      <c r="M167" s="66" t="e">
        <f t="shared" si="22"/>
        <v>#DIV/0!</v>
      </c>
      <c r="N167" s="66" t="e">
        <f t="shared" si="23"/>
        <v>#DIV/0!</v>
      </c>
    </row>
    <row r="168" spans="9:14" x14ac:dyDescent="0.2">
      <c r="I168" s="66">
        <v>4.0049999999999999</v>
      </c>
      <c r="J168" s="66">
        <f t="shared" si="20"/>
        <v>48060</v>
      </c>
      <c r="K168" s="66">
        <f t="shared" si="21"/>
        <v>0</v>
      </c>
      <c r="L168" s="66">
        <v>76.5</v>
      </c>
      <c r="M168" s="66" t="e">
        <f t="shared" si="22"/>
        <v>#DIV/0!</v>
      </c>
      <c r="N168" s="66" t="e">
        <f t="shared" si="23"/>
        <v>#DIV/0!</v>
      </c>
    </row>
    <row r="169" spans="9:14" x14ac:dyDescent="0.2">
      <c r="I169" s="66">
        <v>4.62</v>
      </c>
      <c r="J169" s="66">
        <f t="shared" si="20"/>
        <v>55440</v>
      </c>
      <c r="K169" s="66">
        <f t="shared" si="21"/>
        <v>0</v>
      </c>
      <c r="L169" s="66">
        <v>76.5</v>
      </c>
      <c r="M169" s="66" t="e">
        <f t="shared" si="22"/>
        <v>#DIV/0!</v>
      </c>
      <c r="N169" s="66" t="e">
        <f t="shared" si="23"/>
        <v>#DIV/0!</v>
      </c>
    </row>
    <row r="170" spans="9:14" x14ac:dyDescent="0.2">
      <c r="I170" s="66">
        <v>4.53</v>
      </c>
      <c r="J170" s="66">
        <f t="shared" si="20"/>
        <v>54360</v>
      </c>
      <c r="K170" s="66">
        <f t="shared" si="21"/>
        <v>0</v>
      </c>
      <c r="L170" s="66">
        <v>76.5</v>
      </c>
      <c r="M170" s="66" t="e">
        <f t="shared" si="22"/>
        <v>#DIV/0!</v>
      </c>
      <c r="N170" s="66" t="e">
        <f t="shared" si="23"/>
        <v>#DIV/0!</v>
      </c>
    </row>
    <row r="171" spans="9:14" x14ac:dyDescent="0.2">
      <c r="I171" s="66">
        <v>4.0049999999999999</v>
      </c>
      <c r="J171" s="66">
        <f t="shared" si="20"/>
        <v>48060</v>
      </c>
      <c r="K171" s="66">
        <f t="shared" si="21"/>
        <v>0</v>
      </c>
      <c r="L171" s="66">
        <v>76.5</v>
      </c>
      <c r="M171" s="66" t="e">
        <f t="shared" si="22"/>
        <v>#DIV/0!</v>
      </c>
      <c r="N171" s="66" t="e">
        <f t="shared" si="23"/>
        <v>#DIV/0!</v>
      </c>
    </row>
    <row r="172" spans="9:14" x14ac:dyDescent="0.2">
      <c r="I172" s="66">
        <v>3.99</v>
      </c>
      <c r="J172" s="66">
        <f t="shared" si="20"/>
        <v>47880</v>
      </c>
      <c r="K172" s="66">
        <f t="shared" si="21"/>
        <v>0</v>
      </c>
      <c r="L172" s="66">
        <v>76.5</v>
      </c>
      <c r="M172" s="66" t="e">
        <f t="shared" si="22"/>
        <v>#DIV/0!</v>
      </c>
      <c r="N172" s="66" t="e">
        <f t="shared" si="23"/>
        <v>#DIV/0!</v>
      </c>
    </row>
    <row r="173" spans="9:14" x14ac:dyDescent="0.2">
      <c r="I173" s="66">
        <v>3.9</v>
      </c>
      <c r="J173" s="66">
        <f t="shared" si="20"/>
        <v>46800</v>
      </c>
      <c r="K173" s="66">
        <f t="shared" si="21"/>
        <v>0</v>
      </c>
      <c r="L173" s="66">
        <v>76.5</v>
      </c>
      <c r="M173" s="66" t="e">
        <f t="shared" si="22"/>
        <v>#DIV/0!</v>
      </c>
      <c r="N173" s="66" t="e">
        <f t="shared" si="23"/>
        <v>#DIV/0!</v>
      </c>
    </row>
    <row r="174" spans="9:14" x14ac:dyDescent="0.2">
      <c r="I174" s="66">
        <v>4.6929999999999996</v>
      </c>
      <c r="J174" s="66">
        <f t="shared" si="20"/>
        <v>56315.999999999993</v>
      </c>
      <c r="K174" s="66">
        <f t="shared" si="21"/>
        <v>0</v>
      </c>
      <c r="L174" s="66">
        <v>76.5</v>
      </c>
      <c r="M174" s="66" t="e">
        <f t="shared" si="22"/>
        <v>#DIV/0!</v>
      </c>
      <c r="N174" s="66" t="e">
        <f t="shared" si="23"/>
        <v>#DIV/0!</v>
      </c>
    </row>
    <row r="175" spans="9:14" x14ac:dyDescent="0.2">
      <c r="I175" s="66">
        <v>6.9619999999999997</v>
      </c>
      <c r="J175" s="66">
        <f t="shared" si="20"/>
        <v>83544</v>
      </c>
      <c r="K175" s="66">
        <f t="shared" si="21"/>
        <v>0</v>
      </c>
      <c r="L175" s="66">
        <v>76.5</v>
      </c>
      <c r="M175" s="66" t="e">
        <f t="shared" si="22"/>
        <v>#DIV/0!</v>
      </c>
      <c r="N175" s="66" t="e">
        <f t="shared" si="23"/>
        <v>#DIV/0!</v>
      </c>
    </row>
    <row r="176" spans="9:14" x14ac:dyDescent="0.2">
      <c r="I176" s="66">
        <v>6.87</v>
      </c>
      <c r="J176" s="66">
        <f t="shared" si="20"/>
        <v>82440</v>
      </c>
      <c r="K176" s="66">
        <f t="shared" si="21"/>
        <v>0</v>
      </c>
      <c r="L176" s="66">
        <v>76.5</v>
      </c>
      <c r="M176" s="66" t="e">
        <f t="shared" si="22"/>
        <v>#DIV/0!</v>
      </c>
      <c r="N176" s="66" t="e">
        <f t="shared" si="23"/>
        <v>#DIV/0!</v>
      </c>
    </row>
    <row r="177" spans="9:14" x14ac:dyDescent="0.2">
      <c r="I177" s="66">
        <v>1.0578000000000001E-2</v>
      </c>
      <c r="J177" s="66">
        <f t="shared" si="20"/>
        <v>126.93600000000001</v>
      </c>
      <c r="K177" s="66">
        <f t="shared" si="21"/>
        <v>0</v>
      </c>
      <c r="L177" s="66">
        <v>76.5</v>
      </c>
      <c r="M177" s="66" t="e">
        <f t="shared" si="22"/>
        <v>#DIV/0!</v>
      </c>
      <c r="N177" s="66" t="e">
        <f t="shared" si="23"/>
        <v>#DIV/0!</v>
      </c>
    </row>
    <row r="178" spans="9:14" x14ac:dyDescent="0.2">
      <c r="I178" s="66">
        <v>4.194</v>
      </c>
      <c r="J178" s="66">
        <f t="shared" si="20"/>
        <v>50328</v>
      </c>
      <c r="K178" s="66">
        <f t="shared" si="21"/>
        <v>0</v>
      </c>
      <c r="L178" s="66">
        <v>76.5</v>
      </c>
      <c r="M178" s="66" t="e">
        <f t="shared" si="22"/>
        <v>#DIV/0!</v>
      </c>
      <c r="N178" s="66" t="e">
        <f t="shared" si="23"/>
        <v>#DIV/0!</v>
      </c>
    </row>
    <row r="179" spans="9:14" x14ac:dyDescent="0.2">
      <c r="I179" s="66">
        <v>8.0749999999999993</v>
      </c>
      <c r="J179" s="66">
        <f t="shared" si="20"/>
        <v>96899.999999999985</v>
      </c>
      <c r="K179" s="66">
        <f t="shared" si="21"/>
        <v>0</v>
      </c>
      <c r="L179" s="66">
        <v>76.5</v>
      </c>
      <c r="M179" s="66" t="e">
        <f t="shared" si="22"/>
        <v>#DIV/0!</v>
      </c>
      <c r="N179" s="66" t="e">
        <f t="shared" si="23"/>
        <v>#DIV/0!</v>
      </c>
    </row>
    <row r="180" spans="9:14" x14ac:dyDescent="0.2">
      <c r="I180" s="66">
        <v>5.1890000000000001</v>
      </c>
      <c r="J180" s="66">
        <f t="shared" si="20"/>
        <v>62268</v>
      </c>
      <c r="K180" s="66">
        <f t="shared" si="21"/>
        <v>0</v>
      </c>
      <c r="L180" s="66">
        <v>76.5</v>
      </c>
      <c r="M180" s="66" t="e">
        <f t="shared" si="22"/>
        <v>#DIV/0!</v>
      </c>
      <c r="N180" s="66" t="e">
        <f t="shared" si="23"/>
        <v>#DIV/0!</v>
      </c>
    </row>
    <row r="181" spans="9:14" x14ac:dyDescent="0.2">
      <c r="I181" s="66">
        <v>4.7069999999999999</v>
      </c>
      <c r="J181" s="66">
        <f t="shared" si="20"/>
        <v>56484</v>
      </c>
      <c r="K181" s="66">
        <f t="shared" si="21"/>
        <v>0</v>
      </c>
      <c r="L181" s="66">
        <v>76.5</v>
      </c>
      <c r="M181" s="66" t="e">
        <f t="shared" si="22"/>
        <v>#DIV/0!</v>
      </c>
      <c r="N181" s="66" t="e">
        <f t="shared" si="23"/>
        <v>#DIV/0!</v>
      </c>
    </row>
    <row r="182" spans="9:14" x14ac:dyDescent="0.2">
      <c r="I182" s="66">
        <v>5.1289999999999996</v>
      </c>
      <c r="J182" s="66">
        <f t="shared" si="20"/>
        <v>61547.999999999993</v>
      </c>
      <c r="K182" s="66">
        <f t="shared" si="21"/>
        <v>0</v>
      </c>
      <c r="L182" s="66">
        <v>76.5</v>
      </c>
      <c r="M182" s="66" t="e">
        <f t="shared" si="22"/>
        <v>#DIV/0!</v>
      </c>
      <c r="N182" s="66" t="e">
        <f t="shared" si="23"/>
        <v>#DIV/0!</v>
      </c>
    </row>
    <row r="183" spans="9:14" x14ac:dyDescent="0.2">
      <c r="I183" s="66">
        <v>5.1740000000000004</v>
      </c>
      <c r="J183" s="66">
        <f t="shared" si="20"/>
        <v>62088.000000000007</v>
      </c>
      <c r="K183" s="66">
        <f t="shared" si="21"/>
        <v>0</v>
      </c>
      <c r="L183" s="66">
        <v>76.5</v>
      </c>
      <c r="M183" s="66" t="e">
        <f t="shared" si="22"/>
        <v>#DIV/0!</v>
      </c>
      <c r="N183" s="66" t="e">
        <f t="shared" si="23"/>
        <v>#DIV/0!</v>
      </c>
    </row>
    <row r="184" spans="9:14" x14ac:dyDescent="0.2">
      <c r="I184" s="66">
        <v>3.5110000000000001</v>
      </c>
      <c r="J184" s="66">
        <f t="shared" si="20"/>
        <v>42132</v>
      </c>
      <c r="K184" s="66">
        <f t="shared" si="21"/>
        <v>0</v>
      </c>
      <c r="L184" s="66">
        <v>76.5</v>
      </c>
      <c r="M184" s="66" t="e">
        <f t="shared" si="22"/>
        <v>#DIV/0!</v>
      </c>
      <c r="N184" s="66" t="e">
        <f t="shared" si="23"/>
        <v>#DIV/0!</v>
      </c>
    </row>
    <row r="185" spans="9:14" x14ac:dyDescent="0.2">
      <c r="I185" s="66">
        <v>4.7670000000000003</v>
      </c>
      <c r="J185" s="66">
        <f t="shared" si="20"/>
        <v>57204.000000000007</v>
      </c>
      <c r="K185" s="66">
        <f t="shared" si="21"/>
        <v>0</v>
      </c>
      <c r="L185" s="66">
        <v>76.5</v>
      </c>
      <c r="M185" s="66" t="e">
        <f t="shared" si="22"/>
        <v>#DIV/0!</v>
      </c>
      <c r="N185" s="66" t="e">
        <f t="shared" si="23"/>
        <v>#DIV/0!</v>
      </c>
    </row>
    <row r="186" spans="9:14" x14ac:dyDescent="0.2">
      <c r="I186" s="66">
        <v>3.2869999999999999</v>
      </c>
      <c r="J186" s="66">
        <f t="shared" si="20"/>
        <v>39444</v>
      </c>
      <c r="K186" s="66">
        <f t="shared" si="21"/>
        <v>0</v>
      </c>
      <c r="L186" s="66">
        <v>76.5</v>
      </c>
      <c r="M186" s="66" t="e">
        <f t="shared" si="22"/>
        <v>#DIV/0!</v>
      </c>
      <c r="N186" s="66" t="e">
        <f t="shared" si="23"/>
        <v>#DIV/0!</v>
      </c>
    </row>
    <row r="187" spans="9:14" x14ac:dyDescent="0.2">
      <c r="I187" s="66">
        <v>2.4980000000000002</v>
      </c>
      <c r="J187" s="66">
        <f t="shared" si="20"/>
        <v>29976.000000000004</v>
      </c>
      <c r="K187" s="66">
        <f t="shared" si="21"/>
        <v>0</v>
      </c>
      <c r="L187" s="66">
        <v>76.5</v>
      </c>
      <c r="M187" s="66" t="e">
        <f t="shared" si="22"/>
        <v>#DIV/0!</v>
      </c>
      <c r="N187" s="66" t="e">
        <f t="shared" si="23"/>
        <v>#DIV/0!</v>
      </c>
    </row>
    <row r="188" spans="9:14" x14ac:dyDescent="0.2">
      <c r="I188" s="66">
        <v>7.4610000000000003</v>
      </c>
      <c r="J188" s="66">
        <f t="shared" si="20"/>
        <v>89532</v>
      </c>
      <c r="K188" s="66">
        <f t="shared" si="21"/>
        <v>0</v>
      </c>
      <c r="L188" s="66">
        <v>76.5</v>
      </c>
      <c r="M188" s="66" t="e">
        <f t="shared" si="22"/>
        <v>#DIV/0!</v>
      </c>
      <c r="N188" s="66" t="e">
        <f t="shared" si="23"/>
        <v>#DIV/0!</v>
      </c>
    </row>
    <row r="189" spans="9:14" x14ac:dyDescent="0.2">
      <c r="I189" s="66">
        <v>5.6970000000000001</v>
      </c>
      <c r="J189" s="66">
        <f t="shared" si="20"/>
        <v>68364</v>
      </c>
      <c r="K189" s="66">
        <f t="shared" si="21"/>
        <v>0</v>
      </c>
      <c r="L189" s="66">
        <v>76.5</v>
      </c>
      <c r="M189" s="66" t="e">
        <f t="shared" si="22"/>
        <v>#DIV/0!</v>
      </c>
      <c r="N189" s="66" t="e">
        <f t="shared" si="23"/>
        <v>#DIV/0!</v>
      </c>
    </row>
    <row r="190" spans="9:14" x14ac:dyDescent="0.2">
      <c r="I190" s="66">
        <v>8.4369999999999994</v>
      </c>
      <c r="J190" s="66">
        <f t="shared" si="20"/>
        <v>101243.99999999999</v>
      </c>
      <c r="K190" s="66">
        <f t="shared" si="21"/>
        <v>0</v>
      </c>
      <c r="L190" s="66">
        <v>76.5</v>
      </c>
      <c r="M190" s="66" t="e">
        <f t="shared" si="22"/>
        <v>#DIV/0!</v>
      </c>
      <c r="N190" s="66" t="e">
        <f t="shared" si="23"/>
        <v>#DIV/0!</v>
      </c>
    </row>
    <row r="191" spans="9:14" x14ac:dyDescent="0.2">
      <c r="I191" s="66">
        <v>4.1749999999999998</v>
      </c>
      <c r="J191" s="66">
        <f t="shared" si="20"/>
        <v>50100</v>
      </c>
      <c r="K191" s="66">
        <f t="shared" si="21"/>
        <v>0</v>
      </c>
      <c r="L191" s="66">
        <v>76.5</v>
      </c>
      <c r="M191" s="66" t="e">
        <f t="shared" si="22"/>
        <v>#DIV/0!</v>
      </c>
      <c r="N191" s="66" t="e">
        <f t="shared" si="23"/>
        <v>#DIV/0!</v>
      </c>
    </row>
    <row r="192" spans="9:14" x14ac:dyDescent="0.2">
      <c r="I192" s="66">
        <v>10.582000000000001</v>
      </c>
      <c r="J192" s="66">
        <f t="shared" si="20"/>
        <v>126984.00000000001</v>
      </c>
      <c r="K192" s="66">
        <f t="shared" si="21"/>
        <v>0</v>
      </c>
      <c r="L192" s="66">
        <v>76.5</v>
      </c>
      <c r="M192" s="66" t="e">
        <f t="shared" si="22"/>
        <v>#DIV/0!</v>
      </c>
      <c r="N192" s="66" t="e">
        <f t="shared" si="23"/>
        <v>#DIV/0!</v>
      </c>
    </row>
    <row r="193" spans="9:14" x14ac:dyDescent="0.2">
      <c r="I193" s="66">
        <v>5.33</v>
      </c>
      <c r="J193" s="66">
        <f t="shared" si="20"/>
        <v>63960</v>
      </c>
      <c r="K193" s="66">
        <f t="shared" si="21"/>
        <v>0</v>
      </c>
      <c r="L193" s="66">
        <v>76.5</v>
      </c>
      <c r="M193" s="66" t="e">
        <f t="shared" si="22"/>
        <v>#DIV/0!</v>
      </c>
      <c r="N193" s="66" t="e">
        <f t="shared" si="23"/>
        <v>#DIV/0!</v>
      </c>
    </row>
    <row r="194" spans="9:14" x14ac:dyDescent="0.2">
      <c r="I194" s="66">
        <v>5.4269999999999996</v>
      </c>
      <c r="J194" s="66">
        <f t="shared" si="20"/>
        <v>65123.999999999993</v>
      </c>
      <c r="K194" s="66">
        <f t="shared" si="21"/>
        <v>0</v>
      </c>
      <c r="L194" s="66">
        <v>76.5</v>
      </c>
      <c r="M194" s="66" t="e">
        <f t="shared" si="22"/>
        <v>#DIV/0!</v>
      </c>
      <c r="N194" s="66" t="e">
        <f t="shared" si="23"/>
        <v>#DIV/0!</v>
      </c>
    </row>
    <row r="195" spans="9:14" x14ac:dyDescent="0.2">
      <c r="I195" s="66">
        <v>5.2430000000000003</v>
      </c>
      <c r="J195" s="66">
        <f t="shared" si="20"/>
        <v>62916.000000000007</v>
      </c>
      <c r="K195" s="66">
        <f t="shared" si="21"/>
        <v>0</v>
      </c>
      <c r="L195" s="66">
        <v>76.5</v>
      </c>
      <c r="M195" s="66" t="e">
        <f t="shared" si="22"/>
        <v>#DIV/0!</v>
      </c>
      <c r="N195" s="66" t="e">
        <f t="shared" si="23"/>
        <v>#DIV/0!</v>
      </c>
    </row>
    <row r="196" spans="9:14" x14ac:dyDescent="0.2">
      <c r="I196" s="66">
        <v>5.1609999999999996</v>
      </c>
      <c r="J196" s="66">
        <f t="shared" si="20"/>
        <v>61931.999999999993</v>
      </c>
      <c r="K196" s="66">
        <f t="shared" si="21"/>
        <v>0</v>
      </c>
      <c r="L196" s="66">
        <v>76.5</v>
      </c>
      <c r="M196" s="66" t="e">
        <f t="shared" si="22"/>
        <v>#DIV/0!</v>
      </c>
      <c r="N196" s="66" t="e">
        <f t="shared" si="23"/>
        <v>#DIV/0!</v>
      </c>
    </row>
    <row r="197" spans="9:14" x14ac:dyDescent="0.2">
      <c r="I197" s="66">
        <v>6.0220000000000002</v>
      </c>
      <c r="J197" s="66">
        <f t="shared" si="20"/>
        <v>72264</v>
      </c>
      <c r="K197" s="66">
        <f t="shared" si="21"/>
        <v>0</v>
      </c>
      <c r="L197" s="66">
        <v>76.5</v>
      </c>
      <c r="M197" s="66" t="e">
        <f t="shared" si="22"/>
        <v>#DIV/0!</v>
      </c>
      <c r="N197" s="66" t="e">
        <f t="shared" si="23"/>
        <v>#DIV/0!</v>
      </c>
    </row>
    <row r="198" spans="9:14" x14ac:dyDescent="0.2">
      <c r="I198" s="66">
        <v>5.2519999999999998</v>
      </c>
      <c r="J198" s="66">
        <f t="shared" si="20"/>
        <v>63024</v>
      </c>
      <c r="K198" s="66">
        <f t="shared" si="21"/>
        <v>0</v>
      </c>
      <c r="L198" s="66">
        <v>76.5</v>
      </c>
      <c r="M198" s="66" t="e">
        <f t="shared" si="22"/>
        <v>#DIV/0!</v>
      </c>
      <c r="N198" s="66" t="e">
        <f t="shared" si="23"/>
        <v>#DIV/0!</v>
      </c>
    </row>
    <row r="199" spans="9:14" x14ac:dyDescent="0.2">
      <c r="I199" s="66">
        <v>4.923</v>
      </c>
      <c r="J199" s="66">
        <f t="shared" ref="J199:J226" si="31">I199*12000</f>
        <v>59076</v>
      </c>
      <c r="K199" s="66">
        <f t="shared" ref="K199:K226" si="32">P199*0.656168</f>
        <v>0</v>
      </c>
      <c r="L199" s="66">
        <v>76.5</v>
      </c>
      <c r="M199" s="66" t="e">
        <f t="shared" ref="M199:M226" si="33">((G199*1000)/L199)+((6.28*H199*J199)/(K199*L199))</f>
        <v>#DIV/0!</v>
      </c>
      <c r="N199" s="66" t="e">
        <f t="shared" ref="N199:N226" si="34">M199*0.00689476</f>
        <v>#DIV/0!</v>
      </c>
    </row>
    <row r="200" spans="9:14" x14ac:dyDescent="0.2">
      <c r="I200" s="66">
        <v>5.77</v>
      </c>
      <c r="J200" s="66">
        <f t="shared" si="31"/>
        <v>69240</v>
      </c>
      <c r="K200" s="66">
        <f t="shared" si="32"/>
        <v>0</v>
      </c>
      <c r="L200" s="66">
        <v>76.5</v>
      </c>
      <c r="M200" s="66" t="e">
        <f t="shared" si="33"/>
        <v>#DIV/0!</v>
      </c>
      <c r="N200" s="66" t="e">
        <f t="shared" si="34"/>
        <v>#DIV/0!</v>
      </c>
    </row>
    <row r="201" spans="9:14" x14ac:dyDescent="0.2">
      <c r="I201" s="66">
        <v>5.5279999999999996</v>
      </c>
      <c r="J201" s="66">
        <f t="shared" si="31"/>
        <v>66336</v>
      </c>
      <c r="K201" s="66">
        <f t="shared" si="32"/>
        <v>0</v>
      </c>
      <c r="L201" s="66">
        <v>76.5</v>
      </c>
      <c r="M201" s="66" t="e">
        <f t="shared" si="33"/>
        <v>#DIV/0!</v>
      </c>
      <c r="N201" s="66" t="e">
        <f t="shared" si="34"/>
        <v>#DIV/0!</v>
      </c>
    </row>
    <row r="202" spans="9:14" x14ac:dyDescent="0.2">
      <c r="I202" s="66">
        <v>7.2869999999999999</v>
      </c>
      <c r="J202" s="66">
        <f t="shared" si="31"/>
        <v>87444</v>
      </c>
      <c r="K202" s="66">
        <f t="shared" si="32"/>
        <v>0</v>
      </c>
      <c r="L202" s="66">
        <v>76.5</v>
      </c>
      <c r="M202" s="66" t="e">
        <f t="shared" si="33"/>
        <v>#DIV/0!</v>
      </c>
      <c r="N202" s="66" t="e">
        <f t="shared" si="34"/>
        <v>#DIV/0!</v>
      </c>
    </row>
    <row r="203" spans="9:14" x14ac:dyDescent="0.2">
      <c r="I203" s="66">
        <v>6.3659999999999997</v>
      </c>
      <c r="J203" s="66">
        <f t="shared" si="31"/>
        <v>76392</v>
      </c>
      <c r="K203" s="66">
        <f t="shared" si="32"/>
        <v>0</v>
      </c>
      <c r="L203" s="66">
        <v>76.5</v>
      </c>
      <c r="M203" s="66" t="e">
        <f t="shared" si="33"/>
        <v>#DIV/0!</v>
      </c>
      <c r="N203" s="66" t="e">
        <f t="shared" si="34"/>
        <v>#DIV/0!</v>
      </c>
    </row>
    <row r="204" spans="9:14" x14ac:dyDescent="0.2">
      <c r="I204" s="66">
        <v>7.2910000000000004</v>
      </c>
      <c r="J204" s="66">
        <f t="shared" si="31"/>
        <v>87492</v>
      </c>
      <c r="K204" s="66">
        <f t="shared" si="32"/>
        <v>0</v>
      </c>
      <c r="L204" s="66">
        <v>76.5</v>
      </c>
      <c r="M204" s="66" t="e">
        <f t="shared" si="33"/>
        <v>#DIV/0!</v>
      </c>
      <c r="N204" s="66" t="e">
        <f t="shared" si="34"/>
        <v>#DIV/0!</v>
      </c>
    </row>
    <row r="205" spans="9:14" x14ac:dyDescent="0.2">
      <c r="I205" s="66">
        <v>6.5540000000000003</v>
      </c>
      <c r="J205" s="66">
        <f t="shared" si="31"/>
        <v>78648</v>
      </c>
      <c r="K205" s="66">
        <f t="shared" si="32"/>
        <v>0</v>
      </c>
      <c r="L205" s="66">
        <v>76.5</v>
      </c>
      <c r="M205" s="66" t="e">
        <f t="shared" si="33"/>
        <v>#DIV/0!</v>
      </c>
      <c r="N205" s="66" t="e">
        <f t="shared" si="34"/>
        <v>#DIV/0!</v>
      </c>
    </row>
    <row r="206" spans="9:14" x14ac:dyDescent="0.2">
      <c r="I206" s="66">
        <v>5.3579999999999997</v>
      </c>
      <c r="J206" s="66">
        <f t="shared" si="31"/>
        <v>64295.999999999993</v>
      </c>
      <c r="K206" s="66">
        <f t="shared" si="32"/>
        <v>0</v>
      </c>
      <c r="L206" s="66">
        <v>76.5</v>
      </c>
      <c r="M206" s="66" t="e">
        <f t="shared" si="33"/>
        <v>#DIV/0!</v>
      </c>
      <c r="N206" s="66" t="e">
        <f t="shared" si="34"/>
        <v>#DIV/0!</v>
      </c>
    </row>
    <row r="207" spans="9:14" x14ac:dyDescent="0.2">
      <c r="I207" s="66">
        <v>6.6539999999999999</v>
      </c>
      <c r="J207" s="66">
        <f t="shared" si="31"/>
        <v>79848</v>
      </c>
      <c r="K207" s="66">
        <f t="shared" si="32"/>
        <v>0</v>
      </c>
      <c r="L207" s="66">
        <v>76.5</v>
      </c>
      <c r="M207" s="66" t="e">
        <f t="shared" si="33"/>
        <v>#DIV/0!</v>
      </c>
      <c r="N207" s="66" t="e">
        <f t="shared" si="34"/>
        <v>#DIV/0!</v>
      </c>
    </row>
    <row r="208" spans="9:14" x14ac:dyDescent="0.2">
      <c r="I208" s="66">
        <v>6.1</v>
      </c>
      <c r="J208" s="66">
        <f t="shared" si="31"/>
        <v>73200</v>
      </c>
      <c r="K208" s="66">
        <f t="shared" si="32"/>
        <v>0</v>
      </c>
      <c r="L208" s="66">
        <v>76.5</v>
      </c>
      <c r="M208" s="66" t="e">
        <f t="shared" si="33"/>
        <v>#DIV/0!</v>
      </c>
      <c r="N208" s="66" t="e">
        <f t="shared" si="34"/>
        <v>#DIV/0!</v>
      </c>
    </row>
    <row r="209" spans="9:14" x14ac:dyDescent="0.2">
      <c r="I209" s="66">
        <v>6.7190000000000003</v>
      </c>
      <c r="J209" s="66">
        <f t="shared" si="31"/>
        <v>80628</v>
      </c>
      <c r="K209" s="66">
        <f t="shared" si="32"/>
        <v>0</v>
      </c>
      <c r="L209" s="66">
        <v>76.5</v>
      </c>
      <c r="M209" s="66" t="e">
        <f t="shared" si="33"/>
        <v>#DIV/0!</v>
      </c>
      <c r="N209" s="66" t="e">
        <f t="shared" si="34"/>
        <v>#DIV/0!</v>
      </c>
    </row>
    <row r="210" spans="9:14" x14ac:dyDescent="0.2">
      <c r="I210" s="66">
        <v>6.8609999999999998</v>
      </c>
      <c r="J210" s="66">
        <f t="shared" si="31"/>
        <v>82332</v>
      </c>
      <c r="K210" s="66">
        <f t="shared" si="32"/>
        <v>0</v>
      </c>
      <c r="L210" s="66">
        <v>76.5</v>
      </c>
      <c r="M210" s="66" t="e">
        <f t="shared" si="33"/>
        <v>#DIV/0!</v>
      </c>
      <c r="N210" s="66" t="e">
        <f t="shared" si="34"/>
        <v>#DIV/0!</v>
      </c>
    </row>
    <row r="211" spans="9:14" x14ac:dyDescent="0.2">
      <c r="I211" s="66">
        <v>5.3120000000000003</v>
      </c>
      <c r="J211" s="66">
        <f t="shared" si="31"/>
        <v>63744</v>
      </c>
      <c r="K211" s="66">
        <f t="shared" si="32"/>
        <v>0</v>
      </c>
      <c r="L211" s="66">
        <v>76.5</v>
      </c>
      <c r="M211" s="66" t="e">
        <f t="shared" si="33"/>
        <v>#DIV/0!</v>
      </c>
      <c r="N211" s="66" t="e">
        <f t="shared" si="34"/>
        <v>#DIV/0!</v>
      </c>
    </row>
    <row r="212" spans="9:14" x14ac:dyDescent="0.2">
      <c r="I212" s="66">
        <v>5.3849999999999998</v>
      </c>
      <c r="J212" s="66">
        <f t="shared" si="31"/>
        <v>64620</v>
      </c>
      <c r="K212" s="66">
        <f t="shared" si="32"/>
        <v>0</v>
      </c>
      <c r="L212" s="66">
        <v>76.5</v>
      </c>
      <c r="M212" s="66" t="e">
        <f t="shared" si="33"/>
        <v>#DIV/0!</v>
      </c>
      <c r="N212" s="66" t="e">
        <f t="shared" si="34"/>
        <v>#DIV/0!</v>
      </c>
    </row>
    <row r="213" spans="9:14" x14ac:dyDescent="0.2">
      <c r="I213" s="66">
        <v>5.8070000000000004</v>
      </c>
      <c r="J213" s="66">
        <f t="shared" si="31"/>
        <v>69684</v>
      </c>
      <c r="K213" s="66">
        <f t="shared" si="32"/>
        <v>0</v>
      </c>
      <c r="L213" s="66">
        <v>76.5</v>
      </c>
      <c r="M213" s="66" t="e">
        <f t="shared" si="33"/>
        <v>#DIV/0!</v>
      </c>
      <c r="N213" s="66" t="e">
        <f t="shared" si="34"/>
        <v>#DIV/0!</v>
      </c>
    </row>
    <row r="214" spans="9:14" x14ac:dyDescent="0.2">
      <c r="I214" s="66">
        <v>6.4939999999999998</v>
      </c>
      <c r="J214" s="66">
        <f t="shared" si="31"/>
        <v>77928</v>
      </c>
      <c r="K214" s="66">
        <f t="shared" si="32"/>
        <v>0</v>
      </c>
      <c r="L214" s="66">
        <v>76.5</v>
      </c>
      <c r="M214" s="66" t="e">
        <f t="shared" si="33"/>
        <v>#DIV/0!</v>
      </c>
      <c r="N214" s="66" t="e">
        <f t="shared" si="34"/>
        <v>#DIV/0!</v>
      </c>
    </row>
    <row r="215" spans="9:14" x14ac:dyDescent="0.2">
      <c r="I215" s="66">
        <v>7.415</v>
      </c>
      <c r="J215" s="66">
        <f t="shared" si="31"/>
        <v>88980</v>
      </c>
      <c r="K215" s="66">
        <f t="shared" si="32"/>
        <v>0</v>
      </c>
      <c r="L215" s="66">
        <v>76.5</v>
      </c>
      <c r="M215" s="66" t="e">
        <f t="shared" si="33"/>
        <v>#DIV/0!</v>
      </c>
      <c r="N215" s="66" t="e">
        <f t="shared" si="34"/>
        <v>#DIV/0!</v>
      </c>
    </row>
    <row r="216" spans="9:14" x14ac:dyDescent="0.2">
      <c r="I216" s="66">
        <v>5.5869999999999997</v>
      </c>
      <c r="J216" s="66">
        <f t="shared" si="31"/>
        <v>67044</v>
      </c>
      <c r="K216" s="66">
        <f t="shared" si="32"/>
        <v>0</v>
      </c>
      <c r="L216" s="66">
        <v>76.5</v>
      </c>
      <c r="M216" s="66" t="e">
        <f t="shared" si="33"/>
        <v>#DIV/0!</v>
      </c>
      <c r="N216" s="66" t="e">
        <f t="shared" si="34"/>
        <v>#DIV/0!</v>
      </c>
    </row>
    <row r="217" spans="9:14" x14ac:dyDescent="0.2">
      <c r="I217" s="66">
        <v>5.2480000000000002</v>
      </c>
      <c r="J217" s="66">
        <f t="shared" si="31"/>
        <v>62976</v>
      </c>
      <c r="K217" s="66">
        <f t="shared" si="32"/>
        <v>0</v>
      </c>
      <c r="L217" s="66">
        <v>76.5</v>
      </c>
      <c r="M217" s="66" t="e">
        <f t="shared" si="33"/>
        <v>#DIV/0!</v>
      </c>
      <c r="N217" s="66" t="e">
        <f t="shared" si="34"/>
        <v>#DIV/0!</v>
      </c>
    </row>
    <row r="218" spans="9:14" x14ac:dyDescent="0.2">
      <c r="I218" s="66">
        <v>5.056</v>
      </c>
      <c r="J218" s="66">
        <f t="shared" si="31"/>
        <v>60672</v>
      </c>
      <c r="K218" s="66">
        <f t="shared" si="32"/>
        <v>0</v>
      </c>
      <c r="L218" s="66">
        <v>76.5</v>
      </c>
      <c r="M218" s="66" t="e">
        <f t="shared" si="33"/>
        <v>#DIV/0!</v>
      </c>
      <c r="N218" s="66" t="e">
        <f t="shared" si="34"/>
        <v>#DIV/0!</v>
      </c>
    </row>
    <row r="219" spans="9:14" x14ac:dyDescent="0.2">
      <c r="I219" s="66">
        <v>2.4620000000000002</v>
      </c>
      <c r="J219" s="66">
        <f t="shared" si="31"/>
        <v>29544.000000000004</v>
      </c>
      <c r="K219" s="66">
        <f t="shared" si="32"/>
        <v>0</v>
      </c>
      <c r="L219" s="66">
        <v>76.5</v>
      </c>
      <c r="M219" s="66" t="e">
        <f t="shared" si="33"/>
        <v>#DIV/0!</v>
      </c>
      <c r="N219" s="66" t="e">
        <f t="shared" si="34"/>
        <v>#DIV/0!</v>
      </c>
    </row>
    <row r="220" spans="9:14" x14ac:dyDescent="0.2">
      <c r="I220" s="66">
        <v>6.1689999999999996</v>
      </c>
      <c r="J220" s="66">
        <f t="shared" si="31"/>
        <v>74028</v>
      </c>
      <c r="K220" s="66">
        <f t="shared" si="32"/>
        <v>0</v>
      </c>
      <c r="L220" s="66">
        <v>76.5</v>
      </c>
      <c r="M220" s="66" t="e">
        <f t="shared" si="33"/>
        <v>#DIV/0!</v>
      </c>
      <c r="N220" s="66" t="e">
        <f t="shared" si="34"/>
        <v>#DIV/0!</v>
      </c>
    </row>
    <row r="221" spans="9:14" x14ac:dyDescent="0.2">
      <c r="I221" s="66">
        <v>5.665</v>
      </c>
      <c r="J221" s="66">
        <f t="shared" si="31"/>
        <v>67980</v>
      </c>
      <c r="K221" s="66">
        <f t="shared" si="32"/>
        <v>0</v>
      </c>
      <c r="L221" s="66">
        <v>76.5</v>
      </c>
      <c r="M221" s="66" t="e">
        <f t="shared" si="33"/>
        <v>#DIV/0!</v>
      </c>
      <c r="N221" s="66" t="e">
        <f t="shared" si="34"/>
        <v>#DIV/0!</v>
      </c>
    </row>
    <row r="222" spans="9:14" x14ac:dyDescent="0.2">
      <c r="I222" s="66">
        <v>5.5780000000000003</v>
      </c>
      <c r="J222" s="66">
        <f t="shared" si="31"/>
        <v>66936</v>
      </c>
      <c r="K222" s="66">
        <f t="shared" si="32"/>
        <v>0</v>
      </c>
      <c r="L222" s="66">
        <v>76.5</v>
      </c>
      <c r="M222" s="66" t="e">
        <f t="shared" si="33"/>
        <v>#DIV/0!</v>
      </c>
      <c r="N222" s="66" t="e">
        <f t="shared" si="34"/>
        <v>#DIV/0!</v>
      </c>
    </row>
    <row r="223" spans="9:14" x14ac:dyDescent="0.2">
      <c r="I223" s="66">
        <v>4.67</v>
      </c>
      <c r="J223" s="66">
        <f t="shared" si="31"/>
        <v>56040</v>
      </c>
      <c r="K223" s="66">
        <f t="shared" si="32"/>
        <v>0</v>
      </c>
      <c r="L223" s="66">
        <v>76.5</v>
      </c>
      <c r="M223" s="66" t="e">
        <f t="shared" si="33"/>
        <v>#DIV/0!</v>
      </c>
      <c r="N223" s="66" t="e">
        <f t="shared" si="34"/>
        <v>#DIV/0!</v>
      </c>
    </row>
    <row r="224" spans="9:14" x14ac:dyDescent="0.2">
      <c r="I224" s="66">
        <v>5.34</v>
      </c>
      <c r="J224" s="66">
        <f t="shared" si="31"/>
        <v>64080</v>
      </c>
      <c r="K224" s="66">
        <f t="shared" si="32"/>
        <v>0</v>
      </c>
      <c r="L224" s="66">
        <v>76.5</v>
      </c>
      <c r="M224" s="66" t="e">
        <f t="shared" si="33"/>
        <v>#DIV/0!</v>
      </c>
      <c r="N224" s="66" t="e">
        <f t="shared" si="34"/>
        <v>#DIV/0!</v>
      </c>
    </row>
    <row r="225" spans="9:14" x14ac:dyDescent="0.2">
      <c r="I225" s="66">
        <v>3.69</v>
      </c>
      <c r="J225" s="66">
        <f t="shared" si="31"/>
        <v>44280</v>
      </c>
      <c r="K225" s="66">
        <f t="shared" si="32"/>
        <v>0</v>
      </c>
      <c r="L225" s="66">
        <v>76.5</v>
      </c>
      <c r="M225" s="66" t="e">
        <f t="shared" si="33"/>
        <v>#DIV/0!</v>
      </c>
      <c r="N225" s="66" t="e">
        <f t="shared" si="34"/>
        <v>#DIV/0!</v>
      </c>
    </row>
    <row r="226" spans="9:14" x14ac:dyDescent="0.2">
      <c r="I226" s="66">
        <v>4.8499999999999996</v>
      </c>
      <c r="J226" s="66">
        <f t="shared" si="31"/>
        <v>58199.999999999993</v>
      </c>
      <c r="K226" s="66">
        <f t="shared" si="32"/>
        <v>0</v>
      </c>
      <c r="L226" s="66">
        <v>76.5</v>
      </c>
      <c r="M226" s="66" t="e">
        <f t="shared" si="33"/>
        <v>#DIV/0!</v>
      </c>
      <c r="N226" s="66" t="e">
        <f t="shared" si="34"/>
        <v>#DIV/0!</v>
      </c>
    </row>
  </sheetData>
  <mergeCells count="9">
    <mergeCell ref="W8:X8"/>
    <mergeCell ref="W9:X9"/>
    <mergeCell ref="W10:X10"/>
    <mergeCell ref="W1:X1"/>
    <mergeCell ref="W2:X2"/>
    <mergeCell ref="D3:Y3"/>
    <mergeCell ref="W4:X4"/>
    <mergeCell ref="W6:X6"/>
    <mergeCell ref="W7:X7"/>
  </mergeCells>
  <conditionalFormatting sqref="S142:S143 S5:S66">
    <cfRule type="cellIs" dxfId="14" priority="150" stopIfTrue="1" operator="equal">
      <formula>#REF!</formula>
    </cfRule>
  </conditionalFormatting>
  <conditionalFormatting sqref="T5:T154">
    <cfRule type="cellIs" dxfId="13" priority="137" operator="greaterThan">
      <formula>0.76</formula>
    </cfRule>
    <cfRule type="cellIs" dxfId="12" priority="138" operator="between">
      <formula>0.7</formula>
      <formula>0.75</formula>
    </cfRule>
    <cfRule type="cellIs" dxfId="11" priority="139" operator="lessThan">
      <formula>0.69</formula>
    </cfRule>
  </conditionalFormatting>
  <conditionalFormatting sqref="T5:T154">
    <cfRule type="cellIs" dxfId="10" priority="134" operator="greaterThan">
      <formula>0.76</formula>
    </cfRule>
    <cfRule type="cellIs" dxfId="9" priority="135" operator="between">
      <formula>0.76</formula>
      <formula>0.8</formula>
    </cfRule>
    <cfRule type="cellIs" dxfId="8" priority="136" operator="lessThan">
      <formula>0.65</formula>
    </cfRule>
  </conditionalFormatting>
  <conditionalFormatting sqref="S144:S154">
    <cfRule type="cellIs" dxfId="7" priority="133" stopIfTrue="1" operator="equal">
      <formula>#REF!</formula>
    </cfRule>
  </conditionalFormatting>
  <conditionalFormatting sqref="S67:S76 S140:S141">
    <cfRule type="cellIs" dxfId="6" priority="126" stopIfTrue="1" operator="equal">
      <formula>#REF!</formula>
    </cfRule>
  </conditionalFormatting>
  <conditionalFormatting sqref="S139 S79:S80">
    <cfRule type="cellIs" dxfId="5" priority="98" stopIfTrue="1" operator="equal">
      <formula>#REF!</formula>
    </cfRule>
  </conditionalFormatting>
  <conditionalFormatting sqref="S81:S92">
    <cfRule type="cellIs" dxfId="4" priority="91" stopIfTrue="1" operator="equal">
      <formula>#REF!</formula>
    </cfRule>
  </conditionalFormatting>
  <conditionalFormatting sqref="S77:S78">
    <cfRule type="cellIs" dxfId="3" priority="84" stopIfTrue="1" operator="equal">
      <formula>#REF!</formula>
    </cfRule>
  </conditionalFormatting>
  <conditionalFormatting sqref="S93:S113 S126:S127">
    <cfRule type="cellIs" dxfId="2" priority="77" stopIfTrue="1" operator="equal">
      <formula>#REF!</formula>
    </cfRule>
  </conditionalFormatting>
  <conditionalFormatting sqref="S128:S138">
    <cfRule type="cellIs" dxfId="1" priority="70" stopIfTrue="1" operator="equal">
      <formula>#REF!</formula>
    </cfRule>
  </conditionalFormatting>
  <conditionalFormatting sqref="S114:S125">
    <cfRule type="cellIs" dxfId="0" priority="63" stopIfTrue="1" operator="equal">
      <formula>#REF!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F6" sqref="F6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RESUMO BROCAS 12.25</vt:lpstr>
      <vt:lpstr>PF6750</vt:lpstr>
      <vt:lpstr>Sheet1</vt:lpstr>
      <vt:lpstr>Planilha1</vt:lpstr>
    </vt:vector>
  </TitlesOfParts>
  <Company>Atlas Copco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Renato</dc:creator>
  <cp:lastModifiedBy>brcjaa</cp:lastModifiedBy>
  <cp:lastPrinted>2015-05-29T00:29:46Z</cp:lastPrinted>
  <dcterms:created xsi:type="dcterms:W3CDTF">2014-06-24T15:01:55Z</dcterms:created>
  <dcterms:modified xsi:type="dcterms:W3CDTF">2021-10-20T18:03:18Z</dcterms:modified>
</cp:coreProperties>
</file>