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SIGNA-TI\Documents\"/>
    </mc:Choice>
  </mc:AlternateContent>
  <xr:revisionPtr revIDLastSave="0" documentId="13_ncr:1_{15D368BD-28C9-4819-A93B-8831548F9E11}" xr6:coauthVersionLast="47" xr6:coauthVersionMax="47" xr10:uidLastSave="{00000000-0000-0000-0000-000000000000}"/>
  <bookViews>
    <workbookView xWindow="-108" yWindow="-108" windowWidth="23256" windowHeight="12456" tabRatio="804" xr2:uid="{00000000-000D-0000-FFFF-FFFF00000000}"/>
  </bookViews>
  <sheets>
    <sheet name="Parâmetros" sheetId="15" r:id="rId1"/>
    <sheet name="Tabelas Comerciais" sheetId="16" r:id="rId2"/>
    <sheet name="1 - Consignado" sheetId="4" r:id="rId3"/>
    <sheet name="Consignado INSS 1640" sheetId="10" state="hidden" r:id="rId4"/>
    <sheet name="Consignado - Gov MG" sheetId="14" state="hidden" r:id="rId5"/>
    <sheet name="2 - Portabilidade" sheetId="5" r:id="rId6"/>
    <sheet name="3 - Não Consignado" sheetId="6" r:id="rId7"/>
    <sheet name="Convênios de Exceção" sheetId="3" state="hidden" r:id="rId8"/>
    <sheet name="4 - Portabilidade" sheetId="18" r:id="rId9"/>
    <sheet name="BB Consórcio" sheetId="13" state="hidden" r:id="rId10"/>
    <sheet name="BB Dental" sheetId="8" r:id="rId11"/>
    <sheet name="BrasilCap" sheetId="9" r:id="rId12"/>
    <sheet name="Cielo" sheetId="11" state="hidden"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6" l="1"/>
  <c r="P14" i="6"/>
  <c r="O10" i="6"/>
  <c r="P10" i="6"/>
  <c r="O5" i="6"/>
  <c r="P5" i="6"/>
  <c r="O6" i="6"/>
  <c r="P6" i="6"/>
  <c r="O7" i="6"/>
  <c r="P7" i="6"/>
  <c r="O4" i="6"/>
  <c r="P4" i="6"/>
  <c r="N17" i="5"/>
  <c r="O17" i="5"/>
  <c r="N16" i="5"/>
  <c r="O16" i="5"/>
  <c r="N5" i="5"/>
  <c r="O5" i="5"/>
  <c r="N4" i="5"/>
  <c r="O4" i="5"/>
  <c r="N73" i="4"/>
  <c r="O73" i="4"/>
  <c r="N74" i="4"/>
  <c r="O74" i="4"/>
  <c r="N75" i="4"/>
  <c r="O75" i="4"/>
  <c r="N76" i="4"/>
  <c r="O76" i="4"/>
  <c r="N77" i="4"/>
  <c r="O77" i="4"/>
  <c r="N78" i="4"/>
  <c r="O78" i="4"/>
  <c r="N79" i="4"/>
  <c r="O79" i="4"/>
  <c r="N80" i="4"/>
  <c r="O80" i="4"/>
  <c r="N81" i="4"/>
  <c r="O81" i="4"/>
  <c r="N72" i="4"/>
  <c r="O72" i="4"/>
  <c r="N56" i="4"/>
  <c r="O56" i="4"/>
  <c r="N57" i="4"/>
  <c r="O57" i="4"/>
  <c r="N58" i="4"/>
  <c r="O58" i="4"/>
  <c r="N59" i="4"/>
  <c r="O59" i="4"/>
  <c r="N60" i="4"/>
  <c r="O60" i="4"/>
  <c r="N61" i="4"/>
  <c r="O61" i="4"/>
  <c r="N62" i="4"/>
  <c r="O62" i="4"/>
  <c r="N63" i="4"/>
  <c r="O63" i="4"/>
  <c r="N55" i="4"/>
  <c r="O55" i="4"/>
  <c r="N44" i="4"/>
  <c r="N45" i="4"/>
  <c r="N46" i="4"/>
  <c r="N43" i="4"/>
  <c r="O44" i="4"/>
  <c r="O45" i="4"/>
  <c r="O46" i="4"/>
  <c r="O43" i="4"/>
  <c r="T73" i="4"/>
  <c r="S73" i="4"/>
  <c r="R73" i="4"/>
  <c r="Q73" i="4"/>
  <c r="P73" i="4"/>
  <c r="L73" i="4"/>
  <c r="K73" i="4"/>
  <c r="J73" i="4"/>
  <c r="I73" i="4"/>
  <c r="H73" i="4"/>
  <c r="T81" i="4"/>
  <c r="S81" i="4"/>
  <c r="R81" i="4"/>
  <c r="Q81" i="4"/>
  <c r="P81" i="4"/>
  <c r="L81" i="4"/>
  <c r="K81" i="4"/>
  <c r="J81" i="4"/>
  <c r="I81" i="4"/>
  <c r="H81" i="4"/>
  <c r="T80" i="4"/>
  <c r="S80" i="4"/>
  <c r="R80" i="4"/>
  <c r="Q80" i="4"/>
  <c r="P80" i="4"/>
  <c r="L80" i="4"/>
  <c r="K80" i="4"/>
  <c r="J80" i="4"/>
  <c r="I80" i="4"/>
  <c r="H80" i="4"/>
  <c r="T79" i="4"/>
  <c r="S79" i="4"/>
  <c r="R79" i="4"/>
  <c r="Q79" i="4"/>
  <c r="P79" i="4"/>
  <c r="L79" i="4"/>
  <c r="K79" i="4"/>
  <c r="J79" i="4"/>
  <c r="I79" i="4"/>
  <c r="H79" i="4"/>
  <c r="T78" i="4"/>
  <c r="S78" i="4"/>
  <c r="R78" i="4"/>
  <c r="Q78" i="4"/>
  <c r="P78" i="4"/>
  <c r="L78" i="4"/>
  <c r="K78" i="4"/>
  <c r="J78" i="4"/>
  <c r="I78" i="4"/>
  <c r="H78" i="4"/>
  <c r="T77" i="4"/>
  <c r="S77" i="4"/>
  <c r="R77" i="4"/>
  <c r="Q77" i="4"/>
  <c r="P77" i="4"/>
  <c r="L77" i="4"/>
  <c r="K77" i="4"/>
  <c r="J77" i="4"/>
  <c r="I77" i="4"/>
  <c r="H77" i="4"/>
  <c r="T76" i="4"/>
  <c r="S76" i="4"/>
  <c r="R76" i="4"/>
  <c r="Q76" i="4"/>
  <c r="P76" i="4"/>
  <c r="L76" i="4"/>
  <c r="K76" i="4"/>
  <c r="J76" i="4"/>
  <c r="I76" i="4"/>
  <c r="H76" i="4"/>
  <c r="T75" i="4"/>
  <c r="S75" i="4"/>
  <c r="R75" i="4"/>
  <c r="Q75" i="4"/>
  <c r="P75" i="4"/>
  <c r="L75" i="4"/>
  <c r="K75" i="4"/>
  <c r="J75" i="4"/>
  <c r="I75" i="4"/>
  <c r="H75" i="4"/>
  <c r="T74" i="4"/>
  <c r="S74" i="4"/>
  <c r="R74" i="4"/>
  <c r="Q74" i="4"/>
  <c r="P74" i="4"/>
  <c r="L74" i="4"/>
  <c r="K74" i="4"/>
  <c r="J74" i="4"/>
  <c r="I74" i="4"/>
  <c r="H74" i="4"/>
  <c r="T72" i="4"/>
  <c r="S72" i="4"/>
  <c r="R72" i="4"/>
  <c r="Q72" i="4"/>
  <c r="P72" i="4"/>
  <c r="L72" i="4"/>
  <c r="K72" i="4"/>
  <c r="J72" i="4"/>
  <c r="I72" i="4"/>
  <c r="H72" i="4"/>
  <c r="H25" i="4"/>
  <c r="I25" i="4"/>
  <c r="J25" i="4"/>
  <c r="K25" i="4"/>
  <c r="N25" i="4" s="1"/>
  <c r="L25" i="4"/>
  <c r="O25" i="4"/>
  <c r="P25" i="4"/>
  <c r="Q25" i="4"/>
  <c r="R25" i="4"/>
  <c r="S25" i="4"/>
  <c r="T25" i="4"/>
  <c r="O26" i="4" l="1"/>
  <c r="O27" i="4"/>
  <c r="O28" i="4"/>
  <c r="O29" i="4"/>
  <c r="O30" i="4"/>
  <c r="O31" i="4"/>
  <c r="O32" i="4"/>
  <c r="N6" i="4"/>
  <c r="O6" i="4"/>
  <c r="N7" i="4"/>
  <c r="O7" i="4"/>
  <c r="N8" i="4"/>
  <c r="O8" i="4"/>
  <c r="N9" i="4"/>
  <c r="O9" i="4"/>
  <c r="N10" i="4"/>
  <c r="O10" i="4"/>
  <c r="N11" i="4"/>
  <c r="O11" i="4"/>
  <c r="N12" i="4"/>
  <c r="O12" i="4"/>
  <c r="N13" i="4"/>
  <c r="O13" i="4"/>
  <c r="O5" i="4"/>
  <c r="N5" i="4"/>
  <c r="T14" i="6"/>
  <c r="T10" i="6"/>
  <c r="T5" i="6"/>
  <c r="T6" i="6"/>
  <c r="T7" i="6"/>
  <c r="T4" i="6"/>
  <c r="S17" i="5"/>
  <c r="S16" i="5"/>
  <c r="S5" i="5"/>
  <c r="S4" i="5"/>
  <c r="S56" i="4"/>
  <c r="S57" i="4"/>
  <c r="S58" i="4"/>
  <c r="S59" i="4"/>
  <c r="S60" i="4"/>
  <c r="S61" i="4"/>
  <c r="S62" i="4"/>
  <c r="S63" i="4"/>
  <c r="S55" i="4"/>
  <c r="S44" i="4"/>
  <c r="S45" i="4"/>
  <c r="S46" i="4"/>
  <c r="S43" i="4"/>
  <c r="S26" i="4"/>
  <c r="S27" i="4"/>
  <c r="S28" i="4"/>
  <c r="S29" i="4"/>
  <c r="S30" i="4"/>
  <c r="S31" i="4"/>
  <c r="S32" i="4"/>
  <c r="S6" i="4"/>
  <c r="S7" i="4"/>
  <c r="S8" i="4"/>
  <c r="S9" i="4"/>
  <c r="S10" i="4"/>
  <c r="S11" i="4"/>
  <c r="S12" i="4"/>
  <c r="S13" i="4"/>
  <c r="S5" i="4"/>
  <c r="O4" i="18"/>
  <c r="N4" i="18"/>
  <c r="M4" i="18"/>
  <c r="L4" i="18"/>
  <c r="J4" i="18"/>
  <c r="I4" i="18"/>
  <c r="H4" i="18"/>
  <c r="G4" i="18"/>
  <c r="F4" i="18"/>
  <c r="T63" i="4"/>
  <c r="R63" i="4"/>
  <c r="Q63" i="4"/>
  <c r="P63" i="4"/>
  <c r="L63" i="4"/>
  <c r="K63" i="4"/>
  <c r="J63" i="4"/>
  <c r="I63" i="4"/>
  <c r="H63" i="4"/>
  <c r="T62" i="4"/>
  <c r="R62" i="4"/>
  <c r="Q62" i="4"/>
  <c r="P62" i="4"/>
  <c r="L62" i="4"/>
  <c r="K62" i="4"/>
  <c r="J62" i="4"/>
  <c r="I62" i="4"/>
  <c r="H62" i="4"/>
  <c r="T61" i="4"/>
  <c r="R61" i="4"/>
  <c r="Q61" i="4"/>
  <c r="P61" i="4"/>
  <c r="L61" i="4"/>
  <c r="K61" i="4"/>
  <c r="J61" i="4"/>
  <c r="I61" i="4"/>
  <c r="H61" i="4"/>
  <c r="T60" i="4"/>
  <c r="R60" i="4"/>
  <c r="Q60" i="4"/>
  <c r="P60" i="4"/>
  <c r="L60" i="4"/>
  <c r="K60" i="4"/>
  <c r="J60" i="4"/>
  <c r="I60" i="4"/>
  <c r="H60" i="4"/>
  <c r="T59" i="4"/>
  <c r="R59" i="4"/>
  <c r="Q59" i="4"/>
  <c r="P59" i="4"/>
  <c r="L59" i="4"/>
  <c r="K59" i="4"/>
  <c r="J59" i="4"/>
  <c r="I59" i="4"/>
  <c r="H59" i="4"/>
  <c r="T58" i="4"/>
  <c r="R58" i="4"/>
  <c r="Q58" i="4"/>
  <c r="P58" i="4"/>
  <c r="L58" i="4"/>
  <c r="K58" i="4"/>
  <c r="J58" i="4"/>
  <c r="I58" i="4"/>
  <c r="H58" i="4"/>
  <c r="T57" i="4"/>
  <c r="R57" i="4"/>
  <c r="Q57" i="4"/>
  <c r="P57" i="4"/>
  <c r="L57" i="4"/>
  <c r="K57" i="4"/>
  <c r="J57" i="4"/>
  <c r="I57" i="4"/>
  <c r="H57" i="4"/>
  <c r="T56" i="4"/>
  <c r="R56" i="4"/>
  <c r="Q56" i="4"/>
  <c r="P56" i="4"/>
  <c r="L56" i="4"/>
  <c r="K56" i="4"/>
  <c r="J56" i="4"/>
  <c r="I56" i="4"/>
  <c r="H56" i="4"/>
  <c r="T55" i="4"/>
  <c r="R55" i="4"/>
  <c r="Q55" i="4"/>
  <c r="P55" i="4"/>
  <c r="L55" i="4"/>
  <c r="K55" i="4"/>
  <c r="J55" i="4"/>
  <c r="I55" i="4"/>
  <c r="H55" i="4"/>
  <c r="T46" i="4"/>
  <c r="R46" i="4"/>
  <c r="Q46" i="4"/>
  <c r="P46" i="4"/>
  <c r="L46" i="4"/>
  <c r="K46" i="4"/>
  <c r="J46" i="4"/>
  <c r="I46" i="4"/>
  <c r="H46" i="4"/>
  <c r="T45" i="4"/>
  <c r="R45" i="4"/>
  <c r="Q45" i="4"/>
  <c r="P45" i="4"/>
  <c r="L45" i="4"/>
  <c r="K45" i="4"/>
  <c r="J45" i="4"/>
  <c r="I45" i="4"/>
  <c r="H45" i="4"/>
  <c r="T44" i="4"/>
  <c r="R44" i="4"/>
  <c r="Q44" i="4"/>
  <c r="P44" i="4"/>
  <c r="L44" i="4"/>
  <c r="K44" i="4"/>
  <c r="J44" i="4"/>
  <c r="I44" i="4"/>
  <c r="H44" i="4"/>
  <c r="T43" i="4"/>
  <c r="R43" i="4"/>
  <c r="Q43" i="4"/>
  <c r="P43" i="4"/>
  <c r="L43" i="4"/>
  <c r="K43" i="4"/>
  <c r="J43" i="4"/>
  <c r="I43" i="4"/>
  <c r="H43" i="4"/>
  <c r="T32" i="4"/>
  <c r="R32" i="4"/>
  <c r="Q32" i="4"/>
  <c r="P32" i="4"/>
  <c r="L32" i="4"/>
  <c r="K32" i="4"/>
  <c r="N32" i="4" s="1"/>
  <c r="J32" i="4"/>
  <c r="I32" i="4"/>
  <c r="H32" i="4"/>
  <c r="T31" i="4"/>
  <c r="R31" i="4"/>
  <c r="Q31" i="4"/>
  <c r="P31" i="4"/>
  <c r="L31" i="4"/>
  <c r="K31" i="4"/>
  <c r="N31" i="4" s="1"/>
  <c r="J31" i="4"/>
  <c r="I31" i="4"/>
  <c r="H31" i="4"/>
  <c r="T30" i="4"/>
  <c r="R30" i="4"/>
  <c r="Q30" i="4"/>
  <c r="P30" i="4"/>
  <c r="L30" i="4"/>
  <c r="K30" i="4"/>
  <c r="N30" i="4" s="1"/>
  <c r="J30" i="4"/>
  <c r="I30" i="4"/>
  <c r="H30" i="4"/>
  <c r="T29" i="4"/>
  <c r="R29" i="4"/>
  <c r="Q29" i="4"/>
  <c r="P29" i="4"/>
  <c r="L29" i="4"/>
  <c r="K29" i="4"/>
  <c r="N29" i="4" s="1"/>
  <c r="J29" i="4"/>
  <c r="I29" i="4"/>
  <c r="H29" i="4"/>
  <c r="T28" i="4"/>
  <c r="R28" i="4"/>
  <c r="Q28" i="4"/>
  <c r="P28" i="4"/>
  <c r="L28" i="4"/>
  <c r="K28" i="4"/>
  <c r="N28" i="4" s="1"/>
  <c r="J28" i="4"/>
  <c r="I28" i="4"/>
  <c r="H28" i="4"/>
  <c r="T27" i="4"/>
  <c r="R27" i="4"/>
  <c r="Q27" i="4"/>
  <c r="P27" i="4"/>
  <c r="L27" i="4"/>
  <c r="K27" i="4"/>
  <c r="N27" i="4" s="1"/>
  <c r="J27" i="4"/>
  <c r="I27" i="4"/>
  <c r="H27" i="4"/>
  <c r="T26" i="4"/>
  <c r="R26" i="4"/>
  <c r="Q26" i="4"/>
  <c r="P26" i="4"/>
  <c r="L26" i="4"/>
  <c r="K26" i="4"/>
  <c r="N26" i="4" s="1"/>
  <c r="J26" i="4"/>
  <c r="I26" i="4"/>
  <c r="H26" i="4"/>
  <c r="T17" i="5" l="1"/>
  <c r="R17" i="5"/>
  <c r="Q17" i="5"/>
  <c r="P17" i="5"/>
  <c r="L17" i="5"/>
  <c r="K17" i="5"/>
  <c r="J17" i="5"/>
  <c r="I17" i="5"/>
  <c r="H17" i="5"/>
  <c r="T5" i="5"/>
  <c r="R5" i="5"/>
  <c r="Q5" i="5"/>
  <c r="P5" i="5"/>
  <c r="L5" i="5"/>
  <c r="K5" i="5"/>
  <c r="J5" i="5"/>
  <c r="I5" i="5"/>
  <c r="H5" i="5"/>
  <c r="H5" i="4"/>
  <c r="I5" i="4"/>
  <c r="J5" i="4"/>
  <c r="K5" i="4"/>
  <c r="L5" i="4"/>
  <c r="P5" i="4"/>
  <c r="Q5" i="4"/>
  <c r="R5" i="4"/>
  <c r="T5" i="4"/>
  <c r="Q18" i="13" l="1"/>
  <c r="R18" i="13"/>
  <c r="S18" i="13"/>
  <c r="T18" i="13"/>
  <c r="Q9" i="13"/>
  <c r="R9" i="13"/>
  <c r="S9" i="13"/>
  <c r="T9" i="13"/>
  <c r="U9" i="13"/>
  <c r="V9" i="13"/>
  <c r="W9" i="13"/>
  <c r="I4" i="10"/>
  <c r="I5" i="10"/>
  <c r="I6" i="10"/>
  <c r="I7" i="10"/>
  <c r="I8" i="10"/>
  <c r="I9" i="10"/>
  <c r="I10" i="10"/>
  <c r="I11" i="10"/>
  <c r="I12" i="10"/>
  <c r="I13" i="10"/>
  <c r="I14" i="10"/>
  <c r="I15" i="10"/>
  <c r="I16" i="10"/>
  <c r="I17" i="10"/>
  <c r="I18" i="10"/>
  <c r="I19" i="10"/>
  <c r="U14" i="6"/>
  <c r="S14" i="6"/>
  <c r="R14" i="6"/>
  <c r="Q14" i="6"/>
  <c r="M14" i="6"/>
  <c r="L14" i="6"/>
  <c r="K14" i="6"/>
  <c r="J14" i="6"/>
  <c r="I14" i="6"/>
  <c r="U10" i="6"/>
  <c r="S10" i="6"/>
  <c r="R10" i="6"/>
  <c r="Q10" i="6"/>
  <c r="M10" i="6"/>
  <c r="L10" i="6"/>
  <c r="K10" i="6"/>
  <c r="J10" i="6"/>
  <c r="I10" i="6"/>
  <c r="Q5" i="6"/>
  <c r="R5" i="6"/>
  <c r="S5" i="6"/>
  <c r="U5" i="6"/>
  <c r="Q6" i="6"/>
  <c r="R6" i="6"/>
  <c r="S6" i="6"/>
  <c r="U6" i="6"/>
  <c r="Q7" i="6"/>
  <c r="R7" i="6"/>
  <c r="S7" i="6"/>
  <c r="U7" i="6"/>
  <c r="U4" i="6"/>
  <c r="S4" i="6"/>
  <c r="R4" i="6"/>
  <c r="Q4" i="6"/>
  <c r="I5" i="6"/>
  <c r="J5" i="6"/>
  <c r="K5" i="6"/>
  <c r="L5" i="6"/>
  <c r="M5" i="6"/>
  <c r="I6" i="6"/>
  <c r="J6" i="6"/>
  <c r="K6" i="6"/>
  <c r="L6" i="6"/>
  <c r="M6" i="6"/>
  <c r="I7" i="6"/>
  <c r="J7" i="6"/>
  <c r="K7" i="6"/>
  <c r="L7" i="6"/>
  <c r="M7" i="6"/>
  <c r="M4" i="6"/>
  <c r="L4" i="6"/>
  <c r="K4" i="6"/>
  <c r="J4" i="6"/>
  <c r="I4" i="6"/>
  <c r="T16" i="5"/>
  <c r="R16" i="5"/>
  <c r="Q16" i="5"/>
  <c r="P16" i="5"/>
  <c r="L16" i="5"/>
  <c r="K16" i="5"/>
  <c r="J16" i="5"/>
  <c r="I16" i="5"/>
  <c r="H16" i="5"/>
  <c r="T4" i="5"/>
  <c r="R4" i="5"/>
  <c r="Q4" i="5"/>
  <c r="P4" i="5"/>
  <c r="L4" i="5"/>
  <c r="K4" i="5"/>
  <c r="J4" i="5"/>
  <c r="I4" i="5"/>
  <c r="H4" i="5"/>
  <c r="M4" i="14"/>
  <c r="N4" i="14"/>
  <c r="O4" i="14"/>
  <c r="P4" i="14"/>
  <c r="M5" i="14"/>
  <c r="N5" i="14"/>
  <c r="O5" i="14"/>
  <c r="P5" i="14"/>
  <c r="M6" i="14"/>
  <c r="N6" i="14"/>
  <c r="O6" i="14"/>
  <c r="P6" i="14"/>
  <c r="M7" i="14"/>
  <c r="N7" i="14"/>
  <c r="O7" i="14"/>
  <c r="P7" i="14"/>
  <c r="M8" i="14"/>
  <c r="N8" i="14"/>
  <c r="O8" i="14"/>
  <c r="P8" i="14"/>
  <c r="M9" i="14"/>
  <c r="N9" i="14"/>
  <c r="O9" i="14"/>
  <c r="P9" i="14"/>
  <c r="M10" i="14"/>
  <c r="N10" i="14"/>
  <c r="O10" i="14"/>
  <c r="P10" i="14"/>
  <c r="M11" i="14"/>
  <c r="N11" i="14"/>
  <c r="O11" i="14"/>
  <c r="P11" i="14"/>
  <c r="M12" i="14"/>
  <c r="N12" i="14"/>
  <c r="O12" i="14"/>
  <c r="P12" i="14"/>
  <c r="M13" i="14"/>
  <c r="N13" i="14"/>
  <c r="O13" i="14"/>
  <c r="P13" i="14"/>
  <c r="M14" i="14"/>
  <c r="N14" i="14"/>
  <c r="O14" i="14"/>
  <c r="P14" i="14"/>
  <c r="M15" i="14"/>
  <c r="N15" i="14"/>
  <c r="O15" i="14"/>
  <c r="P15" i="14"/>
  <c r="M16" i="14"/>
  <c r="N16" i="14"/>
  <c r="O16" i="14"/>
  <c r="P16" i="14"/>
  <c r="M17" i="14"/>
  <c r="N17" i="14"/>
  <c r="O17" i="14"/>
  <c r="P17" i="14"/>
  <c r="M18" i="14"/>
  <c r="N18" i="14"/>
  <c r="O18" i="14"/>
  <c r="P18" i="14"/>
  <c r="M19" i="14"/>
  <c r="N19" i="14"/>
  <c r="O19" i="14"/>
  <c r="P19" i="14"/>
  <c r="M20" i="14"/>
  <c r="N20" i="14"/>
  <c r="O20" i="14"/>
  <c r="P20" i="14"/>
  <c r="M21" i="14"/>
  <c r="N21" i="14"/>
  <c r="O21" i="14"/>
  <c r="P21" i="14"/>
  <c r="M22" i="14"/>
  <c r="N22" i="14"/>
  <c r="O22" i="14"/>
  <c r="P22" i="14"/>
  <c r="M23" i="14"/>
  <c r="N23" i="14"/>
  <c r="O23" i="14"/>
  <c r="P23" i="14"/>
  <c r="M24" i="14"/>
  <c r="N24" i="14"/>
  <c r="O24" i="14"/>
  <c r="P24" i="14"/>
  <c r="M25" i="14"/>
  <c r="N25" i="14"/>
  <c r="O25" i="14"/>
  <c r="P25" i="14"/>
  <c r="M26" i="14"/>
  <c r="N26" i="14"/>
  <c r="O26" i="14"/>
  <c r="P26" i="14"/>
  <c r="M27" i="14"/>
  <c r="N27" i="14"/>
  <c r="O27" i="14"/>
  <c r="P27" i="14"/>
  <c r="M28" i="14"/>
  <c r="N28" i="14"/>
  <c r="O28" i="14"/>
  <c r="P28" i="14"/>
  <c r="M29" i="14"/>
  <c r="N29" i="14"/>
  <c r="O29" i="14"/>
  <c r="P29" i="14"/>
  <c r="M30" i="14"/>
  <c r="N30" i="14"/>
  <c r="O30" i="14"/>
  <c r="P30" i="14"/>
  <c r="M31" i="14"/>
  <c r="N31" i="14"/>
  <c r="O31" i="14"/>
  <c r="P31" i="14"/>
  <c r="M32" i="14"/>
  <c r="N32" i="14"/>
  <c r="O32" i="14"/>
  <c r="P32" i="14"/>
  <c r="M33" i="14"/>
  <c r="N33" i="14"/>
  <c r="O33" i="14"/>
  <c r="P33" i="14"/>
  <c r="M34" i="14"/>
  <c r="N34" i="14"/>
  <c r="O34" i="14"/>
  <c r="P34" i="14"/>
  <c r="M35" i="14"/>
  <c r="N35" i="14"/>
  <c r="O35" i="14"/>
  <c r="P35" i="14"/>
  <c r="M36" i="14"/>
  <c r="N36" i="14"/>
  <c r="O36" i="14"/>
  <c r="P36" i="14"/>
  <c r="M37" i="14"/>
  <c r="N37" i="14"/>
  <c r="O37" i="14"/>
  <c r="P37" i="14"/>
  <c r="M38" i="14"/>
  <c r="N38" i="14"/>
  <c r="O38" i="14"/>
  <c r="P38" i="14"/>
  <c r="M39" i="14"/>
  <c r="N39" i="14"/>
  <c r="O39" i="14"/>
  <c r="P39" i="14"/>
  <c r="M40" i="14"/>
  <c r="N40" i="14"/>
  <c r="O40" i="14"/>
  <c r="P40" i="14"/>
  <c r="M41" i="14"/>
  <c r="N41" i="14"/>
  <c r="O41" i="14"/>
  <c r="P41" i="14"/>
  <c r="M42" i="14"/>
  <c r="N42" i="14"/>
  <c r="O42" i="14"/>
  <c r="P42" i="14"/>
  <c r="M43" i="14"/>
  <c r="N43" i="14"/>
  <c r="O43" i="14"/>
  <c r="P43" i="14"/>
  <c r="M44" i="14"/>
  <c r="N44" i="14"/>
  <c r="O44" i="14"/>
  <c r="P44" i="14"/>
  <c r="M45" i="14"/>
  <c r="N45" i="14"/>
  <c r="O45" i="14"/>
  <c r="P45" i="14"/>
  <c r="M46" i="14"/>
  <c r="N46" i="14"/>
  <c r="O46" i="14"/>
  <c r="P46" i="14"/>
  <c r="M47" i="14"/>
  <c r="N47" i="14"/>
  <c r="O47" i="14"/>
  <c r="P47" i="14"/>
  <c r="M48" i="14"/>
  <c r="N48" i="14"/>
  <c r="O48" i="14"/>
  <c r="P48" i="14"/>
  <c r="M49" i="14"/>
  <c r="N49" i="14"/>
  <c r="O49" i="14"/>
  <c r="P49" i="14"/>
  <c r="M50" i="14"/>
  <c r="N50" i="14"/>
  <c r="O50" i="14"/>
  <c r="P50" i="14"/>
  <c r="M51" i="14"/>
  <c r="N51" i="14"/>
  <c r="O51" i="14"/>
  <c r="P51" i="14"/>
  <c r="M52" i="14"/>
  <c r="N52" i="14"/>
  <c r="O52" i="14"/>
  <c r="P52" i="14"/>
  <c r="M53" i="14"/>
  <c r="N53" i="14"/>
  <c r="O53" i="14"/>
  <c r="P53" i="14"/>
  <c r="M54" i="14"/>
  <c r="N54" i="14"/>
  <c r="O54" i="14"/>
  <c r="P54" i="14"/>
  <c r="M55" i="14"/>
  <c r="N55" i="14"/>
  <c r="O55" i="14"/>
  <c r="P55" i="14"/>
  <c r="M56" i="14"/>
  <c r="N56" i="14"/>
  <c r="O56" i="14"/>
  <c r="P56" i="14"/>
  <c r="M57" i="14"/>
  <c r="N57" i="14"/>
  <c r="O57" i="14"/>
  <c r="P57" i="14"/>
  <c r="M58" i="14"/>
  <c r="N58" i="14"/>
  <c r="O58" i="14"/>
  <c r="P58" i="14"/>
  <c r="M59" i="14"/>
  <c r="N59" i="14"/>
  <c r="O59" i="14"/>
  <c r="P59" i="14"/>
  <c r="M60" i="14"/>
  <c r="N60" i="14"/>
  <c r="O60" i="14"/>
  <c r="P60" i="14"/>
  <c r="M61" i="14"/>
  <c r="N61" i="14"/>
  <c r="O61" i="14"/>
  <c r="P61" i="14"/>
  <c r="M62" i="14"/>
  <c r="N62" i="14"/>
  <c r="O62" i="14"/>
  <c r="P62" i="14"/>
  <c r="M63" i="14"/>
  <c r="N63" i="14"/>
  <c r="O63" i="14"/>
  <c r="P63" i="14"/>
  <c r="M64" i="14"/>
  <c r="N64" i="14"/>
  <c r="O64" i="14"/>
  <c r="P64" i="14"/>
  <c r="M65" i="14"/>
  <c r="N65" i="14"/>
  <c r="O65" i="14"/>
  <c r="P65" i="14"/>
  <c r="M66" i="14"/>
  <c r="N66" i="14"/>
  <c r="O66" i="14"/>
  <c r="P66" i="14"/>
  <c r="M67" i="14"/>
  <c r="N67" i="14"/>
  <c r="O67" i="14"/>
  <c r="P67" i="14"/>
  <c r="M68" i="14"/>
  <c r="N68" i="14"/>
  <c r="O68" i="14"/>
  <c r="P68" i="14"/>
  <c r="M69" i="14"/>
  <c r="N69" i="14"/>
  <c r="O69" i="14"/>
  <c r="P69" i="14"/>
  <c r="M70" i="14"/>
  <c r="N70" i="14"/>
  <c r="O70" i="14"/>
  <c r="P70" i="14"/>
  <c r="M71" i="14"/>
  <c r="N71" i="14"/>
  <c r="O71" i="14"/>
  <c r="P71" i="14"/>
  <c r="M72" i="14"/>
  <c r="N72" i="14"/>
  <c r="O72" i="14"/>
  <c r="P72" i="14"/>
  <c r="P3" i="14"/>
  <c r="O3" i="14"/>
  <c r="N3" i="14"/>
  <c r="M3" i="14"/>
  <c r="G4" i="14"/>
  <c r="H4" i="14"/>
  <c r="I4" i="14"/>
  <c r="J4" i="14"/>
  <c r="K4" i="14"/>
  <c r="G5" i="14"/>
  <c r="H5" i="14"/>
  <c r="I5" i="14"/>
  <c r="J5" i="14"/>
  <c r="K5" i="14"/>
  <c r="G6" i="14"/>
  <c r="H6" i="14"/>
  <c r="I6" i="14"/>
  <c r="J6" i="14"/>
  <c r="K6" i="14"/>
  <c r="G7" i="14"/>
  <c r="H7" i="14"/>
  <c r="I7" i="14"/>
  <c r="J7" i="14"/>
  <c r="K7" i="14"/>
  <c r="G8" i="14"/>
  <c r="H8" i="14"/>
  <c r="I8" i="14"/>
  <c r="J8" i="14"/>
  <c r="K8" i="14"/>
  <c r="G9" i="14"/>
  <c r="H9" i="14"/>
  <c r="I9" i="14"/>
  <c r="J9" i="14"/>
  <c r="K9" i="14"/>
  <c r="G10" i="14"/>
  <c r="H10" i="14"/>
  <c r="I10" i="14"/>
  <c r="J10" i="14"/>
  <c r="K10" i="14"/>
  <c r="G11" i="14"/>
  <c r="H11" i="14"/>
  <c r="I11" i="14"/>
  <c r="J11" i="14"/>
  <c r="K11" i="14"/>
  <c r="G12" i="14"/>
  <c r="H12" i="14"/>
  <c r="I12" i="14"/>
  <c r="J12" i="14"/>
  <c r="K12" i="14"/>
  <c r="G13" i="14"/>
  <c r="H13" i="14"/>
  <c r="I13" i="14"/>
  <c r="J13" i="14"/>
  <c r="K13" i="14"/>
  <c r="G14" i="14"/>
  <c r="H14" i="14"/>
  <c r="I14" i="14"/>
  <c r="J14" i="14"/>
  <c r="K14" i="14"/>
  <c r="G15" i="14"/>
  <c r="H15" i="14"/>
  <c r="I15" i="14"/>
  <c r="J15" i="14"/>
  <c r="K15" i="14"/>
  <c r="G16" i="14"/>
  <c r="H16" i="14"/>
  <c r="I16" i="14"/>
  <c r="J16" i="14"/>
  <c r="K16" i="14"/>
  <c r="G17" i="14"/>
  <c r="H17" i="14"/>
  <c r="I17" i="14"/>
  <c r="J17" i="14"/>
  <c r="K17" i="14"/>
  <c r="G18" i="14"/>
  <c r="H18" i="14"/>
  <c r="I18" i="14"/>
  <c r="J18" i="14"/>
  <c r="K18" i="14"/>
  <c r="G19" i="14"/>
  <c r="H19" i="14"/>
  <c r="I19" i="14"/>
  <c r="J19" i="14"/>
  <c r="K19" i="14"/>
  <c r="G20" i="14"/>
  <c r="H20" i="14"/>
  <c r="I20" i="14"/>
  <c r="J20" i="14"/>
  <c r="K20" i="14"/>
  <c r="G21" i="14"/>
  <c r="H21" i="14"/>
  <c r="I21" i="14"/>
  <c r="J21" i="14"/>
  <c r="K21" i="14"/>
  <c r="G22" i="14"/>
  <c r="H22" i="14"/>
  <c r="I22" i="14"/>
  <c r="J22" i="14"/>
  <c r="K22" i="14"/>
  <c r="G23" i="14"/>
  <c r="H23" i="14"/>
  <c r="I23" i="14"/>
  <c r="J23" i="14"/>
  <c r="K23" i="14"/>
  <c r="G24" i="14"/>
  <c r="H24" i="14"/>
  <c r="I24" i="14"/>
  <c r="J24" i="14"/>
  <c r="K24" i="14"/>
  <c r="G25" i="14"/>
  <c r="H25" i="14"/>
  <c r="I25" i="14"/>
  <c r="J25" i="14"/>
  <c r="K25" i="14"/>
  <c r="G26" i="14"/>
  <c r="H26" i="14"/>
  <c r="I26" i="14"/>
  <c r="J26" i="14"/>
  <c r="K26" i="14"/>
  <c r="G27" i="14"/>
  <c r="H27" i="14"/>
  <c r="I27" i="14"/>
  <c r="J27" i="14"/>
  <c r="K27" i="14"/>
  <c r="G28" i="14"/>
  <c r="H28" i="14"/>
  <c r="I28" i="14"/>
  <c r="J28" i="14"/>
  <c r="K28" i="14"/>
  <c r="G29" i="14"/>
  <c r="H29" i="14"/>
  <c r="I29" i="14"/>
  <c r="J29" i="14"/>
  <c r="K29" i="14"/>
  <c r="G30" i="14"/>
  <c r="H30" i="14"/>
  <c r="I30" i="14"/>
  <c r="J30" i="14"/>
  <c r="K30" i="14"/>
  <c r="G31" i="14"/>
  <c r="H31" i="14"/>
  <c r="I31" i="14"/>
  <c r="J31" i="14"/>
  <c r="K31" i="14"/>
  <c r="G32" i="14"/>
  <c r="H32" i="14"/>
  <c r="I32" i="14"/>
  <c r="J32" i="14"/>
  <c r="K32" i="14"/>
  <c r="G33" i="14"/>
  <c r="H33" i="14"/>
  <c r="I33" i="14"/>
  <c r="J33" i="14"/>
  <c r="K33" i="14"/>
  <c r="G34" i="14"/>
  <c r="H34" i="14"/>
  <c r="I34" i="14"/>
  <c r="J34" i="14"/>
  <c r="K34" i="14"/>
  <c r="G35" i="14"/>
  <c r="H35" i="14"/>
  <c r="I35" i="14"/>
  <c r="J35" i="14"/>
  <c r="K35" i="14"/>
  <c r="G36" i="14"/>
  <c r="H36" i="14"/>
  <c r="I36" i="14"/>
  <c r="J36" i="14"/>
  <c r="K36" i="14"/>
  <c r="G37" i="14"/>
  <c r="H37" i="14"/>
  <c r="I37" i="14"/>
  <c r="J37" i="14"/>
  <c r="K37" i="14"/>
  <c r="G38" i="14"/>
  <c r="H38" i="14"/>
  <c r="I38" i="14"/>
  <c r="J38" i="14"/>
  <c r="K38" i="14"/>
  <c r="G39" i="14"/>
  <c r="H39" i="14"/>
  <c r="I39" i="14"/>
  <c r="J39" i="14"/>
  <c r="K39" i="14"/>
  <c r="G40" i="14"/>
  <c r="H40" i="14"/>
  <c r="I40" i="14"/>
  <c r="J40" i="14"/>
  <c r="K40" i="14"/>
  <c r="G41" i="14"/>
  <c r="H41" i="14"/>
  <c r="I41" i="14"/>
  <c r="J41" i="14"/>
  <c r="K41" i="14"/>
  <c r="G42" i="14"/>
  <c r="H42" i="14"/>
  <c r="I42" i="14"/>
  <c r="J42" i="14"/>
  <c r="K42" i="14"/>
  <c r="G43" i="14"/>
  <c r="H43" i="14"/>
  <c r="I43" i="14"/>
  <c r="J43" i="14"/>
  <c r="K43" i="14"/>
  <c r="G44" i="14"/>
  <c r="H44" i="14"/>
  <c r="I44" i="14"/>
  <c r="J44" i="14"/>
  <c r="K44" i="14"/>
  <c r="G45" i="14"/>
  <c r="H45" i="14"/>
  <c r="I45" i="14"/>
  <c r="J45" i="14"/>
  <c r="K45" i="14"/>
  <c r="G46" i="14"/>
  <c r="H46" i="14"/>
  <c r="I46" i="14"/>
  <c r="J46" i="14"/>
  <c r="K46" i="14"/>
  <c r="G47" i="14"/>
  <c r="H47" i="14"/>
  <c r="I47" i="14"/>
  <c r="J47" i="14"/>
  <c r="K47" i="14"/>
  <c r="G48" i="14"/>
  <c r="H48" i="14"/>
  <c r="I48" i="14"/>
  <c r="J48" i="14"/>
  <c r="K48" i="14"/>
  <c r="G49" i="14"/>
  <c r="H49" i="14"/>
  <c r="I49" i="14"/>
  <c r="J49" i="14"/>
  <c r="K49" i="14"/>
  <c r="G50" i="14"/>
  <c r="H50" i="14"/>
  <c r="I50" i="14"/>
  <c r="J50" i="14"/>
  <c r="K50" i="14"/>
  <c r="G51" i="14"/>
  <c r="H51" i="14"/>
  <c r="I51" i="14"/>
  <c r="J51" i="14"/>
  <c r="K51" i="14"/>
  <c r="G52" i="14"/>
  <c r="H52" i="14"/>
  <c r="I52" i="14"/>
  <c r="J52" i="14"/>
  <c r="K52" i="14"/>
  <c r="G53" i="14"/>
  <c r="H53" i="14"/>
  <c r="I53" i="14"/>
  <c r="J53" i="14"/>
  <c r="K53" i="14"/>
  <c r="G54" i="14"/>
  <c r="H54" i="14"/>
  <c r="I54" i="14"/>
  <c r="J54" i="14"/>
  <c r="K54" i="14"/>
  <c r="G55" i="14"/>
  <c r="H55" i="14"/>
  <c r="I55" i="14"/>
  <c r="J55" i="14"/>
  <c r="K55" i="14"/>
  <c r="G56" i="14"/>
  <c r="H56" i="14"/>
  <c r="I56" i="14"/>
  <c r="J56" i="14"/>
  <c r="K56" i="14"/>
  <c r="G57" i="14"/>
  <c r="H57" i="14"/>
  <c r="I57" i="14"/>
  <c r="J57" i="14"/>
  <c r="K57" i="14"/>
  <c r="G58" i="14"/>
  <c r="H58" i="14"/>
  <c r="I58" i="14"/>
  <c r="J58" i="14"/>
  <c r="K58" i="14"/>
  <c r="G59" i="14"/>
  <c r="H59" i="14"/>
  <c r="I59" i="14"/>
  <c r="J59" i="14"/>
  <c r="K59" i="14"/>
  <c r="G60" i="14"/>
  <c r="H60" i="14"/>
  <c r="I60" i="14"/>
  <c r="J60" i="14"/>
  <c r="K60" i="14"/>
  <c r="G61" i="14"/>
  <c r="H61" i="14"/>
  <c r="I61" i="14"/>
  <c r="J61" i="14"/>
  <c r="K61" i="14"/>
  <c r="G62" i="14"/>
  <c r="H62" i="14"/>
  <c r="I62" i="14"/>
  <c r="J62" i="14"/>
  <c r="K62" i="14"/>
  <c r="G63" i="14"/>
  <c r="H63" i="14"/>
  <c r="I63" i="14"/>
  <c r="J63" i="14"/>
  <c r="K63" i="14"/>
  <c r="G64" i="14"/>
  <c r="H64" i="14"/>
  <c r="I64" i="14"/>
  <c r="J64" i="14"/>
  <c r="K64" i="14"/>
  <c r="G65" i="14"/>
  <c r="H65" i="14"/>
  <c r="I65" i="14"/>
  <c r="J65" i="14"/>
  <c r="K65" i="14"/>
  <c r="G66" i="14"/>
  <c r="H66" i="14"/>
  <c r="I66" i="14"/>
  <c r="J66" i="14"/>
  <c r="K66" i="14"/>
  <c r="G67" i="14"/>
  <c r="H67" i="14"/>
  <c r="I67" i="14"/>
  <c r="J67" i="14"/>
  <c r="K67" i="14"/>
  <c r="G68" i="14"/>
  <c r="H68" i="14"/>
  <c r="I68" i="14"/>
  <c r="J68" i="14"/>
  <c r="K68" i="14"/>
  <c r="G69" i="14"/>
  <c r="H69" i="14"/>
  <c r="I69" i="14"/>
  <c r="J69" i="14"/>
  <c r="K69" i="14"/>
  <c r="G70" i="14"/>
  <c r="H70" i="14"/>
  <c r="I70" i="14"/>
  <c r="J70" i="14"/>
  <c r="K70" i="14"/>
  <c r="G71" i="14"/>
  <c r="H71" i="14"/>
  <c r="I71" i="14"/>
  <c r="J71" i="14"/>
  <c r="K71" i="14"/>
  <c r="G72" i="14"/>
  <c r="H72" i="14"/>
  <c r="I72" i="14"/>
  <c r="J72" i="14"/>
  <c r="K72" i="14"/>
  <c r="K3" i="14"/>
  <c r="J3" i="14"/>
  <c r="I3" i="14"/>
  <c r="H3" i="14"/>
  <c r="G3" i="14"/>
  <c r="P6" i="4"/>
  <c r="Q6" i="4"/>
  <c r="R6" i="4"/>
  <c r="T6" i="4"/>
  <c r="P7" i="4"/>
  <c r="Q7" i="4"/>
  <c r="R7" i="4"/>
  <c r="T7" i="4"/>
  <c r="P8" i="4"/>
  <c r="Q8" i="4"/>
  <c r="R8" i="4"/>
  <c r="T8" i="4"/>
  <c r="P9" i="4"/>
  <c r="Q9" i="4"/>
  <c r="R9" i="4"/>
  <c r="T9" i="4"/>
  <c r="P10" i="4"/>
  <c r="Q10" i="4"/>
  <c r="R10" i="4"/>
  <c r="T10" i="4"/>
  <c r="P11" i="4"/>
  <c r="Q11" i="4"/>
  <c r="R11" i="4"/>
  <c r="T11" i="4"/>
  <c r="P12" i="4"/>
  <c r="Q12" i="4"/>
  <c r="R12" i="4"/>
  <c r="T12" i="4"/>
  <c r="P13" i="4"/>
  <c r="Q13" i="4"/>
  <c r="R13" i="4"/>
  <c r="T13" i="4"/>
  <c r="H6" i="4"/>
  <c r="I6" i="4"/>
  <c r="J6" i="4"/>
  <c r="K6" i="4"/>
  <c r="L6" i="4"/>
  <c r="H7" i="4"/>
  <c r="I7" i="4"/>
  <c r="J7" i="4"/>
  <c r="K7" i="4"/>
  <c r="L7" i="4"/>
  <c r="H8" i="4"/>
  <c r="I8" i="4"/>
  <c r="J8" i="4"/>
  <c r="K8" i="4"/>
  <c r="L8" i="4"/>
  <c r="H9" i="4"/>
  <c r="I9" i="4"/>
  <c r="J9" i="4"/>
  <c r="K9" i="4"/>
  <c r="L9" i="4"/>
  <c r="H10" i="4"/>
  <c r="I10" i="4"/>
  <c r="J10" i="4"/>
  <c r="K10" i="4"/>
  <c r="L10" i="4"/>
  <c r="H11" i="4"/>
  <c r="I11" i="4"/>
  <c r="J11" i="4"/>
  <c r="K11" i="4"/>
  <c r="L11" i="4"/>
  <c r="H12" i="4"/>
  <c r="I12" i="4"/>
  <c r="J12" i="4"/>
  <c r="K12" i="4"/>
  <c r="L12" i="4"/>
  <c r="H13" i="4"/>
  <c r="I13" i="4"/>
  <c r="J13" i="4"/>
  <c r="K13" i="4"/>
  <c r="L13" i="4"/>
  <c r="M4" i="10"/>
  <c r="N4" i="10"/>
  <c r="O4" i="10"/>
  <c r="P4" i="10"/>
  <c r="M5" i="10"/>
  <c r="N5" i="10"/>
  <c r="O5" i="10"/>
  <c r="P5" i="10"/>
  <c r="M6" i="10"/>
  <c r="N6" i="10"/>
  <c r="O6" i="10"/>
  <c r="P6" i="10"/>
  <c r="M7" i="10"/>
  <c r="N7" i="10"/>
  <c r="O7" i="10"/>
  <c r="P7" i="10"/>
  <c r="M8" i="10"/>
  <c r="N8" i="10"/>
  <c r="O8" i="10"/>
  <c r="P8" i="10"/>
  <c r="M9" i="10"/>
  <c r="N9" i="10"/>
  <c r="O9" i="10"/>
  <c r="P9" i="10"/>
  <c r="M10" i="10"/>
  <c r="N10" i="10"/>
  <c r="O10" i="10"/>
  <c r="P10" i="10"/>
  <c r="M11" i="10"/>
  <c r="N11" i="10"/>
  <c r="O11" i="10"/>
  <c r="P11" i="10"/>
  <c r="M12" i="10"/>
  <c r="N12" i="10"/>
  <c r="O12" i="10"/>
  <c r="P12" i="10"/>
  <c r="M13" i="10"/>
  <c r="N13" i="10"/>
  <c r="O13" i="10"/>
  <c r="P13" i="10"/>
  <c r="M14" i="10"/>
  <c r="N14" i="10"/>
  <c r="O14" i="10"/>
  <c r="P14" i="10"/>
  <c r="M15" i="10"/>
  <c r="N15" i="10"/>
  <c r="O15" i="10"/>
  <c r="P15" i="10"/>
  <c r="M16" i="10"/>
  <c r="N16" i="10"/>
  <c r="O16" i="10"/>
  <c r="P16" i="10"/>
  <c r="M17" i="10"/>
  <c r="N17" i="10"/>
  <c r="O17" i="10"/>
  <c r="P17" i="10"/>
  <c r="M18" i="10"/>
  <c r="N18" i="10"/>
  <c r="O18" i="10"/>
  <c r="P18" i="10"/>
  <c r="M19" i="10"/>
  <c r="N19" i="10"/>
  <c r="O19" i="10"/>
  <c r="P19" i="10"/>
  <c r="G4" i="10"/>
  <c r="H4" i="10"/>
  <c r="J4" i="10"/>
  <c r="K4" i="10"/>
  <c r="G5" i="10"/>
  <c r="H5" i="10"/>
  <c r="J5" i="10"/>
  <c r="K5" i="10"/>
  <c r="G6" i="10"/>
  <c r="H6" i="10"/>
  <c r="J6" i="10"/>
  <c r="K6" i="10"/>
  <c r="G7" i="10"/>
  <c r="H7" i="10"/>
  <c r="J7" i="10"/>
  <c r="K7" i="10"/>
  <c r="G8" i="10"/>
  <c r="H8" i="10"/>
  <c r="J8" i="10"/>
  <c r="K8" i="10"/>
  <c r="G9" i="10"/>
  <c r="H9" i="10"/>
  <c r="J9" i="10"/>
  <c r="K9" i="10"/>
  <c r="G10" i="10"/>
  <c r="H10" i="10"/>
  <c r="J10" i="10"/>
  <c r="K10" i="10"/>
  <c r="G11" i="10"/>
  <c r="H11" i="10"/>
  <c r="J11" i="10"/>
  <c r="K11" i="10"/>
  <c r="G12" i="10"/>
  <c r="H12" i="10"/>
  <c r="J12" i="10"/>
  <c r="K12" i="10"/>
  <c r="G13" i="10"/>
  <c r="H13" i="10"/>
  <c r="J13" i="10"/>
  <c r="K13" i="10"/>
  <c r="G14" i="10"/>
  <c r="H14" i="10"/>
  <c r="J14" i="10"/>
  <c r="K14" i="10"/>
  <c r="G15" i="10"/>
  <c r="H15" i="10"/>
  <c r="J15" i="10"/>
  <c r="K15" i="10"/>
  <c r="G16" i="10"/>
  <c r="H16" i="10"/>
  <c r="J16" i="10"/>
  <c r="K16" i="10"/>
  <c r="G17" i="10"/>
  <c r="H17" i="10"/>
  <c r="J17" i="10"/>
  <c r="K17" i="10"/>
  <c r="G18" i="10"/>
  <c r="H18" i="10"/>
  <c r="J18" i="10"/>
  <c r="K18" i="10"/>
  <c r="G19" i="10"/>
  <c r="H19" i="10"/>
  <c r="J19" i="10"/>
  <c r="K19" i="10"/>
  <c r="K12" i="8" l="1"/>
  <c r="K6" i="8"/>
  <c r="Q5" i="13"/>
  <c r="J11" i="8"/>
  <c r="K5" i="8"/>
  <c r="J6" i="8"/>
  <c r="J12" i="8"/>
  <c r="J5" i="8"/>
  <c r="K11" i="8"/>
  <c r="Q8" i="13" l="1"/>
  <c r="Q6" i="13"/>
  <c r="G8" i="11"/>
  <c r="G7" i="11"/>
  <c r="G6" i="11"/>
  <c r="F8" i="11"/>
  <c r="F7" i="11"/>
  <c r="F6" i="11"/>
  <c r="R17" i="13" l="1"/>
  <c r="S17" i="13"/>
  <c r="T17" i="13"/>
  <c r="R16" i="13"/>
  <c r="S16" i="13"/>
  <c r="T16" i="13"/>
  <c r="T15" i="13"/>
  <c r="R15" i="13"/>
  <c r="S15" i="13"/>
  <c r="R14" i="13"/>
  <c r="S14" i="13"/>
  <c r="T14" i="13"/>
  <c r="Q15" i="13"/>
  <c r="Q16" i="13"/>
  <c r="Q17" i="13"/>
  <c r="Q14" i="13"/>
  <c r="W6" i="13"/>
  <c r="W7" i="13"/>
  <c r="W8" i="13"/>
  <c r="W5" i="13"/>
  <c r="V6" i="13"/>
  <c r="V7" i="13"/>
  <c r="V8" i="13"/>
  <c r="U6" i="13"/>
  <c r="U7" i="13"/>
  <c r="U8" i="13"/>
  <c r="T6" i="13"/>
  <c r="T7" i="13"/>
  <c r="T8" i="13"/>
  <c r="S6" i="13"/>
  <c r="S7" i="13"/>
  <c r="S8" i="13"/>
  <c r="R5" i="13"/>
  <c r="R6" i="13"/>
  <c r="R7" i="13"/>
  <c r="R8" i="13"/>
  <c r="S5" i="13"/>
  <c r="T5" i="13"/>
  <c r="U5" i="13"/>
  <c r="V5" i="13"/>
  <c r="Q7" i="13"/>
  <c r="F6" i="9" l="1"/>
  <c r="F5" i="9"/>
  <c r="F4" i="9"/>
  <c r="N51" i="3" l="1"/>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8" i="3"/>
  <c r="N7" i="3"/>
  <c r="N6" i="3"/>
  <c r="N5" i="3"/>
  <c r="N4" i="3"/>
  <c r="N3"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 i="3"/>
  <c r="M4" i="3"/>
  <c r="M3"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8" i="3"/>
  <c r="J7" i="3"/>
  <c r="J6" i="3"/>
  <c r="J5" i="3"/>
  <c r="J4" i="3"/>
  <c r="J3"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8" i="3"/>
  <c r="I7" i="3"/>
  <c r="I6" i="3"/>
  <c r="I5" i="3"/>
  <c r="I4" i="3"/>
  <c r="I3"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9" i="3"/>
  <c r="H8" i="3"/>
  <c r="H7" i="3"/>
  <c r="H6" i="3"/>
  <c r="H5" i="3"/>
  <c r="H4" i="3"/>
  <c r="H3" i="3"/>
  <c r="L4" i="3" l="1"/>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3" i="3"/>
  <c r="G3"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8" i="3"/>
  <c r="G9" i="3"/>
  <c r="G4" i="3"/>
  <c r="G5" i="3"/>
  <c r="G6" i="3"/>
  <c r="G7"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9" i="3"/>
  <c r="F8" i="3"/>
  <c r="F4" i="3"/>
  <c r="F5" i="3"/>
  <c r="F6" i="3"/>
  <c r="F7" i="3"/>
  <c r="F3" i="3"/>
</calcChain>
</file>

<file path=xl/sharedStrings.xml><?xml version="1.0" encoding="utf-8"?>
<sst xmlns="http://schemas.openxmlformats.org/spreadsheetml/2006/main" count="965" uniqueCount="375">
  <si>
    <t>Remuneração</t>
  </si>
  <si>
    <t>Convênio</t>
  </si>
  <si>
    <t>COD Convenio</t>
  </si>
  <si>
    <t>Prazo (meses)</t>
  </si>
  <si>
    <r>
      <rPr>
        <b/>
        <sz val="10"/>
        <color rgb="FFFFFFFF"/>
        <rFont val="Calibri"/>
        <family val="2"/>
        <scheme val="minor"/>
      </rPr>
      <t>Tabela 2</t>
    </r>
  </si>
  <si>
    <r>
      <rPr>
        <b/>
        <sz val="10"/>
        <color rgb="FF1F487C"/>
        <rFont val="Calibri"/>
        <family val="2"/>
        <scheme val="minor"/>
      </rPr>
      <t>Condições de Uso:</t>
    </r>
  </si>
  <si>
    <r>
      <rPr>
        <b/>
        <sz val="10"/>
        <color rgb="FFFFFFFF"/>
        <rFont val="Calibri"/>
        <family val="2"/>
        <scheme val="minor"/>
      </rPr>
      <t>Linha</t>
    </r>
  </si>
  <si>
    <t>Tabela 1</t>
  </si>
  <si>
    <t>Tabela 2</t>
  </si>
  <si>
    <t>Prazo (em meses)</t>
  </si>
  <si>
    <t>Comissões Atuais</t>
  </si>
  <si>
    <t>Faixa de Taxas ( a.m)</t>
  </si>
  <si>
    <t>13 a 24</t>
  </si>
  <si>
    <t>25 a 36</t>
  </si>
  <si>
    <t>37 a 48</t>
  </si>
  <si>
    <t>49 a 60</t>
  </si>
  <si>
    <t>61 a 72</t>
  </si>
  <si>
    <t>73 a 84</t>
  </si>
  <si>
    <t>85 a 96</t>
  </si>
  <si>
    <t>13° Salário</t>
  </si>
  <si>
    <t>Faixa de Taxas (a.m.)</t>
  </si>
  <si>
    <t>1057 - Governo Do Estado Do Maranhão</t>
  </si>
  <si>
    <t>130590 - Secretaria De Administração Do Estado Da Bahia</t>
  </si>
  <si>
    <t>788 - Governo Do Estado De Mato Grosso Do Su</t>
  </si>
  <si>
    <t>789 - Governo Do Estado De Mato Grosso Do Su</t>
  </si>
  <si>
    <t>790 - Governo Do Estado De Mato Grosso Do Su</t>
  </si>
  <si>
    <t>791 - Governo Do Estado De Mato Grosso Do Su</t>
  </si>
  <si>
    <t>792 - Governo Do Estado De Mato Grosso Do Su</t>
  </si>
  <si>
    <t>793 - Governo Do Estado De Mato Grosso Do Su</t>
  </si>
  <si>
    <t>1078 - MPOG</t>
  </si>
  <si>
    <t>1079 - MPOG</t>
  </si>
  <si>
    <t>1080 - MPOG</t>
  </si>
  <si>
    <t>1081 - MPOG</t>
  </si>
  <si>
    <t>1082 - MPOG</t>
  </si>
  <si>
    <t>1083 - MPOG</t>
  </si>
  <si>
    <t>1084 - MPOG</t>
  </si>
  <si>
    <t>301017 - Cuiabá Prefeitura Municipal</t>
  </si>
  <si>
    <t>1342 - PM Fortaleza Consignado</t>
  </si>
  <si>
    <t>1343 - PM Fortaleza Consignado</t>
  </si>
  <si>
    <t>1344 - PM Fortaleza Consignado</t>
  </si>
  <si>
    <t>1345 - PM Fortaleza Consignado</t>
  </si>
  <si>
    <t>1346 - PM Fortaleza Consignado</t>
  </si>
  <si>
    <t>1347 - PM Fortaleza Consignado</t>
  </si>
  <si>
    <t>1348 - PM Fortaleza Consignado</t>
  </si>
  <si>
    <t>16936 - Cdc Consignação Gov MT</t>
  </si>
  <si>
    <t>16937 - Cdc Consignação Gov MT</t>
  </si>
  <si>
    <t>16938 - Cdc Consignação Gov MT</t>
  </si>
  <si>
    <t>16939 - Cdc Consignação Gov MT</t>
  </si>
  <si>
    <t>16940 - Cdc Consignação Gov MT</t>
  </si>
  <si>
    <t>16941 - Cdc Consignação Gov MT</t>
  </si>
  <si>
    <t>16942 - Cdc Consignação Gov MT</t>
  </si>
  <si>
    <t>1,30% a 1,39%</t>
  </si>
  <si>
    <t>1,50% a 1,59%</t>
  </si>
  <si>
    <t>1,60% a 1,69%</t>
  </si>
  <si>
    <t>1,70% a 1,79%</t>
  </si>
  <si>
    <t>1,80% a 1,89%</t>
  </si>
  <si>
    <t>1,90% a 1,99%</t>
  </si>
  <si>
    <t>A partir de 2,00%</t>
  </si>
  <si>
    <t>1 - Crédito Consignado - Remuneração Específica</t>
  </si>
  <si>
    <t>787 - Governo Do Estado De Mato Grosso Do Sul</t>
  </si>
  <si>
    <t>OPNEG 2</t>
  </si>
  <si>
    <t>OPNEG 1</t>
  </si>
  <si>
    <t>OPNEG 3</t>
  </si>
  <si>
    <t>OPNEG 4</t>
  </si>
  <si>
    <t>OPNEG 5</t>
  </si>
  <si>
    <t>Profissional</t>
  </si>
  <si>
    <t>Profissional +</t>
  </si>
  <si>
    <t>Profissional + Plus</t>
  </si>
  <si>
    <t>K74900</t>
  </si>
  <si>
    <t>K75300</t>
  </si>
  <si>
    <t>K76500</t>
  </si>
  <si>
    <t>Plano</t>
  </si>
  <si>
    <t>Mensal</t>
  </si>
  <si>
    <t>Anual</t>
  </si>
  <si>
    <t>Valor do Plano</t>
  </si>
  <si>
    <t>1ª parcela</t>
  </si>
  <si>
    <t>%</t>
  </si>
  <si>
    <t>$</t>
  </si>
  <si>
    <t>2ª parcela</t>
  </si>
  <si>
    <t>Vitalício</t>
  </si>
  <si>
    <t>Tabela de Remuneração BB Dental Junior</t>
  </si>
  <si>
    <t>Tabela de Remuneração BB Dental Essencial</t>
  </si>
  <si>
    <t>Tabela de Remuneração BrasilCap</t>
  </si>
  <si>
    <t>CAP ÚNICO 48</t>
  </si>
  <si>
    <t>CAP MENSAL 48</t>
  </si>
  <si>
    <t>CAP MENSAL 60</t>
  </si>
  <si>
    <t>SOBRE O VALOR DO TÍTULO</t>
  </si>
  <si>
    <t>SOBRE A 1ª PARCELA</t>
  </si>
  <si>
    <t>PRODUTO</t>
  </si>
  <si>
    <t>REPASSE</t>
  </si>
  <si>
    <t>REGRA</t>
  </si>
  <si>
    <t>a) Convênio: INSS;</t>
  </si>
  <si>
    <t>b) Linhas: Crédito Novo e Renovação;</t>
  </si>
  <si>
    <t>c) Público-alvo: Correntistas e não Correntistas BB;</t>
  </si>
  <si>
    <t>Faixa de Taxas (a.m)</t>
  </si>
  <si>
    <t>Tíquete</t>
  </si>
  <si>
    <t>Automático,
Benefício e Salário</t>
  </si>
  <si>
    <t>Remuneração de máquinas CIELO</t>
  </si>
  <si>
    <t>Modelo</t>
  </si>
  <si>
    <t>Faturamento alvo</t>
  </si>
  <si>
    <t>Remuneração adicional por máquina</t>
  </si>
  <si>
    <t>MARABÁ - PA</t>
  </si>
  <si>
    <t>Faixas de Produção (*)</t>
  </si>
  <si>
    <t>Acima</t>
  </si>
  <si>
    <t>Até</t>
  </si>
  <si>
    <t>% Comissão</t>
  </si>
  <si>
    <t>Forma de pagamento</t>
  </si>
  <si>
    <t>0,20% por parcela</t>
  </si>
  <si>
    <t>A partir de 5.000.000</t>
  </si>
  <si>
    <t>0,10% na última parcela</t>
  </si>
  <si>
    <t>Nova forma de pagamento por segmento:</t>
  </si>
  <si>
    <t>Não será devido ao PARCEIRO qualquer remuneração em casos de intermediação de comercialização infrutífera, isto é, aquelas que não forem definitivamente contratadas pelos CLIENTES, incluindo aquelas que não tenham sido autorizadas/confirmadas nos canais de atendimento da BRASILCAP.</t>
  </si>
  <si>
    <t>-</t>
  </si>
  <si>
    <t>Comissões atuais - Parceiros e OPNEGS</t>
  </si>
  <si>
    <t>CAP PU (Parcela Única)</t>
  </si>
  <si>
    <t>CAP 48</t>
  </si>
  <si>
    <t>CAP 60</t>
  </si>
  <si>
    <t>Bônus</t>
  </si>
  <si>
    <t>SOB O VALOR DO PRODUTO VENDIDO</t>
  </si>
  <si>
    <t>OPNEGs</t>
  </si>
  <si>
    <t>PARCEIROS</t>
  </si>
  <si>
    <t>Faixa</t>
  </si>
  <si>
    <t>ACIMA</t>
  </si>
  <si>
    <t>VALOR ADICIONAL CASO A MÁQUINA VENDIDA ATINJA R$2.000,00 EM 90 DIAS APÓS A VENDA</t>
  </si>
  <si>
    <t>A partir de 5 meses</t>
  </si>
  <si>
    <t>PARC. 1</t>
  </si>
  <si>
    <t>PARC. 2</t>
  </si>
  <si>
    <t>PARC. 3</t>
  </si>
  <si>
    <t>PARC. 4</t>
  </si>
  <si>
    <t>PARC. 5</t>
  </si>
  <si>
    <t>PARC. 6</t>
  </si>
  <si>
    <t>PARC. 7</t>
  </si>
  <si>
    <t>PARC. 8</t>
  </si>
  <si>
    <t>Demais segmentos</t>
  </si>
  <si>
    <t>IMÓVEIS</t>
  </si>
  <si>
    <t>DEMAIS SEGMENTOS</t>
  </si>
  <si>
    <t>REGRAS IMPLEMENTADAS:</t>
  </si>
  <si>
    <t>Imóvel - 0,15% da 1ª parcela a 6ª parcela +  0,10% na 7ª parcela</t>
  </si>
  <si>
    <t xml:space="preserve">Demais segmentos - 0,25% da 1ª parcela a 4ª parcela </t>
  </si>
  <si>
    <t>OPNEG - Comissão 1,00%</t>
  </si>
  <si>
    <t>Imóvel</t>
  </si>
  <si>
    <t>PARCELAS</t>
  </si>
  <si>
    <t>Qtd. PARCELAS</t>
  </si>
  <si>
    <t>ÚLTIMA PARCELA</t>
  </si>
  <si>
    <t>Comissão %</t>
  </si>
  <si>
    <t>ZIP</t>
  </si>
  <si>
    <t>FLASH</t>
  </si>
  <si>
    <t>SUPERLINK</t>
  </si>
  <si>
    <t>Solução de captura vigente</t>
  </si>
  <si>
    <t>Venda</t>
  </si>
  <si>
    <t>Comissão a cada modelo de máquina vendida</t>
  </si>
  <si>
    <t>+90 DIAS</t>
  </si>
  <si>
    <t>Comissão paga ao operador</t>
  </si>
  <si>
    <t>Incentivo adicional pago por terminal quando o cliente atingir o volume-alvo acumulado em 90 dias desde a data do credenciamento</t>
  </si>
  <si>
    <t>0,15% na última parcela</t>
  </si>
  <si>
    <t>49 a 83</t>
  </si>
  <si>
    <t>1,65% a 1,69%</t>
  </si>
  <si>
    <r>
      <t xml:space="preserve">1 - Crédito Consignado - Crédito Novo e Renovação - </t>
    </r>
    <r>
      <rPr>
        <b/>
        <sz val="11"/>
        <color rgb="FFFF0000"/>
        <rFont val="Calibri"/>
        <family val="2"/>
        <scheme val="minor"/>
      </rPr>
      <t>Linhas 2880 a 2892</t>
    </r>
  </si>
  <si>
    <r>
      <t xml:space="preserve">Adiantamento 13º Salário - </t>
    </r>
    <r>
      <rPr>
        <b/>
        <sz val="11"/>
        <color rgb="FFFF0000"/>
        <rFont val="Calibri"/>
        <family val="2"/>
        <scheme val="minor"/>
      </rPr>
      <t>Linhas 3100 e 3101</t>
    </r>
  </si>
  <si>
    <t>a) Convênio: Públicos e Privados, exceto INSS;</t>
  </si>
  <si>
    <r>
      <t xml:space="preserve">2 - Crédito Consignado - Novo e Renovação - Gov MG - </t>
    </r>
    <r>
      <rPr>
        <b/>
        <sz val="11"/>
        <color rgb="FFFF0000"/>
        <rFont val="Calibri"/>
        <family val="2"/>
        <scheme val="minor"/>
      </rPr>
      <t>Linhas 2880 a 2892</t>
    </r>
  </si>
  <si>
    <t>a) Convênio: Governo de Minas Gerais</t>
  </si>
  <si>
    <t>b) Linhas: Crédito Novo e Renovação</t>
  </si>
  <si>
    <t>c) Custo de Processamento: Até 1,00%</t>
  </si>
  <si>
    <t>d ) Público-alvo: Correntistas e não Correntistas BB</t>
  </si>
  <si>
    <t>1,40% a 1,41%</t>
  </si>
  <si>
    <t>1,42% a 1,49%</t>
  </si>
  <si>
    <t>Lista de convênios do Governo de Minas Gerais</t>
  </si>
  <si>
    <t>Código</t>
  </si>
  <si>
    <t>Nome do Convênio</t>
  </si>
  <si>
    <t>MGS MINAS GERAIS ADMINISTRACAO E SERVIOS S A</t>
  </si>
  <si>
    <t>TCE MG - TRIBUNAL DE CONTAS DE MINAS GERAIS - CONSIG</t>
  </si>
  <si>
    <t>EMPRESA DE ASSISTENCIA TECNICA E EXTENSAO RURAL MINAS GERAIS</t>
  </si>
  <si>
    <t>PROCURADORIA GERAL DE JUSTICA MINAS GERAIS MG - CONSIG</t>
  </si>
  <si>
    <t>FARDIM IMPLEMENTOS RODOVIARIOS LTDA</t>
  </si>
  <si>
    <t>MGS MINAS GERAIS ADMINISTRACAO E SERVIOS S/A</t>
  </si>
  <si>
    <t>GOVERNO DE MINAS GERAIS - CONSIG</t>
  </si>
  <si>
    <t>POLÍCIA MILITAR DE MINAS GERAIS - CONSIG</t>
  </si>
  <si>
    <t>CORPO DE BOMBEIRO DE MINAS GERAIS - CONSIG</t>
  </si>
  <si>
    <t>IPSEMG - INSTITUTO PREVIDENCIA DOS SERV DE MG - CONSIG</t>
  </si>
  <si>
    <t>INSTITUTO DE PREVIDENCIA DOS SERV MILITARES MG - CONSIG</t>
  </si>
  <si>
    <t>DEFENSORIA PUBLICA DE MINAS GERAIS MG - CONSIG</t>
  </si>
  <si>
    <t>COMPANHIA DE TECNOLOGIA DA INFORMACAO DO ESTADO M G-PRODEMGE</t>
  </si>
  <si>
    <t>COMPANHIA DE HABITACAO DO ESTADO DE MINAS GERAIS - COHAB-MG</t>
  </si>
  <si>
    <t>MGI - MINAS GERAIS PARTICIPACOES S.A.</t>
  </si>
  <si>
    <t>1,21% a 1,29%</t>
  </si>
  <si>
    <t>CDC FGTS Saque Aniversário</t>
  </si>
  <si>
    <t>Não será devido ao PARCEIRO qualquer remuneração em casos de não pagamento pelo(s) cliente(s) do(s)
valor(es) devido(s) em face do(s) contrato(s) celebrado(s), desfazimento(s) de venda(s) ou recusa(s) no
recebimento de plano ou convênio, por causa só a ele(s), cliente(s), imputável, ou, ainda, em casos de
sustação de venda(s) devido à situação do cliente capaz de comprometer, ou tornar duvidoso, o
pagamento, ficando desde logo estabelecido que, uma vez efetuado o pagamento, ou restabelecida a
venda por qualquer razão, a(s) retribuição(ões) devida(s) voltará(ão) a ser paga(s) ao PARCEIRO.</t>
  </si>
  <si>
    <t>CONSIGNADO INSS</t>
  </si>
  <si>
    <t>OPNEG</t>
  </si>
  <si>
    <t>T1</t>
  </si>
  <si>
    <t>T2</t>
  </si>
  <si>
    <t>T3</t>
  </si>
  <si>
    <t>T4</t>
  </si>
  <si>
    <t>T5</t>
  </si>
  <si>
    <t>CMS %</t>
  </si>
  <si>
    <t>LMT</t>
  </si>
  <si>
    <t>DEMAIS LINHAS</t>
  </si>
  <si>
    <t>FAIXAS OPNEGs</t>
  </si>
  <si>
    <t>Insuficiente</t>
  </si>
  <si>
    <t>Inicial</t>
  </si>
  <si>
    <t>Intermediária</t>
  </si>
  <si>
    <t>Ideal</t>
  </si>
  <si>
    <t>Superação</t>
  </si>
  <si>
    <t>É o cara</t>
  </si>
  <si>
    <t>MÍN. INSS</t>
  </si>
  <si>
    <t>DE:</t>
  </si>
  <si>
    <t>ATÉ:</t>
  </si>
  <si>
    <t>TAB. CMS</t>
  </si>
  <si>
    <t>Mín.</t>
  </si>
  <si>
    <t>Máx.</t>
  </si>
  <si>
    <t>CRÉDITO CONSIGNADO</t>
  </si>
  <si>
    <t>BB CONSÓRCIO</t>
  </si>
  <si>
    <t>PARC. 1ª a 4ª</t>
  </si>
  <si>
    <t>% COMISSÃO</t>
  </si>
  <si>
    <t>PISO</t>
  </si>
  <si>
    <t>TETO</t>
  </si>
  <si>
    <t>PARC. 5ª a 6ª</t>
  </si>
  <si>
    <t>PARC.  7ª</t>
  </si>
  <si>
    <t>&gt;= R$100,00</t>
  </si>
  <si>
    <t>&gt;= R$1.000</t>
  </si>
  <si>
    <t>&gt;= R$2.500</t>
  </si>
  <si>
    <t>só bônus</t>
  </si>
  <si>
    <t>&gt;= R$1.000,00</t>
  </si>
  <si>
    <t>2 a 60</t>
  </si>
  <si>
    <r>
      <t xml:space="preserve">FAIXAS OPNEGs - </t>
    </r>
    <r>
      <rPr>
        <b/>
        <sz val="10"/>
        <color rgb="FFFF0000"/>
        <rFont val="Times New Roman"/>
        <family val="1"/>
      </rPr>
      <t>SUPERVISOR</t>
    </r>
  </si>
  <si>
    <t>IMÓVEIS - até 180 meses (VALOR DO BEM)</t>
  </si>
  <si>
    <t>1ª a 8ª parcela</t>
  </si>
  <si>
    <t>9ª parcela</t>
  </si>
  <si>
    <t>0,32% por parcela</t>
  </si>
  <si>
    <t>0,14% na última parcela</t>
  </si>
  <si>
    <t>0,48% por parcela</t>
  </si>
  <si>
    <t>0,50% por parcela</t>
  </si>
  <si>
    <t>0,52% por parcela</t>
  </si>
  <si>
    <t>0,55% por parcela</t>
  </si>
  <si>
    <t>0,16% na última parcela</t>
  </si>
  <si>
    <t>0,20% na última parcela</t>
  </si>
  <si>
    <t>0,24% na última parcela</t>
  </si>
  <si>
    <t>IMÓVEIS - de 181 até 240 meses (VALOR DO BEM)</t>
  </si>
  <si>
    <t>20 parcelas</t>
  </si>
  <si>
    <t>0,135% por parcela</t>
  </si>
  <si>
    <t>0,21% por parcela</t>
  </si>
  <si>
    <t>0,22% por parcela</t>
  </si>
  <si>
    <t>0,23% por parcela</t>
  </si>
  <si>
    <t>OPP</t>
  </si>
  <si>
    <t>DEMAIS SEGMENTOS (VALOR DO BEM)</t>
  </si>
  <si>
    <t>0,77% por parcela</t>
  </si>
  <si>
    <t>0,80% por parcela</t>
  </si>
  <si>
    <t>0,84% por parcela</t>
  </si>
  <si>
    <t>0,88% por parcela</t>
  </si>
  <si>
    <t>1. Imóveis até 180 meses:</t>
  </si>
  <si>
    <t>- 1ª a 8ª parcela: 96% da comissão</t>
  </si>
  <si>
    <t>- 9ª parcela: 4% da comissão</t>
  </si>
  <si>
    <t>- 20 parcelas fixas: 100% da comissão</t>
  </si>
  <si>
    <t>2. Imóveis de 181 a 240 meses:</t>
  </si>
  <si>
    <t>3. Demais segmentos:</t>
  </si>
  <si>
    <t>- 1ª a 5ª parcela: 96% da comissão</t>
  </si>
  <si>
    <t>- 6ª parcela: 4% da comissão</t>
  </si>
  <si>
    <t>Obs.: Comissão de cotas adimplentes no período de apuração das vendas do dia 20 do mês anterior ao dia 19 do mês seguinte + formalização do documento no portal da BBC + participação na assembleia.</t>
  </si>
  <si>
    <t>1,47% a 1,55%</t>
  </si>
  <si>
    <t>1,56% a 1,65%</t>
  </si>
  <si>
    <t>1,66% a 1,75%</t>
  </si>
  <si>
    <t>1,76% a 1,85%</t>
  </si>
  <si>
    <t>1,86% a 1,95%</t>
  </si>
  <si>
    <t>1,96% a 2,05%</t>
  </si>
  <si>
    <t>2,06% a 2,15%</t>
  </si>
  <si>
    <t>2,16% a 2,25%</t>
  </si>
  <si>
    <t>A partir de 2,26%</t>
  </si>
  <si>
    <t>36 a 48</t>
  </si>
  <si>
    <t>b) Linhas: Crédito Novo e Renovação;  2882 e 2881</t>
  </si>
  <si>
    <t>c) Prazo: 36 a 120 meses, a depender do convênio</t>
  </si>
  <si>
    <t>d) Tíquete: a partir de 100,00</t>
  </si>
  <si>
    <t>e) Taxa: a partir de 1,47% a.m</t>
  </si>
  <si>
    <t>e) Custo de Processamento: Até 2,5% ou R$ 5,00</t>
  </si>
  <si>
    <t>f) Público-alvo: Correntistas e não Correntistas BB</t>
  </si>
  <si>
    <t>36 a 120</t>
  </si>
  <si>
    <t>até 35</t>
  </si>
  <si>
    <t>1,70% a 1,80%</t>
  </si>
  <si>
    <t>1,81% a 1,90%</t>
  </si>
  <si>
    <t>A partir de 1,91%</t>
  </si>
  <si>
    <t>c) Custo de Processamento: R$ 1,80;</t>
  </si>
  <si>
    <t>36 a 84</t>
  </si>
  <si>
    <t>b) Linha: Portabilidade Compra 2887;</t>
  </si>
  <si>
    <t>d) Custo de Processamento: Até 2,5% ou R$ 5,00</t>
  </si>
  <si>
    <t>3 - Crédito Não Consignado - Remuneração Geral</t>
  </si>
  <si>
    <r>
      <t xml:space="preserve">3.1 -Automático, Salário, Benefício e 13º Salário: - </t>
    </r>
    <r>
      <rPr>
        <b/>
        <sz val="11"/>
        <color rgb="FFFF0000"/>
        <rFont val="Calibri"/>
        <family val="2"/>
        <scheme val="minor"/>
      </rPr>
      <t>Linhas 2896 a 2997</t>
    </r>
  </si>
  <si>
    <t>3,75% a 4,60%</t>
  </si>
  <si>
    <t>4,61% a 5,50%</t>
  </si>
  <si>
    <t>A partir de 5,51%</t>
  </si>
  <si>
    <t>36 a 96</t>
  </si>
  <si>
    <t>Condições de Uso:</t>
  </si>
  <si>
    <t>1.2 - Crédito Consignado – Convênio INSS</t>
  </si>
  <si>
    <r>
      <t xml:space="preserve">2 - Crédito Consignado - Portabilidade Compra - </t>
    </r>
    <r>
      <rPr>
        <b/>
        <sz val="11"/>
        <color rgb="FFFF0000"/>
        <rFont val="Calibri"/>
        <family val="2"/>
        <scheme val="minor"/>
      </rPr>
      <t>Linhas 2787 e 2887</t>
    </r>
  </si>
  <si>
    <t>2.1 - Convênio INSS</t>
  </si>
  <si>
    <r>
      <t xml:space="preserve">2.2 - Demais convênios - </t>
    </r>
    <r>
      <rPr>
        <b/>
        <sz val="11"/>
        <color rgb="FFFF0000"/>
        <rFont val="Calibri"/>
        <family val="2"/>
        <scheme val="minor"/>
      </rPr>
      <t>Linhas 2787 e 2887</t>
    </r>
  </si>
  <si>
    <r>
      <t xml:space="preserve">3.2 - CDC FGTS Saque Aniversário - </t>
    </r>
    <r>
      <rPr>
        <b/>
        <sz val="11"/>
        <color rgb="FFFF0000"/>
        <rFont val="Calibri"/>
        <family val="2"/>
        <scheme val="minor"/>
      </rPr>
      <t>Linha 2097</t>
    </r>
  </si>
  <si>
    <t>Tabelas Comerciais:</t>
  </si>
  <si>
    <t>1 – Crédito Consignado – Novo e Renovação</t>
  </si>
  <si>
    <t>1.1 – Crédito Consignado - Geral</t>
  </si>
  <si>
    <t>1.2 – Crédito Consignado - Convênio INSS</t>
  </si>
  <si>
    <t>1.3 – Crédito Consignado - Convênio MPDG</t>
  </si>
  <si>
    <t>1.4 – Crédito Consignado - Convênio São Paulo</t>
  </si>
  <si>
    <t>2 – Crédito Consignado – Portabilidade Compra</t>
  </si>
  <si>
    <t>2.1 – Portabilidade – Convênio INSS</t>
  </si>
  <si>
    <t>2.2 – Portabilidade - Geral</t>
  </si>
  <si>
    <t>3 – Crédito Não Consignado</t>
  </si>
  <si>
    <t>3.1 - Automático, Salário, Benefício e 13º Salário.</t>
  </si>
  <si>
    <t>3.2 - CDC FGTS Saque Aniversário.</t>
  </si>
  <si>
    <t>4 – Portabilidade salário</t>
  </si>
  <si>
    <r>
      <t xml:space="preserve">1 - Crédito Consignado - Crédito Novo e Renovação - </t>
    </r>
    <r>
      <rPr>
        <b/>
        <sz val="12"/>
        <color rgb="FFFF0000"/>
        <rFont val="Calibri"/>
        <family val="2"/>
        <scheme val="minor"/>
      </rPr>
      <t>Linhas 2880 a 2892</t>
    </r>
  </si>
  <si>
    <t>1.3 - Crédito Consignado – Convênio MPDG</t>
  </si>
  <si>
    <t>&gt;= R$ 100,00</t>
  </si>
  <si>
    <t>Código Convenio:</t>
  </si>
  <si>
    <t>000108643 - PREFEITURA DE SAO PAULO SP</t>
  </si>
  <si>
    <t>000215441 - GOVERNO DE SAO PAULO</t>
  </si>
  <si>
    <t>000218603 - POLÍCIA MILITAR DE SAO PAULO</t>
  </si>
  <si>
    <t>000218982 - SPPREV - SAO PAULO PREVIDENCIA</t>
  </si>
  <si>
    <t>000001078 - MINISTERIO DA ECONOMIA/SIAPE</t>
  </si>
  <si>
    <t>Atualizada em 01/09/2023 - OPP PR2023/098</t>
  </si>
  <si>
    <t>4 - Portabilidade salário</t>
  </si>
  <si>
    <t>Valor</t>
  </si>
  <si>
    <t>Parcela 1</t>
  </si>
  <si>
    <t>Parcela Fixa</t>
  </si>
  <si>
    <t>Condição:</t>
  </si>
  <si>
    <t>13 a 96</t>
  </si>
  <si>
    <t>0,44% por parcela</t>
  </si>
  <si>
    <t>0,48% na última parcela</t>
  </si>
  <si>
    <t>0,46% por parcela</t>
  </si>
  <si>
    <t>0,52% na última parcela</t>
  </si>
  <si>
    <t>0,47% por parcela</t>
  </si>
  <si>
    <t>0,54% na última parcela</t>
  </si>
  <si>
    <t>0,49% por parcela</t>
  </si>
  <si>
    <t>0,53% na última parcela</t>
  </si>
  <si>
    <t>A partir de 15.000.000</t>
  </si>
  <si>
    <t>0,51% por parcela</t>
  </si>
  <si>
    <t>20ª parcela</t>
  </si>
  <si>
    <t>1ª a 19ª parcela</t>
  </si>
  <si>
    <t>0,31% por parcela</t>
  </si>
  <si>
    <t>0,27% na última parcela</t>
  </si>
  <si>
    <t>0,23% na última parcela</t>
  </si>
  <si>
    <t>1ª a 5ª parcela</t>
  </si>
  <si>
    <t>6ª parcela</t>
  </si>
  <si>
    <t>0,66% por parcela</t>
  </si>
  <si>
    <t>0,70% na última parcela</t>
  </si>
  <si>
    <t>0,71% por parcela</t>
  </si>
  <si>
    <t>0,75% por parcela</t>
  </si>
  <si>
    <t>0,74% por parcela</t>
  </si>
  <si>
    <t>0,76% por parcela</t>
  </si>
  <si>
    <t>0,80% na última parcela</t>
  </si>
  <si>
    <t>A partir de 2,79%</t>
  </si>
  <si>
    <t>Condições de Uso:
Tabela: 3.1
Linha: Automático, Benefício e Salário
Prazo: 13 a 96 meses
Tíquete: a partir 100,00
Taxa: a partir de 2,40% a.m.</t>
  </si>
  <si>
    <t>Linha: 13° Salário
Prazo: a partir de 5 meses
Tíquete: a partir 100,00
Taxa: a partir de 2,86% a.m.</t>
  </si>
  <si>
    <t>Tabela: 3.2 Linha: CDC FGTS Saque Aniversário Prazo: 2 a 60 meses Tíquete: a partir 1.000,00 Taxa = 1,55% a.m.</t>
  </si>
  <si>
    <t xml:space="preserve">Forma de pagamento: 50% no mês seguinte à confirmação do cliente (duplo sim) e 50% pró-rata divididos em 6 parcelas,
desde que atendidas as condições previstas no Anexo Operacional
</t>
  </si>
  <si>
    <t>K77600</t>
  </si>
  <si>
    <t>K73800</t>
  </si>
  <si>
    <t>K72700</t>
  </si>
  <si>
    <t xml:space="preserve"> </t>
  </si>
  <si>
    <t>2,40% a 3,74%</t>
  </si>
  <si>
    <t xml:space="preserve">    </t>
  </si>
  <si>
    <t>1,70% a 1,72%</t>
  </si>
  <si>
    <t>1,76% a 1,79%</t>
  </si>
  <si>
    <t>1.4 Crédito Consignado – Convênio São Paulo</t>
  </si>
  <si>
    <t>1.5 Crédito Consignado – Convênio Convênio MG</t>
  </si>
  <si>
    <t>1,37% a 1,46%</t>
  </si>
  <si>
    <t>b) Prazo: 36 a 84 meses</t>
  </si>
  <si>
    <t>c) Tíquete: a partir de 100,00</t>
  </si>
  <si>
    <t>d) Taxa: a partir de 1,65% a.m.</t>
  </si>
  <si>
    <t>e) Custo de Processamento: R$ 1,80</t>
  </si>
  <si>
    <t>1,50% a 1,73%</t>
  </si>
  <si>
    <t xml:space="preserve">A partir de 1,74% </t>
  </si>
  <si>
    <t>c) Tíquete: a partir de 1.000,00</t>
  </si>
  <si>
    <t>d) Custo de Processamento: R$1,80;</t>
  </si>
  <si>
    <t>e) Público-alvo: Correntistas BB e não Correnstistas BB;</t>
  </si>
  <si>
    <t>A partir de 1,74%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</si>
</sst>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4" formatCode="_-&quot;R$&quot;\ * #,##0.00_-;\-&quot;R$&quot;\ * #,##0.00_-;_-&quot;R$&quot;\ * &quot;-&quot;??_-;_-@_-"/>
    <numFmt numFmtId="43" formatCode="_-* #,##0.00_-;\-* #,##0.00_-;_-* &quot;-&quot;??_-;_-@_-"/>
    <numFmt numFmtId="164" formatCode="0.000%"/>
    <numFmt numFmtId="165" formatCode="0.000%;[=0]\ &quot;-&quot;_-_-_-"/>
  </numFmts>
  <fonts count="32" x14ac:knownFonts="1">
    <font>
      <sz val="10"/>
      <color rgb="FF000000"/>
      <name val="Times New Roman"/>
      <charset val="204"/>
    </font>
    <font>
      <sz val="10"/>
      <color rgb="FF000000"/>
      <name val="Calibri"/>
      <family val="2"/>
      <scheme val="minor"/>
    </font>
    <font>
      <sz val="10"/>
      <color rgb="FF1F487C"/>
      <name val="Calibri"/>
      <family val="2"/>
      <scheme val="minor"/>
    </font>
    <font>
      <sz val="10"/>
      <name val="Calibri"/>
      <family val="2"/>
      <scheme val="minor"/>
    </font>
    <font>
      <b/>
      <sz val="10"/>
      <name val="Calibri"/>
      <family val="2"/>
      <scheme val="minor"/>
    </font>
    <font>
      <b/>
      <sz val="10"/>
      <color rgb="FFFFFFFF"/>
      <name val="Calibri"/>
      <family val="2"/>
      <scheme val="minor"/>
    </font>
    <font>
      <b/>
      <sz val="10"/>
      <color rgb="FF1F487C"/>
      <name val="Calibri"/>
      <family val="2"/>
      <scheme val="minor"/>
    </font>
    <font>
      <u/>
      <sz val="10"/>
      <color rgb="FF1F487C"/>
      <name val="Calibri"/>
      <family val="2"/>
      <scheme val="minor"/>
    </font>
    <font>
      <b/>
      <sz val="10"/>
      <color rgb="FF000000"/>
      <name val="Calibri"/>
      <family val="2"/>
      <scheme val="minor"/>
    </font>
    <font>
      <b/>
      <sz val="10"/>
      <color theme="0"/>
      <name val="Calibri"/>
      <family val="2"/>
      <scheme val="minor"/>
    </font>
    <font>
      <sz val="10"/>
      <color rgb="FF000000"/>
      <name val="Times New Roman"/>
      <family val="1"/>
    </font>
    <font>
      <b/>
      <sz val="9"/>
      <color theme="0"/>
      <name val="Calibri"/>
      <family val="2"/>
      <scheme val="minor"/>
    </font>
    <font>
      <b/>
      <sz val="8"/>
      <color theme="0"/>
      <name val="Calibri"/>
      <family val="2"/>
      <scheme val="minor"/>
    </font>
    <font>
      <b/>
      <sz val="10"/>
      <color theme="1"/>
      <name val="Calibri"/>
      <family val="2"/>
      <scheme val="minor"/>
    </font>
    <font>
      <sz val="10"/>
      <color theme="1"/>
      <name val="Calibri"/>
      <family val="2"/>
      <scheme val="minor"/>
    </font>
    <font>
      <sz val="10"/>
      <color theme="4" tint="-0.249977111117893"/>
      <name val="Calibri"/>
      <family val="2"/>
      <scheme val="minor"/>
    </font>
    <font>
      <sz val="8"/>
      <name val="Times New Roman"/>
      <family val="1"/>
    </font>
    <font>
      <b/>
      <sz val="9"/>
      <color theme="1"/>
      <name val="Calibri"/>
      <family val="2"/>
      <scheme val="minor"/>
    </font>
    <font>
      <b/>
      <sz val="9"/>
      <color rgb="FF000000"/>
      <name val="Calibri"/>
      <family val="2"/>
      <scheme val="minor"/>
    </font>
    <font>
      <b/>
      <sz val="11"/>
      <name val="Calibri"/>
      <family val="2"/>
      <scheme val="minor"/>
    </font>
    <font>
      <b/>
      <sz val="11"/>
      <color rgb="FF000000"/>
      <name val="Calibri"/>
      <family val="2"/>
      <scheme val="minor"/>
    </font>
    <font>
      <b/>
      <sz val="11"/>
      <color rgb="FFFF0000"/>
      <name val="Calibri"/>
      <family val="2"/>
      <scheme val="minor"/>
    </font>
    <font>
      <b/>
      <sz val="11"/>
      <color theme="0"/>
      <name val="Calibri"/>
      <family val="2"/>
      <scheme val="minor"/>
    </font>
    <font>
      <b/>
      <sz val="10"/>
      <color rgb="FF000000"/>
      <name val="Times New Roman"/>
      <family val="1"/>
    </font>
    <font>
      <sz val="10"/>
      <color theme="1"/>
      <name val="Times New Roman"/>
      <family val="1"/>
    </font>
    <font>
      <b/>
      <sz val="10"/>
      <color rgb="FFFF0000"/>
      <name val="Times New Roman"/>
      <family val="1"/>
    </font>
    <font>
      <sz val="10"/>
      <color rgb="FF000000"/>
      <name val="Times New Roman"/>
      <family val="1"/>
    </font>
    <font>
      <b/>
      <sz val="12"/>
      <color rgb="FF000000"/>
      <name val="Times New Roman"/>
      <family val="1"/>
    </font>
    <font>
      <b/>
      <sz val="12"/>
      <name val="Calibri"/>
      <family val="2"/>
      <scheme val="minor"/>
    </font>
    <font>
      <b/>
      <sz val="12"/>
      <color rgb="FFFF0000"/>
      <name val="Calibri"/>
      <family val="2"/>
      <scheme val="minor"/>
    </font>
    <font>
      <sz val="10"/>
      <color rgb="FFFF0000"/>
      <name val="Calibri"/>
      <family val="2"/>
      <scheme val="minor"/>
    </font>
    <font>
      <b/>
      <sz val="10"/>
      <color rgb="FFFF0000"/>
      <name val="Calibri"/>
      <family val="2"/>
      <scheme val="minor"/>
    </font>
  </fonts>
  <fills count="14">
    <fill>
      <patternFill patternType="none"/>
    </fill>
    <fill>
      <patternFill patternType="gray125"/>
    </fill>
    <fill>
      <patternFill patternType="solid">
        <fgColor rgb="FFDCE6F0"/>
      </patternFill>
    </fill>
    <fill>
      <patternFill patternType="solid">
        <fgColor rgb="FF001F5F"/>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9FF99"/>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66"/>
        <bgColor indexed="64"/>
      </patternFill>
    </fill>
    <fill>
      <patternFill patternType="solid">
        <fgColor theme="3" tint="0.79998168889431442"/>
        <bgColor indexed="64"/>
      </patternFill>
    </fill>
  </fills>
  <borders count="60">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1F5F"/>
      </right>
      <top/>
      <bottom/>
      <diagonal/>
    </border>
    <border>
      <left style="thin">
        <color rgb="FF001F5F"/>
      </left>
      <right/>
      <top style="thin">
        <color rgb="FF000000"/>
      </top>
      <bottom style="thin">
        <color rgb="FF000000"/>
      </bottom>
      <diagonal/>
    </border>
    <border>
      <left style="thin">
        <color rgb="FF000000"/>
      </left>
      <right style="thin">
        <color rgb="FF001F5F"/>
      </right>
      <top/>
      <bottom style="thin">
        <color rgb="FF000000"/>
      </bottom>
      <diagonal/>
    </border>
    <border>
      <left/>
      <right/>
      <top/>
      <bottom style="thin">
        <color rgb="FF000000"/>
      </bottom>
      <diagonal/>
    </border>
    <border>
      <left style="thin">
        <color rgb="FF000000"/>
      </left>
      <right style="thin">
        <color rgb="FF001F5F"/>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top/>
      <bottom style="thin">
        <color theme="4" tint="0.39994506668294322"/>
      </bottom>
      <diagonal/>
    </border>
    <border>
      <left/>
      <right/>
      <top style="thin">
        <color rgb="FF000000"/>
      </top>
      <bottom style="thin">
        <color rgb="FF000000"/>
      </bottom>
      <diagonal/>
    </border>
    <border>
      <left/>
      <right style="thin">
        <color indexed="64"/>
      </right>
      <top/>
      <bottom/>
      <diagonal/>
    </border>
    <border>
      <left style="thin">
        <color rgb="FF001F5F"/>
      </left>
      <right style="thin">
        <color rgb="FF001F5F"/>
      </right>
      <top style="thin">
        <color indexed="64"/>
      </top>
      <bottom/>
      <diagonal/>
    </border>
    <border>
      <left style="thin">
        <color rgb="FF001F5F"/>
      </left>
      <right style="thin">
        <color rgb="FF001F5F"/>
      </right>
      <top/>
      <bottom/>
      <diagonal/>
    </border>
    <border>
      <left style="thin">
        <color rgb="FF001F5F"/>
      </left>
      <right style="thin">
        <color rgb="FF001F5F"/>
      </right>
      <top/>
      <bottom style="thin">
        <color rgb="FF000000"/>
      </bottom>
      <diagonal/>
    </border>
    <border>
      <left style="thin">
        <color rgb="FF001F5F"/>
      </left>
      <right style="thin">
        <color rgb="FF001F5F"/>
      </right>
      <top style="thin">
        <color rgb="FF000000"/>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hair">
        <color auto="1"/>
      </left>
      <right style="hair">
        <color auto="1"/>
      </right>
      <top style="hair">
        <color auto="1"/>
      </top>
      <bottom style="hair">
        <color auto="1"/>
      </bottom>
      <diagonal/>
    </border>
  </borders>
  <cellStyleXfs count="4">
    <xf numFmtId="0" fontId="0" fillId="0" borderId="0"/>
    <xf numFmtId="43" fontId="10" fillId="0" borderId="0" applyFont="0" applyFill="0" applyBorder="0" applyAlignment="0" applyProtection="0"/>
    <xf numFmtId="9" fontId="10" fillId="0" borderId="0" applyFont="0" applyFill="0" applyBorder="0" applyAlignment="0" applyProtection="0"/>
    <xf numFmtId="44" fontId="26" fillId="0" borderId="0" applyFont="0" applyFill="0" applyBorder="0" applyAlignment="0" applyProtection="0"/>
  </cellStyleXfs>
  <cellXfs count="419">
    <xf numFmtId="0" fontId="0" fillId="0" borderId="0" xfId="0" applyAlignment="1">
      <alignment horizontal="left" vertical="top"/>
    </xf>
    <xf numFmtId="0" fontId="1" fillId="0" borderId="0" xfId="0" applyFont="1" applyAlignment="1">
      <alignment horizontal="left" vertical="center"/>
    </xf>
    <xf numFmtId="0" fontId="1" fillId="0" borderId="0" xfId="0" applyFont="1" applyAlignment="1">
      <alignment horizontal="left" vertical="top"/>
    </xf>
    <xf numFmtId="0" fontId="8" fillId="0" borderId="0" xfId="0" applyFont="1" applyAlignment="1">
      <alignment horizontal="left" vertical="top"/>
    </xf>
    <xf numFmtId="0" fontId="3" fillId="0" borderId="4" xfId="0" applyFont="1" applyBorder="1" applyAlignment="1">
      <alignment horizontal="center" vertical="top" wrapText="1"/>
    </xf>
    <xf numFmtId="9" fontId="9" fillId="3" borderId="8" xfId="0" applyNumberFormat="1" applyFont="1" applyFill="1" applyBorder="1" applyAlignment="1">
      <alignment horizontal="center" vertical="center"/>
    </xf>
    <xf numFmtId="0" fontId="3" fillId="2" borderId="8" xfId="0" applyFont="1" applyFill="1" applyBorder="1" applyAlignment="1">
      <alignment horizontal="center" vertical="top"/>
    </xf>
    <xf numFmtId="0" fontId="3" fillId="2" borderId="8" xfId="0" applyFont="1" applyFill="1" applyBorder="1" applyAlignment="1">
      <alignment horizontal="center" vertical="center"/>
    </xf>
    <xf numFmtId="0" fontId="3" fillId="4" borderId="8" xfId="0" applyFont="1" applyFill="1" applyBorder="1" applyAlignment="1">
      <alignment horizontal="center" vertical="center"/>
    </xf>
    <xf numFmtId="0" fontId="3" fillId="5" borderId="4" xfId="0" applyFont="1" applyFill="1" applyBorder="1" applyAlignment="1">
      <alignment horizontal="center" vertical="top" wrapText="1"/>
    </xf>
    <xf numFmtId="10" fontId="3" fillId="4" borderId="8" xfId="0" applyNumberFormat="1" applyFont="1" applyFill="1" applyBorder="1" applyAlignment="1">
      <alignment horizontal="right" vertical="center" shrinkToFit="1"/>
    </xf>
    <xf numFmtId="10" fontId="3" fillId="2" borderId="8" xfId="0" applyNumberFormat="1" applyFont="1" applyFill="1" applyBorder="1" applyAlignment="1">
      <alignment horizontal="right" vertical="center" shrinkToFit="1"/>
    </xf>
    <xf numFmtId="10" fontId="3" fillId="0" borderId="8" xfId="0" applyNumberFormat="1" applyFont="1" applyBorder="1" applyAlignment="1">
      <alignment horizontal="right" vertical="top" shrinkToFit="1"/>
    </xf>
    <xf numFmtId="10" fontId="3" fillId="5" borderId="8" xfId="0" applyNumberFormat="1" applyFont="1" applyFill="1" applyBorder="1" applyAlignment="1">
      <alignment horizontal="right" vertical="top" shrinkToFit="1"/>
    </xf>
    <xf numFmtId="10" fontId="3" fillId="0" borderId="1" xfId="0" applyNumberFormat="1" applyFont="1" applyBorder="1" applyAlignment="1">
      <alignment horizontal="right" vertical="top" shrinkToFit="1"/>
    </xf>
    <xf numFmtId="10" fontId="3" fillId="0" borderId="2" xfId="0" applyNumberFormat="1" applyFont="1" applyBorder="1" applyAlignment="1">
      <alignment horizontal="right" vertical="top" shrinkToFit="1"/>
    </xf>
    <xf numFmtId="10" fontId="3" fillId="5" borderId="1" xfId="0" applyNumberFormat="1" applyFont="1" applyFill="1" applyBorder="1" applyAlignment="1">
      <alignment horizontal="right" vertical="top" shrinkToFit="1"/>
    </xf>
    <xf numFmtId="10" fontId="3" fillId="5" borderId="2" xfId="0" applyNumberFormat="1" applyFont="1" applyFill="1" applyBorder="1" applyAlignment="1">
      <alignment horizontal="right" vertical="top" shrinkToFit="1"/>
    </xf>
    <xf numFmtId="0" fontId="1" fillId="0" borderId="8" xfId="0" applyFont="1" applyBorder="1" applyAlignment="1">
      <alignment horizontal="left" vertical="center"/>
    </xf>
    <xf numFmtId="9" fontId="1" fillId="0" borderId="0" xfId="0" applyNumberFormat="1" applyFont="1" applyAlignment="1">
      <alignment horizontal="left" vertical="center"/>
    </xf>
    <xf numFmtId="10" fontId="1" fillId="0" borderId="0" xfId="2" applyNumberFormat="1" applyFont="1" applyAlignment="1">
      <alignment horizontal="right" vertical="center"/>
    </xf>
    <xf numFmtId="43" fontId="1" fillId="0" borderId="0" xfId="1" applyFont="1" applyAlignment="1">
      <alignment horizontal="left" vertical="center"/>
    </xf>
    <xf numFmtId="43" fontId="1" fillId="0" borderId="0" xfId="0" applyNumberFormat="1" applyFont="1" applyAlignment="1">
      <alignment horizontal="left" vertical="center"/>
    </xf>
    <xf numFmtId="164" fontId="1" fillId="0" borderId="0" xfId="0" applyNumberFormat="1" applyFont="1" applyAlignment="1">
      <alignment horizontal="right" vertical="center"/>
    </xf>
    <xf numFmtId="2" fontId="1" fillId="0" borderId="0" xfId="0" applyNumberFormat="1" applyFont="1" applyAlignment="1">
      <alignment horizontal="right" vertical="center"/>
    </xf>
    <xf numFmtId="9" fontId="11" fillId="3" borderId="8" xfId="0" applyNumberFormat="1" applyFont="1" applyFill="1" applyBorder="1" applyAlignment="1">
      <alignment horizontal="center" vertical="center"/>
    </xf>
    <xf numFmtId="9" fontId="12" fillId="3" borderId="8" xfId="0" applyNumberFormat="1" applyFont="1" applyFill="1" applyBorder="1" applyAlignment="1">
      <alignment horizontal="center" vertical="center"/>
    </xf>
    <xf numFmtId="0" fontId="3" fillId="0" borderId="8" xfId="0" applyFont="1" applyBorder="1" applyAlignment="1">
      <alignment horizontal="center" vertical="center"/>
    </xf>
    <xf numFmtId="10" fontId="1" fillId="0" borderId="8" xfId="0" applyNumberFormat="1" applyFont="1" applyBorder="1" applyAlignment="1">
      <alignment horizontal="center" vertical="center"/>
    </xf>
    <xf numFmtId="44" fontId="1" fillId="0" borderId="8" xfId="0" applyNumberFormat="1" applyFont="1" applyBorder="1" applyAlignment="1">
      <alignment horizontal="left" vertical="center"/>
    </xf>
    <xf numFmtId="10" fontId="8" fillId="6" borderId="8" xfId="0" applyNumberFormat="1" applyFont="1" applyFill="1" applyBorder="1" applyAlignment="1">
      <alignment horizontal="center" vertical="center" wrapText="1"/>
    </xf>
    <xf numFmtId="10" fontId="1" fillId="0" borderId="8" xfId="0" applyNumberFormat="1" applyFont="1" applyBorder="1" applyAlignment="1">
      <alignment horizontal="center" vertical="center" wrapText="1"/>
    </xf>
    <xf numFmtId="9" fontId="9" fillId="3" borderId="15" xfId="0" applyNumberFormat="1" applyFont="1" applyFill="1" applyBorder="1" applyAlignment="1">
      <alignment horizontal="center" vertical="center"/>
    </xf>
    <xf numFmtId="0" fontId="3" fillId="5" borderId="8" xfId="0" applyFont="1" applyFill="1" applyBorder="1" applyAlignment="1">
      <alignment horizontal="center" vertical="center"/>
    </xf>
    <xf numFmtId="0" fontId="3" fillId="5" borderId="8" xfId="0" applyFont="1" applyFill="1" applyBorder="1" applyAlignment="1">
      <alignment horizontal="center" vertical="top"/>
    </xf>
    <xf numFmtId="43" fontId="8" fillId="7" borderId="8" xfId="0" applyNumberFormat="1" applyFont="1" applyFill="1" applyBorder="1" applyAlignment="1">
      <alignment horizontal="center" vertical="center" wrapText="1"/>
    </xf>
    <xf numFmtId="43" fontId="1" fillId="0" borderId="8" xfId="0" applyNumberFormat="1" applyFont="1" applyBorder="1" applyAlignment="1">
      <alignment horizontal="left" vertical="center"/>
    </xf>
    <xf numFmtId="43" fontId="1" fillId="0" borderId="8" xfId="0" applyNumberFormat="1" applyFont="1" applyBorder="1" applyAlignment="1">
      <alignment horizontal="center" vertical="center"/>
    </xf>
    <xf numFmtId="41" fontId="13" fillId="6" borderId="18" xfId="0" applyNumberFormat="1" applyFont="1" applyFill="1" applyBorder="1" applyAlignment="1">
      <alignment horizontal="center" vertical="center"/>
    </xf>
    <xf numFmtId="41" fontId="1" fillId="0" borderId="18" xfId="0" applyNumberFormat="1" applyFont="1" applyBorder="1" applyAlignment="1">
      <alignment horizontal="center" vertical="center"/>
    </xf>
    <xf numFmtId="41" fontId="8" fillId="6" borderId="8" xfId="0" applyNumberFormat="1" applyFont="1" applyFill="1" applyBorder="1" applyAlignment="1">
      <alignment horizontal="center" vertical="center" wrapText="1"/>
    </xf>
    <xf numFmtId="10" fontId="8" fillId="0" borderId="8" xfId="0" applyNumberFormat="1" applyFont="1" applyBorder="1" applyAlignment="1">
      <alignment horizontal="center" vertical="center"/>
    </xf>
    <xf numFmtId="41" fontId="1" fillId="0" borderId="8" xfId="0" applyNumberFormat="1" applyFont="1" applyBorder="1" applyAlignment="1">
      <alignment horizontal="left" vertical="center"/>
    </xf>
    <xf numFmtId="44" fontId="1" fillId="0" borderId="19" xfId="0" applyNumberFormat="1" applyFont="1" applyBorder="1" applyAlignment="1">
      <alignment horizontal="center" vertical="center" wrapText="1"/>
    </xf>
    <xf numFmtId="10" fontId="1" fillId="8" borderId="20" xfId="0" applyNumberFormat="1" applyFont="1" applyFill="1" applyBorder="1" applyAlignment="1">
      <alignment horizontal="center" vertical="center"/>
    </xf>
    <xf numFmtId="10" fontId="1" fillId="8" borderId="20" xfId="0" applyNumberFormat="1" applyFont="1" applyFill="1" applyBorder="1" applyAlignment="1">
      <alignment horizontal="center" vertical="center" wrapText="1"/>
    </xf>
    <xf numFmtId="44" fontId="1" fillId="8" borderId="21" xfId="0" applyNumberFormat="1" applyFont="1" applyFill="1" applyBorder="1" applyAlignment="1">
      <alignment horizontal="center" vertical="center" wrapText="1"/>
    </xf>
    <xf numFmtId="9" fontId="9" fillId="3" borderId="16" xfId="0" applyNumberFormat="1" applyFont="1" applyFill="1" applyBorder="1" applyAlignment="1">
      <alignment horizontal="center" vertical="center"/>
    </xf>
    <xf numFmtId="10" fontId="3" fillId="5" borderId="16" xfId="0" applyNumberFormat="1" applyFont="1" applyFill="1" applyBorder="1" applyAlignment="1">
      <alignment horizontal="right" vertical="top" shrinkToFit="1"/>
    </xf>
    <xf numFmtId="44" fontId="9" fillId="3" borderId="8" xfId="0" applyNumberFormat="1" applyFont="1" applyFill="1" applyBorder="1" applyAlignment="1">
      <alignment horizontal="center" vertical="center"/>
    </xf>
    <xf numFmtId="44" fontId="1" fillId="0" borderId="8" xfId="0" applyNumberFormat="1" applyFont="1" applyBorder="1" applyAlignment="1">
      <alignment horizontal="left" vertical="top"/>
    </xf>
    <xf numFmtId="44" fontId="1" fillId="0" borderId="8" xfId="0" applyNumberFormat="1" applyFont="1" applyBorder="1" applyAlignment="1">
      <alignment horizontal="center" vertical="center"/>
    </xf>
    <xf numFmtId="44" fontId="8" fillId="0" borderId="8" xfId="0" applyNumberFormat="1" applyFont="1" applyBorder="1" applyAlignment="1">
      <alignment horizontal="center" vertical="center"/>
    </xf>
    <xf numFmtId="0" fontId="1" fillId="5" borderId="8" xfId="0" applyFont="1" applyFill="1" applyBorder="1" applyAlignment="1">
      <alignment horizontal="center" vertical="center"/>
    </xf>
    <xf numFmtId="44" fontId="1" fillId="5" borderId="8" xfId="0" applyNumberFormat="1" applyFont="1" applyFill="1" applyBorder="1" applyAlignment="1">
      <alignment horizontal="left" vertical="center"/>
    </xf>
    <xf numFmtId="10" fontId="1" fillId="5" borderId="8" xfId="0" applyNumberFormat="1" applyFont="1" applyFill="1" applyBorder="1" applyAlignment="1">
      <alignment horizontal="center" vertical="center"/>
    </xf>
    <xf numFmtId="0" fontId="1" fillId="0" borderId="8" xfId="0" applyFont="1" applyBorder="1" applyAlignment="1">
      <alignment horizontal="center" vertical="center"/>
    </xf>
    <xf numFmtId="9" fontId="13" fillId="6" borderId="8" xfId="0" applyNumberFormat="1" applyFont="1" applyFill="1" applyBorder="1" applyAlignment="1">
      <alignment horizontal="center" vertical="center"/>
    </xf>
    <xf numFmtId="10" fontId="8" fillId="6" borderId="8" xfId="0" applyNumberFormat="1" applyFont="1" applyFill="1" applyBorder="1" applyAlignment="1">
      <alignment horizontal="center" vertical="center"/>
    </xf>
    <xf numFmtId="9" fontId="14" fillId="0" borderId="8" xfId="0" applyNumberFormat="1" applyFont="1" applyBorder="1" applyAlignment="1">
      <alignment horizontal="left" vertical="center"/>
    </xf>
    <xf numFmtId="10" fontId="1" fillId="0" borderId="8" xfId="0" applyNumberFormat="1" applyFont="1" applyBorder="1" applyAlignment="1">
      <alignment horizontal="left" vertical="center"/>
    </xf>
    <xf numFmtId="44" fontId="1" fillId="0" borderId="8" xfId="0" applyNumberFormat="1" applyFont="1" applyBorder="1" applyAlignment="1">
      <alignment vertical="center"/>
    </xf>
    <xf numFmtId="10" fontId="9" fillId="3" borderId="8" xfId="0" applyNumberFormat="1" applyFont="1" applyFill="1" applyBorder="1" applyAlignment="1">
      <alignment horizontal="center" vertical="center"/>
    </xf>
    <xf numFmtId="9" fontId="13" fillId="7" borderId="8" xfId="0" applyNumberFormat="1" applyFont="1" applyFill="1" applyBorder="1" applyAlignment="1">
      <alignment horizontal="center" vertical="center"/>
    </xf>
    <xf numFmtId="0" fontId="8" fillId="0" borderId="8" xfId="0" applyFont="1" applyBorder="1" applyAlignment="1">
      <alignment horizontal="center" vertical="center"/>
    </xf>
    <xf numFmtId="10" fontId="12" fillId="3" borderId="8" xfId="2" applyNumberFormat="1" applyFont="1" applyFill="1" applyBorder="1" applyAlignment="1">
      <alignment horizontal="right" vertical="center"/>
    </xf>
    <xf numFmtId="1" fontId="1" fillId="5" borderId="36" xfId="0" applyNumberFormat="1" applyFont="1" applyFill="1" applyBorder="1" applyAlignment="1">
      <alignment horizontal="center" vertical="center"/>
    </xf>
    <xf numFmtId="10" fontId="1" fillId="5" borderId="13" xfId="2" applyNumberFormat="1" applyFont="1" applyFill="1" applyBorder="1" applyAlignment="1">
      <alignment horizontal="center" vertical="center"/>
    </xf>
    <xf numFmtId="1" fontId="1" fillId="5" borderId="18" xfId="0" applyNumberFormat="1" applyFont="1" applyFill="1" applyBorder="1" applyAlignment="1">
      <alignment horizontal="center" vertical="center"/>
    </xf>
    <xf numFmtId="10" fontId="1" fillId="5" borderId="9" xfId="2" applyNumberFormat="1" applyFont="1" applyFill="1" applyBorder="1" applyAlignment="1">
      <alignment horizontal="center" vertical="center"/>
    </xf>
    <xf numFmtId="1" fontId="1" fillId="5" borderId="38" xfId="0" applyNumberFormat="1" applyFont="1" applyFill="1" applyBorder="1" applyAlignment="1">
      <alignment horizontal="center" vertical="center"/>
    </xf>
    <xf numFmtId="10" fontId="1" fillId="5" borderId="41" xfId="2" applyNumberFormat="1" applyFont="1" applyFill="1" applyBorder="1" applyAlignment="1">
      <alignment horizontal="center" vertical="center"/>
    </xf>
    <xf numFmtId="165" fontId="1" fillId="0" borderId="37" xfId="0" applyNumberFormat="1" applyFont="1" applyBorder="1" applyAlignment="1">
      <alignment horizontal="center" vertical="center"/>
    </xf>
    <xf numFmtId="165" fontId="1" fillId="0" borderId="19" xfId="0" applyNumberFormat="1" applyFont="1" applyBorder="1" applyAlignment="1">
      <alignment horizontal="center" vertical="center"/>
    </xf>
    <xf numFmtId="165" fontId="1" fillId="0" borderId="21" xfId="0" applyNumberFormat="1" applyFont="1" applyBorder="1" applyAlignment="1">
      <alignment horizontal="center" vertical="center"/>
    </xf>
    <xf numFmtId="165" fontId="1" fillId="0" borderId="17" xfId="0" applyNumberFormat="1" applyFont="1" applyBorder="1" applyAlignment="1">
      <alignment horizontal="center" vertical="center"/>
    </xf>
    <xf numFmtId="165" fontId="1" fillId="5" borderId="14" xfId="0" applyNumberFormat="1" applyFont="1" applyFill="1" applyBorder="1" applyAlignment="1">
      <alignment horizontal="center" vertical="center"/>
    </xf>
    <xf numFmtId="165" fontId="1" fillId="5" borderId="17" xfId="0" applyNumberFormat="1" applyFont="1" applyFill="1" applyBorder="1" applyAlignment="1">
      <alignment horizontal="center" vertical="center"/>
    </xf>
    <xf numFmtId="165" fontId="1" fillId="5" borderId="37" xfId="0" applyNumberFormat="1" applyFont="1" applyFill="1" applyBorder="1" applyAlignment="1">
      <alignment horizontal="center" vertical="center"/>
    </xf>
    <xf numFmtId="165" fontId="1" fillId="0" borderId="18" xfId="0" applyNumberFormat="1" applyFont="1" applyBorder="1" applyAlignment="1">
      <alignment horizontal="center" vertical="center"/>
    </xf>
    <xf numFmtId="165" fontId="1" fillId="0" borderId="8" xfId="0" applyNumberFormat="1" applyFont="1" applyBorder="1" applyAlignment="1">
      <alignment horizontal="center" vertical="center"/>
    </xf>
    <xf numFmtId="165" fontId="1" fillId="5" borderId="11" xfId="0" applyNumberFormat="1" applyFont="1" applyFill="1" applyBorder="1" applyAlignment="1">
      <alignment horizontal="center" vertical="center"/>
    </xf>
    <xf numFmtId="165" fontId="1" fillId="5" borderId="8" xfId="0" applyNumberFormat="1" applyFont="1" applyFill="1" applyBorder="1" applyAlignment="1">
      <alignment horizontal="center" vertical="center"/>
    </xf>
    <xf numFmtId="165" fontId="1" fillId="5" borderId="19" xfId="0" applyNumberFormat="1" applyFont="1" applyFill="1" applyBorder="1" applyAlignment="1">
      <alignment horizontal="center" vertical="center"/>
    </xf>
    <xf numFmtId="165" fontId="1" fillId="0" borderId="3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5" borderId="22" xfId="0" applyNumberFormat="1" applyFont="1" applyFill="1" applyBorder="1" applyAlignment="1">
      <alignment horizontal="center" vertical="center"/>
    </xf>
    <xf numFmtId="165" fontId="1" fillId="5" borderId="20" xfId="0" applyNumberFormat="1" applyFont="1" applyFill="1" applyBorder="1" applyAlignment="1">
      <alignment horizontal="center" vertical="center"/>
    </xf>
    <xf numFmtId="165" fontId="1" fillId="5" borderId="21" xfId="0" applyNumberFormat="1" applyFont="1" applyFill="1" applyBorder="1" applyAlignment="1">
      <alignment horizontal="center" vertical="center"/>
    </xf>
    <xf numFmtId="165" fontId="1" fillId="0" borderId="23" xfId="0" applyNumberFormat="1" applyFont="1" applyBorder="1" applyAlignment="1">
      <alignment horizontal="center" vertical="center"/>
    </xf>
    <xf numFmtId="165" fontId="1" fillId="0" borderId="24" xfId="0" applyNumberFormat="1" applyFont="1" applyBorder="1" applyAlignment="1">
      <alignment horizontal="center" vertical="center"/>
    </xf>
    <xf numFmtId="165" fontId="1" fillId="0" borderId="25" xfId="0" applyNumberFormat="1" applyFont="1" applyBorder="1" applyAlignment="1">
      <alignment horizontal="center" vertical="center"/>
    </xf>
    <xf numFmtId="43" fontId="17" fillId="10" borderId="8" xfId="0" applyNumberFormat="1" applyFont="1" applyFill="1" applyBorder="1" applyAlignment="1">
      <alignment vertical="center"/>
    </xf>
    <xf numFmtId="9" fontId="17" fillId="10" borderId="8" xfId="0" applyNumberFormat="1" applyFont="1" applyFill="1" applyBorder="1" applyAlignment="1">
      <alignment horizontal="center" vertical="center" wrapText="1"/>
    </xf>
    <xf numFmtId="0" fontId="1" fillId="11" borderId="0" xfId="0" applyFont="1" applyFill="1" applyAlignment="1">
      <alignment horizontal="left" vertical="center"/>
    </xf>
    <xf numFmtId="0" fontId="1" fillId="11" borderId="0" xfId="0" applyFont="1" applyFill="1" applyAlignment="1">
      <alignment horizontal="left" vertical="top"/>
    </xf>
    <xf numFmtId="0" fontId="4" fillId="11" borderId="6" xfId="0" applyFont="1" applyFill="1" applyBorder="1" applyAlignment="1">
      <alignment vertical="center"/>
    </xf>
    <xf numFmtId="0" fontId="8" fillId="11" borderId="0" xfId="0" applyFont="1" applyFill="1" applyAlignment="1">
      <alignment horizontal="left" vertical="center"/>
    </xf>
    <xf numFmtId="0" fontId="3" fillId="11" borderId="0" xfId="0" applyFont="1" applyFill="1" applyAlignment="1">
      <alignment horizontal="left" vertical="top"/>
    </xf>
    <xf numFmtId="10" fontId="3" fillId="11" borderId="16" xfId="0" applyNumberFormat="1" applyFont="1" applyFill="1" applyBorder="1" applyAlignment="1">
      <alignment horizontal="right" vertical="top" shrinkToFit="1"/>
    </xf>
    <xf numFmtId="0" fontId="4" fillId="11" borderId="0" xfId="0" applyFont="1" applyFill="1" applyAlignment="1">
      <alignment horizontal="left" vertical="top"/>
    </xf>
    <xf numFmtId="10" fontId="1" fillId="11" borderId="0" xfId="2" applyNumberFormat="1" applyFont="1" applyFill="1" applyAlignment="1">
      <alignment horizontal="right" vertical="top"/>
    </xf>
    <xf numFmtId="0" fontId="2" fillId="11" borderId="0" xfId="0" applyFont="1" applyFill="1" applyAlignment="1">
      <alignment horizontal="left" vertical="top"/>
    </xf>
    <xf numFmtId="0" fontId="19" fillId="11" borderId="6" xfId="0" applyFont="1" applyFill="1" applyBorder="1" applyAlignment="1">
      <alignment vertical="center"/>
    </xf>
    <xf numFmtId="10" fontId="1" fillId="5" borderId="8" xfId="2" applyNumberFormat="1" applyFont="1" applyFill="1" applyBorder="1" applyAlignment="1">
      <alignment horizontal="right" vertical="top"/>
    </xf>
    <xf numFmtId="0" fontId="1" fillId="11" borderId="0" xfId="0" quotePrefix="1" applyFont="1" applyFill="1" applyAlignment="1">
      <alignment horizontal="left" vertical="top"/>
    </xf>
    <xf numFmtId="0" fontId="7" fillId="11" borderId="0" xfId="0" applyFont="1" applyFill="1" applyAlignment="1">
      <alignment horizontal="left" vertical="top"/>
    </xf>
    <xf numFmtId="10" fontId="3" fillId="11" borderId="0" xfId="0" applyNumberFormat="1" applyFont="1" applyFill="1" applyAlignment="1">
      <alignment horizontal="right" vertical="top" shrinkToFit="1"/>
    </xf>
    <xf numFmtId="0" fontId="19" fillId="11" borderId="0" xfId="0" applyFont="1" applyFill="1" applyAlignment="1">
      <alignment horizontal="left" vertical="center"/>
    </xf>
    <xf numFmtId="0" fontId="4" fillId="11" borderId="0" xfId="0" applyFont="1" applyFill="1" applyAlignment="1">
      <alignment horizontal="left" vertical="center"/>
    </xf>
    <xf numFmtId="0" fontId="3" fillId="11" borderId="0" xfId="0" applyFont="1" applyFill="1" applyAlignment="1">
      <alignment horizontal="center" vertical="center"/>
    </xf>
    <xf numFmtId="0" fontId="6" fillId="11" borderId="0" xfId="0" applyFont="1" applyFill="1" applyAlignment="1">
      <alignment horizontal="left" vertical="top"/>
    </xf>
    <xf numFmtId="0" fontId="19" fillId="11" borderId="12" xfId="0" applyFont="1" applyFill="1" applyBorder="1" applyAlignment="1">
      <alignment vertical="center"/>
    </xf>
    <xf numFmtId="0" fontId="4" fillId="11" borderId="12" xfId="0" applyFont="1" applyFill="1" applyBorder="1" applyAlignment="1">
      <alignment vertical="center"/>
    </xf>
    <xf numFmtId="10" fontId="1" fillId="11" borderId="0" xfId="2" applyNumberFormat="1" applyFont="1" applyFill="1" applyAlignment="1">
      <alignment horizontal="left" vertical="top"/>
    </xf>
    <xf numFmtId="44" fontId="1" fillId="11" borderId="0" xfId="0" applyNumberFormat="1" applyFont="1" applyFill="1" applyAlignment="1">
      <alignment horizontal="left" vertical="top"/>
    </xf>
    <xf numFmtId="10" fontId="1" fillId="11" borderId="0" xfId="0" applyNumberFormat="1" applyFont="1" applyFill="1" applyAlignment="1">
      <alignment horizontal="center" vertical="center"/>
    </xf>
    <xf numFmtId="0" fontId="1" fillId="11" borderId="0" xfId="0" applyFont="1" applyFill="1" applyAlignment="1">
      <alignment horizontal="center" vertical="top"/>
    </xf>
    <xf numFmtId="10" fontId="1" fillId="11" borderId="0" xfId="0" applyNumberFormat="1" applyFont="1" applyFill="1" applyAlignment="1">
      <alignment horizontal="center" vertical="top"/>
    </xf>
    <xf numFmtId="0" fontId="1" fillId="11" borderId="9" xfId="0" applyFont="1" applyFill="1" applyBorder="1" applyAlignment="1">
      <alignment horizontal="left" vertical="top"/>
    </xf>
    <xf numFmtId="44" fontId="1" fillId="11" borderId="10" xfId="0" applyNumberFormat="1" applyFont="1" applyFill="1" applyBorder="1" applyAlignment="1">
      <alignment horizontal="left" vertical="top"/>
    </xf>
    <xf numFmtId="10" fontId="1" fillId="11" borderId="10" xfId="0" applyNumberFormat="1" applyFont="1" applyFill="1" applyBorder="1" applyAlignment="1">
      <alignment horizontal="center" vertical="center"/>
    </xf>
    <xf numFmtId="0" fontId="1" fillId="11" borderId="10" xfId="0" applyFont="1" applyFill="1" applyBorder="1" applyAlignment="1">
      <alignment horizontal="center" vertical="top"/>
    </xf>
    <xf numFmtId="10" fontId="1" fillId="11" borderId="10" xfId="0" applyNumberFormat="1" applyFont="1" applyFill="1" applyBorder="1" applyAlignment="1">
      <alignment horizontal="center" vertical="top"/>
    </xf>
    <xf numFmtId="9" fontId="1" fillId="11" borderId="0" xfId="2" applyFont="1" applyFill="1" applyAlignment="1">
      <alignment horizontal="left" vertical="top"/>
    </xf>
    <xf numFmtId="0" fontId="0" fillId="11" borderId="0" xfId="0" applyFill="1" applyAlignment="1">
      <alignment horizontal="left" vertical="top"/>
    </xf>
    <xf numFmtId="10" fontId="1" fillId="11" borderId="0" xfId="0" applyNumberFormat="1" applyFont="1" applyFill="1" applyAlignment="1">
      <alignment horizontal="left" vertical="top"/>
    </xf>
    <xf numFmtId="0" fontId="0" fillId="11" borderId="0" xfId="0" applyFill="1" applyAlignment="1">
      <alignment horizontal="center" vertical="center"/>
    </xf>
    <xf numFmtId="10" fontId="0" fillId="11" borderId="0" xfId="0" applyNumberFormat="1" applyFill="1" applyAlignment="1">
      <alignment horizontal="left" vertical="top"/>
    </xf>
    <xf numFmtId="44" fontId="1" fillId="11" borderId="27" xfId="0" applyNumberFormat="1" applyFont="1" applyFill="1" applyBorder="1" applyAlignment="1">
      <alignment horizontal="left" vertical="top"/>
    </xf>
    <xf numFmtId="10" fontId="1" fillId="11" borderId="27" xfId="0" applyNumberFormat="1" applyFont="1" applyFill="1" applyBorder="1" applyAlignment="1">
      <alignment horizontal="center" vertical="center"/>
    </xf>
    <xf numFmtId="10" fontId="0" fillId="11" borderId="0" xfId="0" applyNumberFormat="1" applyFill="1" applyAlignment="1">
      <alignment horizontal="center" vertical="center"/>
    </xf>
    <xf numFmtId="43" fontId="1" fillId="11" borderId="0" xfId="0" applyNumberFormat="1" applyFont="1" applyFill="1" applyAlignment="1">
      <alignment horizontal="left" vertical="top"/>
    </xf>
    <xf numFmtId="43" fontId="1" fillId="11" borderId="0" xfId="0" applyNumberFormat="1" applyFont="1" applyFill="1" applyAlignment="1">
      <alignment horizontal="center" vertical="center"/>
    </xf>
    <xf numFmtId="41" fontId="1" fillId="11" borderId="0" xfId="0" applyNumberFormat="1" applyFont="1" applyFill="1" applyAlignment="1">
      <alignment horizontal="left" vertical="top"/>
    </xf>
    <xf numFmtId="0" fontId="1" fillId="11" borderId="0" xfId="0" applyFont="1" applyFill="1" applyAlignment="1">
      <alignment horizontal="left" vertical="top" wrapText="1"/>
    </xf>
    <xf numFmtId="0" fontId="1" fillId="11" borderId="0" xfId="0" applyFont="1" applyFill="1" applyAlignment="1">
      <alignment horizontal="center" vertical="center" wrapText="1"/>
    </xf>
    <xf numFmtId="1" fontId="1" fillId="11" borderId="0" xfId="0" applyNumberFormat="1" applyFont="1" applyFill="1" applyAlignment="1">
      <alignment horizontal="center" vertical="center"/>
    </xf>
    <xf numFmtId="41" fontId="1" fillId="11" borderId="0" xfId="0" applyNumberFormat="1" applyFont="1" applyFill="1" applyAlignment="1">
      <alignment horizontal="right" vertical="center"/>
    </xf>
    <xf numFmtId="10" fontId="1" fillId="11" borderId="0" xfId="2" applyNumberFormat="1" applyFont="1" applyFill="1" applyAlignment="1">
      <alignment horizontal="center" vertical="center"/>
    </xf>
    <xf numFmtId="10" fontId="6" fillId="11" borderId="0" xfId="2" applyNumberFormat="1" applyFont="1" applyFill="1" applyAlignment="1">
      <alignment horizontal="center" vertical="top"/>
    </xf>
    <xf numFmtId="164" fontId="2" fillId="11" borderId="0" xfId="2" applyNumberFormat="1" applyFont="1" applyFill="1" applyAlignment="1">
      <alignment horizontal="left" vertical="top"/>
    </xf>
    <xf numFmtId="0" fontId="2" fillId="11" borderId="0" xfId="0" applyFont="1" applyFill="1" applyAlignment="1">
      <alignment horizontal="center" vertical="top"/>
    </xf>
    <xf numFmtId="0" fontId="3" fillId="5" borderId="50" xfId="0" applyFont="1" applyFill="1" applyBorder="1" applyAlignment="1">
      <alignment horizontal="center" vertical="top" wrapText="1"/>
    </xf>
    <xf numFmtId="0" fontId="3" fillId="4" borderId="50" xfId="0" applyFont="1" applyFill="1" applyBorder="1" applyAlignment="1">
      <alignment horizontal="center" vertical="top" wrapText="1"/>
    </xf>
    <xf numFmtId="10" fontId="3" fillId="4" borderId="1" xfId="0" applyNumberFormat="1" applyFont="1" applyFill="1" applyBorder="1" applyAlignment="1">
      <alignment horizontal="right" vertical="top" shrinkToFit="1"/>
    </xf>
    <xf numFmtId="10" fontId="3" fillId="4" borderId="2" xfId="0" applyNumberFormat="1" applyFont="1" applyFill="1" applyBorder="1" applyAlignment="1">
      <alignment horizontal="right" vertical="top" shrinkToFit="1"/>
    </xf>
    <xf numFmtId="10" fontId="3" fillId="4" borderId="8" xfId="0" applyNumberFormat="1" applyFont="1" applyFill="1" applyBorder="1" applyAlignment="1">
      <alignment horizontal="right" vertical="top" shrinkToFit="1"/>
    </xf>
    <xf numFmtId="10" fontId="1" fillId="4" borderId="8" xfId="2" applyNumberFormat="1" applyFont="1" applyFill="1" applyBorder="1" applyAlignment="1">
      <alignment horizontal="right" vertical="top"/>
    </xf>
    <xf numFmtId="0" fontId="3" fillId="4" borderId="8" xfId="0" quotePrefix="1" applyFont="1" applyFill="1" applyBorder="1" applyAlignment="1">
      <alignment horizontal="center" vertical="center"/>
    </xf>
    <xf numFmtId="10" fontId="1" fillId="4" borderId="8" xfId="2" applyNumberFormat="1" applyFont="1" applyFill="1" applyBorder="1" applyAlignment="1">
      <alignment horizontal="right" vertical="center"/>
    </xf>
    <xf numFmtId="0" fontId="19" fillId="11" borderId="0" xfId="0" applyFont="1" applyFill="1" applyAlignment="1">
      <alignment vertical="center"/>
    </xf>
    <xf numFmtId="10" fontId="3" fillId="11" borderId="0" xfId="0" applyNumberFormat="1" applyFont="1" applyFill="1" applyAlignment="1">
      <alignment vertical="center" shrinkToFit="1"/>
    </xf>
    <xf numFmtId="10" fontId="1" fillId="11" borderId="0" xfId="2" applyNumberFormat="1" applyFont="1" applyFill="1" applyBorder="1" applyAlignment="1">
      <alignment horizontal="right" vertical="top"/>
    </xf>
    <xf numFmtId="0" fontId="3" fillId="4" borderId="4" xfId="0" applyFont="1" applyFill="1" applyBorder="1" applyAlignment="1">
      <alignment horizontal="center" vertical="top" wrapText="1"/>
    </xf>
    <xf numFmtId="10" fontId="3" fillId="4" borderId="16" xfId="0" applyNumberFormat="1" applyFont="1" applyFill="1" applyBorder="1" applyAlignment="1">
      <alignment horizontal="right" vertical="top" shrinkToFit="1"/>
    </xf>
    <xf numFmtId="0" fontId="1" fillId="11" borderId="40" xfId="0" applyFont="1" applyFill="1" applyBorder="1" applyAlignment="1">
      <alignment horizontal="center" vertical="top"/>
    </xf>
    <xf numFmtId="0" fontId="1" fillId="11" borderId="13" xfId="0" applyFont="1" applyFill="1" applyBorder="1" applyAlignment="1">
      <alignment horizontal="center" vertical="top"/>
    </xf>
    <xf numFmtId="9" fontId="22" fillId="3" borderId="9" xfId="0" applyNumberFormat="1" applyFont="1" applyFill="1" applyBorder="1" applyAlignment="1">
      <alignment horizontal="center" vertical="center"/>
    </xf>
    <xf numFmtId="0" fontId="10" fillId="0" borderId="0" xfId="0" applyFont="1" applyAlignment="1">
      <alignment horizontal="left" vertical="top"/>
    </xf>
    <xf numFmtId="0" fontId="1" fillId="4" borderId="0" xfId="0" applyFont="1" applyFill="1" applyAlignment="1">
      <alignment horizontal="left" vertical="top"/>
    </xf>
    <xf numFmtId="43" fontId="1" fillId="5" borderId="17" xfId="0" applyNumberFormat="1" applyFont="1" applyFill="1" applyBorder="1" applyAlignment="1">
      <alignment horizontal="right" vertical="center"/>
    </xf>
    <xf numFmtId="43" fontId="1" fillId="5" borderId="8" xfId="0" applyNumberFormat="1" applyFont="1" applyFill="1" applyBorder="1" applyAlignment="1">
      <alignment horizontal="right" vertical="center"/>
    </xf>
    <xf numFmtId="43" fontId="1" fillId="5" borderId="20" xfId="0" applyNumberFormat="1" applyFont="1" applyFill="1" applyBorder="1" applyAlignment="1">
      <alignment horizontal="right" vertical="center"/>
    </xf>
    <xf numFmtId="1" fontId="1" fillId="5" borderId="43" xfId="0" applyNumberFormat="1" applyFont="1" applyFill="1" applyBorder="1" applyAlignment="1">
      <alignment horizontal="center" vertical="center"/>
    </xf>
    <xf numFmtId="43" fontId="1" fillId="5" borderId="15" xfId="0" applyNumberFormat="1" applyFont="1" applyFill="1" applyBorder="1" applyAlignment="1">
      <alignment horizontal="right" vertical="center"/>
    </xf>
    <xf numFmtId="10" fontId="1" fillId="5" borderId="28" xfId="2" applyNumberFormat="1" applyFont="1" applyFill="1" applyBorder="1" applyAlignment="1">
      <alignment horizontal="center" vertical="center"/>
    </xf>
    <xf numFmtId="165" fontId="1" fillId="0" borderId="43" xfId="0" applyNumberFormat="1" applyFont="1" applyBorder="1" applyAlignment="1">
      <alignment horizontal="center" vertical="center"/>
    </xf>
    <xf numFmtId="165" fontId="1" fillId="0" borderId="15" xfId="0" applyNumberFormat="1" applyFont="1" applyBorder="1" applyAlignment="1">
      <alignment horizontal="center" vertical="center"/>
    </xf>
    <xf numFmtId="165" fontId="1" fillId="0" borderId="35" xfId="0" applyNumberFormat="1" applyFont="1" applyBorder="1" applyAlignment="1">
      <alignment horizontal="center" vertical="center"/>
    </xf>
    <xf numFmtId="165" fontId="1" fillId="5" borderId="29" xfId="0" applyNumberFormat="1" applyFont="1" applyFill="1" applyBorder="1" applyAlignment="1">
      <alignment horizontal="center" vertical="center"/>
    </xf>
    <xf numFmtId="165" fontId="1" fillId="5" borderId="15" xfId="0" applyNumberFormat="1" applyFont="1" applyFill="1" applyBorder="1" applyAlignment="1">
      <alignment horizontal="center" vertical="center"/>
    </xf>
    <xf numFmtId="165" fontId="1" fillId="5" borderId="35" xfId="0" applyNumberFormat="1" applyFont="1" applyFill="1" applyBorder="1" applyAlignment="1">
      <alignment horizontal="center" vertical="center"/>
    </xf>
    <xf numFmtId="44" fontId="8" fillId="6" borderId="19" xfId="0" applyNumberFormat="1" applyFont="1" applyFill="1" applyBorder="1" applyAlignment="1">
      <alignment horizontal="center" vertical="center" wrapText="1"/>
    </xf>
    <xf numFmtId="9" fontId="22" fillId="3" borderId="10" xfId="0" applyNumberFormat="1" applyFont="1" applyFill="1" applyBorder="1" applyAlignment="1">
      <alignment horizontal="center" vertical="center"/>
    </xf>
    <xf numFmtId="0" fontId="1" fillId="11" borderId="12" xfId="0" applyFont="1" applyFill="1" applyBorder="1" applyAlignment="1">
      <alignment horizontal="left" vertical="top"/>
    </xf>
    <xf numFmtId="10" fontId="3" fillId="4" borderId="8" xfId="0" applyNumberFormat="1" applyFont="1" applyFill="1" applyBorder="1" applyAlignment="1">
      <alignment vertical="center" shrinkToFit="1"/>
    </xf>
    <xf numFmtId="0" fontId="3" fillId="4" borderId="0" xfId="0" applyFont="1" applyFill="1" applyAlignment="1">
      <alignment horizontal="left" vertical="top"/>
    </xf>
    <xf numFmtId="10" fontId="3" fillId="5" borderId="8" xfId="0" applyNumberFormat="1" applyFont="1" applyFill="1" applyBorder="1" applyAlignment="1">
      <alignment horizontal="right" vertical="center" shrinkToFit="1"/>
    </xf>
    <xf numFmtId="10" fontId="3" fillId="11" borderId="16" xfId="0" applyNumberFormat="1" applyFont="1" applyFill="1" applyBorder="1" applyAlignment="1">
      <alignment horizontal="right" vertical="center" shrinkToFit="1"/>
    </xf>
    <xf numFmtId="10" fontId="1" fillId="5" borderId="8" xfId="2" applyNumberFormat="1" applyFont="1" applyFill="1" applyBorder="1" applyAlignment="1">
      <alignment horizontal="right" vertical="center"/>
    </xf>
    <xf numFmtId="9" fontId="22" fillId="3" borderId="10" xfId="0" applyNumberFormat="1" applyFont="1" applyFill="1" applyBorder="1" applyAlignment="1">
      <alignment vertical="center"/>
    </xf>
    <xf numFmtId="9" fontId="22" fillId="3" borderId="11" xfId="0" applyNumberFormat="1" applyFont="1" applyFill="1" applyBorder="1" applyAlignment="1">
      <alignment vertical="center"/>
    </xf>
    <xf numFmtId="0" fontId="1" fillId="11" borderId="0" xfId="0" applyFont="1" applyFill="1" applyAlignment="1">
      <alignment vertical="top"/>
    </xf>
    <xf numFmtId="0" fontId="1" fillId="11" borderId="51" xfId="0" applyFont="1" applyFill="1" applyBorder="1" applyAlignment="1">
      <alignment vertical="top"/>
    </xf>
    <xf numFmtId="0" fontId="1" fillId="11" borderId="12" xfId="0" applyFont="1" applyFill="1" applyBorder="1" applyAlignment="1">
      <alignment vertical="top"/>
    </xf>
    <xf numFmtId="0" fontId="1" fillId="11" borderId="14" xfId="0" applyFont="1" applyFill="1" applyBorder="1" applyAlignment="1">
      <alignment vertical="top"/>
    </xf>
    <xf numFmtId="0" fontId="2" fillId="11" borderId="49" xfId="0" applyFont="1" applyFill="1" applyBorder="1" applyAlignment="1">
      <alignment horizontal="center" vertical="top"/>
    </xf>
    <xf numFmtId="0" fontId="2" fillId="11" borderId="0" xfId="0" quotePrefix="1" applyFont="1" applyFill="1" applyAlignment="1">
      <alignment horizontal="left" vertical="top"/>
    </xf>
    <xf numFmtId="0" fontId="3" fillId="5" borderId="8" xfId="0" applyFont="1" applyFill="1" applyBorder="1" applyAlignment="1">
      <alignment horizontal="center" vertical="center" wrapText="1"/>
    </xf>
    <xf numFmtId="0" fontId="3" fillId="5" borderId="8" xfId="0" quotePrefix="1" applyFont="1" applyFill="1" applyBorder="1" applyAlignment="1">
      <alignment horizontal="center" vertical="center"/>
    </xf>
    <xf numFmtId="10" fontId="3" fillId="5" borderId="8" xfId="0" applyNumberFormat="1" applyFont="1" applyFill="1" applyBorder="1" applyAlignment="1">
      <alignment vertical="center" shrinkToFit="1"/>
    </xf>
    <xf numFmtId="0" fontId="3" fillId="5" borderId="0" xfId="0" applyFont="1" applyFill="1" applyAlignment="1">
      <alignment horizontal="left" vertical="top"/>
    </xf>
    <xf numFmtId="0" fontId="3" fillId="5" borderId="0" xfId="0" applyFont="1" applyFill="1" applyAlignment="1">
      <alignment horizontal="center" vertical="center"/>
    </xf>
    <xf numFmtId="0" fontId="0" fillId="0" borderId="0" xfId="0" applyAlignment="1">
      <alignment horizontal="left" vertical="top" indent="1"/>
    </xf>
    <xf numFmtId="0" fontId="27" fillId="0" borderId="0" xfId="0" applyFont="1" applyAlignment="1">
      <alignment horizontal="left" vertical="top"/>
    </xf>
    <xf numFmtId="0" fontId="10" fillId="0" borderId="0" xfId="0" applyFont="1" applyAlignment="1">
      <alignment horizontal="left" vertical="top" indent="1"/>
    </xf>
    <xf numFmtId="9" fontId="9" fillId="3" borderId="17" xfId="0" applyNumberFormat="1" applyFont="1" applyFill="1" applyBorder="1" applyAlignment="1">
      <alignment horizontal="center" vertical="center"/>
    </xf>
    <xf numFmtId="0" fontId="3" fillId="0" borderId="8" xfId="0" applyFont="1" applyBorder="1" applyAlignment="1">
      <alignment horizontal="center" vertical="center" wrapText="1"/>
    </xf>
    <xf numFmtId="44" fontId="3" fillId="5" borderId="8" xfId="3" applyFont="1" applyFill="1" applyBorder="1" applyAlignment="1">
      <alignment horizontal="center" vertical="top"/>
    </xf>
    <xf numFmtId="9" fontId="5" fillId="3" borderId="8" xfId="0" applyNumberFormat="1" applyFont="1" applyFill="1" applyBorder="1" applyAlignment="1">
      <alignment horizontal="center" vertical="center"/>
    </xf>
    <xf numFmtId="44" fontId="3" fillId="2" borderId="8" xfId="3" applyFont="1" applyFill="1" applyBorder="1" applyAlignment="1">
      <alignment horizontal="center" vertical="top"/>
    </xf>
    <xf numFmtId="41" fontId="1" fillId="11" borderId="0" xfId="0" applyNumberFormat="1" applyFont="1" applyFill="1" applyAlignment="1">
      <alignment horizontal="left" vertical="top" wrapText="1"/>
    </xf>
    <xf numFmtId="41" fontId="20" fillId="11" borderId="0" xfId="0" applyNumberFormat="1" applyFont="1" applyFill="1" applyAlignment="1">
      <alignment horizontal="center" vertical="center"/>
    </xf>
    <xf numFmtId="41" fontId="30" fillId="0" borderId="8" xfId="0" applyNumberFormat="1" applyFont="1" applyBorder="1" applyAlignment="1">
      <alignment horizontal="left" vertical="center"/>
    </xf>
    <xf numFmtId="10" fontId="30" fillId="0" borderId="8" xfId="0" applyNumberFormat="1" applyFont="1" applyBorder="1" applyAlignment="1">
      <alignment horizontal="center" vertical="center"/>
    </xf>
    <xf numFmtId="10" fontId="30" fillId="0" borderId="8" xfId="0" applyNumberFormat="1" applyFont="1" applyBorder="1" applyAlignment="1">
      <alignment horizontal="center" vertical="center" wrapText="1"/>
    </xf>
    <xf numFmtId="44" fontId="30" fillId="0" borderId="19" xfId="0" applyNumberFormat="1" applyFont="1" applyBorder="1" applyAlignment="1">
      <alignment horizontal="center" vertical="center" wrapText="1"/>
    </xf>
    <xf numFmtId="41" fontId="30" fillId="0" borderId="18" xfId="0" applyNumberFormat="1" applyFont="1" applyBorder="1" applyAlignment="1">
      <alignment horizontal="center" vertical="center"/>
    </xf>
    <xf numFmtId="10" fontId="30" fillId="8" borderId="20" xfId="0" applyNumberFormat="1" applyFont="1" applyFill="1" applyBorder="1" applyAlignment="1">
      <alignment horizontal="center" vertical="center"/>
    </xf>
    <xf numFmtId="10" fontId="30" fillId="8" borderId="20" xfId="0" applyNumberFormat="1" applyFont="1" applyFill="1" applyBorder="1" applyAlignment="1">
      <alignment horizontal="center" vertical="center" wrapText="1"/>
    </xf>
    <xf numFmtId="44" fontId="30" fillId="8" borderId="21" xfId="0" applyNumberFormat="1" applyFont="1" applyFill="1" applyBorder="1" applyAlignment="1">
      <alignment horizontal="center" vertical="center" wrapText="1"/>
    </xf>
    <xf numFmtId="41" fontId="20" fillId="4" borderId="0" xfId="0" applyNumberFormat="1" applyFont="1" applyFill="1" applyAlignment="1">
      <alignment horizontal="center" vertical="center"/>
    </xf>
    <xf numFmtId="9" fontId="9" fillId="4" borderId="0" xfId="0" applyNumberFormat="1" applyFont="1" applyFill="1" applyAlignment="1">
      <alignment horizontal="center" vertical="center"/>
    </xf>
    <xf numFmtId="10" fontId="8" fillId="4" borderId="0" xfId="0" applyNumberFormat="1" applyFont="1" applyFill="1" applyAlignment="1">
      <alignment horizontal="center" vertical="center"/>
    </xf>
    <xf numFmtId="44" fontId="8" fillId="4" borderId="0" xfId="0" applyNumberFormat="1" applyFont="1" applyFill="1" applyAlignment="1">
      <alignment horizontal="center" vertical="center" wrapText="1"/>
    </xf>
    <xf numFmtId="44" fontId="1" fillId="4" borderId="0" xfId="0" applyNumberFormat="1" applyFont="1" applyFill="1" applyAlignment="1">
      <alignment horizontal="center" vertical="center" wrapText="1"/>
    </xf>
    <xf numFmtId="10" fontId="8" fillId="4" borderId="0" xfId="0" applyNumberFormat="1" applyFont="1" applyFill="1" applyAlignment="1">
      <alignment horizontal="center" vertical="center" wrapText="1"/>
    </xf>
    <xf numFmtId="10" fontId="1" fillId="4" borderId="0" xfId="0" applyNumberFormat="1" applyFont="1" applyFill="1" applyAlignment="1">
      <alignment horizontal="center" vertical="center" wrapText="1"/>
    </xf>
    <xf numFmtId="0" fontId="1" fillId="4" borderId="0" xfId="0" applyFont="1" applyFill="1" applyAlignment="1">
      <alignment horizontal="center" vertical="center" wrapText="1"/>
    </xf>
    <xf numFmtId="41" fontId="1" fillId="4" borderId="0" xfId="0" applyNumberFormat="1" applyFont="1" applyFill="1" applyAlignment="1">
      <alignment horizontal="left" vertical="top" wrapText="1"/>
    </xf>
    <xf numFmtId="10" fontId="31" fillId="0" borderId="8" xfId="0" applyNumberFormat="1" applyFont="1" applyBorder="1" applyAlignment="1">
      <alignment horizontal="center" vertical="center" wrapText="1"/>
    </xf>
    <xf numFmtId="44" fontId="31" fillId="0" borderId="19" xfId="0" applyNumberFormat="1" applyFont="1" applyBorder="1" applyAlignment="1">
      <alignment horizontal="center" vertical="center" wrapText="1"/>
    </xf>
    <xf numFmtId="10" fontId="31" fillId="6" borderId="8" xfId="0" applyNumberFormat="1" applyFont="1" applyFill="1" applyBorder="1" applyAlignment="1">
      <alignment horizontal="center" vertical="center" wrapText="1"/>
    </xf>
    <xf numFmtId="44" fontId="31" fillId="6" borderId="19" xfId="0" applyNumberFormat="1" applyFont="1" applyFill="1" applyBorder="1" applyAlignment="1">
      <alignment horizontal="center" vertical="center" wrapText="1"/>
    </xf>
    <xf numFmtId="0" fontId="10" fillId="0" borderId="0" xfId="0" applyFont="1" applyAlignment="1">
      <alignment horizontal="left" vertical="top" wrapText="1"/>
    </xf>
    <xf numFmtId="10" fontId="3" fillId="5" borderId="8" xfId="0" applyNumberFormat="1" applyFont="1" applyFill="1" applyBorder="1" applyAlignment="1">
      <alignment vertical="center"/>
    </xf>
    <xf numFmtId="0" fontId="3" fillId="4" borderId="8" xfId="0" quotePrefix="1" applyFont="1" applyFill="1" applyBorder="1" applyAlignment="1">
      <alignment horizontal="center" vertical="center" wrapText="1"/>
    </xf>
    <xf numFmtId="0" fontId="0" fillId="0" borderId="0" xfId="0" applyAlignment="1">
      <alignment vertical="top"/>
    </xf>
    <xf numFmtId="10" fontId="0" fillId="0" borderId="0" xfId="0" applyNumberFormat="1" applyAlignment="1">
      <alignment horizontal="left" vertical="top"/>
    </xf>
    <xf numFmtId="0" fontId="10" fillId="13" borderId="59" xfId="0" applyFont="1" applyFill="1" applyBorder="1" applyAlignment="1">
      <alignment horizontal="left" vertical="top"/>
    </xf>
    <xf numFmtId="0" fontId="23" fillId="13" borderId="59" xfId="0" applyFont="1" applyFill="1" applyBorder="1" applyAlignment="1">
      <alignment horizontal="center" vertical="top"/>
    </xf>
    <xf numFmtId="0" fontId="0" fillId="13" borderId="59" xfId="0" applyFill="1" applyBorder="1" applyAlignment="1">
      <alignment horizontal="left" vertical="top"/>
    </xf>
    <xf numFmtId="0" fontId="23" fillId="13" borderId="59" xfId="0" applyFont="1" applyFill="1" applyBorder="1" applyAlignment="1">
      <alignment horizontal="left" vertical="top"/>
    </xf>
    <xf numFmtId="0" fontId="23" fillId="11" borderId="0" xfId="0" applyFont="1" applyFill="1" applyAlignment="1">
      <alignment vertical="top"/>
    </xf>
    <xf numFmtId="0" fontId="10" fillId="11" borderId="59" xfId="0" applyFont="1" applyFill="1" applyBorder="1" applyAlignment="1">
      <alignment horizontal="left" vertical="top"/>
    </xf>
    <xf numFmtId="0" fontId="23" fillId="11" borderId="0" xfId="0" applyFont="1" applyFill="1" applyAlignment="1">
      <alignment horizontal="center" vertical="top"/>
    </xf>
    <xf numFmtId="9" fontId="10" fillId="11" borderId="59" xfId="0" applyNumberFormat="1" applyFont="1" applyFill="1" applyBorder="1" applyAlignment="1">
      <alignment horizontal="left" vertical="top"/>
    </xf>
    <xf numFmtId="10" fontId="24" fillId="11" borderId="59" xfId="2" applyNumberFormat="1" applyFont="1" applyFill="1" applyBorder="1" applyAlignment="1">
      <alignment horizontal="right" vertical="top"/>
    </xf>
    <xf numFmtId="10" fontId="0" fillId="11" borderId="0" xfId="2" applyNumberFormat="1" applyFont="1" applyFill="1" applyBorder="1" applyAlignment="1">
      <alignment horizontal="right" vertical="top"/>
    </xf>
    <xf numFmtId="0" fontId="10" fillId="11" borderId="0" xfId="0" applyFont="1" applyFill="1" applyAlignment="1">
      <alignment horizontal="left" vertical="top"/>
    </xf>
    <xf numFmtId="10" fontId="24" fillId="11" borderId="0" xfId="2" applyNumberFormat="1" applyFont="1" applyFill="1" applyBorder="1" applyAlignment="1">
      <alignment horizontal="right" vertical="top"/>
    </xf>
    <xf numFmtId="0" fontId="23" fillId="11" borderId="0" xfId="0" applyFont="1" applyFill="1" applyAlignment="1">
      <alignment horizontal="left" vertical="top"/>
    </xf>
    <xf numFmtId="0" fontId="0" fillId="11" borderId="0" xfId="0" applyFill="1" applyAlignment="1">
      <alignment vertical="top"/>
    </xf>
    <xf numFmtId="10" fontId="0" fillId="11" borderId="59" xfId="2" applyNumberFormat="1" applyFont="1" applyFill="1" applyBorder="1" applyAlignment="1">
      <alignment horizontal="right" vertical="top"/>
    </xf>
    <xf numFmtId="0" fontId="0" fillId="11" borderId="59" xfId="0" applyFill="1" applyBorder="1" applyAlignment="1">
      <alignment horizontal="left" vertical="top"/>
    </xf>
    <xf numFmtId="43" fontId="0" fillId="11" borderId="59" xfId="0" applyNumberFormat="1" applyFill="1" applyBorder="1" applyAlignment="1">
      <alignment horizontal="left" vertical="top"/>
    </xf>
    <xf numFmtId="0" fontId="0" fillId="11" borderId="59" xfId="0" applyFill="1" applyBorder="1" applyAlignment="1">
      <alignment horizontal="center" vertical="top"/>
    </xf>
    <xf numFmtId="43" fontId="0" fillId="11" borderId="0" xfId="0" applyNumberFormat="1" applyFill="1" applyAlignment="1">
      <alignment horizontal="left" vertical="top"/>
    </xf>
    <xf numFmtId="0" fontId="0" fillId="11" borderId="0" xfId="0" applyFill="1" applyAlignment="1">
      <alignment horizontal="center" vertical="top"/>
    </xf>
    <xf numFmtId="0" fontId="10" fillId="11" borderId="59" xfId="0" applyFont="1" applyFill="1" applyBorder="1" applyAlignment="1">
      <alignment horizontal="center" vertical="top"/>
    </xf>
    <xf numFmtId="10" fontId="10" fillId="11" borderId="59" xfId="2" applyNumberFormat="1" applyFont="1" applyFill="1" applyBorder="1" applyAlignment="1">
      <alignment horizontal="center" vertical="top"/>
    </xf>
    <xf numFmtId="43" fontId="0" fillId="11" borderId="59" xfId="2" applyNumberFormat="1" applyFont="1" applyFill="1" applyBorder="1" applyAlignment="1">
      <alignment horizontal="right" vertical="top"/>
    </xf>
    <xf numFmtId="0" fontId="10" fillId="11" borderId="0" xfId="0" applyFont="1" applyFill="1" applyAlignment="1">
      <alignment horizontal="right" vertical="top"/>
    </xf>
    <xf numFmtId="4" fontId="10" fillId="11" borderId="0" xfId="0" applyNumberFormat="1" applyFont="1" applyFill="1" applyAlignment="1">
      <alignment horizontal="right" vertical="top"/>
    </xf>
    <xf numFmtId="10" fontId="0" fillId="11" borderId="59" xfId="2" applyNumberFormat="1" applyFont="1" applyFill="1" applyBorder="1" applyAlignment="1">
      <alignment horizontal="center" vertical="top"/>
    </xf>
    <xf numFmtId="43" fontId="0" fillId="11" borderId="59" xfId="0" applyNumberFormat="1" applyFill="1" applyBorder="1" applyAlignment="1">
      <alignment horizontal="right" vertical="top"/>
    </xf>
    <xf numFmtId="10" fontId="0" fillId="11" borderId="59" xfId="0" applyNumberFormat="1" applyFill="1" applyBorder="1" applyAlignment="1">
      <alignment horizontal="center" vertical="top"/>
    </xf>
    <xf numFmtId="10" fontId="0" fillId="11" borderId="0" xfId="0" applyNumberFormat="1" applyFill="1" applyAlignment="1">
      <alignment horizontal="center" vertical="top"/>
    </xf>
    <xf numFmtId="10" fontId="10" fillId="11" borderId="59" xfId="2" applyNumberFormat="1" applyFont="1" applyFill="1" applyBorder="1" applyAlignment="1">
      <alignment horizontal="left" vertical="top"/>
    </xf>
    <xf numFmtId="0" fontId="8" fillId="11" borderId="0" xfId="0" applyFont="1" applyFill="1" applyAlignment="1">
      <alignment horizontal="center" vertical="center"/>
    </xf>
    <xf numFmtId="0" fontId="19" fillId="11" borderId="0" xfId="0" applyFont="1" applyFill="1" applyAlignment="1">
      <alignment horizontal="center" vertical="center"/>
    </xf>
    <xf numFmtId="0" fontId="4" fillId="11" borderId="0" xfId="0" applyFont="1" applyFill="1" applyAlignment="1">
      <alignment horizontal="center" vertical="center"/>
    </xf>
    <xf numFmtId="0" fontId="1" fillId="11" borderId="0" xfId="0" applyFont="1" applyFill="1" applyAlignment="1">
      <alignment horizontal="center" vertical="center"/>
    </xf>
    <xf numFmtId="10" fontId="3" fillId="5" borderId="50" xfId="0" applyNumberFormat="1" applyFont="1" applyFill="1" applyBorder="1" applyAlignment="1">
      <alignment horizontal="center" vertical="top" shrinkToFit="1"/>
    </xf>
    <xf numFmtId="10" fontId="3" fillId="5" borderId="2" xfId="0" applyNumberFormat="1" applyFont="1" applyFill="1" applyBorder="1" applyAlignment="1">
      <alignment horizontal="center" vertical="top" shrinkToFit="1"/>
    </xf>
    <xf numFmtId="0" fontId="3" fillId="11" borderId="0" xfId="0" applyFont="1" applyFill="1" applyAlignment="1">
      <alignment horizontal="center" vertical="top"/>
    </xf>
    <xf numFmtId="10" fontId="3" fillId="5" borderId="8" xfId="0" applyNumberFormat="1" applyFont="1" applyFill="1" applyBorder="1" applyAlignment="1">
      <alignment horizontal="center" vertical="top" shrinkToFit="1"/>
    </xf>
    <xf numFmtId="10" fontId="3" fillId="11" borderId="8" xfId="0" applyNumberFormat="1" applyFont="1" applyFill="1" applyBorder="1" applyAlignment="1">
      <alignment horizontal="center" vertical="top" shrinkToFit="1"/>
    </xf>
    <xf numFmtId="10" fontId="1" fillId="5" borderId="8" xfId="2" applyNumberFormat="1" applyFont="1" applyFill="1" applyBorder="1" applyAlignment="1">
      <alignment horizontal="center" vertical="top"/>
    </xf>
    <xf numFmtId="10" fontId="3" fillId="0" borderId="50" xfId="0" applyNumberFormat="1" applyFont="1" applyBorder="1" applyAlignment="1">
      <alignment horizontal="center" vertical="top" shrinkToFit="1"/>
    </xf>
    <xf numFmtId="10" fontId="3" fillId="0" borderId="2" xfId="0" applyNumberFormat="1" applyFont="1" applyBorder="1" applyAlignment="1">
      <alignment horizontal="center" vertical="top" shrinkToFit="1"/>
    </xf>
    <xf numFmtId="10" fontId="3" fillId="4" borderId="8" xfId="0" applyNumberFormat="1" applyFont="1" applyFill="1" applyBorder="1" applyAlignment="1">
      <alignment horizontal="center" vertical="top" shrinkToFit="1"/>
    </xf>
    <xf numFmtId="10" fontId="1" fillId="4" borderId="8" xfId="2" applyNumberFormat="1" applyFont="1" applyFill="1" applyBorder="1" applyAlignment="1">
      <alignment horizontal="center" vertical="top"/>
    </xf>
    <xf numFmtId="0" fontId="1" fillId="11" borderId="8" xfId="0" applyFont="1" applyFill="1" applyBorder="1" applyAlignment="1">
      <alignment horizontal="center" vertical="top"/>
    </xf>
    <xf numFmtId="0" fontId="1" fillId="4" borderId="8" xfId="0" applyFont="1" applyFill="1" applyBorder="1" applyAlignment="1">
      <alignment horizontal="center" vertical="top"/>
    </xf>
    <xf numFmtId="10" fontId="1" fillId="11" borderId="0" xfId="2" applyNumberFormat="1" applyFont="1" applyFill="1" applyAlignment="1">
      <alignment horizontal="center" vertical="top"/>
    </xf>
    <xf numFmtId="0" fontId="19" fillId="11" borderId="6" xfId="0" applyFont="1" applyFill="1" applyBorder="1" applyAlignment="1">
      <alignment horizontal="center" vertical="center"/>
    </xf>
    <xf numFmtId="0" fontId="4" fillId="11" borderId="6" xfId="0" applyFont="1" applyFill="1" applyBorder="1" applyAlignment="1">
      <alignment horizontal="center" vertical="center"/>
    </xf>
    <xf numFmtId="10" fontId="3" fillId="5" borderId="1" xfId="0" applyNumberFormat="1" applyFont="1" applyFill="1" applyBorder="1" applyAlignment="1">
      <alignment horizontal="center" vertical="top" shrinkToFit="1"/>
    </xf>
    <xf numFmtId="10" fontId="3" fillId="11" borderId="16" xfId="0" applyNumberFormat="1" applyFont="1" applyFill="1" applyBorder="1" applyAlignment="1">
      <alignment horizontal="center" vertical="top" shrinkToFit="1"/>
    </xf>
    <xf numFmtId="10" fontId="3" fillId="4" borderId="1" xfId="0" applyNumberFormat="1" applyFont="1" applyFill="1" applyBorder="1" applyAlignment="1">
      <alignment horizontal="center" vertical="top" shrinkToFit="1"/>
    </xf>
    <xf numFmtId="10" fontId="3" fillId="4" borderId="2" xfId="0" applyNumberFormat="1" applyFont="1" applyFill="1" applyBorder="1" applyAlignment="1">
      <alignment horizontal="center" vertical="top" shrinkToFit="1"/>
    </xf>
    <xf numFmtId="0" fontId="4" fillId="11" borderId="0" xfId="0" applyFont="1" applyFill="1" applyAlignment="1">
      <alignment horizontal="center" vertical="top"/>
    </xf>
    <xf numFmtId="0" fontId="1" fillId="11" borderId="0" xfId="0" quotePrefix="1" applyFont="1" applyFill="1" applyAlignment="1">
      <alignment horizontal="center" vertical="top"/>
    </xf>
    <xf numFmtId="0" fontId="23" fillId="12" borderId="0" xfId="0" applyFont="1" applyFill="1" applyAlignment="1">
      <alignment horizontal="center" vertical="top"/>
    </xf>
    <xf numFmtId="0" fontId="0" fillId="12" borderId="0" xfId="0" applyFill="1" applyAlignment="1">
      <alignment horizontal="center" vertical="top"/>
    </xf>
    <xf numFmtId="0" fontId="20" fillId="0" borderId="8" xfId="0" applyFont="1" applyBorder="1" applyAlignment="1">
      <alignment horizontal="center" vertical="center"/>
    </xf>
    <xf numFmtId="0" fontId="3" fillId="5" borderId="8" xfId="0" applyFont="1" applyFill="1" applyBorder="1" applyAlignment="1">
      <alignment horizontal="center" vertical="center" wrapText="1"/>
    </xf>
    <xf numFmtId="0" fontId="28" fillId="11" borderId="0" xfId="0" applyFont="1" applyFill="1" applyAlignment="1">
      <alignment horizontal="center" vertical="center"/>
    </xf>
    <xf numFmtId="0" fontId="3" fillId="5" borderId="15"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3" fillId="5" borderId="9"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5" borderId="7"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20" fillId="0" borderId="13" xfId="0" applyFont="1" applyBorder="1" applyAlignment="1">
      <alignment horizontal="center" vertical="center"/>
    </xf>
    <xf numFmtId="0" fontId="20" fillId="0" borderId="12" xfId="0" applyFont="1" applyBorder="1" applyAlignment="1">
      <alignment horizontal="center" vertical="center"/>
    </xf>
    <xf numFmtId="0" fontId="20" fillId="0" borderId="14" xfId="0" applyFont="1" applyBorder="1" applyAlignment="1">
      <alignment horizontal="center" vertical="center"/>
    </xf>
    <xf numFmtId="0" fontId="3" fillId="4" borderId="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52"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3" fillId="4" borderId="54" xfId="0" applyFont="1" applyFill="1" applyBorder="1" applyAlignment="1">
      <alignment horizontal="center" vertical="center" wrapText="1"/>
    </xf>
    <xf numFmtId="0" fontId="3" fillId="5" borderId="55" xfId="0" applyFont="1" applyFill="1" applyBorder="1" applyAlignment="1">
      <alignment horizontal="center" vertical="center" wrapText="1"/>
    </xf>
    <xf numFmtId="0" fontId="3" fillId="5" borderId="53" xfId="0" applyFont="1" applyFill="1" applyBorder="1" applyAlignment="1">
      <alignment horizontal="center" vertical="center" wrapText="1"/>
    </xf>
    <xf numFmtId="0" fontId="3" fillId="5" borderId="54"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3" fillId="0" borderId="55"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54" xfId="0" applyFont="1" applyBorder="1" applyAlignment="1">
      <alignment horizontal="center" vertical="center" wrapText="1"/>
    </xf>
    <xf numFmtId="0" fontId="3" fillId="4" borderId="9" xfId="0" quotePrefix="1" applyFont="1" applyFill="1" applyBorder="1" applyAlignment="1">
      <alignment horizontal="center" vertical="center"/>
    </xf>
    <xf numFmtId="0" fontId="3" fillId="4" borderId="11" xfId="0" quotePrefix="1" applyFont="1" applyFill="1" applyBorder="1" applyAlignment="1">
      <alignment horizontal="center" vertical="center"/>
    </xf>
    <xf numFmtId="9" fontId="9" fillId="3" borderId="8" xfId="0" applyNumberFormat="1" applyFont="1" applyFill="1" applyBorder="1" applyAlignment="1">
      <alignment horizontal="center" vertical="center" wrapText="1"/>
    </xf>
    <xf numFmtId="0" fontId="3" fillId="5" borderId="9" xfId="0" quotePrefix="1" applyFont="1" applyFill="1" applyBorder="1" applyAlignment="1">
      <alignment horizontal="center" vertical="center"/>
    </xf>
    <xf numFmtId="0" fontId="3" fillId="5" borderId="11" xfId="0" quotePrefix="1"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7" xfId="0" applyFont="1" applyFill="1" applyBorder="1" applyAlignment="1">
      <alignment horizontal="center" vertical="center"/>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8" fillId="0" borderId="13" xfId="0" applyFont="1" applyBorder="1" applyAlignment="1">
      <alignment horizontal="center" vertical="top"/>
    </xf>
    <xf numFmtId="0" fontId="8" fillId="0" borderId="12" xfId="0" applyFont="1" applyBorder="1" applyAlignment="1">
      <alignment horizontal="center" vertical="top"/>
    </xf>
    <xf numFmtId="0" fontId="8" fillId="0" borderId="14" xfId="0" applyFont="1" applyBorder="1" applyAlignment="1">
      <alignment horizontal="center" vertical="top"/>
    </xf>
    <xf numFmtId="1" fontId="3" fillId="4" borderId="15" xfId="0" applyNumberFormat="1" applyFont="1" applyFill="1" applyBorder="1" applyAlignment="1">
      <alignment horizontal="center" vertical="center" wrapText="1" shrinkToFit="1"/>
    </xf>
    <xf numFmtId="1" fontId="3" fillId="4" borderId="16" xfId="0" applyNumberFormat="1" applyFont="1" applyFill="1" applyBorder="1" applyAlignment="1">
      <alignment horizontal="center" vertical="center" wrapText="1" shrinkToFit="1"/>
    </xf>
    <xf numFmtId="1" fontId="3" fillId="4" borderId="17" xfId="0" applyNumberFormat="1" applyFont="1" applyFill="1" applyBorder="1" applyAlignment="1">
      <alignment horizontal="center" vertical="center" wrapText="1" shrinkToFit="1"/>
    </xf>
    <xf numFmtId="1" fontId="3" fillId="2" borderId="15" xfId="0" applyNumberFormat="1" applyFont="1" applyFill="1" applyBorder="1" applyAlignment="1">
      <alignment horizontal="center" vertical="center" wrapText="1" shrinkToFit="1"/>
    </xf>
    <xf numFmtId="1" fontId="3" fillId="2" borderId="16" xfId="0" applyNumberFormat="1" applyFont="1" applyFill="1" applyBorder="1" applyAlignment="1">
      <alignment horizontal="center" vertical="center" wrapText="1" shrinkToFit="1"/>
    </xf>
    <xf numFmtId="1" fontId="3" fillId="2" borderId="17" xfId="0" applyNumberFormat="1" applyFont="1" applyFill="1" applyBorder="1" applyAlignment="1">
      <alignment horizontal="center" vertical="center" wrapText="1" shrinkToFit="1"/>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1" fontId="3" fillId="4" borderId="15" xfId="0" applyNumberFormat="1" applyFont="1" applyFill="1" applyBorder="1" applyAlignment="1">
      <alignment horizontal="center" vertical="center" shrinkToFit="1"/>
    </xf>
    <xf numFmtId="1" fontId="3" fillId="4" borderId="16" xfId="0" applyNumberFormat="1" applyFont="1" applyFill="1" applyBorder="1" applyAlignment="1">
      <alignment horizontal="center" vertical="center" shrinkToFit="1"/>
    </xf>
    <xf numFmtId="1" fontId="3" fillId="4" borderId="17" xfId="0" applyNumberFormat="1" applyFont="1" applyFill="1" applyBorder="1" applyAlignment="1">
      <alignment horizontal="center" vertical="center" shrinkToFit="1"/>
    </xf>
    <xf numFmtId="1" fontId="3" fillId="2" borderId="15" xfId="0" applyNumberFormat="1" applyFont="1" applyFill="1" applyBorder="1" applyAlignment="1">
      <alignment horizontal="center" vertical="center" shrinkToFit="1"/>
    </xf>
    <xf numFmtId="1" fontId="3" fillId="2" borderId="16" xfId="0" applyNumberFormat="1" applyFont="1" applyFill="1" applyBorder="1" applyAlignment="1">
      <alignment horizontal="center" vertical="center" shrinkToFit="1"/>
    </xf>
    <xf numFmtId="1" fontId="3" fillId="2" borderId="17" xfId="0" applyNumberFormat="1" applyFont="1" applyFill="1" applyBorder="1" applyAlignment="1">
      <alignment horizontal="center" vertical="center" shrinkToFit="1"/>
    </xf>
    <xf numFmtId="41" fontId="20" fillId="11" borderId="58" xfId="0" applyNumberFormat="1" applyFont="1" applyFill="1" applyBorder="1" applyAlignment="1">
      <alignment horizontal="center" vertical="center"/>
    </xf>
    <xf numFmtId="41" fontId="1" fillId="11" borderId="0" xfId="0" applyNumberFormat="1" applyFont="1" applyFill="1" applyAlignment="1">
      <alignment horizontal="left" vertical="top" wrapText="1"/>
    </xf>
    <xf numFmtId="41" fontId="1" fillId="8" borderId="26" xfId="0" applyNumberFormat="1" applyFont="1" applyFill="1" applyBorder="1" applyAlignment="1">
      <alignment horizontal="center" vertical="center"/>
    </xf>
    <xf numFmtId="41" fontId="1" fillId="8" borderId="22" xfId="0" applyNumberFormat="1" applyFont="1" applyFill="1" applyBorder="1" applyAlignment="1">
      <alignment horizontal="center" vertical="center"/>
    </xf>
    <xf numFmtId="10" fontId="1" fillId="8" borderId="41" xfId="0" applyNumberFormat="1" applyFont="1" applyFill="1" applyBorder="1" applyAlignment="1">
      <alignment horizontal="center" vertical="center" wrapText="1"/>
    </xf>
    <xf numFmtId="10" fontId="1" fillId="8" borderId="57" xfId="0" applyNumberFormat="1" applyFont="1" applyFill="1" applyBorder="1" applyAlignment="1">
      <alignment horizontal="center" vertical="center" wrapText="1"/>
    </xf>
    <xf numFmtId="9" fontId="9" fillId="3" borderId="23" xfId="0" applyNumberFormat="1" applyFont="1" applyFill="1" applyBorder="1" applyAlignment="1">
      <alignment horizontal="center" vertical="center"/>
    </xf>
    <xf numFmtId="9" fontId="9" fillId="3" borderId="24" xfId="0" applyNumberFormat="1" applyFont="1" applyFill="1" applyBorder="1" applyAlignment="1">
      <alignment horizontal="center" vertical="center"/>
    </xf>
    <xf numFmtId="9" fontId="9" fillId="3" borderId="25" xfId="0" applyNumberFormat="1" applyFont="1" applyFill="1" applyBorder="1" applyAlignment="1">
      <alignment horizontal="center" vertical="center"/>
    </xf>
    <xf numFmtId="9" fontId="13" fillId="6" borderId="18" xfId="0" applyNumberFormat="1" applyFont="1" applyFill="1" applyBorder="1" applyAlignment="1">
      <alignment horizontal="center" vertical="center"/>
    </xf>
    <xf numFmtId="9" fontId="13" fillId="6" borderId="8" xfId="0" applyNumberFormat="1" applyFont="1" applyFill="1" applyBorder="1" applyAlignment="1">
      <alignment horizontal="center" vertical="center"/>
    </xf>
    <xf numFmtId="10" fontId="8" fillId="6" borderId="8" xfId="0" applyNumberFormat="1" applyFont="1" applyFill="1" applyBorder="1" applyAlignment="1">
      <alignment horizontal="center" vertical="center"/>
    </xf>
    <xf numFmtId="10" fontId="8" fillId="6" borderId="19" xfId="0" applyNumberFormat="1" applyFont="1" applyFill="1" applyBorder="1" applyAlignment="1">
      <alignment horizontal="center" vertical="center"/>
    </xf>
    <xf numFmtId="44" fontId="8" fillId="9" borderId="29" xfId="0" applyNumberFormat="1" applyFont="1" applyFill="1" applyBorder="1" applyAlignment="1">
      <alignment horizontal="center" vertical="center"/>
    </xf>
    <xf numFmtId="44" fontId="8" fillId="9" borderId="48" xfId="0" applyNumberFormat="1" applyFont="1" applyFill="1" applyBorder="1" applyAlignment="1">
      <alignment horizontal="center" vertical="center"/>
    </xf>
    <xf numFmtId="44" fontId="8" fillId="9" borderId="15" xfId="0" applyNumberFormat="1" applyFont="1" applyFill="1" applyBorder="1" applyAlignment="1">
      <alignment horizontal="center" vertical="center"/>
    </xf>
    <xf numFmtId="44" fontId="8" fillId="9" borderId="45" xfId="0" applyNumberFormat="1" applyFont="1" applyFill="1" applyBorder="1" applyAlignment="1">
      <alignment horizontal="center" vertical="center"/>
    </xf>
    <xf numFmtId="44" fontId="8" fillId="9" borderId="35" xfId="0" applyNumberFormat="1" applyFont="1" applyFill="1" applyBorder="1" applyAlignment="1">
      <alignment horizontal="center" vertical="center"/>
    </xf>
    <xf numFmtId="44" fontId="8" fillId="9" borderId="47" xfId="0" applyNumberFormat="1" applyFont="1" applyFill="1" applyBorder="1" applyAlignment="1">
      <alignment horizontal="center" vertical="center"/>
    </xf>
    <xf numFmtId="1" fontId="13" fillId="9" borderId="39" xfId="0" applyNumberFormat="1" applyFont="1" applyFill="1" applyBorder="1" applyAlignment="1">
      <alignment horizontal="center" vertical="center" wrapText="1"/>
    </xf>
    <xf numFmtId="1" fontId="13" fillId="9" borderId="40" xfId="0" applyNumberFormat="1" applyFont="1" applyFill="1" applyBorder="1" applyAlignment="1">
      <alignment horizontal="center" vertical="center" wrapText="1"/>
    </xf>
    <xf numFmtId="1" fontId="13" fillId="9" borderId="46" xfId="0" applyNumberFormat="1" applyFont="1" applyFill="1" applyBorder="1" applyAlignment="1">
      <alignment horizontal="center" vertical="center" wrapText="1"/>
    </xf>
    <xf numFmtId="44" fontId="8" fillId="0" borderId="43" xfId="0" applyNumberFormat="1" applyFont="1" applyBorder="1" applyAlignment="1">
      <alignment horizontal="center" vertical="center"/>
    </xf>
    <xf numFmtId="44" fontId="8" fillId="0" borderId="44" xfId="0" applyNumberFormat="1" applyFont="1" applyBorder="1" applyAlignment="1">
      <alignment horizontal="center" vertical="center"/>
    </xf>
    <xf numFmtId="44" fontId="8" fillId="0" borderId="15" xfId="0" applyNumberFormat="1" applyFont="1" applyBorder="1" applyAlignment="1">
      <alignment horizontal="center" vertical="center"/>
    </xf>
    <xf numFmtId="44" fontId="8" fillId="0" borderId="45" xfId="0" applyNumberFormat="1" applyFont="1" applyBorder="1" applyAlignment="1">
      <alignment horizontal="center" vertical="center"/>
    </xf>
    <xf numFmtId="44" fontId="9" fillId="3" borderId="42" xfId="0" applyNumberFormat="1" applyFont="1" applyFill="1" applyBorder="1" applyAlignment="1">
      <alignment horizontal="center" vertical="center"/>
    </xf>
    <xf numFmtId="44" fontId="9" fillId="3" borderId="32" xfId="0" applyNumberFormat="1" applyFont="1" applyFill="1" applyBorder="1" applyAlignment="1">
      <alignment horizontal="center" vertical="center"/>
    </xf>
    <xf numFmtId="44" fontId="9" fillId="3" borderId="33" xfId="0" applyNumberFormat="1" applyFont="1" applyFill="1" applyBorder="1" applyAlignment="1">
      <alignment horizontal="center" vertical="center"/>
    </xf>
    <xf numFmtId="44" fontId="8" fillId="0" borderId="35" xfId="0" applyNumberFormat="1" applyFont="1" applyBorder="1" applyAlignment="1">
      <alignment horizontal="center" vertical="center"/>
    </xf>
    <xf numFmtId="44" fontId="8" fillId="0" borderId="47" xfId="0" applyNumberFormat="1" applyFont="1" applyBorder="1" applyAlignment="1">
      <alignment horizontal="center" vertical="center"/>
    </xf>
    <xf numFmtId="1" fontId="13" fillId="9" borderId="31" xfId="0" applyNumberFormat="1" applyFont="1" applyFill="1" applyBorder="1" applyAlignment="1">
      <alignment horizontal="center" vertical="center"/>
    </xf>
    <xf numFmtId="1" fontId="13" fillId="9" borderId="16" xfId="0" applyNumberFormat="1" applyFont="1" applyFill="1" applyBorder="1" applyAlignment="1">
      <alignment horizontal="center" vertical="center"/>
    </xf>
    <xf numFmtId="1" fontId="13" fillId="9" borderId="45" xfId="0" applyNumberFormat="1" applyFont="1" applyFill="1" applyBorder="1" applyAlignment="1">
      <alignment horizontal="center" vertical="center"/>
    </xf>
    <xf numFmtId="1" fontId="13" fillId="9" borderId="30" xfId="0" applyNumberFormat="1" applyFont="1" applyFill="1" applyBorder="1" applyAlignment="1">
      <alignment horizontal="center" vertical="center"/>
    </xf>
    <xf numFmtId="1" fontId="13" fillId="9" borderId="34" xfId="0" applyNumberFormat="1" applyFont="1" applyFill="1" applyBorder="1" applyAlignment="1">
      <alignment horizontal="center" vertical="center"/>
    </xf>
    <xf numFmtId="1" fontId="13" fillId="9" borderId="44" xfId="0" applyNumberFormat="1" applyFont="1" applyFill="1" applyBorder="1" applyAlignment="1">
      <alignment horizontal="center" vertical="center"/>
    </xf>
    <xf numFmtId="10" fontId="9" fillId="3" borderId="32" xfId="0" applyNumberFormat="1" applyFont="1" applyFill="1" applyBorder="1" applyAlignment="1">
      <alignment horizontal="center" vertical="center"/>
    </xf>
    <xf numFmtId="10" fontId="9" fillId="3" borderId="33" xfId="0" applyNumberFormat="1" applyFont="1" applyFill="1" applyBorder="1" applyAlignment="1">
      <alignment horizontal="center" vertical="center"/>
    </xf>
    <xf numFmtId="0" fontId="20" fillId="0" borderId="28" xfId="0" applyFont="1" applyBorder="1" applyAlignment="1">
      <alignment horizontal="center" vertical="center"/>
    </xf>
    <xf numFmtId="0" fontId="20" fillId="0" borderId="27" xfId="0" applyFont="1" applyBorder="1" applyAlignment="1">
      <alignment horizontal="center" vertical="center"/>
    </xf>
    <xf numFmtId="0" fontId="20" fillId="0" borderId="29" xfId="0" applyFont="1" applyBorder="1" applyAlignment="1">
      <alignment horizontal="center" vertical="center"/>
    </xf>
    <xf numFmtId="10" fontId="8" fillId="6" borderId="9" xfId="0" applyNumberFormat="1" applyFont="1" applyFill="1" applyBorder="1" applyAlignment="1">
      <alignment horizontal="center" vertical="center" wrapText="1"/>
    </xf>
    <xf numFmtId="10" fontId="8" fillId="6" borderId="56" xfId="0" applyNumberFormat="1" applyFont="1" applyFill="1" applyBorder="1" applyAlignment="1">
      <alignment horizontal="center" vertical="center" wrapText="1"/>
    </xf>
    <xf numFmtId="10" fontId="1" fillId="0" borderId="9" xfId="0" applyNumberFormat="1" applyFont="1" applyBorder="1" applyAlignment="1">
      <alignment horizontal="center" vertical="center" wrapText="1"/>
    </xf>
    <xf numFmtId="10" fontId="1" fillId="0" borderId="56" xfId="0" applyNumberFormat="1" applyFont="1" applyBorder="1" applyAlignment="1">
      <alignment horizontal="center" vertical="center" wrapText="1"/>
    </xf>
    <xf numFmtId="41" fontId="30" fillId="8" borderId="26" xfId="0" applyNumberFormat="1" applyFont="1" applyFill="1" applyBorder="1" applyAlignment="1">
      <alignment horizontal="center" vertical="center"/>
    </xf>
    <xf numFmtId="41" fontId="30" fillId="8" borderId="22" xfId="0" applyNumberFormat="1" applyFont="1" applyFill="1" applyBorder="1" applyAlignment="1">
      <alignment horizontal="center" vertical="center"/>
    </xf>
    <xf numFmtId="0" fontId="2" fillId="11" borderId="0" xfId="0" applyFont="1" applyFill="1" applyAlignment="1">
      <alignment horizontal="left" vertical="top" wrapText="1"/>
    </xf>
    <xf numFmtId="44" fontId="1" fillId="0" borderId="8" xfId="0" applyNumberFormat="1" applyFont="1" applyBorder="1" applyAlignment="1">
      <alignment horizontal="center" vertical="center"/>
    </xf>
    <xf numFmtId="0" fontId="20" fillId="0" borderId="8" xfId="0" applyFont="1" applyBorder="1" applyAlignment="1">
      <alignment horizontal="center" vertical="top"/>
    </xf>
    <xf numFmtId="44" fontId="1" fillId="0" borderId="15" xfId="0" applyNumberFormat="1" applyFont="1" applyBorder="1" applyAlignment="1">
      <alignment horizontal="center" vertical="center"/>
    </xf>
    <xf numFmtId="44" fontId="1" fillId="0" borderId="17" xfId="0" applyNumberFormat="1" applyFont="1" applyBorder="1" applyAlignment="1">
      <alignment horizontal="center" vertical="center"/>
    </xf>
    <xf numFmtId="9" fontId="9" fillId="3" borderId="8" xfId="0" applyNumberFormat="1" applyFont="1" applyFill="1" applyBorder="1" applyAlignment="1">
      <alignment horizontal="center" vertical="center"/>
    </xf>
    <xf numFmtId="44" fontId="8" fillId="6" borderId="8" xfId="0" applyNumberFormat="1" applyFont="1" applyFill="1" applyBorder="1" applyAlignment="1">
      <alignment horizontal="center" vertical="center" wrapText="1"/>
    </xf>
    <xf numFmtId="0" fontId="20" fillId="0" borderId="9" xfId="0" applyFont="1" applyBorder="1" applyAlignment="1">
      <alignment horizontal="center" vertical="top"/>
    </xf>
    <xf numFmtId="0" fontId="20" fillId="0" borderId="11" xfId="0" applyFont="1" applyBorder="1" applyAlignment="1">
      <alignment horizontal="center" vertical="top"/>
    </xf>
    <xf numFmtId="0" fontId="15" fillId="11" borderId="0" xfId="0" applyFont="1" applyFill="1" applyAlignment="1">
      <alignment horizontal="left" vertical="top" wrapText="1"/>
    </xf>
    <xf numFmtId="10" fontId="8" fillId="7" borderId="8" xfId="0" quotePrefix="1" applyNumberFormat="1" applyFont="1" applyFill="1" applyBorder="1" applyAlignment="1">
      <alignment horizontal="center" vertical="center" wrapText="1"/>
    </xf>
    <xf numFmtId="10" fontId="8" fillId="7" borderId="8" xfId="0" applyNumberFormat="1" applyFont="1" applyFill="1" applyBorder="1" applyAlignment="1">
      <alignment horizontal="center" vertical="center" wrapText="1"/>
    </xf>
    <xf numFmtId="9" fontId="17" fillId="6" borderId="15" xfId="0" applyNumberFormat="1" applyFont="1" applyFill="1" applyBorder="1" applyAlignment="1">
      <alignment horizontal="center" vertical="center" wrapText="1"/>
    </xf>
    <xf numFmtId="9" fontId="17" fillId="6" borderId="17" xfId="0" applyNumberFormat="1" applyFont="1" applyFill="1" applyBorder="1" applyAlignment="1">
      <alignment horizontal="center" vertical="center" wrapText="1"/>
    </xf>
    <xf numFmtId="43" fontId="18" fillId="6" borderId="15" xfId="0" applyNumberFormat="1" applyFont="1" applyFill="1" applyBorder="1" applyAlignment="1">
      <alignment horizontal="center" vertical="center" wrapText="1"/>
    </xf>
    <xf numFmtId="43" fontId="18" fillId="6" borderId="17" xfId="0" applyNumberFormat="1" applyFont="1" applyFill="1" applyBorder="1" applyAlignment="1">
      <alignment horizontal="center" vertical="center" wrapText="1"/>
    </xf>
    <xf numFmtId="43" fontId="17" fillId="6" borderId="9" xfId="0" applyNumberFormat="1" applyFont="1" applyFill="1" applyBorder="1" applyAlignment="1">
      <alignment horizontal="center" vertical="center" wrapText="1"/>
    </xf>
    <xf numFmtId="43" fontId="17" fillId="6" borderId="11" xfId="0" applyNumberFormat="1" applyFont="1" applyFill="1" applyBorder="1" applyAlignment="1">
      <alignment horizontal="center" vertical="center" wrapText="1"/>
    </xf>
    <xf numFmtId="44" fontId="1" fillId="0" borderId="15" xfId="0" applyNumberFormat="1" applyFont="1" applyBorder="1" applyAlignment="1">
      <alignment horizontal="center" vertical="center" wrapText="1"/>
    </xf>
    <xf numFmtId="44" fontId="1" fillId="0" borderId="16" xfId="0" applyNumberFormat="1" applyFont="1" applyBorder="1" applyAlignment="1">
      <alignment horizontal="center" vertical="center" wrapText="1"/>
    </xf>
    <xf numFmtId="44" fontId="1" fillId="0" borderId="17" xfId="0" applyNumberFormat="1" applyFont="1" applyBorder="1" applyAlignment="1">
      <alignment horizontal="center" vertical="center" wrapText="1"/>
    </xf>
  </cellXfs>
  <cellStyles count="4">
    <cellStyle name="Moeda" xfId="3" builtinId="4"/>
    <cellStyle name="Normal" xfId="0" builtinId="0"/>
    <cellStyle name="Porcentagem" xfId="2" builtinId="5"/>
    <cellStyle name="Vírgula" xfId="1" builtinId="3"/>
  </cellStyles>
  <dxfs count="0"/>
  <tableStyles count="0" defaultTableStyle="TableStyleMedium9" defaultPivotStyle="PivotStyleLight16"/>
  <colors>
    <mruColors>
      <color rgb="FFFFFF66"/>
      <color rgb="FF99FF99"/>
      <color rgb="FFFFFFCC"/>
      <color rgb="FFFF5757"/>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495300</xdr:colOff>
      <xdr:row>0</xdr:row>
      <xdr:rowOff>104775</xdr:rowOff>
    </xdr:from>
    <xdr:to>
      <xdr:col>29</xdr:col>
      <xdr:colOff>56063</xdr:colOff>
      <xdr:row>10</xdr:row>
      <xdr:rowOff>75925</xdr:rowOff>
    </xdr:to>
    <xdr:pic>
      <xdr:nvPicPr>
        <xdr:cNvPr id="2" name="Imagem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8829675" y="104775"/>
          <a:ext cx="8695238" cy="22000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66"/>
  </sheetPr>
  <dimension ref="B1:W44"/>
  <sheetViews>
    <sheetView showGridLines="0" tabSelected="1" workbookViewId="0">
      <selection activeCell="J5" sqref="J5"/>
    </sheetView>
  </sheetViews>
  <sheetFormatPr defaultColWidth="0" defaultRowHeight="13.2" zeroHeight="1" x14ac:dyDescent="0.25"/>
  <cols>
    <col min="1" max="1" width="2.77734375" customWidth="1"/>
    <col min="2" max="2" width="18.33203125" bestFit="1" customWidth="1"/>
    <col min="3" max="3" width="12.6640625" bestFit="1" customWidth="1"/>
    <col min="4" max="4" width="11.88671875" bestFit="1" customWidth="1"/>
    <col min="5" max="5" width="11.21875" bestFit="1" customWidth="1"/>
    <col min="6" max="6" width="9.6640625" bestFit="1" customWidth="1"/>
    <col min="7" max="7" width="7" bestFit="1" customWidth="1"/>
    <col min="8" max="8" width="2.109375" customWidth="1"/>
    <col min="9" max="9" width="29.5546875" bestFit="1" customWidth="1"/>
    <col min="10" max="11" width="7.33203125" bestFit="1" customWidth="1"/>
    <col min="12" max="13" width="11.88671875" bestFit="1" customWidth="1"/>
    <col min="14" max="14" width="11.21875" bestFit="1" customWidth="1"/>
    <col min="15" max="15" width="9.6640625" bestFit="1" customWidth="1"/>
    <col min="16" max="16" width="13.21875" bestFit="1" customWidth="1"/>
    <col min="17" max="17" width="2.77734375" customWidth="1"/>
    <col min="18" max="23" width="8.88671875" hidden="1" customWidth="1"/>
  </cols>
  <sheetData>
    <row r="1" spans="2:18" x14ac:dyDescent="0.25"/>
    <row r="2" spans="2:18" x14ac:dyDescent="0.25">
      <c r="B2" s="285" t="s">
        <v>211</v>
      </c>
      <c r="C2" s="286"/>
      <c r="D2" s="286"/>
      <c r="E2" s="286"/>
      <c r="F2" s="286"/>
      <c r="G2" s="286"/>
      <c r="H2" s="286"/>
      <c r="I2" s="286"/>
      <c r="J2" s="286"/>
      <c r="K2" s="286"/>
      <c r="L2" s="286"/>
      <c r="M2" s="286"/>
      <c r="N2" s="286"/>
      <c r="O2" s="286"/>
      <c r="P2" s="286"/>
    </row>
    <row r="3" spans="2:18" x14ac:dyDescent="0.25">
      <c r="B3" s="234" t="s">
        <v>188</v>
      </c>
      <c r="C3" s="234"/>
      <c r="D3" s="234"/>
      <c r="E3" s="234"/>
      <c r="F3" s="234"/>
      <c r="G3" s="234"/>
      <c r="H3" s="234"/>
      <c r="I3" s="234"/>
      <c r="J3" s="234"/>
      <c r="K3" s="234"/>
      <c r="L3" s="234"/>
      <c r="M3" s="234"/>
      <c r="N3" s="234"/>
      <c r="O3" s="234"/>
      <c r="P3" s="234"/>
      <c r="Q3" s="228"/>
    </row>
    <row r="4" spans="2:18" x14ac:dyDescent="0.25">
      <c r="B4" s="230" t="s">
        <v>189</v>
      </c>
      <c r="C4" s="231" t="s">
        <v>190</v>
      </c>
      <c r="D4" s="231" t="s">
        <v>191</v>
      </c>
      <c r="E4" s="231" t="s">
        <v>192</v>
      </c>
      <c r="F4" s="231" t="s">
        <v>193</v>
      </c>
      <c r="G4" s="231" t="s">
        <v>194</v>
      </c>
      <c r="H4" s="236"/>
      <c r="I4" s="230" t="s">
        <v>120</v>
      </c>
      <c r="J4" s="233" t="s">
        <v>356</v>
      </c>
      <c r="K4" s="233" t="s">
        <v>355</v>
      </c>
      <c r="L4" s="231" t="s">
        <v>68</v>
      </c>
      <c r="M4" s="231" t="s">
        <v>69</v>
      </c>
      <c r="N4" s="231" t="s">
        <v>70</v>
      </c>
      <c r="O4" s="231" t="s">
        <v>354</v>
      </c>
      <c r="P4" s="231" t="s">
        <v>101</v>
      </c>
    </row>
    <row r="5" spans="2:18" x14ac:dyDescent="0.25">
      <c r="B5" s="237" t="s">
        <v>195</v>
      </c>
      <c r="C5" s="238">
        <v>5.5E-2</v>
      </c>
      <c r="D5" s="238">
        <v>9.5000000000000001E-2</v>
      </c>
      <c r="E5" s="238">
        <v>0.13500000000000001</v>
      </c>
      <c r="F5" s="238">
        <v>0.17</v>
      </c>
      <c r="G5" s="238">
        <v>0.2</v>
      </c>
      <c r="H5" s="239"/>
      <c r="I5" s="237" t="s">
        <v>195</v>
      </c>
      <c r="J5" s="237">
        <v>0.2</v>
      </c>
      <c r="K5" s="237">
        <v>0.28999999999999998</v>
      </c>
      <c r="L5" s="238">
        <v>0.39</v>
      </c>
      <c r="M5" s="238">
        <v>0.48</v>
      </c>
      <c r="N5" s="238">
        <v>0.56999999999999995</v>
      </c>
      <c r="O5" s="238">
        <v>0.65</v>
      </c>
      <c r="P5" s="238">
        <v>0.56000000000000005</v>
      </c>
    </row>
    <row r="6" spans="2:18" x14ac:dyDescent="0.25">
      <c r="B6" s="235" t="s">
        <v>196</v>
      </c>
      <c r="C6" s="238">
        <v>5.0000000000000001E-3</v>
      </c>
      <c r="D6" s="238">
        <v>7.0000000000000001E-3</v>
      </c>
      <c r="E6" s="238">
        <v>8.9999999999999993E-3</v>
      </c>
      <c r="F6" s="238">
        <v>1.2500000000000001E-2</v>
      </c>
      <c r="G6" s="238">
        <v>1.6E-2</v>
      </c>
      <c r="H6" s="239"/>
      <c r="I6" s="235" t="s">
        <v>196</v>
      </c>
      <c r="J6" s="259">
        <v>0.02</v>
      </c>
      <c r="K6" s="259">
        <v>2.2499999999999999E-2</v>
      </c>
      <c r="L6" s="238">
        <v>2.75E-2</v>
      </c>
      <c r="M6" s="238">
        <v>3.3500000000000002E-2</v>
      </c>
      <c r="N6" s="238">
        <v>3.85E-2</v>
      </c>
      <c r="O6" s="238">
        <v>4.2999999999999997E-2</v>
      </c>
      <c r="P6" s="238">
        <v>4.4999999999999998E-2</v>
      </c>
    </row>
    <row r="7" spans="2:18" x14ac:dyDescent="0.25">
      <c r="B7" s="240"/>
      <c r="C7" s="241"/>
      <c r="D7" s="241"/>
      <c r="E7" s="241"/>
      <c r="F7" s="241"/>
      <c r="G7" s="241"/>
      <c r="H7" s="239"/>
      <c r="I7" s="240"/>
      <c r="J7" s="240"/>
      <c r="K7" s="240"/>
      <c r="L7" s="241"/>
      <c r="M7" s="241"/>
      <c r="N7" s="241"/>
      <c r="O7" s="241"/>
      <c r="P7" s="241"/>
    </row>
    <row r="8" spans="2:18" x14ac:dyDescent="0.25">
      <c r="B8" s="242" t="s">
        <v>197</v>
      </c>
      <c r="C8" s="125"/>
      <c r="D8" s="243"/>
      <c r="E8" s="243"/>
      <c r="F8" s="243"/>
      <c r="G8" s="243"/>
      <c r="H8" s="243"/>
      <c r="I8" s="243"/>
      <c r="J8" s="243"/>
      <c r="K8" s="243"/>
      <c r="L8" s="243"/>
      <c r="M8" s="243"/>
      <c r="N8" s="243"/>
      <c r="O8" s="243"/>
      <c r="P8" s="243"/>
      <c r="Q8" s="228"/>
    </row>
    <row r="9" spans="2:18" x14ac:dyDescent="0.25">
      <c r="B9" s="230" t="s">
        <v>189</v>
      </c>
      <c r="C9" s="231" t="s">
        <v>190</v>
      </c>
      <c r="D9" s="231" t="s">
        <v>191</v>
      </c>
      <c r="E9" s="231" t="s">
        <v>192</v>
      </c>
      <c r="F9" s="231" t="s">
        <v>193</v>
      </c>
      <c r="G9" s="231" t="s">
        <v>194</v>
      </c>
      <c r="H9" s="236"/>
      <c r="I9" s="230" t="s">
        <v>120</v>
      </c>
      <c r="J9" s="233" t="s">
        <v>356</v>
      </c>
      <c r="K9" s="233" t="s">
        <v>355</v>
      </c>
      <c r="L9" s="231" t="s">
        <v>68</v>
      </c>
      <c r="M9" s="231" t="s">
        <v>69</v>
      </c>
      <c r="N9" s="231" t="s">
        <v>70</v>
      </c>
      <c r="O9" s="231" t="s">
        <v>354</v>
      </c>
      <c r="P9" s="231" t="s">
        <v>101</v>
      </c>
    </row>
    <row r="10" spans="2:18" x14ac:dyDescent="0.25">
      <c r="B10" s="237" t="s">
        <v>195</v>
      </c>
      <c r="C10" s="244">
        <v>0.05</v>
      </c>
      <c r="D10" s="244">
        <v>0.08</v>
      </c>
      <c r="E10" s="244">
        <v>0.13</v>
      </c>
      <c r="F10" s="244">
        <v>0.159</v>
      </c>
      <c r="G10" s="244">
        <v>0.19</v>
      </c>
      <c r="H10" s="239"/>
      <c r="I10" s="237" t="s">
        <v>195</v>
      </c>
      <c r="J10" s="237">
        <v>0.2</v>
      </c>
      <c r="K10" s="237">
        <v>0.28999999999999998</v>
      </c>
      <c r="L10" s="238">
        <v>0.39</v>
      </c>
      <c r="M10" s="238">
        <v>0.46</v>
      </c>
      <c r="N10" s="238">
        <v>0.55000000000000004</v>
      </c>
      <c r="O10" s="238">
        <v>0.65</v>
      </c>
      <c r="P10" s="238">
        <v>0.55000000000000004</v>
      </c>
    </row>
    <row r="11" spans="2:18" x14ac:dyDescent="0.25">
      <c r="B11" s="235" t="s">
        <v>196</v>
      </c>
      <c r="C11" s="244">
        <v>3.0000000000000001E-3</v>
      </c>
      <c r="D11" s="244">
        <v>4.7999999999999996E-3</v>
      </c>
      <c r="E11" s="244">
        <v>8.3999999999999995E-3</v>
      </c>
      <c r="F11" s="244">
        <v>1.0200000000000001E-2</v>
      </c>
      <c r="G11" s="244">
        <v>1.2E-2</v>
      </c>
      <c r="H11" s="239"/>
      <c r="I11" s="235" t="s">
        <v>196</v>
      </c>
      <c r="J11" s="259">
        <v>0.02</v>
      </c>
      <c r="K11" s="259">
        <v>2.2499999999999999E-2</v>
      </c>
      <c r="L11" s="238">
        <v>2.5000000000000001E-2</v>
      </c>
      <c r="M11" s="238">
        <v>0.03</v>
      </c>
      <c r="N11" s="238">
        <v>3.5999999999999997E-2</v>
      </c>
      <c r="O11" s="238">
        <v>4.2999999999999997E-2</v>
      </c>
      <c r="P11" s="238">
        <v>4.4999999999999998E-2</v>
      </c>
      <c r="R11" s="229"/>
    </row>
    <row r="12" spans="2:18" x14ac:dyDescent="0.25">
      <c r="B12" s="125"/>
      <c r="C12" s="125"/>
      <c r="D12" s="125"/>
      <c r="E12" s="125"/>
      <c r="F12" s="125"/>
      <c r="G12" s="125"/>
      <c r="H12" s="125"/>
      <c r="I12" s="125"/>
      <c r="J12" s="125"/>
      <c r="K12" s="125"/>
      <c r="L12" s="125"/>
      <c r="M12" s="125"/>
      <c r="N12" s="125"/>
      <c r="O12" s="125"/>
      <c r="P12" s="125"/>
    </row>
    <row r="13" spans="2:18" x14ac:dyDescent="0.25">
      <c r="B13" s="242" t="s">
        <v>198</v>
      </c>
      <c r="C13" s="125"/>
      <c r="D13" s="125"/>
      <c r="E13" s="125"/>
      <c r="F13" s="125"/>
      <c r="G13" s="125"/>
      <c r="H13" s="125"/>
      <c r="I13" s="242" t="s">
        <v>225</v>
      </c>
      <c r="J13" s="242"/>
      <c r="K13" s="242"/>
      <c r="L13" s="125"/>
      <c r="M13" s="125"/>
      <c r="N13" s="125"/>
      <c r="O13" s="125"/>
      <c r="P13" s="125"/>
    </row>
    <row r="14" spans="2:18" x14ac:dyDescent="0.25">
      <c r="B14" s="232"/>
      <c r="C14" s="233" t="s">
        <v>205</v>
      </c>
      <c r="D14" s="233" t="s">
        <v>206</v>
      </c>
      <c r="E14" s="233" t="s">
        <v>207</v>
      </c>
      <c r="F14" s="233" t="s">
        <v>208</v>
      </c>
      <c r="G14" s="125"/>
      <c r="H14" s="125"/>
      <c r="I14" s="232"/>
      <c r="J14" s="232"/>
      <c r="K14" s="232"/>
      <c r="L14" s="233" t="s">
        <v>205</v>
      </c>
      <c r="M14" s="233" t="s">
        <v>206</v>
      </c>
      <c r="N14" s="233" t="s">
        <v>207</v>
      </c>
      <c r="O14" s="233" t="s">
        <v>208</v>
      </c>
      <c r="P14" s="125"/>
    </row>
    <row r="15" spans="2:18" x14ac:dyDescent="0.25">
      <c r="B15" s="245" t="s">
        <v>199</v>
      </c>
      <c r="C15" s="246">
        <v>0</v>
      </c>
      <c r="D15" s="246">
        <v>0</v>
      </c>
      <c r="E15" s="246">
        <v>106999.99</v>
      </c>
      <c r="F15" s="247">
        <v>0</v>
      </c>
      <c r="G15" s="125"/>
      <c r="H15" s="125"/>
      <c r="I15" s="245" t="s">
        <v>199</v>
      </c>
      <c r="J15" s="245"/>
      <c r="K15" s="245"/>
      <c r="L15" s="246">
        <v>0</v>
      </c>
      <c r="M15" s="246">
        <v>0</v>
      </c>
      <c r="N15" s="246">
        <v>106999.99</v>
      </c>
      <c r="O15" s="247">
        <v>2</v>
      </c>
      <c r="P15" s="125"/>
    </row>
    <row r="16" spans="2:18" x14ac:dyDescent="0.25">
      <c r="B16" s="245" t="s">
        <v>200</v>
      </c>
      <c r="C16" s="246">
        <v>0</v>
      </c>
      <c r="D16" s="246">
        <v>107000</v>
      </c>
      <c r="E16" s="246">
        <v>129999.99</v>
      </c>
      <c r="F16" s="247">
        <v>1</v>
      </c>
      <c r="G16" s="125"/>
      <c r="H16" s="125"/>
      <c r="I16" s="245" t="s">
        <v>200</v>
      </c>
      <c r="J16" s="245"/>
      <c r="K16" s="245"/>
      <c r="L16" s="246">
        <v>0</v>
      </c>
      <c r="M16" s="246">
        <v>107000</v>
      </c>
      <c r="N16" s="246">
        <v>129999.99</v>
      </c>
      <c r="O16" s="247">
        <v>3</v>
      </c>
      <c r="P16" s="125"/>
    </row>
    <row r="17" spans="2:16" x14ac:dyDescent="0.25">
      <c r="B17" s="245" t="s">
        <v>201</v>
      </c>
      <c r="C17" s="246">
        <v>12500</v>
      </c>
      <c r="D17" s="246">
        <v>130000</v>
      </c>
      <c r="E17" s="246">
        <v>164999.99</v>
      </c>
      <c r="F17" s="247">
        <v>2</v>
      </c>
      <c r="G17" s="125"/>
      <c r="H17" s="125"/>
      <c r="I17" s="245" t="s">
        <v>201</v>
      </c>
      <c r="J17" s="245"/>
      <c r="K17" s="245"/>
      <c r="L17" s="246">
        <v>13500</v>
      </c>
      <c r="M17" s="246">
        <v>130000</v>
      </c>
      <c r="N17" s="246">
        <v>164999.99</v>
      </c>
      <c r="O17" s="247">
        <v>4</v>
      </c>
      <c r="P17" s="125"/>
    </row>
    <row r="18" spans="2:16" x14ac:dyDescent="0.25">
      <c r="B18" s="245" t="s">
        <v>202</v>
      </c>
      <c r="C18" s="246">
        <v>20000</v>
      </c>
      <c r="D18" s="246">
        <v>165000</v>
      </c>
      <c r="E18" s="246">
        <v>224999.99</v>
      </c>
      <c r="F18" s="247">
        <v>3</v>
      </c>
      <c r="G18" s="125"/>
      <c r="H18" s="125"/>
      <c r="I18" s="245" t="s">
        <v>202</v>
      </c>
      <c r="J18" s="245"/>
      <c r="K18" s="245"/>
      <c r="L18" s="246">
        <v>21500</v>
      </c>
      <c r="M18" s="246">
        <v>165000</v>
      </c>
      <c r="N18" s="246">
        <v>224999.99</v>
      </c>
      <c r="O18" s="247">
        <v>5</v>
      </c>
      <c r="P18" s="125"/>
    </row>
    <row r="19" spans="2:16" x14ac:dyDescent="0.25">
      <c r="B19" s="245" t="s">
        <v>203</v>
      </c>
      <c r="C19" s="246">
        <v>30000</v>
      </c>
      <c r="D19" s="246">
        <v>225000</v>
      </c>
      <c r="E19" s="246">
        <v>399999.99</v>
      </c>
      <c r="F19" s="247">
        <v>4</v>
      </c>
      <c r="G19" s="125"/>
      <c r="H19" s="125"/>
      <c r="I19" s="245" t="s">
        <v>203</v>
      </c>
      <c r="J19" s="245"/>
      <c r="K19" s="245"/>
      <c r="L19" s="246">
        <v>31500</v>
      </c>
      <c r="M19" s="246">
        <v>225000</v>
      </c>
      <c r="N19" s="246">
        <v>399999.99</v>
      </c>
      <c r="O19" s="247">
        <v>5</v>
      </c>
      <c r="P19" s="125"/>
    </row>
    <row r="20" spans="2:16" x14ac:dyDescent="0.25">
      <c r="B20" s="245" t="s">
        <v>204</v>
      </c>
      <c r="C20" s="246">
        <v>40000</v>
      </c>
      <c r="D20" s="246">
        <v>400000</v>
      </c>
      <c r="E20" s="246" t="s">
        <v>122</v>
      </c>
      <c r="F20" s="247">
        <v>5</v>
      </c>
      <c r="G20" s="125"/>
      <c r="H20" s="125"/>
      <c r="I20" s="245" t="s">
        <v>204</v>
      </c>
      <c r="J20" s="245"/>
      <c r="K20" s="245"/>
      <c r="L20" s="246">
        <v>43000</v>
      </c>
      <c r="M20" s="246">
        <v>400000</v>
      </c>
      <c r="N20" s="246" t="s">
        <v>122</v>
      </c>
      <c r="O20" s="247">
        <v>5</v>
      </c>
      <c r="P20" s="125"/>
    </row>
    <row r="21" spans="2:16" x14ac:dyDescent="0.25">
      <c r="B21" s="125"/>
      <c r="C21" s="248"/>
      <c r="D21" s="248"/>
      <c r="E21" s="248"/>
      <c r="F21" s="249"/>
      <c r="G21" s="125"/>
      <c r="H21" s="125"/>
      <c r="I21" s="245" t="s">
        <v>204</v>
      </c>
      <c r="J21" s="245"/>
      <c r="K21" s="245"/>
      <c r="L21" s="246">
        <v>85000</v>
      </c>
      <c r="M21" s="246">
        <v>550000</v>
      </c>
      <c r="N21" s="246" t="s">
        <v>122</v>
      </c>
      <c r="O21" s="250" t="s">
        <v>222</v>
      </c>
      <c r="P21" s="125"/>
    </row>
    <row r="22" spans="2:16" x14ac:dyDescent="0.25"/>
    <row r="23" spans="2:16" x14ac:dyDescent="0.25">
      <c r="B23" s="285" t="s">
        <v>212</v>
      </c>
      <c r="C23" s="286"/>
      <c r="D23" s="286"/>
      <c r="E23" s="286"/>
      <c r="F23" s="286"/>
      <c r="G23" s="286"/>
      <c r="H23" s="286"/>
      <c r="I23" s="286"/>
      <c r="J23" s="286"/>
      <c r="K23" s="286"/>
      <c r="L23" s="286"/>
      <c r="M23" s="286"/>
      <c r="N23" s="286"/>
      <c r="O23" s="286"/>
      <c r="P23" s="286"/>
    </row>
    <row r="24" spans="2:16" x14ac:dyDescent="0.25">
      <c r="B24" s="231" t="s">
        <v>214</v>
      </c>
      <c r="C24" s="231" t="s">
        <v>215</v>
      </c>
      <c r="D24" s="231" t="s">
        <v>216</v>
      </c>
      <c r="E24" s="240"/>
      <c r="F24" s="125"/>
      <c r="G24" s="125"/>
      <c r="H24" s="125"/>
      <c r="I24" s="236"/>
      <c r="J24" s="236"/>
      <c r="K24" s="236"/>
      <c r="L24" s="236"/>
      <c r="M24" s="236"/>
      <c r="N24" s="236"/>
      <c r="O24" s="236"/>
      <c r="P24" s="125"/>
    </row>
    <row r="25" spans="2:16" x14ac:dyDescent="0.25">
      <c r="B25" s="251">
        <v>0.01</v>
      </c>
      <c r="C25" s="252">
        <v>0.01</v>
      </c>
      <c r="D25" s="252">
        <v>199999.99</v>
      </c>
      <c r="E25" s="240"/>
      <c r="F25" s="125"/>
      <c r="G25" s="125"/>
      <c r="H25" s="125"/>
      <c r="I25" s="253"/>
      <c r="J25" s="253"/>
      <c r="K25" s="253"/>
      <c r="L25" s="239"/>
      <c r="M25" s="239"/>
      <c r="N25" s="239"/>
      <c r="O25" s="239"/>
      <c r="P25" s="125"/>
    </row>
    <row r="26" spans="2:16" x14ac:dyDescent="0.25">
      <c r="B26" s="251">
        <v>1.15E-2</v>
      </c>
      <c r="C26" s="252">
        <v>200000</v>
      </c>
      <c r="D26" s="252">
        <v>399999.99</v>
      </c>
      <c r="E26" s="239"/>
      <c r="F26" s="125"/>
      <c r="G26" s="125"/>
      <c r="H26" s="125"/>
      <c r="I26" s="254"/>
      <c r="J26" s="254"/>
      <c r="K26" s="254"/>
      <c r="L26" s="239"/>
      <c r="M26" s="239"/>
      <c r="N26" s="239"/>
      <c r="O26" s="239"/>
      <c r="P26" s="125"/>
    </row>
    <row r="27" spans="2:16" x14ac:dyDescent="0.25">
      <c r="B27" s="255">
        <v>1.4E-2</v>
      </c>
      <c r="C27" s="246">
        <v>400000</v>
      </c>
      <c r="D27" s="246">
        <v>699999.99</v>
      </c>
      <c r="E27" s="125"/>
      <c r="F27" s="125"/>
      <c r="G27" s="125"/>
      <c r="H27" s="125"/>
      <c r="I27" s="253"/>
      <c r="J27" s="253"/>
      <c r="K27" s="253"/>
      <c r="L27" s="239"/>
      <c r="M27" s="239"/>
      <c r="N27" s="239"/>
      <c r="O27" s="239"/>
      <c r="P27" s="125"/>
    </row>
    <row r="28" spans="2:16" x14ac:dyDescent="0.25">
      <c r="B28" s="255">
        <v>1.6E-2</v>
      </c>
      <c r="C28" s="246">
        <v>700000</v>
      </c>
      <c r="D28" s="246">
        <v>999999.99</v>
      </c>
      <c r="E28" s="125"/>
      <c r="F28" s="125"/>
      <c r="G28" s="125"/>
      <c r="H28" s="125"/>
      <c r="I28" s="253"/>
      <c r="J28" s="253"/>
      <c r="K28" s="253"/>
      <c r="L28" s="239"/>
      <c r="M28" s="239"/>
      <c r="N28" s="239"/>
      <c r="O28" s="239"/>
      <c r="P28" s="125"/>
    </row>
    <row r="29" spans="2:16" x14ac:dyDescent="0.25">
      <c r="B29" s="255">
        <v>0.02</v>
      </c>
      <c r="C29" s="246">
        <v>1000000</v>
      </c>
      <c r="D29" s="256" t="s">
        <v>122</v>
      </c>
      <c r="E29" s="125"/>
      <c r="F29" s="125"/>
      <c r="G29" s="125"/>
      <c r="H29" s="125"/>
      <c r="I29" s="253"/>
      <c r="J29" s="253"/>
      <c r="K29" s="253"/>
      <c r="L29" s="239"/>
      <c r="M29" s="239"/>
      <c r="N29" s="239"/>
      <c r="O29" s="239"/>
      <c r="P29" s="125"/>
    </row>
    <row r="30" spans="2:16" x14ac:dyDescent="0.25">
      <c r="B30" s="242" t="s">
        <v>134</v>
      </c>
      <c r="C30" s="125"/>
      <c r="D30" s="125"/>
      <c r="E30" s="125"/>
      <c r="F30" s="125"/>
      <c r="G30" s="125"/>
      <c r="H30" s="125"/>
      <c r="I30" s="242" t="s">
        <v>135</v>
      </c>
      <c r="J30" s="242"/>
      <c r="K30" s="242"/>
      <c r="L30" s="125"/>
      <c r="M30" s="125"/>
      <c r="N30" s="125"/>
      <c r="O30" s="125"/>
      <c r="P30" s="125"/>
    </row>
    <row r="31" spans="2:16" x14ac:dyDescent="0.25">
      <c r="B31" s="230" t="s">
        <v>189</v>
      </c>
      <c r="C31" s="233" t="s">
        <v>213</v>
      </c>
      <c r="D31" s="233" t="s">
        <v>217</v>
      </c>
      <c r="E31" s="233" t="s">
        <v>218</v>
      </c>
      <c r="F31" s="125"/>
      <c r="G31" s="125"/>
      <c r="H31" s="125"/>
      <c r="I31" s="230" t="s">
        <v>189</v>
      </c>
      <c r="J31" s="230"/>
      <c r="K31" s="230"/>
      <c r="L31" s="233" t="s">
        <v>213</v>
      </c>
      <c r="M31" s="233" t="s">
        <v>217</v>
      </c>
      <c r="N31" s="233" t="s">
        <v>218</v>
      </c>
      <c r="O31" s="242"/>
      <c r="P31" s="125"/>
    </row>
    <row r="32" spans="2:16" x14ac:dyDescent="0.25">
      <c r="B32" s="257">
        <v>0.01</v>
      </c>
      <c r="C32" s="244">
        <v>1.5E-3</v>
      </c>
      <c r="D32" s="244">
        <v>1.5E-3</v>
      </c>
      <c r="E32" s="244">
        <v>1E-3</v>
      </c>
      <c r="F32" s="125"/>
      <c r="G32" s="125"/>
      <c r="H32" s="125"/>
      <c r="I32" s="257">
        <v>0.01</v>
      </c>
      <c r="J32" s="257"/>
      <c r="K32" s="257"/>
      <c r="L32" s="244">
        <v>2.5000000000000001E-3</v>
      </c>
      <c r="M32" s="244">
        <v>0</v>
      </c>
      <c r="N32" s="244">
        <v>0</v>
      </c>
      <c r="O32" s="239"/>
      <c r="P32" s="125"/>
    </row>
    <row r="33" spans="2:16" x14ac:dyDescent="0.25">
      <c r="B33" s="257">
        <v>0.01</v>
      </c>
      <c r="C33" s="244">
        <v>1.5E-3</v>
      </c>
      <c r="D33" s="244">
        <v>1.5E-3</v>
      </c>
      <c r="E33" s="244">
        <v>1E-3</v>
      </c>
      <c r="F33" s="125"/>
      <c r="G33" s="125"/>
      <c r="H33" s="125"/>
      <c r="I33" s="257">
        <v>0.01</v>
      </c>
      <c r="J33" s="257"/>
      <c r="K33" s="257"/>
      <c r="L33" s="244">
        <v>2.5000000000000001E-3</v>
      </c>
      <c r="M33" s="244">
        <v>0</v>
      </c>
      <c r="N33" s="244">
        <v>0</v>
      </c>
      <c r="O33" s="239"/>
      <c r="P33" s="125"/>
    </row>
    <row r="34" spans="2:16" x14ac:dyDescent="0.25">
      <c r="B34" s="257">
        <v>0.01</v>
      </c>
      <c r="C34" s="244">
        <v>1.5E-3</v>
      </c>
      <c r="D34" s="244">
        <v>1.5E-3</v>
      </c>
      <c r="E34" s="244">
        <v>1E-3</v>
      </c>
      <c r="F34" s="125"/>
      <c r="G34" s="125"/>
      <c r="H34" s="125"/>
      <c r="I34" s="257">
        <v>0.01</v>
      </c>
      <c r="J34" s="257"/>
      <c r="K34" s="257"/>
      <c r="L34" s="244">
        <v>2.5000000000000001E-3</v>
      </c>
      <c r="M34" s="244">
        <v>0</v>
      </c>
      <c r="N34" s="244">
        <v>0</v>
      </c>
      <c r="O34" s="239"/>
      <c r="P34" s="125"/>
    </row>
    <row r="35" spans="2:16" x14ac:dyDescent="0.25">
      <c r="B35" s="257">
        <v>0.01</v>
      </c>
      <c r="C35" s="244">
        <v>1.5E-3</v>
      </c>
      <c r="D35" s="244">
        <v>1.5E-3</v>
      </c>
      <c r="E35" s="244">
        <v>1E-3</v>
      </c>
      <c r="F35" s="125"/>
      <c r="G35" s="125"/>
      <c r="H35" s="125"/>
      <c r="I35" s="257">
        <v>0.01</v>
      </c>
      <c r="J35" s="257"/>
      <c r="K35" s="257"/>
      <c r="L35" s="244">
        <v>2.5000000000000001E-3</v>
      </c>
      <c r="M35" s="244">
        <v>0</v>
      </c>
      <c r="N35" s="244">
        <v>0</v>
      </c>
      <c r="O35" s="239"/>
      <c r="P35" s="125"/>
    </row>
    <row r="36" spans="2:16" x14ac:dyDescent="0.25">
      <c r="B36" s="257">
        <v>0.01</v>
      </c>
      <c r="C36" s="244">
        <v>1.5E-3</v>
      </c>
      <c r="D36" s="244">
        <v>1.5E-3</v>
      </c>
      <c r="E36" s="244">
        <v>1E-3</v>
      </c>
      <c r="F36" s="125"/>
      <c r="G36" s="125"/>
      <c r="H36" s="125"/>
      <c r="I36" s="257">
        <v>0.01</v>
      </c>
      <c r="J36" s="257"/>
      <c r="K36" s="257"/>
      <c r="L36" s="244">
        <v>2.5000000000000001E-3</v>
      </c>
      <c r="M36" s="244">
        <v>0</v>
      </c>
      <c r="N36" s="244">
        <v>0</v>
      </c>
      <c r="O36" s="239"/>
      <c r="P36" s="125"/>
    </row>
    <row r="37" spans="2:16" x14ac:dyDescent="0.25">
      <c r="B37" s="258"/>
      <c r="C37" s="239"/>
      <c r="D37" s="239"/>
      <c r="E37" s="239"/>
      <c r="F37" s="125"/>
      <c r="G37" s="125"/>
      <c r="H37" s="125"/>
      <c r="I37" s="258"/>
      <c r="J37" s="258"/>
      <c r="K37" s="258"/>
      <c r="L37" s="239"/>
      <c r="M37" s="239"/>
      <c r="N37" s="239"/>
      <c r="O37" s="239"/>
      <c r="P37" s="125"/>
    </row>
    <row r="38" spans="2:16" x14ac:dyDescent="0.25">
      <c r="B38" s="230" t="s">
        <v>120</v>
      </c>
      <c r="C38" s="233" t="s">
        <v>213</v>
      </c>
      <c r="D38" s="233" t="s">
        <v>217</v>
      </c>
      <c r="E38" s="233" t="s">
        <v>218</v>
      </c>
      <c r="F38" s="125"/>
      <c r="G38" s="125"/>
      <c r="H38" s="125"/>
      <c r="I38" s="230" t="s">
        <v>120</v>
      </c>
      <c r="J38" s="230"/>
      <c r="K38" s="230"/>
      <c r="L38" s="233" t="s">
        <v>213</v>
      </c>
      <c r="M38" s="233" t="s">
        <v>217</v>
      </c>
      <c r="N38" s="233" t="s">
        <v>218</v>
      </c>
      <c r="O38" s="242"/>
      <c r="P38" s="125"/>
    </row>
    <row r="39" spans="2:16" x14ac:dyDescent="0.25">
      <c r="B39" s="257">
        <v>0.01</v>
      </c>
      <c r="C39" s="244">
        <v>1.5E-3</v>
      </c>
      <c r="D39" s="244">
        <v>2E-3</v>
      </c>
      <c r="E39" s="244">
        <v>0</v>
      </c>
      <c r="F39" s="125"/>
      <c r="G39" s="125"/>
      <c r="H39" s="125"/>
      <c r="I39" s="257">
        <v>0.01</v>
      </c>
      <c r="J39" s="257"/>
      <c r="K39" s="257"/>
      <c r="L39" s="244">
        <v>1.5E-3</v>
      </c>
      <c r="M39" s="244">
        <v>2E-3</v>
      </c>
      <c r="N39" s="244">
        <v>0</v>
      </c>
      <c r="O39" s="239"/>
      <c r="P39" s="125"/>
    </row>
    <row r="40" spans="2:16" x14ac:dyDescent="0.25">
      <c r="B40" s="257">
        <v>1.15E-2</v>
      </c>
      <c r="C40" s="244">
        <v>1.6999999999999999E-3</v>
      </c>
      <c r="D40" s="244">
        <v>2.3999999999999998E-3</v>
      </c>
      <c r="E40" s="244">
        <v>0</v>
      </c>
      <c r="F40" s="125"/>
      <c r="G40" s="125"/>
      <c r="H40" s="125"/>
      <c r="I40" s="257">
        <v>1.15E-2</v>
      </c>
      <c r="J40" s="257"/>
      <c r="K40" s="257"/>
      <c r="L40" s="244">
        <v>1.6999999999999999E-3</v>
      </c>
      <c r="M40" s="244">
        <v>2.3999999999999998E-3</v>
      </c>
      <c r="N40" s="244">
        <v>0</v>
      </c>
      <c r="O40" s="239"/>
      <c r="P40" s="125"/>
    </row>
    <row r="41" spans="2:16" x14ac:dyDescent="0.25">
      <c r="B41" s="257">
        <v>1.4E-2</v>
      </c>
      <c r="C41" s="244">
        <v>2E-3</v>
      </c>
      <c r="D41" s="244">
        <v>2E-3</v>
      </c>
      <c r="E41" s="244">
        <v>2E-3</v>
      </c>
      <c r="F41" s="125"/>
      <c r="G41" s="125"/>
      <c r="H41" s="125"/>
      <c r="I41" s="257">
        <v>1.4E-2</v>
      </c>
      <c r="J41" s="257"/>
      <c r="K41" s="257"/>
      <c r="L41" s="244">
        <v>2E-3</v>
      </c>
      <c r="M41" s="244">
        <v>2E-3</v>
      </c>
      <c r="N41" s="244">
        <v>2E-3</v>
      </c>
      <c r="O41" s="239"/>
      <c r="P41" s="125"/>
    </row>
    <row r="42" spans="2:16" x14ac:dyDescent="0.25">
      <c r="B42" s="257">
        <v>1.6E-2</v>
      </c>
      <c r="C42" s="244">
        <v>2.3E-3</v>
      </c>
      <c r="D42" s="244">
        <v>2.3E-3</v>
      </c>
      <c r="E42" s="244">
        <v>2.2000000000000001E-3</v>
      </c>
      <c r="F42" s="125"/>
      <c r="G42" s="125"/>
      <c r="H42" s="125"/>
      <c r="I42" s="257">
        <v>1.6E-2</v>
      </c>
      <c r="J42" s="257"/>
      <c r="K42" s="257"/>
      <c r="L42" s="244">
        <v>2.3E-3</v>
      </c>
      <c r="M42" s="244">
        <v>2.3E-3</v>
      </c>
      <c r="N42" s="244">
        <v>2.2000000000000001E-3</v>
      </c>
      <c r="O42" s="239"/>
      <c r="P42" s="125"/>
    </row>
    <row r="43" spans="2:16" x14ac:dyDescent="0.25">
      <c r="B43" s="257">
        <v>0.02</v>
      </c>
      <c r="C43" s="244">
        <v>3.0000000000000001E-3</v>
      </c>
      <c r="D43" s="244">
        <v>2.7000000000000001E-3</v>
      </c>
      <c r="E43" s="244">
        <v>2.5999999999999999E-3</v>
      </c>
      <c r="F43" s="125"/>
      <c r="G43" s="125"/>
      <c r="H43" s="125"/>
      <c r="I43" s="257">
        <v>0.02</v>
      </c>
      <c r="J43" s="257"/>
      <c r="K43" s="257"/>
      <c r="L43" s="244">
        <v>3.0000000000000001E-3</v>
      </c>
      <c r="M43" s="244">
        <v>2.7000000000000001E-3</v>
      </c>
      <c r="N43" s="244">
        <v>2.5999999999999999E-3</v>
      </c>
      <c r="O43" s="239"/>
      <c r="P43" s="125"/>
    </row>
    <row r="44" spans="2:16" x14ac:dyDescent="0.25"/>
  </sheetData>
  <mergeCells count="2">
    <mergeCell ref="B2:P2"/>
    <mergeCell ref="B23:P23"/>
  </mergeCells>
  <pageMargins left="0.511811024" right="0.511811024" top="0.78740157499999996" bottom="0.78740157499999996" header="0.31496062000000002" footer="0.31496062000000002"/>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41"/>
  <sheetViews>
    <sheetView showGridLines="0" zoomScale="90" zoomScaleNormal="90" workbookViewId="0">
      <selection activeCell="A9" sqref="A9:B9"/>
    </sheetView>
  </sheetViews>
  <sheetFormatPr defaultColWidth="9.33203125" defaultRowHeight="13.8" x14ac:dyDescent="0.25"/>
  <cols>
    <col min="1" max="2" width="14.33203125" style="134" customWidth="1"/>
    <col min="3" max="3" width="17.77734375" style="95" customWidth="1"/>
    <col min="4" max="4" width="16.33203125" style="135" customWidth="1"/>
    <col min="5" max="5" width="17.77734375" style="136" customWidth="1"/>
    <col min="6" max="6" width="5.77734375" style="219" customWidth="1"/>
    <col min="7" max="11" width="17.77734375" style="136" customWidth="1"/>
    <col min="12" max="12" width="0.77734375" style="95" customWidth="1"/>
    <col min="13" max="13" width="6.77734375" style="137" customWidth="1"/>
    <col min="14" max="14" width="14.6640625" style="138" bestFit="1" customWidth="1"/>
    <col min="15" max="15" width="12.77734375" style="138" bestFit="1" customWidth="1"/>
    <col min="16" max="16" width="10.44140625" style="139" customWidth="1"/>
    <col min="17" max="32" width="9.33203125" style="95" bestFit="1" customWidth="1"/>
    <col min="33" max="16384" width="9.33203125" style="95"/>
  </cols>
  <sheetData>
    <row r="1" spans="1:32" ht="16.5" customHeight="1" thickBot="1" x14ac:dyDescent="0.3">
      <c r="A1" s="350" t="s">
        <v>244</v>
      </c>
      <c r="B1" s="350"/>
      <c r="C1" s="350"/>
      <c r="D1" s="350"/>
      <c r="E1" s="350"/>
      <c r="F1" s="212"/>
      <c r="G1" s="203"/>
      <c r="H1" s="203"/>
      <c r="I1" s="203"/>
      <c r="J1" s="203"/>
      <c r="K1" s="203"/>
      <c r="M1" s="389" t="s">
        <v>10</v>
      </c>
      <c r="N1" s="390"/>
      <c r="O1" s="390"/>
      <c r="P1" s="390"/>
      <c r="Q1" s="390"/>
      <c r="R1" s="390"/>
      <c r="S1" s="390"/>
      <c r="T1" s="390"/>
      <c r="U1" s="390"/>
      <c r="V1" s="390"/>
      <c r="W1" s="390"/>
      <c r="X1" s="390"/>
      <c r="Y1" s="390"/>
      <c r="Z1" s="390"/>
      <c r="AA1" s="390"/>
      <c r="AB1" s="390"/>
      <c r="AC1" s="390"/>
      <c r="AD1" s="390"/>
      <c r="AE1" s="390"/>
      <c r="AF1" s="391"/>
    </row>
    <row r="2" spans="1:32" ht="16.5" customHeight="1" x14ac:dyDescent="0.25">
      <c r="A2" s="356" t="s">
        <v>226</v>
      </c>
      <c r="B2" s="357"/>
      <c r="C2" s="357"/>
      <c r="D2" s="357"/>
      <c r="E2" s="358"/>
      <c r="F2" s="213"/>
      <c r="G2" s="356" t="s">
        <v>226</v>
      </c>
      <c r="H2" s="357"/>
      <c r="I2" s="357"/>
      <c r="J2" s="357"/>
      <c r="K2" s="358"/>
      <c r="M2" s="384" t="s">
        <v>121</v>
      </c>
      <c r="N2" s="381" t="s">
        <v>209</v>
      </c>
      <c r="O2" s="381" t="s">
        <v>210</v>
      </c>
      <c r="P2" s="369" t="s">
        <v>105</v>
      </c>
      <c r="Q2" s="376" t="s">
        <v>119</v>
      </c>
      <c r="R2" s="377"/>
      <c r="S2" s="377"/>
      <c r="T2" s="377"/>
      <c r="U2" s="377"/>
      <c r="V2" s="377"/>
      <c r="W2" s="377"/>
      <c r="X2" s="378"/>
      <c r="Y2" s="387" t="s">
        <v>120</v>
      </c>
      <c r="Z2" s="387"/>
      <c r="AA2" s="387"/>
      <c r="AB2" s="387"/>
      <c r="AC2" s="387"/>
      <c r="AD2" s="387"/>
      <c r="AE2" s="387"/>
      <c r="AF2" s="388"/>
    </row>
    <row r="3" spans="1:32" ht="21.75" customHeight="1" x14ac:dyDescent="0.25">
      <c r="A3" s="359" t="s">
        <v>102</v>
      </c>
      <c r="B3" s="360"/>
      <c r="C3" s="361" t="s">
        <v>105</v>
      </c>
      <c r="D3" s="361" t="s">
        <v>106</v>
      </c>
      <c r="E3" s="362"/>
      <c r="F3" s="214"/>
      <c r="G3" s="359" t="s">
        <v>102</v>
      </c>
      <c r="H3" s="360"/>
      <c r="I3" s="361" t="s">
        <v>105</v>
      </c>
      <c r="J3" s="361" t="s">
        <v>106</v>
      </c>
      <c r="K3" s="362"/>
      <c r="M3" s="385"/>
      <c r="N3" s="382"/>
      <c r="O3" s="382"/>
      <c r="P3" s="370"/>
      <c r="Q3" s="372" t="s">
        <v>125</v>
      </c>
      <c r="R3" s="374" t="s">
        <v>126</v>
      </c>
      <c r="S3" s="374" t="s">
        <v>127</v>
      </c>
      <c r="T3" s="374" t="s">
        <v>128</v>
      </c>
      <c r="U3" s="374" t="s">
        <v>129</v>
      </c>
      <c r="V3" s="374" t="s">
        <v>130</v>
      </c>
      <c r="W3" s="374" t="s">
        <v>131</v>
      </c>
      <c r="X3" s="379" t="s">
        <v>132</v>
      </c>
      <c r="Y3" s="363" t="s">
        <v>125</v>
      </c>
      <c r="Z3" s="365" t="s">
        <v>126</v>
      </c>
      <c r="AA3" s="365" t="s">
        <v>127</v>
      </c>
      <c r="AB3" s="365" t="s">
        <v>128</v>
      </c>
      <c r="AC3" s="365" t="s">
        <v>129</v>
      </c>
      <c r="AD3" s="365" t="s">
        <v>130</v>
      </c>
      <c r="AE3" s="365" t="s">
        <v>131</v>
      </c>
      <c r="AF3" s="367" t="s">
        <v>132</v>
      </c>
    </row>
    <row r="4" spans="1:32" ht="21.75" customHeight="1" thickBot="1" x14ac:dyDescent="0.3">
      <c r="A4" s="38" t="s">
        <v>103</v>
      </c>
      <c r="B4" s="40" t="s">
        <v>104</v>
      </c>
      <c r="C4" s="361"/>
      <c r="D4" s="30" t="s">
        <v>227</v>
      </c>
      <c r="E4" s="173" t="s">
        <v>228</v>
      </c>
      <c r="F4" s="215"/>
      <c r="G4" s="38" t="s">
        <v>103</v>
      </c>
      <c r="H4" s="40" t="s">
        <v>104</v>
      </c>
      <c r="I4" s="361"/>
      <c r="J4" s="30" t="s">
        <v>227</v>
      </c>
      <c r="K4" s="173" t="s">
        <v>228</v>
      </c>
      <c r="M4" s="386"/>
      <c r="N4" s="383"/>
      <c r="O4" s="383"/>
      <c r="P4" s="371"/>
      <c r="Q4" s="373"/>
      <c r="R4" s="375"/>
      <c r="S4" s="375"/>
      <c r="T4" s="375"/>
      <c r="U4" s="375"/>
      <c r="V4" s="375"/>
      <c r="W4" s="375"/>
      <c r="X4" s="380"/>
      <c r="Y4" s="364"/>
      <c r="Z4" s="366"/>
      <c r="AA4" s="366"/>
      <c r="AB4" s="366"/>
      <c r="AC4" s="366"/>
      <c r="AD4" s="366"/>
      <c r="AE4" s="366"/>
      <c r="AF4" s="368"/>
    </row>
    <row r="5" spans="1:32" ht="27.6" x14ac:dyDescent="0.25">
      <c r="A5" s="39">
        <v>0</v>
      </c>
      <c r="B5" s="42">
        <v>1500000</v>
      </c>
      <c r="C5" s="28">
        <v>2.7E-2</v>
      </c>
      <c r="D5" s="31" t="s">
        <v>229</v>
      </c>
      <c r="E5" s="43" t="s">
        <v>230</v>
      </c>
      <c r="F5" s="216"/>
      <c r="G5" s="39">
        <v>0</v>
      </c>
      <c r="H5" s="204">
        <v>1000000</v>
      </c>
      <c r="I5" s="205">
        <v>0.04</v>
      </c>
      <c r="J5" s="206" t="s">
        <v>325</v>
      </c>
      <c r="K5" s="207" t="s">
        <v>326</v>
      </c>
      <c r="M5" s="66">
        <v>1</v>
      </c>
      <c r="N5" s="161">
        <v>0.01</v>
      </c>
      <c r="O5" s="161">
        <v>199999.99</v>
      </c>
      <c r="P5" s="67">
        <v>0.01</v>
      </c>
      <c r="Q5" s="89">
        <f>$P$5*0.15</f>
        <v>1.5E-3</v>
      </c>
      <c r="R5" s="90">
        <f>$P$5*0.15</f>
        <v>1.5E-3</v>
      </c>
      <c r="S5" s="90">
        <f t="shared" ref="R5:V9" si="0">$P$5*0.15</f>
        <v>1.5E-3</v>
      </c>
      <c r="T5" s="90">
        <f t="shared" si="0"/>
        <v>1.5E-3</v>
      </c>
      <c r="U5" s="90">
        <f t="shared" si="0"/>
        <v>1.5E-3</v>
      </c>
      <c r="V5" s="90">
        <f t="shared" si="0"/>
        <v>1.5E-3</v>
      </c>
      <c r="W5" s="90">
        <f>$P$5*0.1</f>
        <v>1E-3</v>
      </c>
      <c r="X5" s="91">
        <v>0</v>
      </c>
      <c r="Y5" s="76">
        <v>1.5E-3</v>
      </c>
      <c r="Z5" s="76">
        <v>1.5E-3</v>
      </c>
      <c r="AA5" s="76">
        <v>1.5E-3</v>
      </c>
      <c r="AB5" s="76">
        <v>1.5E-3</v>
      </c>
      <c r="AC5" s="77">
        <v>2E-3</v>
      </c>
      <c r="AD5" s="77">
        <v>2E-3</v>
      </c>
      <c r="AE5" s="77">
        <v>0</v>
      </c>
      <c r="AF5" s="78">
        <v>0</v>
      </c>
    </row>
    <row r="6" spans="1:32" ht="27.6" x14ac:dyDescent="0.25">
      <c r="A6" s="39">
        <v>1500000</v>
      </c>
      <c r="B6" s="42">
        <v>3000000</v>
      </c>
      <c r="C6" s="28">
        <v>0.04</v>
      </c>
      <c r="D6" s="31" t="s">
        <v>231</v>
      </c>
      <c r="E6" s="43" t="s">
        <v>235</v>
      </c>
      <c r="F6" s="216"/>
      <c r="G6" s="208">
        <v>1000000</v>
      </c>
      <c r="H6" s="204">
        <v>5000000</v>
      </c>
      <c r="I6" s="205">
        <v>4.2000000000000003E-2</v>
      </c>
      <c r="J6" s="206" t="s">
        <v>327</v>
      </c>
      <c r="K6" s="207" t="s">
        <v>328</v>
      </c>
      <c r="M6" s="68">
        <v>2</v>
      </c>
      <c r="N6" s="162">
        <v>200000</v>
      </c>
      <c r="O6" s="162">
        <v>399999.99</v>
      </c>
      <c r="P6" s="69">
        <v>1.15E-2</v>
      </c>
      <c r="Q6" s="79">
        <f>$P$5*0.15</f>
        <v>1.5E-3</v>
      </c>
      <c r="R6" s="80">
        <f t="shared" si="0"/>
        <v>1.5E-3</v>
      </c>
      <c r="S6" s="80">
        <f t="shared" si="0"/>
        <v>1.5E-3</v>
      </c>
      <c r="T6" s="80">
        <f t="shared" si="0"/>
        <v>1.5E-3</v>
      </c>
      <c r="U6" s="80">
        <f t="shared" si="0"/>
        <v>1.5E-3</v>
      </c>
      <c r="V6" s="80">
        <f t="shared" si="0"/>
        <v>1.5E-3</v>
      </c>
      <c r="W6" s="80">
        <f>$P$5*0.1</f>
        <v>1E-3</v>
      </c>
      <c r="X6" s="73">
        <v>0</v>
      </c>
      <c r="Y6" s="81">
        <v>1.6999999999999999E-3</v>
      </c>
      <c r="Z6" s="81">
        <v>1.6999999999999999E-3</v>
      </c>
      <c r="AA6" s="81">
        <v>1.6999999999999999E-3</v>
      </c>
      <c r="AB6" s="81">
        <v>1.6999999999999999E-3</v>
      </c>
      <c r="AC6" s="82">
        <v>2.3999999999999998E-3</v>
      </c>
      <c r="AD6" s="82">
        <v>2.3999999999999998E-3</v>
      </c>
      <c r="AE6" s="82">
        <v>0</v>
      </c>
      <c r="AF6" s="83">
        <v>0</v>
      </c>
    </row>
    <row r="7" spans="1:32" ht="27.6" x14ac:dyDescent="0.25">
      <c r="A7" s="39">
        <v>3000000</v>
      </c>
      <c r="B7" s="42">
        <v>4000000</v>
      </c>
      <c r="C7" s="28">
        <v>4.2000000000000003E-2</v>
      </c>
      <c r="D7" s="31" t="s">
        <v>232</v>
      </c>
      <c r="E7" s="43" t="s">
        <v>236</v>
      </c>
      <c r="F7" s="216"/>
      <c r="G7" s="208">
        <v>5000000</v>
      </c>
      <c r="H7" s="204">
        <v>10000000</v>
      </c>
      <c r="I7" s="205">
        <v>4.2999999999999997E-2</v>
      </c>
      <c r="J7" s="206" t="s">
        <v>329</v>
      </c>
      <c r="K7" s="207" t="s">
        <v>330</v>
      </c>
      <c r="M7" s="68">
        <v>3</v>
      </c>
      <c r="N7" s="162">
        <v>400000</v>
      </c>
      <c r="O7" s="162">
        <v>699999.99</v>
      </c>
      <c r="P7" s="69">
        <v>1.4E-2</v>
      </c>
      <c r="Q7" s="79">
        <f>$P$5*0.15</f>
        <v>1.5E-3</v>
      </c>
      <c r="R7" s="80">
        <f t="shared" si="0"/>
        <v>1.5E-3</v>
      </c>
      <c r="S7" s="80">
        <f t="shared" si="0"/>
        <v>1.5E-3</v>
      </c>
      <c r="T7" s="80">
        <f t="shared" si="0"/>
        <v>1.5E-3</v>
      </c>
      <c r="U7" s="80">
        <f t="shared" si="0"/>
        <v>1.5E-3</v>
      </c>
      <c r="V7" s="80">
        <f t="shared" si="0"/>
        <v>1.5E-3</v>
      </c>
      <c r="W7" s="80">
        <f>$P$5*0.1</f>
        <v>1E-3</v>
      </c>
      <c r="X7" s="73">
        <v>0</v>
      </c>
      <c r="Y7" s="81">
        <v>2E-3</v>
      </c>
      <c r="Z7" s="81">
        <v>2E-3</v>
      </c>
      <c r="AA7" s="81">
        <v>2E-3</v>
      </c>
      <c r="AB7" s="81">
        <v>2E-3</v>
      </c>
      <c r="AC7" s="81">
        <v>2E-3</v>
      </c>
      <c r="AD7" s="81">
        <v>2E-3</v>
      </c>
      <c r="AE7" s="81">
        <v>2E-3</v>
      </c>
      <c r="AF7" s="83">
        <v>0</v>
      </c>
    </row>
    <row r="8" spans="1:32" ht="27.6" x14ac:dyDescent="0.25">
      <c r="A8" s="39">
        <v>4000000</v>
      </c>
      <c r="B8" s="42">
        <v>5000000</v>
      </c>
      <c r="C8" s="28">
        <v>4.3999999999999997E-2</v>
      </c>
      <c r="D8" s="31" t="s">
        <v>233</v>
      </c>
      <c r="E8" s="43" t="s">
        <v>237</v>
      </c>
      <c r="F8" s="216"/>
      <c r="G8" s="208">
        <v>10000000</v>
      </c>
      <c r="H8" s="204">
        <v>15000000</v>
      </c>
      <c r="I8" s="205">
        <v>4.4499999999999998E-2</v>
      </c>
      <c r="J8" s="206" t="s">
        <v>331</v>
      </c>
      <c r="K8" s="207" t="s">
        <v>332</v>
      </c>
      <c r="M8" s="164">
        <v>4</v>
      </c>
      <c r="N8" s="165">
        <v>700000</v>
      </c>
      <c r="O8" s="165">
        <v>999999.99</v>
      </c>
      <c r="P8" s="166">
        <v>1.6E-2</v>
      </c>
      <c r="Q8" s="167">
        <f>$P$5*0.15</f>
        <v>1.5E-3</v>
      </c>
      <c r="R8" s="168">
        <f t="shared" si="0"/>
        <v>1.5E-3</v>
      </c>
      <c r="S8" s="168">
        <f t="shared" si="0"/>
        <v>1.5E-3</v>
      </c>
      <c r="T8" s="168">
        <f t="shared" si="0"/>
        <v>1.5E-3</v>
      </c>
      <c r="U8" s="168">
        <f t="shared" si="0"/>
        <v>1.5E-3</v>
      </c>
      <c r="V8" s="168">
        <f t="shared" si="0"/>
        <v>1.5E-3</v>
      </c>
      <c r="W8" s="168">
        <f>$P$5*0.1</f>
        <v>1E-3</v>
      </c>
      <c r="X8" s="169">
        <v>0</v>
      </c>
      <c r="Y8" s="170">
        <v>2.3E-3</v>
      </c>
      <c r="Z8" s="170">
        <v>2.3E-3</v>
      </c>
      <c r="AA8" s="170">
        <v>2.3E-3</v>
      </c>
      <c r="AB8" s="170">
        <v>2.3E-3</v>
      </c>
      <c r="AC8" s="170">
        <v>2.3E-3</v>
      </c>
      <c r="AD8" s="170">
        <v>2.3E-3</v>
      </c>
      <c r="AE8" s="171">
        <v>2.2000000000000001E-3</v>
      </c>
      <c r="AF8" s="172">
        <v>0</v>
      </c>
    </row>
    <row r="9" spans="1:32" ht="25.5" customHeight="1" thickBot="1" x14ac:dyDescent="0.3">
      <c r="A9" s="352" t="s">
        <v>108</v>
      </c>
      <c r="B9" s="353"/>
      <c r="C9" s="44">
        <v>4.5999999999999999E-2</v>
      </c>
      <c r="D9" s="45" t="s">
        <v>234</v>
      </c>
      <c r="E9" s="46" t="s">
        <v>236</v>
      </c>
      <c r="F9" s="216"/>
      <c r="G9" s="396" t="s">
        <v>333</v>
      </c>
      <c r="H9" s="397"/>
      <c r="I9" s="209">
        <v>4.5999999999999999E-2</v>
      </c>
      <c r="J9" s="210" t="s">
        <v>334</v>
      </c>
      <c r="K9" s="211" t="s">
        <v>328</v>
      </c>
      <c r="M9" s="70">
        <v>5</v>
      </c>
      <c r="N9" s="163">
        <v>1000000</v>
      </c>
      <c r="O9" s="163" t="s">
        <v>122</v>
      </c>
      <c r="P9" s="71">
        <v>0.02</v>
      </c>
      <c r="Q9" s="84">
        <f>$P$5*0.15</f>
        <v>1.5E-3</v>
      </c>
      <c r="R9" s="85">
        <f t="shared" si="0"/>
        <v>1.5E-3</v>
      </c>
      <c r="S9" s="85">
        <f t="shared" si="0"/>
        <v>1.5E-3</v>
      </c>
      <c r="T9" s="85">
        <f t="shared" si="0"/>
        <v>1.5E-3</v>
      </c>
      <c r="U9" s="85">
        <f t="shared" si="0"/>
        <v>1.5E-3</v>
      </c>
      <c r="V9" s="85">
        <f t="shared" si="0"/>
        <v>1.5E-3</v>
      </c>
      <c r="W9" s="85">
        <f>$P$5*0.1</f>
        <v>1E-3</v>
      </c>
      <c r="X9" s="74">
        <v>0</v>
      </c>
      <c r="Y9" s="86">
        <v>3.0000000000000001E-3</v>
      </c>
      <c r="Z9" s="86">
        <v>3.0000000000000001E-3</v>
      </c>
      <c r="AA9" s="86">
        <v>3.0000000000000001E-3</v>
      </c>
      <c r="AB9" s="86">
        <v>3.0000000000000001E-3</v>
      </c>
      <c r="AC9" s="87">
        <v>2.7000000000000001E-3</v>
      </c>
      <c r="AD9" s="87">
        <v>2.7000000000000001E-3</v>
      </c>
      <c r="AE9" s="87">
        <v>2.5999999999999999E-3</v>
      </c>
      <c r="AF9" s="88">
        <v>0</v>
      </c>
    </row>
    <row r="10" spans="1:32" ht="14.4" thickBot="1" x14ac:dyDescent="0.3">
      <c r="A10" s="106"/>
      <c r="B10" s="95"/>
      <c r="D10" s="95"/>
      <c r="E10" s="95"/>
      <c r="F10" s="160"/>
      <c r="G10" s="95"/>
      <c r="H10" s="95"/>
      <c r="I10" s="95"/>
      <c r="J10" s="95"/>
      <c r="K10" s="95"/>
    </row>
    <row r="11" spans="1:32" ht="16.5" customHeight="1" x14ac:dyDescent="0.25">
      <c r="A11" s="356" t="s">
        <v>238</v>
      </c>
      <c r="B11" s="357"/>
      <c r="C11" s="357"/>
      <c r="D11" s="357"/>
      <c r="E11" s="358"/>
      <c r="F11" s="213"/>
      <c r="G11" s="356" t="s">
        <v>238</v>
      </c>
      <c r="H11" s="357"/>
      <c r="I11" s="357"/>
      <c r="J11" s="357"/>
      <c r="K11" s="358"/>
      <c r="L11" s="115"/>
      <c r="M11" s="384" t="s">
        <v>121</v>
      </c>
      <c r="N11" s="381" t="s">
        <v>209</v>
      </c>
      <c r="O11" s="381" t="s">
        <v>210</v>
      </c>
      <c r="P11" s="369" t="s">
        <v>105</v>
      </c>
      <c r="Q11" s="376" t="s">
        <v>119</v>
      </c>
      <c r="R11" s="377"/>
      <c r="S11" s="377"/>
      <c r="T11" s="377"/>
      <c r="U11" s="377"/>
      <c r="V11" s="377"/>
      <c r="W11" s="377"/>
      <c r="X11" s="378"/>
      <c r="Y11" s="387" t="s">
        <v>120</v>
      </c>
      <c r="Z11" s="387"/>
      <c r="AA11" s="387"/>
      <c r="AB11" s="387"/>
      <c r="AC11" s="387"/>
      <c r="AD11" s="387"/>
      <c r="AE11" s="387"/>
      <c r="AF11" s="388"/>
    </row>
    <row r="12" spans="1:32" ht="21.75" customHeight="1" x14ac:dyDescent="0.25">
      <c r="A12" s="359" t="s">
        <v>102</v>
      </c>
      <c r="B12" s="360"/>
      <c r="C12" s="361" t="s">
        <v>105</v>
      </c>
      <c r="D12" s="361" t="s">
        <v>106</v>
      </c>
      <c r="E12" s="362"/>
      <c r="F12" s="214"/>
      <c r="G12" s="359" t="s">
        <v>102</v>
      </c>
      <c r="H12" s="360"/>
      <c r="I12" s="361" t="s">
        <v>105</v>
      </c>
      <c r="J12" s="361" t="s">
        <v>106</v>
      </c>
      <c r="K12" s="362"/>
      <c r="L12" s="115"/>
      <c r="M12" s="385"/>
      <c r="N12" s="382"/>
      <c r="O12" s="382"/>
      <c r="P12" s="370"/>
      <c r="Q12" s="372" t="s">
        <v>125</v>
      </c>
      <c r="R12" s="374" t="s">
        <v>126</v>
      </c>
      <c r="S12" s="374" t="s">
        <v>127</v>
      </c>
      <c r="T12" s="374" t="s">
        <v>128</v>
      </c>
      <c r="U12" s="374" t="s">
        <v>129</v>
      </c>
      <c r="V12" s="374" t="s">
        <v>130</v>
      </c>
      <c r="W12" s="374" t="s">
        <v>131</v>
      </c>
      <c r="X12" s="379" t="s">
        <v>132</v>
      </c>
      <c r="Y12" s="363" t="s">
        <v>125</v>
      </c>
      <c r="Z12" s="365" t="s">
        <v>126</v>
      </c>
      <c r="AA12" s="365" t="s">
        <v>127</v>
      </c>
      <c r="AB12" s="365" t="s">
        <v>128</v>
      </c>
      <c r="AC12" s="365" t="s">
        <v>129</v>
      </c>
      <c r="AD12" s="365" t="s">
        <v>130</v>
      </c>
      <c r="AE12" s="365" t="s">
        <v>131</v>
      </c>
      <c r="AF12" s="367" t="s">
        <v>132</v>
      </c>
    </row>
    <row r="13" spans="1:32" ht="21.75" customHeight="1" thickBot="1" x14ac:dyDescent="0.3">
      <c r="A13" s="38" t="s">
        <v>103</v>
      </c>
      <c r="B13" s="40" t="s">
        <v>104</v>
      </c>
      <c r="C13" s="361"/>
      <c r="D13" s="392" t="s">
        <v>239</v>
      </c>
      <c r="E13" s="393"/>
      <c r="F13" s="217"/>
      <c r="G13" s="38" t="s">
        <v>103</v>
      </c>
      <c r="H13" s="40" t="s">
        <v>104</v>
      </c>
      <c r="I13" s="361"/>
      <c r="J13" s="223" t="s">
        <v>336</v>
      </c>
      <c r="K13" s="224" t="s">
        <v>335</v>
      </c>
      <c r="M13" s="386"/>
      <c r="N13" s="383"/>
      <c r="O13" s="383"/>
      <c r="P13" s="371"/>
      <c r="Q13" s="373"/>
      <c r="R13" s="375"/>
      <c r="S13" s="375"/>
      <c r="T13" s="375"/>
      <c r="U13" s="375"/>
      <c r="V13" s="375"/>
      <c r="W13" s="375"/>
      <c r="X13" s="380"/>
      <c r="Y13" s="364"/>
      <c r="Z13" s="366"/>
      <c r="AA13" s="366"/>
      <c r="AB13" s="366"/>
      <c r="AC13" s="366"/>
      <c r="AD13" s="366"/>
      <c r="AE13" s="366"/>
      <c r="AF13" s="368"/>
    </row>
    <row r="14" spans="1:32" ht="25.5" customHeight="1" x14ac:dyDescent="0.25">
      <c r="A14" s="39">
        <v>0</v>
      </c>
      <c r="B14" s="42">
        <v>1500000</v>
      </c>
      <c r="C14" s="28">
        <v>2.7E-2</v>
      </c>
      <c r="D14" s="394" t="s">
        <v>240</v>
      </c>
      <c r="E14" s="395"/>
      <c r="F14" s="218"/>
      <c r="G14" s="39">
        <v>0</v>
      </c>
      <c r="H14" s="204">
        <v>1000000</v>
      </c>
      <c r="I14" s="205">
        <v>0.04</v>
      </c>
      <c r="J14" s="206" t="s">
        <v>107</v>
      </c>
      <c r="K14" s="207" t="s">
        <v>236</v>
      </c>
      <c r="L14" s="125"/>
      <c r="M14" s="66">
        <v>1</v>
      </c>
      <c r="N14" s="161">
        <v>0.01</v>
      </c>
      <c r="O14" s="161">
        <v>199999.99</v>
      </c>
      <c r="P14" s="67">
        <v>0.01</v>
      </c>
      <c r="Q14" s="89">
        <f>$P$14*0.25</f>
        <v>2.5000000000000001E-3</v>
      </c>
      <c r="R14" s="90">
        <f t="shared" ref="R14:T15" si="1">$P$14*0.25</f>
        <v>2.5000000000000001E-3</v>
      </c>
      <c r="S14" s="90">
        <f t="shared" si="1"/>
        <v>2.5000000000000001E-3</v>
      </c>
      <c r="T14" s="90">
        <f t="shared" si="1"/>
        <v>2.5000000000000001E-3</v>
      </c>
      <c r="U14" s="75">
        <v>0</v>
      </c>
      <c r="V14" s="75">
        <v>0</v>
      </c>
      <c r="W14" s="75">
        <v>0</v>
      </c>
      <c r="X14" s="72">
        <v>0</v>
      </c>
      <c r="Y14" s="76">
        <v>1.5E-3</v>
      </c>
      <c r="Z14" s="77">
        <v>1.5E-3</v>
      </c>
      <c r="AA14" s="77">
        <v>1.5E-3</v>
      </c>
      <c r="AB14" s="77">
        <v>1.5E-3</v>
      </c>
      <c r="AC14" s="77">
        <v>2E-3</v>
      </c>
      <c r="AD14" s="77">
        <v>2E-3</v>
      </c>
      <c r="AE14" s="77">
        <v>0</v>
      </c>
      <c r="AF14" s="78">
        <v>0</v>
      </c>
    </row>
    <row r="15" spans="1:32" ht="25.5" customHeight="1" x14ac:dyDescent="0.25">
      <c r="A15" s="39">
        <v>1500000</v>
      </c>
      <c r="B15" s="42">
        <v>3000000</v>
      </c>
      <c r="C15" s="28">
        <v>0.04</v>
      </c>
      <c r="D15" s="394" t="s">
        <v>107</v>
      </c>
      <c r="E15" s="395"/>
      <c r="F15" s="218"/>
      <c r="G15" s="208">
        <v>1000000</v>
      </c>
      <c r="H15" s="204">
        <v>5000000</v>
      </c>
      <c r="I15" s="205">
        <v>4.2000000000000003E-2</v>
      </c>
      <c r="J15" s="206" t="s">
        <v>241</v>
      </c>
      <c r="K15" s="206" t="s">
        <v>241</v>
      </c>
      <c r="M15" s="68">
        <v>2</v>
      </c>
      <c r="N15" s="162">
        <v>200000</v>
      </c>
      <c r="O15" s="162">
        <v>399999.99</v>
      </c>
      <c r="P15" s="69">
        <v>1.15E-2</v>
      </c>
      <c r="Q15" s="79">
        <f t="shared" ref="Q15:T18" si="2">$P$14*0.25</f>
        <v>2.5000000000000001E-3</v>
      </c>
      <c r="R15" s="80">
        <f t="shared" si="2"/>
        <v>2.5000000000000001E-3</v>
      </c>
      <c r="S15" s="80">
        <f t="shared" si="2"/>
        <v>2.5000000000000001E-3</v>
      </c>
      <c r="T15" s="80">
        <f t="shared" si="1"/>
        <v>2.5000000000000001E-3</v>
      </c>
      <c r="U15" s="80">
        <v>0</v>
      </c>
      <c r="V15" s="80">
        <v>0</v>
      </c>
      <c r="W15" s="80">
        <v>0</v>
      </c>
      <c r="X15" s="73">
        <v>0</v>
      </c>
      <c r="Y15" s="81">
        <v>1.6999999999999999E-3</v>
      </c>
      <c r="Z15" s="82">
        <v>1.6999999999999999E-3</v>
      </c>
      <c r="AA15" s="82">
        <v>1.6999999999999999E-3</v>
      </c>
      <c r="AB15" s="82">
        <v>1.6999999999999999E-3</v>
      </c>
      <c r="AC15" s="82">
        <v>2.3999999999999998E-3</v>
      </c>
      <c r="AD15" s="82">
        <v>2.3999999999999998E-3</v>
      </c>
      <c r="AE15" s="82">
        <v>0</v>
      </c>
      <c r="AF15" s="83">
        <v>0</v>
      </c>
    </row>
    <row r="16" spans="1:32" ht="25.5" customHeight="1" x14ac:dyDescent="0.25">
      <c r="A16" s="39">
        <v>3000000</v>
      </c>
      <c r="B16" s="42">
        <v>4000000</v>
      </c>
      <c r="C16" s="28">
        <v>4.2000000000000003E-2</v>
      </c>
      <c r="D16" s="394" t="s">
        <v>241</v>
      </c>
      <c r="E16" s="395"/>
      <c r="F16" s="218"/>
      <c r="G16" s="208">
        <v>5000000</v>
      </c>
      <c r="H16" s="204">
        <v>10000000</v>
      </c>
      <c r="I16" s="205">
        <v>4.2999999999999997E-2</v>
      </c>
      <c r="J16" s="206" t="s">
        <v>241</v>
      </c>
      <c r="K16" s="221" t="s">
        <v>337</v>
      </c>
      <c r="M16" s="68">
        <v>3</v>
      </c>
      <c r="N16" s="162">
        <v>400000</v>
      </c>
      <c r="O16" s="162">
        <v>699999.99</v>
      </c>
      <c r="P16" s="69">
        <v>1.4E-2</v>
      </c>
      <c r="Q16" s="79">
        <f t="shared" si="2"/>
        <v>2.5000000000000001E-3</v>
      </c>
      <c r="R16" s="80">
        <f t="shared" si="2"/>
        <v>2.5000000000000001E-3</v>
      </c>
      <c r="S16" s="80">
        <f t="shared" si="2"/>
        <v>2.5000000000000001E-3</v>
      </c>
      <c r="T16" s="80">
        <f t="shared" si="2"/>
        <v>2.5000000000000001E-3</v>
      </c>
      <c r="U16" s="80">
        <v>0</v>
      </c>
      <c r="V16" s="80">
        <v>0</v>
      </c>
      <c r="W16" s="80">
        <v>0</v>
      </c>
      <c r="X16" s="73">
        <v>0</v>
      </c>
      <c r="Y16" s="81">
        <v>2E-3</v>
      </c>
      <c r="Z16" s="82">
        <v>2E-3</v>
      </c>
      <c r="AA16" s="82">
        <v>2E-3</v>
      </c>
      <c r="AB16" s="82">
        <v>2E-3</v>
      </c>
      <c r="AC16" s="82">
        <v>2E-3</v>
      </c>
      <c r="AD16" s="82">
        <v>2E-3</v>
      </c>
      <c r="AE16" s="82">
        <v>2E-3</v>
      </c>
      <c r="AF16" s="83">
        <v>0</v>
      </c>
    </row>
    <row r="17" spans="1:32" ht="25.5" customHeight="1" x14ac:dyDescent="0.25">
      <c r="A17" s="39">
        <v>4000000</v>
      </c>
      <c r="B17" s="42">
        <v>5000000</v>
      </c>
      <c r="C17" s="28">
        <v>4.3999999999999997E-2</v>
      </c>
      <c r="D17" s="394" t="s">
        <v>242</v>
      </c>
      <c r="E17" s="395"/>
      <c r="F17" s="218"/>
      <c r="G17" s="208">
        <v>10000000</v>
      </c>
      <c r="H17" s="204">
        <v>15000000</v>
      </c>
      <c r="I17" s="205">
        <v>4.4499999999999998E-2</v>
      </c>
      <c r="J17" s="206" t="s">
        <v>242</v>
      </c>
      <c r="K17" s="222" t="s">
        <v>338</v>
      </c>
      <c r="M17" s="164">
        <v>4</v>
      </c>
      <c r="N17" s="165">
        <v>700000</v>
      </c>
      <c r="O17" s="165">
        <v>999999.99</v>
      </c>
      <c r="P17" s="166">
        <v>1.6E-2</v>
      </c>
      <c r="Q17" s="167">
        <f t="shared" si="2"/>
        <v>2.5000000000000001E-3</v>
      </c>
      <c r="R17" s="168">
        <f t="shared" si="2"/>
        <v>2.5000000000000001E-3</v>
      </c>
      <c r="S17" s="168">
        <f t="shared" si="2"/>
        <v>2.5000000000000001E-3</v>
      </c>
      <c r="T17" s="168">
        <f t="shared" si="2"/>
        <v>2.5000000000000001E-3</v>
      </c>
      <c r="U17" s="168">
        <v>0</v>
      </c>
      <c r="V17" s="168">
        <v>0</v>
      </c>
      <c r="W17" s="168">
        <v>0</v>
      </c>
      <c r="X17" s="169">
        <v>0</v>
      </c>
      <c r="Y17" s="170">
        <v>2.3E-3</v>
      </c>
      <c r="Z17" s="171">
        <v>2.3E-3</v>
      </c>
      <c r="AA17" s="171">
        <v>2.3E-3</v>
      </c>
      <c r="AB17" s="171">
        <v>2.3E-3</v>
      </c>
      <c r="AC17" s="171">
        <v>2.3E-3</v>
      </c>
      <c r="AD17" s="171">
        <v>2.3E-3</v>
      </c>
      <c r="AE17" s="171">
        <v>2.2000000000000001E-3</v>
      </c>
      <c r="AF17" s="172">
        <v>0</v>
      </c>
    </row>
    <row r="18" spans="1:32" ht="25.5" customHeight="1" thickBot="1" x14ac:dyDescent="0.3">
      <c r="A18" s="352" t="s">
        <v>108</v>
      </c>
      <c r="B18" s="353"/>
      <c r="C18" s="44">
        <v>4.5999999999999999E-2</v>
      </c>
      <c r="D18" s="354" t="s">
        <v>243</v>
      </c>
      <c r="E18" s="355"/>
      <c r="F18" s="218"/>
      <c r="G18" s="396" t="s">
        <v>333</v>
      </c>
      <c r="H18" s="397"/>
      <c r="I18" s="209">
        <v>4.5999999999999999E-2</v>
      </c>
      <c r="J18" s="210" t="s">
        <v>243</v>
      </c>
      <c r="K18" s="211" t="s">
        <v>339</v>
      </c>
      <c r="M18" s="70">
        <v>5</v>
      </c>
      <c r="N18" s="163">
        <v>1000000</v>
      </c>
      <c r="O18" s="163" t="s">
        <v>122</v>
      </c>
      <c r="P18" s="71">
        <v>0.02</v>
      </c>
      <c r="Q18" s="84">
        <f t="shared" si="2"/>
        <v>2.5000000000000001E-3</v>
      </c>
      <c r="R18" s="85">
        <f t="shared" si="2"/>
        <v>2.5000000000000001E-3</v>
      </c>
      <c r="S18" s="85">
        <f t="shared" si="2"/>
        <v>2.5000000000000001E-3</v>
      </c>
      <c r="T18" s="85">
        <f t="shared" si="2"/>
        <v>2.5000000000000001E-3</v>
      </c>
      <c r="U18" s="85">
        <v>0</v>
      </c>
      <c r="V18" s="85">
        <v>0</v>
      </c>
      <c r="W18" s="85">
        <v>0</v>
      </c>
      <c r="X18" s="74">
        <v>0</v>
      </c>
      <c r="Y18" s="86">
        <v>3.0000000000000001E-3</v>
      </c>
      <c r="Z18" s="87">
        <v>3.0000000000000001E-3</v>
      </c>
      <c r="AA18" s="87">
        <v>3.0000000000000001E-3</v>
      </c>
      <c r="AB18" s="87">
        <v>3.0000000000000001E-3</v>
      </c>
      <c r="AC18" s="87">
        <v>2.7000000000000001E-3</v>
      </c>
      <c r="AD18" s="87">
        <v>2.7000000000000001E-3</v>
      </c>
      <c r="AE18" s="87">
        <v>2.5999999999999999E-3</v>
      </c>
      <c r="AF18" s="88">
        <v>0</v>
      </c>
    </row>
    <row r="19" spans="1:32" ht="14.4" thickBot="1" x14ac:dyDescent="0.3">
      <c r="E19" s="95"/>
      <c r="F19" s="160"/>
      <c r="G19" s="95"/>
      <c r="H19" s="95"/>
      <c r="I19" s="95"/>
      <c r="J19" s="95"/>
      <c r="K19" s="95"/>
      <c r="M19" s="111" t="s">
        <v>136</v>
      </c>
    </row>
    <row r="20" spans="1:32" ht="17.25" customHeight="1" x14ac:dyDescent="0.25">
      <c r="A20" s="356" t="s">
        <v>245</v>
      </c>
      <c r="B20" s="357"/>
      <c r="C20" s="357"/>
      <c r="D20" s="357"/>
      <c r="E20" s="358"/>
      <c r="F20" s="213"/>
      <c r="G20" s="356" t="s">
        <v>245</v>
      </c>
      <c r="H20" s="357"/>
      <c r="I20" s="357"/>
      <c r="J20" s="357"/>
      <c r="K20" s="358"/>
      <c r="M20" s="111" t="s">
        <v>139</v>
      </c>
    </row>
    <row r="21" spans="1:32" ht="21.75" customHeight="1" x14ac:dyDescent="0.25">
      <c r="A21" s="359" t="s">
        <v>102</v>
      </c>
      <c r="B21" s="360"/>
      <c r="C21" s="361" t="s">
        <v>105</v>
      </c>
      <c r="D21" s="361" t="s">
        <v>106</v>
      </c>
      <c r="E21" s="362"/>
      <c r="F21" s="214"/>
      <c r="G21" s="359" t="s">
        <v>102</v>
      </c>
      <c r="H21" s="360"/>
      <c r="I21" s="361" t="s">
        <v>105</v>
      </c>
      <c r="J21" s="361" t="s">
        <v>106</v>
      </c>
      <c r="K21" s="362"/>
      <c r="M21" s="102" t="s">
        <v>137</v>
      </c>
    </row>
    <row r="22" spans="1:32" ht="21.75" customHeight="1" x14ac:dyDescent="0.25">
      <c r="A22" s="38" t="s">
        <v>103</v>
      </c>
      <c r="B22" s="40" t="s">
        <v>104</v>
      </c>
      <c r="C22" s="361"/>
      <c r="D22" s="30" t="s">
        <v>227</v>
      </c>
      <c r="E22" s="173" t="s">
        <v>228</v>
      </c>
      <c r="F22" s="215"/>
      <c r="G22" s="38" t="s">
        <v>103</v>
      </c>
      <c r="H22" s="40" t="s">
        <v>104</v>
      </c>
      <c r="I22" s="361"/>
      <c r="J22" s="223" t="s">
        <v>340</v>
      </c>
      <c r="K22" s="224" t="s">
        <v>341</v>
      </c>
      <c r="M22" s="102" t="s">
        <v>138</v>
      </c>
    </row>
    <row r="23" spans="1:32" ht="27.6" x14ac:dyDescent="0.25">
      <c r="A23" s="39">
        <v>0</v>
      </c>
      <c r="B23" s="42">
        <v>1500000</v>
      </c>
      <c r="C23" s="28">
        <v>2.7E-2</v>
      </c>
      <c r="D23" s="31" t="s">
        <v>233</v>
      </c>
      <c r="E23" s="43" t="s">
        <v>109</v>
      </c>
      <c r="F23" s="216"/>
      <c r="G23" s="39">
        <v>0</v>
      </c>
      <c r="H23" s="204">
        <v>1000000</v>
      </c>
      <c r="I23" s="205">
        <v>0.04</v>
      </c>
      <c r="J23" s="206" t="s">
        <v>342</v>
      </c>
      <c r="K23" s="207" t="s">
        <v>343</v>
      </c>
      <c r="M23" s="111" t="s">
        <v>120</v>
      </c>
      <c r="O23" s="187" t="s">
        <v>140</v>
      </c>
      <c r="P23" s="187"/>
      <c r="Q23" s="187"/>
      <c r="R23" s="187"/>
      <c r="S23" s="187"/>
      <c r="U23" s="187" t="s">
        <v>133</v>
      </c>
      <c r="V23" s="187"/>
      <c r="W23" s="187"/>
      <c r="X23" s="187"/>
      <c r="Y23" s="187"/>
    </row>
    <row r="24" spans="1:32" ht="27.6" x14ac:dyDescent="0.25">
      <c r="A24" s="39">
        <v>1500000</v>
      </c>
      <c r="B24" s="42">
        <v>3000000</v>
      </c>
      <c r="C24" s="28">
        <v>0.04</v>
      </c>
      <c r="D24" s="31" t="s">
        <v>246</v>
      </c>
      <c r="E24" s="43" t="s">
        <v>154</v>
      </c>
      <c r="F24" s="216"/>
      <c r="G24" s="208">
        <v>1000000</v>
      </c>
      <c r="H24" s="204">
        <v>5000000</v>
      </c>
      <c r="I24" s="205">
        <v>4.2000000000000003E-2</v>
      </c>
      <c r="J24" s="207" t="s">
        <v>343</v>
      </c>
      <c r="K24" s="207" t="s">
        <v>343</v>
      </c>
      <c r="M24" s="111" t="s">
        <v>144</v>
      </c>
      <c r="O24" s="102" t="s">
        <v>141</v>
      </c>
      <c r="P24" s="102" t="s">
        <v>142</v>
      </c>
      <c r="R24" s="102" t="s">
        <v>143</v>
      </c>
      <c r="U24" s="102" t="s">
        <v>141</v>
      </c>
      <c r="V24" s="102" t="s">
        <v>142</v>
      </c>
      <c r="X24" s="102" t="s">
        <v>143</v>
      </c>
    </row>
    <row r="25" spans="1:32" ht="27.6" x14ac:dyDescent="0.25">
      <c r="A25" s="39">
        <v>3000000</v>
      </c>
      <c r="B25" s="42">
        <v>4000000</v>
      </c>
      <c r="C25" s="28">
        <v>4.2000000000000003E-2</v>
      </c>
      <c r="D25" s="31" t="s">
        <v>247</v>
      </c>
      <c r="E25" s="43" t="s">
        <v>236</v>
      </c>
      <c r="F25" s="216"/>
      <c r="G25" s="208">
        <v>5000000</v>
      </c>
      <c r="H25" s="204">
        <v>10000000</v>
      </c>
      <c r="I25" s="205">
        <v>4.2999999999999997E-2</v>
      </c>
      <c r="J25" s="206" t="s">
        <v>344</v>
      </c>
      <c r="K25" s="206" t="s">
        <v>345</v>
      </c>
      <c r="M25" s="140">
        <v>0.01</v>
      </c>
      <c r="O25" s="141">
        <v>1.75E-3</v>
      </c>
      <c r="P25" s="142">
        <v>5</v>
      </c>
      <c r="R25" s="141">
        <v>1.2499999999999994E-3</v>
      </c>
      <c r="U25" s="141">
        <v>3.5000000000000001E-3</v>
      </c>
      <c r="V25" s="142">
        <v>2</v>
      </c>
      <c r="X25" s="141">
        <v>3.0000000000000001E-3</v>
      </c>
    </row>
    <row r="26" spans="1:32" ht="27.6" x14ac:dyDescent="0.25">
      <c r="A26" s="39">
        <v>4000000</v>
      </c>
      <c r="B26" s="42">
        <v>5000000</v>
      </c>
      <c r="C26" s="28">
        <v>4.3999999999999997E-2</v>
      </c>
      <c r="D26" s="31" t="s">
        <v>248</v>
      </c>
      <c r="E26" s="43" t="s">
        <v>236</v>
      </c>
      <c r="F26" s="216"/>
      <c r="G26" s="208">
        <v>10000000</v>
      </c>
      <c r="H26" s="204">
        <v>15000000</v>
      </c>
      <c r="I26" s="205">
        <v>4.4499999999999998E-2</v>
      </c>
      <c r="J26" s="206" t="s">
        <v>346</v>
      </c>
      <c r="K26" s="206" t="s">
        <v>345</v>
      </c>
      <c r="M26" s="140">
        <v>1.15E-2</v>
      </c>
      <c r="O26" s="141">
        <v>1.75E-3</v>
      </c>
      <c r="P26" s="142">
        <v>6</v>
      </c>
      <c r="R26" s="141">
        <v>9.9999999999999915E-4</v>
      </c>
      <c r="U26" s="141">
        <v>3.5000000000000001E-3</v>
      </c>
      <c r="V26" s="142">
        <v>3</v>
      </c>
      <c r="X26" s="141">
        <v>9.9999999999999915E-4</v>
      </c>
    </row>
    <row r="27" spans="1:32" ht="28.2" thickBot="1" x14ac:dyDescent="0.3">
      <c r="A27" s="352" t="s">
        <v>108</v>
      </c>
      <c r="B27" s="353"/>
      <c r="C27" s="44">
        <v>4.5999999999999999E-2</v>
      </c>
      <c r="D27" s="45" t="s">
        <v>249</v>
      </c>
      <c r="E27" s="46" t="s">
        <v>236</v>
      </c>
      <c r="F27" s="216"/>
      <c r="G27" s="396" t="s">
        <v>333</v>
      </c>
      <c r="H27" s="397"/>
      <c r="I27" s="209">
        <v>4.5999999999999999E-2</v>
      </c>
      <c r="J27" s="210" t="s">
        <v>347</v>
      </c>
      <c r="K27" s="211" t="s">
        <v>348</v>
      </c>
      <c r="M27" s="140">
        <v>1.2999999999999999E-2</v>
      </c>
      <c r="O27" s="141">
        <v>1.8500000000000001E-3</v>
      </c>
      <c r="P27" s="142">
        <v>7</v>
      </c>
      <c r="R27" s="141">
        <v>4.9999999999999697E-5</v>
      </c>
      <c r="U27" s="141">
        <v>4.0000000000000001E-3</v>
      </c>
      <c r="V27" s="142">
        <v>3</v>
      </c>
      <c r="X27" s="141">
        <v>9.9999999999999915E-4</v>
      </c>
    </row>
    <row r="28" spans="1:32" x14ac:dyDescent="0.25">
      <c r="M28" s="140">
        <v>1.6E-2</v>
      </c>
      <c r="O28" s="141">
        <v>2E-3</v>
      </c>
      <c r="P28" s="142">
        <v>7</v>
      </c>
      <c r="R28" s="141">
        <v>2E-3</v>
      </c>
      <c r="U28" s="141">
        <v>4.4999999999999997E-3</v>
      </c>
      <c r="V28" s="142">
        <v>3</v>
      </c>
      <c r="X28" s="141">
        <v>2.5000000000000022E-3</v>
      </c>
    </row>
    <row r="30" spans="1:32" x14ac:dyDescent="0.25">
      <c r="A30" s="111" t="s">
        <v>110</v>
      </c>
      <c r="B30" s="95"/>
      <c r="D30" s="95"/>
    </row>
    <row r="31" spans="1:32" x14ac:dyDescent="0.25">
      <c r="A31" s="111" t="s">
        <v>250</v>
      </c>
      <c r="B31" s="95"/>
      <c r="D31" s="95"/>
    </row>
    <row r="32" spans="1:32" x14ac:dyDescent="0.25">
      <c r="A32" s="188" t="s">
        <v>251</v>
      </c>
      <c r="B32" s="95"/>
      <c r="D32" s="95"/>
    </row>
    <row r="33" spans="1:11" x14ac:dyDescent="0.25">
      <c r="A33" s="188" t="s">
        <v>252</v>
      </c>
      <c r="B33" s="95"/>
      <c r="D33" s="95"/>
    </row>
    <row r="34" spans="1:11" x14ac:dyDescent="0.25">
      <c r="A34" s="111" t="s">
        <v>254</v>
      </c>
      <c r="B34" s="95"/>
      <c r="D34" s="95"/>
    </row>
    <row r="35" spans="1:11" x14ac:dyDescent="0.25">
      <c r="A35" s="188" t="s">
        <v>253</v>
      </c>
      <c r="B35" s="95"/>
      <c r="D35" s="95"/>
    </row>
    <row r="36" spans="1:11" x14ac:dyDescent="0.25">
      <c r="A36" s="111" t="s">
        <v>255</v>
      </c>
      <c r="B36" s="95"/>
      <c r="D36" s="95"/>
    </row>
    <row r="37" spans="1:11" x14ac:dyDescent="0.25">
      <c r="A37" s="188" t="s">
        <v>256</v>
      </c>
      <c r="B37" s="95"/>
      <c r="D37" s="95"/>
    </row>
    <row r="38" spans="1:11" x14ac:dyDescent="0.25">
      <c r="A38" s="188" t="s">
        <v>257</v>
      </c>
      <c r="B38" s="95"/>
      <c r="D38" s="95"/>
    </row>
    <row r="39" spans="1:11" x14ac:dyDescent="0.25">
      <c r="A39" s="351" t="s">
        <v>258</v>
      </c>
      <c r="B39" s="351"/>
      <c r="C39" s="351"/>
      <c r="D39" s="351"/>
      <c r="E39" s="351"/>
      <c r="F39" s="220"/>
      <c r="G39" s="202"/>
      <c r="H39" s="202"/>
      <c r="I39" s="202"/>
      <c r="J39" s="202"/>
      <c r="K39" s="202"/>
    </row>
    <row r="40" spans="1:11" x14ac:dyDescent="0.25">
      <c r="A40" s="351"/>
      <c r="B40" s="351"/>
      <c r="C40" s="351"/>
      <c r="D40" s="351"/>
      <c r="E40" s="351"/>
      <c r="F40" s="220"/>
      <c r="G40" s="202"/>
      <c r="H40" s="202"/>
      <c r="I40" s="202"/>
      <c r="J40" s="202"/>
      <c r="K40" s="202"/>
    </row>
    <row r="41" spans="1:11" x14ac:dyDescent="0.25">
      <c r="A41" s="351"/>
      <c r="B41" s="351"/>
      <c r="C41" s="351"/>
      <c r="D41" s="351"/>
      <c r="E41" s="351"/>
      <c r="F41" s="220"/>
      <c r="G41" s="202"/>
      <c r="H41" s="202"/>
      <c r="I41" s="202"/>
      <c r="J41" s="202"/>
      <c r="K41" s="202"/>
    </row>
  </sheetData>
  <mergeCells count="83">
    <mergeCell ref="G20:K20"/>
    <mergeCell ref="G21:H21"/>
    <mergeCell ref="I21:I22"/>
    <mergeCell ref="J21:K21"/>
    <mergeCell ref="G27:H27"/>
    <mergeCell ref="G18:H18"/>
    <mergeCell ref="G11:K11"/>
    <mergeCell ref="G12:H12"/>
    <mergeCell ref="I12:I13"/>
    <mergeCell ref="J12:K12"/>
    <mergeCell ref="G2:K2"/>
    <mergeCell ref="G3:H3"/>
    <mergeCell ref="I3:I4"/>
    <mergeCell ref="J3:K3"/>
    <mergeCell ref="G9:H9"/>
    <mergeCell ref="D12:E12"/>
    <mergeCell ref="A18:B18"/>
    <mergeCell ref="D13:E13"/>
    <mergeCell ref="D14:E14"/>
    <mergeCell ref="D17:E17"/>
    <mergeCell ref="D16:E16"/>
    <mergeCell ref="D15:E15"/>
    <mergeCell ref="M1:AF1"/>
    <mergeCell ref="Q2:X2"/>
    <mergeCell ref="Y2:AF2"/>
    <mergeCell ref="Q3:Q4"/>
    <mergeCell ref="X3:X4"/>
    <mergeCell ref="W3:W4"/>
    <mergeCell ref="V3:V4"/>
    <mergeCell ref="U3:U4"/>
    <mergeCell ref="T3:T4"/>
    <mergeCell ref="S3:S4"/>
    <mergeCell ref="R3:R4"/>
    <mergeCell ref="AA3:AA4"/>
    <mergeCell ref="Z3:Z4"/>
    <mergeCell ref="Y3:Y4"/>
    <mergeCell ref="P2:P4"/>
    <mergeCell ref="O2:O4"/>
    <mergeCell ref="Y11:AF11"/>
    <mergeCell ref="AF3:AF4"/>
    <mergeCell ref="AE3:AE4"/>
    <mergeCell ref="AD3:AD4"/>
    <mergeCell ref="AC3:AC4"/>
    <mergeCell ref="AB3:AB4"/>
    <mergeCell ref="N2:N4"/>
    <mergeCell ref="M2:M4"/>
    <mergeCell ref="M11:M13"/>
    <mergeCell ref="N11:N13"/>
    <mergeCell ref="O11:O13"/>
    <mergeCell ref="P11:P13"/>
    <mergeCell ref="Q12:Q13"/>
    <mergeCell ref="R12:R13"/>
    <mergeCell ref="S12:S13"/>
    <mergeCell ref="T12:T13"/>
    <mergeCell ref="Q11:X11"/>
    <mergeCell ref="U12:U13"/>
    <mergeCell ref="V12:V13"/>
    <mergeCell ref="W12:W13"/>
    <mergeCell ref="X12:X13"/>
    <mergeCell ref="Y12:Y13"/>
    <mergeCell ref="Z12:Z13"/>
    <mergeCell ref="AF12:AF13"/>
    <mergeCell ref="AA12:AA13"/>
    <mergeCell ref="AB12:AB13"/>
    <mergeCell ref="AC12:AC13"/>
    <mergeCell ref="AD12:AD13"/>
    <mergeCell ref="AE12:AE13"/>
    <mergeCell ref="A1:E1"/>
    <mergeCell ref="A39:E41"/>
    <mergeCell ref="A27:B27"/>
    <mergeCell ref="D18:E18"/>
    <mergeCell ref="A20:E20"/>
    <mergeCell ref="A21:B21"/>
    <mergeCell ref="C21:C22"/>
    <mergeCell ref="D21:E21"/>
    <mergeCell ref="A2:E2"/>
    <mergeCell ref="A3:B3"/>
    <mergeCell ref="C3:C4"/>
    <mergeCell ref="D3:E3"/>
    <mergeCell ref="A9:B9"/>
    <mergeCell ref="A11:E11"/>
    <mergeCell ref="A12:B12"/>
    <mergeCell ref="C12:C13"/>
  </mergeCells>
  <phoneticPr fontId="16" type="noConversion"/>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1"/>
  <sheetViews>
    <sheetView showGridLines="0" zoomScaleNormal="100" workbookViewId="0">
      <selection activeCell="E18" sqref="E18"/>
    </sheetView>
  </sheetViews>
  <sheetFormatPr defaultColWidth="9.33203125" defaultRowHeight="13.8" x14ac:dyDescent="0.25"/>
  <cols>
    <col min="1" max="1" width="11.44140625" style="95" customWidth="1"/>
    <col min="2" max="2" width="13.77734375" style="115" customWidth="1"/>
    <col min="3" max="3" width="12.77734375" style="116" customWidth="1"/>
    <col min="4" max="4" width="12.77734375" style="115" customWidth="1"/>
    <col min="5" max="5" width="12.77734375" style="117" customWidth="1"/>
    <col min="6" max="6" width="12.77734375" style="115" customWidth="1"/>
    <col min="7" max="7" width="12.77734375" style="118" customWidth="1"/>
    <col min="8" max="8" width="12.77734375" style="115" customWidth="1"/>
    <col min="9" max="9" width="1" style="95" customWidth="1"/>
    <col min="10" max="12" width="14.109375" style="115" customWidth="1"/>
    <col min="13" max="13" width="9.33203125" style="95"/>
    <col min="14" max="14" width="9.33203125" style="114"/>
    <col min="15" max="15" width="10.44140625" style="95" bestFit="1" customWidth="1"/>
    <col min="16" max="16384" width="9.33203125" style="95"/>
  </cols>
  <sheetData>
    <row r="1" spans="1:15" ht="14.4" x14ac:dyDescent="0.25">
      <c r="J1" s="400" t="s">
        <v>113</v>
      </c>
      <c r="K1" s="400"/>
      <c r="L1" s="400"/>
    </row>
    <row r="2" spans="1:15" ht="15.75" customHeight="1" x14ac:dyDescent="0.25">
      <c r="A2" s="403" t="s">
        <v>80</v>
      </c>
      <c r="B2" s="403"/>
      <c r="C2" s="403"/>
      <c r="D2" s="403"/>
      <c r="E2" s="403"/>
      <c r="F2" s="403"/>
      <c r="G2" s="403"/>
      <c r="H2" s="403"/>
      <c r="J2" s="49" t="s">
        <v>75</v>
      </c>
      <c r="K2" s="49" t="s">
        <v>78</v>
      </c>
      <c r="L2" s="49" t="s">
        <v>79</v>
      </c>
    </row>
    <row r="3" spans="1:15" ht="26.25" customHeight="1" x14ac:dyDescent="0.25">
      <c r="A3" s="360" t="s">
        <v>71</v>
      </c>
      <c r="B3" s="404" t="s">
        <v>74</v>
      </c>
      <c r="C3" s="361" t="s">
        <v>75</v>
      </c>
      <c r="D3" s="361"/>
      <c r="E3" s="361" t="s">
        <v>78</v>
      </c>
      <c r="F3" s="361"/>
      <c r="G3" s="361" t="s">
        <v>79</v>
      </c>
      <c r="H3" s="361"/>
      <c r="J3" s="399" t="s">
        <v>112</v>
      </c>
      <c r="K3" s="401" t="s">
        <v>112</v>
      </c>
      <c r="L3" s="401" t="s">
        <v>112</v>
      </c>
    </row>
    <row r="4" spans="1:15" ht="17.25" customHeight="1" x14ac:dyDescent="0.25">
      <c r="A4" s="360"/>
      <c r="B4" s="404"/>
      <c r="C4" s="41" t="s">
        <v>76</v>
      </c>
      <c r="D4" s="52" t="s">
        <v>77</v>
      </c>
      <c r="E4" s="41" t="s">
        <v>76</v>
      </c>
      <c r="F4" s="52" t="s">
        <v>77</v>
      </c>
      <c r="G4" s="41" t="s">
        <v>76</v>
      </c>
      <c r="H4" s="52" t="s">
        <v>77</v>
      </c>
      <c r="J4" s="399"/>
      <c r="K4" s="402"/>
      <c r="L4" s="402"/>
    </row>
    <row r="5" spans="1:15" ht="17.25" customHeight="1" x14ac:dyDescent="0.25">
      <c r="A5" s="53" t="s">
        <v>72</v>
      </c>
      <c r="B5" s="54">
        <v>27.99</v>
      </c>
      <c r="C5" s="55">
        <v>0.88</v>
      </c>
      <c r="D5" s="54">
        <v>24.63</v>
      </c>
      <c r="E5" s="55">
        <v>0.88</v>
      </c>
      <c r="F5" s="54">
        <v>24.63</v>
      </c>
      <c r="G5" s="55">
        <v>4.2999999999999997E-2</v>
      </c>
      <c r="H5" s="54">
        <v>1.2</v>
      </c>
      <c r="J5" s="54">
        <f>B5*65.79%</f>
        <v>18.414621</v>
      </c>
      <c r="K5" s="54">
        <f>B5*65.79%</f>
        <v>18.414621</v>
      </c>
      <c r="L5" s="54">
        <v>0</v>
      </c>
    </row>
    <row r="6" spans="1:15" ht="17.25" customHeight="1" x14ac:dyDescent="0.25">
      <c r="A6" s="56" t="s">
        <v>73</v>
      </c>
      <c r="B6" s="29">
        <v>279</v>
      </c>
      <c r="C6" s="28">
        <v>0.1608</v>
      </c>
      <c r="D6" s="29">
        <v>45</v>
      </c>
      <c r="E6" s="28">
        <v>0</v>
      </c>
      <c r="F6" s="29">
        <v>0</v>
      </c>
      <c r="G6" s="28">
        <v>4.2900000000000001E-2</v>
      </c>
      <c r="H6" s="29">
        <v>12</v>
      </c>
      <c r="J6" s="29">
        <f>B6*8.771%</f>
        <v>24.471090000000004</v>
      </c>
      <c r="K6" s="29">
        <f>B6*0%</f>
        <v>0</v>
      </c>
      <c r="L6" s="29">
        <v>0</v>
      </c>
    </row>
    <row r="7" spans="1:15" ht="7.5" customHeight="1" x14ac:dyDescent="0.25">
      <c r="A7" s="119"/>
      <c r="B7" s="120"/>
      <c r="C7" s="121"/>
      <c r="D7" s="120"/>
      <c r="E7" s="122"/>
      <c r="F7" s="120"/>
      <c r="G7" s="123"/>
      <c r="H7" s="120"/>
      <c r="J7" s="120"/>
      <c r="K7" s="120"/>
      <c r="L7" s="120"/>
    </row>
    <row r="8" spans="1:15" ht="15.75" customHeight="1" x14ac:dyDescent="0.25">
      <c r="A8" s="403" t="s">
        <v>81</v>
      </c>
      <c r="B8" s="403"/>
      <c r="C8" s="403"/>
      <c r="D8" s="403"/>
      <c r="E8" s="403"/>
      <c r="F8" s="403"/>
      <c r="G8" s="403"/>
      <c r="H8" s="403"/>
      <c r="J8" s="49" t="s">
        <v>75</v>
      </c>
      <c r="K8" s="49" t="s">
        <v>78</v>
      </c>
      <c r="L8" s="49" t="s">
        <v>79</v>
      </c>
    </row>
    <row r="9" spans="1:15" ht="26.25" customHeight="1" x14ac:dyDescent="0.25">
      <c r="A9" s="360" t="s">
        <v>71</v>
      </c>
      <c r="B9" s="404" t="s">
        <v>74</v>
      </c>
      <c r="C9" s="361" t="s">
        <v>75</v>
      </c>
      <c r="D9" s="361"/>
      <c r="E9" s="361" t="s">
        <v>78</v>
      </c>
      <c r="F9" s="361"/>
      <c r="G9" s="361" t="s">
        <v>79</v>
      </c>
      <c r="H9" s="361"/>
      <c r="J9" s="401" t="s">
        <v>112</v>
      </c>
      <c r="K9" s="401" t="s">
        <v>112</v>
      </c>
      <c r="L9" s="401" t="s">
        <v>112</v>
      </c>
    </row>
    <row r="10" spans="1:15" ht="17.25" customHeight="1" x14ac:dyDescent="0.25">
      <c r="A10" s="360"/>
      <c r="B10" s="404"/>
      <c r="C10" s="41" t="s">
        <v>76</v>
      </c>
      <c r="D10" s="52" t="s">
        <v>77</v>
      </c>
      <c r="E10" s="41" t="s">
        <v>76</v>
      </c>
      <c r="F10" s="52" t="s">
        <v>77</v>
      </c>
      <c r="G10" s="41" t="s">
        <v>76</v>
      </c>
      <c r="H10" s="52" t="s">
        <v>77</v>
      </c>
      <c r="J10" s="402"/>
      <c r="K10" s="402"/>
      <c r="L10" s="402"/>
    </row>
    <row r="11" spans="1:15" ht="17.25" customHeight="1" x14ac:dyDescent="0.25">
      <c r="A11" s="53" t="s">
        <v>72</v>
      </c>
      <c r="B11" s="54">
        <v>45.6</v>
      </c>
      <c r="C11" s="55">
        <v>0.88</v>
      </c>
      <c r="D11" s="54">
        <v>40.130000000000003</v>
      </c>
      <c r="E11" s="55">
        <v>0.92400000000000004</v>
      </c>
      <c r="F11" s="54">
        <v>42.13</v>
      </c>
      <c r="G11" s="55">
        <v>4.3999999999999997E-2</v>
      </c>
      <c r="H11" s="54">
        <v>2.0099999999999998</v>
      </c>
      <c r="I11" s="115"/>
      <c r="J11" s="54">
        <f>B11*65.79%</f>
        <v>30.000240000000002</v>
      </c>
      <c r="K11" s="54">
        <f>B11*65.79%</f>
        <v>30.000240000000002</v>
      </c>
      <c r="L11" s="54">
        <v>0</v>
      </c>
      <c r="O11" s="115"/>
    </row>
    <row r="12" spans="1:15" ht="17.25" customHeight="1" x14ac:dyDescent="0.25">
      <c r="A12" s="56" t="s">
        <v>73</v>
      </c>
      <c r="B12" s="29">
        <v>456</v>
      </c>
      <c r="C12" s="28">
        <v>0.17599999999999999</v>
      </c>
      <c r="D12" s="29">
        <v>80.260000000000005</v>
      </c>
      <c r="E12" s="28">
        <v>0</v>
      </c>
      <c r="F12" s="29">
        <v>0</v>
      </c>
      <c r="G12" s="28">
        <v>4.3999999999999997E-2</v>
      </c>
      <c r="H12" s="29">
        <v>20.6</v>
      </c>
      <c r="I12" s="115"/>
      <c r="J12" s="29">
        <f>B12*8.771%</f>
        <v>39.995760000000004</v>
      </c>
      <c r="K12" s="29">
        <f>B12*0%</f>
        <v>0</v>
      </c>
      <c r="L12" s="29">
        <v>0</v>
      </c>
      <c r="O12" s="115"/>
    </row>
    <row r="13" spans="1:15" ht="7.5" customHeight="1" x14ac:dyDescent="0.25">
      <c r="A13" s="398"/>
      <c r="B13" s="398"/>
      <c r="C13" s="398"/>
      <c r="D13" s="398"/>
      <c r="E13" s="398"/>
      <c r="F13" s="398"/>
      <c r="G13" s="398"/>
      <c r="H13" s="398"/>
    </row>
    <row r="14" spans="1:15" ht="79.5" customHeight="1" x14ac:dyDescent="0.25">
      <c r="A14" s="398" t="s">
        <v>187</v>
      </c>
      <c r="B14" s="398"/>
      <c r="C14" s="398"/>
      <c r="D14" s="398"/>
      <c r="E14" s="398"/>
      <c r="F14" s="398"/>
      <c r="G14" s="398"/>
      <c r="H14" s="398"/>
      <c r="I14" s="398"/>
      <c r="J14" s="398"/>
      <c r="K14" s="398"/>
      <c r="L14" s="398"/>
    </row>
    <row r="20" spans="11:12" x14ac:dyDescent="0.25">
      <c r="K20" s="124"/>
    </row>
    <row r="21" spans="11:12" x14ac:dyDescent="0.25">
      <c r="K21" s="124"/>
      <c r="L21" s="124"/>
    </row>
  </sheetData>
  <mergeCells count="21">
    <mergeCell ref="B3:B4"/>
    <mergeCell ref="A2:H2"/>
    <mergeCell ref="C3:D3"/>
    <mergeCell ref="E3:F3"/>
    <mergeCell ref="G3:H3"/>
    <mergeCell ref="A14:L14"/>
    <mergeCell ref="A13:H13"/>
    <mergeCell ref="J3:J4"/>
    <mergeCell ref="J1:L1"/>
    <mergeCell ref="K3:K4"/>
    <mergeCell ref="L3:L4"/>
    <mergeCell ref="J9:J10"/>
    <mergeCell ref="K9:K10"/>
    <mergeCell ref="L9:L10"/>
    <mergeCell ref="A8:H8"/>
    <mergeCell ref="A9:A10"/>
    <mergeCell ref="B9:B10"/>
    <mergeCell ref="C9:D9"/>
    <mergeCell ref="E9:F9"/>
    <mergeCell ref="G9:H9"/>
    <mergeCell ref="A3:A4"/>
  </mergeCells>
  <pageMargins left="0.511811024" right="0.511811024" top="0.78740157499999996" bottom="0.78740157499999996" header="0.31496062000000002" footer="0.31496062000000002"/>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3"/>
  <sheetViews>
    <sheetView showGridLines="0" workbookViewId="0">
      <selection activeCell="I25" sqref="I25"/>
    </sheetView>
  </sheetViews>
  <sheetFormatPr defaultColWidth="9.33203125" defaultRowHeight="13.8" x14ac:dyDescent="0.25"/>
  <cols>
    <col min="1" max="1" width="18" style="127" customWidth="1"/>
    <col min="2" max="2" width="13.6640625" style="128" customWidth="1"/>
    <col min="3" max="3" width="37.109375" style="125" customWidth="1"/>
    <col min="4" max="4" width="0.77734375" style="95" customWidth="1"/>
    <col min="5" max="5" width="24.109375" style="125" bestFit="1" customWidth="1"/>
    <col min="6" max="6" width="19.33203125" style="131" bestFit="1" customWidth="1"/>
    <col min="7" max="16384" width="9.33203125" style="125"/>
  </cols>
  <sheetData>
    <row r="1" spans="1:8" ht="14.4" x14ac:dyDescent="0.25">
      <c r="E1" s="405" t="s">
        <v>113</v>
      </c>
      <c r="F1" s="406"/>
    </row>
    <row r="2" spans="1:8" s="95" customFormat="1" ht="15.75" customHeight="1" x14ac:dyDescent="0.25">
      <c r="A2" s="403" t="s">
        <v>82</v>
      </c>
      <c r="B2" s="403"/>
      <c r="C2" s="403"/>
      <c r="E2" s="49" t="s">
        <v>88</v>
      </c>
      <c r="F2" s="62" t="s">
        <v>76</v>
      </c>
    </row>
    <row r="3" spans="1:8" s="95" customFormat="1" ht="26.25" customHeight="1" x14ac:dyDescent="0.25">
      <c r="A3" s="57" t="s">
        <v>88</v>
      </c>
      <c r="B3" s="30" t="s">
        <v>89</v>
      </c>
      <c r="C3" s="58" t="s">
        <v>90</v>
      </c>
      <c r="E3" s="51" t="s">
        <v>112</v>
      </c>
      <c r="F3" s="31" t="s">
        <v>118</v>
      </c>
    </row>
    <row r="4" spans="1:8" s="95" customFormat="1" ht="17.25" customHeight="1" x14ac:dyDescent="0.25">
      <c r="A4" s="59" t="s">
        <v>83</v>
      </c>
      <c r="B4" s="31">
        <v>3.2000000000000001E-2</v>
      </c>
      <c r="C4" s="60" t="s">
        <v>86</v>
      </c>
      <c r="E4" s="61" t="s">
        <v>114</v>
      </c>
      <c r="F4" s="28">
        <f>B4*31.25%</f>
        <v>0.01</v>
      </c>
      <c r="G4" s="126"/>
      <c r="H4" s="126"/>
    </row>
    <row r="5" spans="1:8" s="95" customFormat="1" ht="17.25" customHeight="1" x14ac:dyDescent="0.25">
      <c r="A5" s="18" t="s">
        <v>84</v>
      </c>
      <c r="B5" s="28">
        <v>0.38</v>
      </c>
      <c r="C5" s="60" t="s">
        <v>87</v>
      </c>
      <c r="E5" s="50" t="s">
        <v>115</v>
      </c>
      <c r="F5" s="28">
        <f>B5*31.58%</f>
        <v>0.12000399999999999</v>
      </c>
      <c r="G5" s="126"/>
      <c r="H5" s="126"/>
    </row>
    <row r="6" spans="1:8" s="95" customFormat="1" ht="17.25" customHeight="1" x14ac:dyDescent="0.25">
      <c r="A6" s="18" t="s">
        <v>85</v>
      </c>
      <c r="B6" s="28">
        <v>0.16700000000000001</v>
      </c>
      <c r="C6" s="60" t="s">
        <v>87</v>
      </c>
      <c r="E6" s="50" t="s">
        <v>116</v>
      </c>
      <c r="F6" s="28">
        <f>B6*29.94%</f>
        <v>4.9999800000000004E-2</v>
      </c>
      <c r="G6" s="126"/>
      <c r="H6" s="126"/>
    </row>
    <row r="7" spans="1:8" ht="67.5" customHeight="1" x14ac:dyDescent="0.25">
      <c r="A7" s="407" t="s">
        <v>111</v>
      </c>
      <c r="B7" s="407"/>
      <c r="C7" s="407"/>
      <c r="E7" s="129"/>
      <c r="F7" s="130"/>
    </row>
    <row r="10" spans="1:8" x14ac:dyDescent="0.25">
      <c r="D10" s="115"/>
    </row>
    <row r="11" spans="1:8" x14ac:dyDescent="0.25">
      <c r="D11" s="115"/>
    </row>
    <row r="13" spans="1:8" ht="13.2" x14ac:dyDescent="0.25">
      <c r="D13" s="125"/>
    </row>
  </sheetData>
  <mergeCells count="3">
    <mergeCell ref="E1:F1"/>
    <mergeCell ref="A2:C2"/>
    <mergeCell ref="A7:C7"/>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J14"/>
  <sheetViews>
    <sheetView showGridLines="0" workbookViewId="0">
      <selection activeCell="L23" sqref="L23"/>
    </sheetView>
  </sheetViews>
  <sheetFormatPr defaultColWidth="9.33203125" defaultRowHeight="13.8" x14ac:dyDescent="0.25"/>
  <cols>
    <col min="1" max="1" width="15" style="95" customWidth="1"/>
    <col min="2" max="2" width="16.44140625" style="132" customWidth="1"/>
    <col min="3" max="3" width="18" style="133" customWidth="1"/>
    <col min="4" max="4" width="21.6640625" style="115" customWidth="1"/>
    <col min="5" max="5" width="1" style="95" customWidth="1"/>
    <col min="6" max="6" width="17.33203125" style="115" customWidth="1"/>
    <col min="7" max="7" width="26.6640625" style="115" customWidth="1"/>
    <col min="8" max="8" width="9.33203125" style="95"/>
    <col min="9" max="9" width="9.33203125" style="114"/>
    <col min="10" max="16384" width="9.33203125" style="95"/>
  </cols>
  <sheetData>
    <row r="1" spans="1:10" ht="14.4" x14ac:dyDescent="0.25">
      <c r="F1" s="305" t="s">
        <v>113</v>
      </c>
      <c r="G1" s="307"/>
    </row>
    <row r="2" spans="1:10" ht="15.75" customHeight="1" x14ac:dyDescent="0.25">
      <c r="A2" s="403" t="s">
        <v>97</v>
      </c>
      <c r="B2" s="403"/>
      <c r="C2" s="403"/>
      <c r="D2" s="403"/>
      <c r="F2" s="49" t="s">
        <v>0</v>
      </c>
      <c r="G2" s="49" t="s">
        <v>117</v>
      </c>
    </row>
    <row r="3" spans="1:10" ht="24" customHeight="1" x14ac:dyDescent="0.25">
      <c r="A3" s="63" t="s">
        <v>98</v>
      </c>
      <c r="B3" s="35" t="s">
        <v>149</v>
      </c>
      <c r="C3" s="408" t="s">
        <v>151</v>
      </c>
      <c r="D3" s="409"/>
      <c r="F3" s="416" t="s">
        <v>152</v>
      </c>
      <c r="G3" s="416" t="s">
        <v>123</v>
      </c>
    </row>
    <row r="4" spans="1:10" ht="45" customHeight="1" x14ac:dyDescent="0.25">
      <c r="A4" s="410" t="s">
        <v>148</v>
      </c>
      <c r="B4" s="412" t="s">
        <v>150</v>
      </c>
      <c r="C4" s="414" t="s">
        <v>153</v>
      </c>
      <c r="D4" s="415"/>
      <c r="F4" s="417"/>
      <c r="G4" s="417"/>
    </row>
    <row r="5" spans="1:10" ht="24.75" customHeight="1" x14ac:dyDescent="0.25">
      <c r="A5" s="411"/>
      <c r="B5" s="413"/>
      <c r="C5" s="92" t="s">
        <v>99</v>
      </c>
      <c r="D5" s="93" t="s">
        <v>100</v>
      </c>
      <c r="F5" s="418"/>
      <c r="G5" s="418"/>
    </row>
    <row r="6" spans="1:10" ht="17.25" customHeight="1" x14ac:dyDescent="0.25">
      <c r="A6" s="64" t="s">
        <v>145</v>
      </c>
      <c r="B6" s="36">
        <v>25.5</v>
      </c>
      <c r="C6" s="37">
        <v>4500</v>
      </c>
      <c r="D6" s="29">
        <v>127.5</v>
      </c>
      <c r="F6" s="51">
        <f>B6*70.59%</f>
        <v>18.000450000000001</v>
      </c>
      <c r="G6" s="51">
        <f>D6*36.08%</f>
        <v>46.002000000000002</v>
      </c>
      <c r="J6" s="132"/>
    </row>
    <row r="7" spans="1:10" ht="17.25" customHeight="1" x14ac:dyDescent="0.25">
      <c r="A7" s="64" t="s">
        <v>146</v>
      </c>
      <c r="B7" s="36">
        <v>119</v>
      </c>
      <c r="C7" s="37">
        <v>6000</v>
      </c>
      <c r="D7" s="29">
        <v>187</v>
      </c>
      <c r="F7" s="51">
        <f>B7*35.29%</f>
        <v>41.995100000000001</v>
      </c>
      <c r="G7" s="51">
        <f>D7*31.37%</f>
        <v>58.66190000000001</v>
      </c>
      <c r="J7" s="132"/>
    </row>
    <row r="8" spans="1:10" ht="17.25" customHeight="1" x14ac:dyDescent="0.25">
      <c r="A8" s="64" t="s">
        <v>147</v>
      </c>
      <c r="B8" s="36">
        <v>0</v>
      </c>
      <c r="C8" s="37">
        <v>4500</v>
      </c>
      <c r="D8" s="29">
        <v>34</v>
      </c>
      <c r="F8" s="51">
        <f>B8*32.68%</f>
        <v>0</v>
      </c>
      <c r="G8" s="51">
        <f>D8*32.68%</f>
        <v>11.1112</v>
      </c>
      <c r="J8" s="132"/>
    </row>
    <row r="11" spans="1:10" x14ac:dyDescent="0.25">
      <c r="E11" s="115"/>
    </row>
    <row r="12" spans="1:10" x14ac:dyDescent="0.25">
      <c r="E12" s="115"/>
    </row>
    <row r="14" spans="1:10" x14ac:dyDescent="0.25">
      <c r="E14" s="125"/>
    </row>
  </sheetData>
  <mergeCells count="8">
    <mergeCell ref="F1:G1"/>
    <mergeCell ref="A2:D2"/>
    <mergeCell ref="C3:D3"/>
    <mergeCell ref="A4:A5"/>
    <mergeCell ref="B4:B5"/>
    <mergeCell ref="C4:D4"/>
    <mergeCell ref="F3:F5"/>
    <mergeCell ref="G3:G5"/>
  </mergeCells>
  <pageMargins left="0.511811024" right="0.511811024" top="0.78740157499999996" bottom="0.78740157499999996" header="0.31496062000000002" footer="0.31496062000000002"/>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
  <sheetViews>
    <sheetView showGridLines="0" workbookViewId="0">
      <selection activeCell="A19" sqref="A19"/>
    </sheetView>
  </sheetViews>
  <sheetFormatPr defaultColWidth="0" defaultRowHeight="13.2" x14ac:dyDescent="0.25"/>
  <cols>
    <col min="1" max="1" width="46.109375" bestFit="1" customWidth="1"/>
    <col min="2" max="16384" width="9.33203125" hidden="1"/>
  </cols>
  <sheetData>
    <row r="1" spans="1:1" x14ac:dyDescent="0.25">
      <c r="A1" s="159" t="s">
        <v>318</v>
      </c>
    </row>
    <row r="2" spans="1:1" ht="15.6" x14ac:dyDescent="0.25">
      <c r="A2" s="195" t="s">
        <v>296</v>
      </c>
    </row>
    <row r="4" spans="1:1" x14ac:dyDescent="0.25">
      <c r="A4" s="159" t="s">
        <v>297</v>
      </c>
    </row>
    <row r="5" spans="1:1" x14ac:dyDescent="0.25">
      <c r="A5" s="194" t="s">
        <v>298</v>
      </c>
    </row>
    <row r="6" spans="1:1" x14ac:dyDescent="0.25">
      <c r="A6" s="194" t="s">
        <v>299</v>
      </c>
    </row>
    <row r="7" spans="1:1" x14ac:dyDescent="0.25">
      <c r="A7" s="194" t="s">
        <v>300</v>
      </c>
    </row>
    <row r="8" spans="1:1" x14ac:dyDescent="0.25">
      <c r="A8" s="194" t="s">
        <v>301</v>
      </c>
    </row>
    <row r="10" spans="1:1" x14ac:dyDescent="0.25">
      <c r="A10" t="s">
        <v>302</v>
      </c>
    </row>
    <row r="11" spans="1:1" x14ac:dyDescent="0.25">
      <c r="A11" s="196" t="s">
        <v>303</v>
      </c>
    </row>
    <row r="12" spans="1:1" x14ac:dyDescent="0.25">
      <c r="A12" s="196" t="s">
        <v>304</v>
      </c>
    </row>
    <row r="14" spans="1:1" x14ac:dyDescent="0.25">
      <c r="A14" s="159" t="s">
        <v>305</v>
      </c>
    </row>
    <row r="15" spans="1:1" x14ac:dyDescent="0.25">
      <c r="A15" s="196" t="s">
        <v>306</v>
      </c>
    </row>
    <row r="16" spans="1:1" x14ac:dyDescent="0.25">
      <c r="A16" s="196" t="s">
        <v>307</v>
      </c>
    </row>
    <row r="17" spans="1:1" ht="13.5" customHeight="1" x14ac:dyDescent="0.25"/>
    <row r="18" spans="1:1" x14ac:dyDescent="0.25">
      <c r="A18" s="159" t="s">
        <v>308</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81"/>
  <sheetViews>
    <sheetView showGridLines="0" zoomScaleNormal="100" workbookViewId="0">
      <selection activeCell="N4" sqref="N4:O4"/>
    </sheetView>
  </sheetViews>
  <sheetFormatPr defaultColWidth="0" defaultRowHeight="13.8" x14ac:dyDescent="0.25"/>
  <cols>
    <col min="1" max="1" width="2.77734375" style="117" customWidth="1"/>
    <col min="2" max="3" width="30.109375" style="117" customWidth="1"/>
    <col min="4" max="4" width="17.6640625" style="117" bestFit="1" customWidth="1"/>
    <col min="5" max="5" width="13.77734375" style="117" customWidth="1"/>
    <col min="6" max="6" width="13.77734375" style="117" hidden="1" customWidth="1"/>
    <col min="7" max="7" width="2.77734375" style="117" customWidth="1"/>
    <col min="8" max="12" width="8.109375" style="117" bestFit="1" customWidth="1"/>
    <col min="13" max="13" width="0.6640625" style="117" customWidth="1"/>
    <col min="14" max="14" width="7" style="117" bestFit="1" customWidth="1"/>
    <col min="15" max="15" width="9.109375" style="117" customWidth="1"/>
    <col min="16" max="17" width="7.33203125" style="117" bestFit="1" customWidth="1"/>
    <col min="18" max="19" width="7" style="117" bestFit="1" customWidth="1"/>
    <col min="20" max="20" width="11.77734375" style="276" bestFit="1" customWidth="1"/>
    <col min="21" max="21" width="2.77734375" style="117" customWidth="1"/>
    <col min="22" max="16384" width="9.33203125" style="117" hidden="1"/>
  </cols>
  <sheetData>
    <row r="1" spans="2:20" x14ac:dyDescent="0.25">
      <c r="B1" s="289" t="s">
        <v>309</v>
      </c>
      <c r="C1" s="289"/>
      <c r="D1" s="289"/>
      <c r="E1" s="289"/>
      <c r="F1" s="289"/>
      <c r="G1" s="260"/>
      <c r="T1" s="117"/>
    </row>
    <row r="2" spans="2:20" x14ac:dyDescent="0.25">
      <c r="B2" s="289"/>
      <c r="C2" s="289"/>
      <c r="D2" s="289"/>
      <c r="E2" s="289"/>
      <c r="F2" s="289"/>
      <c r="G2" s="260"/>
      <c r="T2" s="117"/>
    </row>
    <row r="3" spans="2:20" ht="14.4" x14ac:dyDescent="0.25">
      <c r="B3" s="108" t="s">
        <v>298</v>
      </c>
      <c r="C3" s="261"/>
      <c r="D3" s="262"/>
      <c r="E3" s="263"/>
      <c r="F3" s="263"/>
      <c r="G3" s="260"/>
      <c r="H3" s="287" t="s">
        <v>10</v>
      </c>
      <c r="I3" s="287"/>
      <c r="J3" s="287"/>
      <c r="K3" s="287"/>
      <c r="L3" s="287"/>
      <c r="M3" s="287"/>
      <c r="N3" s="287"/>
      <c r="O3" s="287"/>
      <c r="P3" s="287"/>
      <c r="Q3" s="287"/>
      <c r="R3" s="287"/>
      <c r="S3" s="287"/>
      <c r="T3" s="287"/>
    </row>
    <row r="4" spans="2:20" x14ac:dyDescent="0.25">
      <c r="B4" s="197" t="s">
        <v>11</v>
      </c>
      <c r="C4" s="197" t="s">
        <v>95</v>
      </c>
      <c r="D4" s="197" t="s">
        <v>9</v>
      </c>
      <c r="E4" s="5" t="s">
        <v>7</v>
      </c>
      <c r="F4" s="5" t="s">
        <v>8</v>
      </c>
      <c r="H4" s="5" t="s">
        <v>61</v>
      </c>
      <c r="I4" s="5" t="s">
        <v>60</v>
      </c>
      <c r="J4" s="5" t="s">
        <v>62</v>
      </c>
      <c r="K4" s="5" t="s">
        <v>63</v>
      </c>
      <c r="L4" s="5" t="s">
        <v>64</v>
      </c>
      <c r="M4" s="5"/>
      <c r="N4" s="5" t="s">
        <v>356</v>
      </c>
      <c r="O4" s="5" t="s">
        <v>355</v>
      </c>
      <c r="P4" s="5" t="s">
        <v>68</v>
      </c>
      <c r="Q4" s="5" t="s">
        <v>69</v>
      </c>
      <c r="R4" s="5" t="s">
        <v>70</v>
      </c>
      <c r="S4" s="5" t="s">
        <v>354</v>
      </c>
      <c r="T4" s="5" t="s">
        <v>101</v>
      </c>
    </row>
    <row r="5" spans="2:20" x14ac:dyDescent="0.25">
      <c r="B5" s="189" t="s">
        <v>259</v>
      </c>
      <c r="C5" s="288" t="s">
        <v>311</v>
      </c>
      <c r="D5" s="288" t="s">
        <v>275</v>
      </c>
      <c r="E5" s="264">
        <v>7.0000000000000001E-3</v>
      </c>
      <c r="F5" s="265">
        <v>8.9999999999999993E-3</v>
      </c>
      <c r="G5" s="266"/>
      <c r="H5" s="267">
        <f>IF($E5*Parâmetros!$C$10&lt;=Parâmetros!$C$11,$E5*Parâmetros!$C$10,Parâmetros!$C$11)</f>
        <v>3.5000000000000005E-4</v>
      </c>
      <c r="I5" s="267">
        <f>IF($E5*Parâmetros!$D$10&lt;=Parâmetros!$D$11,$E5*Parâmetros!$D$10,Parâmetros!$D$11)</f>
        <v>5.6000000000000006E-4</v>
      </c>
      <c r="J5" s="267">
        <f>IF($E5*Parâmetros!$E$10&lt;=Parâmetros!$E$11,$E5*Parâmetros!$E$10,Parâmetros!$E$11)</f>
        <v>9.1E-4</v>
      </c>
      <c r="K5" s="267">
        <f>IF($E5*Parâmetros!$F$10&lt;=Parâmetros!$F$11,$E5*Parâmetros!$F$10,Parâmetros!$F$11)</f>
        <v>1.1130000000000001E-3</v>
      </c>
      <c r="L5" s="267">
        <f>IF($E5*Parâmetros!$G$10&lt;=Parâmetros!$G$11,$E5*Parâmetros!$G$10,Parâmetros!$G$11)</f>
        <v>1.33E-3</v>
      </c>
      <c r="M5" s="268"/>
      <c r="N5" s="267">
        <f>IF($E5*Parâmetros!$J$10&lt;=Parâmetros!$J$11,$E5*Parâmetros!$J$10,Parâmetros!$J$11)</f>
        <v>1.4000000000000002E-3</v>
      </c>
      <c r="O5" s="267">
        <f>IF($E5*Parâmetros!$K$10&lt;=Parâmetros!$K$11,$E5*Parâmetros!$K$10,Parâmetros!$K$11)</f>
        <v>2.0299999999999997E-3</v>
      </c>
      <c r="P5" s="267">
        <f>IF($E5*Parâmetros!$L$10&lt;=Parâmetros!$L$11,$E5*Parâmetros!$L$10,Parâmetros!$L$11)</f>
        <v>2.7300000000000002E-3</v>
      </c>
      <c r="Q5" s="267">
        <f>IF($E5*Parâmetros!$M$10&lt;=Parâmetros!$M$11,$E5*Parâmetros!$M$10,Parâmetros!$M$11)</f>
        <v>3.2200000000000002E-3</v>
      </c>
      <c r="R5" s="267">
        <f>IF($E5*Parâmetros!$N$10&lt;=Parâmetros!$N$11,$E5*Parâmetros!$N$10,Parâmetros!$N$11)</f>
        <v>3.8500000000000006E-3</v>
      </c>
      <c r="S5" s="267">
        <f>IF($E5*Parâmetros!$O$10&lt;=Parâmetros!$O$11,$E5*Parâmetros!$O$10,Parâmetros!$O$11)</f>
        <v>4.5500000000000002E-3</v>
      </c>
      <c r="T5" s="269">
        <f>IF($E5*Parâmetros!$P$10&lt;=Parâmetros!$P$11,$E5*Parâmetros!$P$10,Parâmetros!$P$11)</f>
        <v>3.8500000000000006E-3</v>
      </c>
    </row>
    <row r="6" spans="2:20" x14ac:dyDescent="0.25">
      <c r="B6" s="198" t="s">
        <v>260</v>
      </c>
      <c r="C6" s="288"/>
      <c r="D6" s="288"/>
      <c r="E6" s="270">
        <v>2.3E-2</v>
      </c>
      <c r="F6" s="271">
        <v>2.7E-2</v>
      </c>
      <c r="G6" s="266"/>
      <c r="H6" s="272">
        <f>IF($E6*Parâmetros!$C$10&lt;=Parâmetros!$C$11,$E6*Parâmetros!$C$10,Parâmetros!$C$11)</f>
        <v>1.15E-3</v>
      </c>
      <c r="I6" s="272">
        <f>IF($E6*Parâmetros!$D$10&lt;=Parâmetros!$D$11,$E6*Parâmetros!$D$10,Parâmetros!$D$11)</f>
        <v>1.8400000000000001E-3</v>
      </c>
      <c r="J6" s="272">
        <f>IF($E6*Parâmetros!$E$10&lt;=Parâmetros!$E$11,$E6*Parâmetros!$E$10,Parâmetros!$E$11)</f>
        <v>2.99E-3</v>
      </c>
      <c r="K6" s="272">
        <f>IF($E6*Parâmetros!$F$10&lt;=Parâmetros!$F$11,$E6*Parâmetros!$F$10,Parâmetros!$F$11)</f>
        <v>3.6570000000000001E-3</v>
      </c>
      <c r="L6" s="272">
        <f>IF($E6*Parâmetros!$G$10&lt;=Parâmetros!$G$11,$E6*Parâmetros!$G$10,Parâmetros!$G$11)</f>
        <v>4.3699999999999998E-3</v>
      </c>
      <c r="M6" s="272"/>
      <c r="N6" s="272">
        <f>IF($E6*Parâmetros!$J$10&lt;=Parâmetros!$J$11,$E6*Parâmetros!$J$10,Parâmetros!$J$11)</f>
        <v>4.5999999999999999E-3</v>
      </c>
      <c r="O6" s="272">
        <f>IF($E6*Parâmetros!$K$10&lt;=Parâmetros!$K$11,$E6*Parâmetros!$K$10,Parâmetros!$K$11)</f>
        <v>6.6699999999999997E-3</v>
      </c>
      <c r="P6" s="272">
        <f>IF($E6*Parâmetros!$L$10&lt;=Parâmetros!$L$11,$E6*Parâmetros!$L$10,Parâmetros!$L$11)</f>
        <v>8.9700000000000005E-3</v>
      </c>
      <c r="Q6" s="272">
        <f>IF($E6*Parâmetros!$M$10&lt;=Parâmetros!$M$11,$E6*Parâmetros!$M$10,Parâmetros!$M$11)</f>
        <v>1.0580000000000001E-2</v>
      </c>
      <c r="R6" s="272">
        <f>IF($E6*Parâmetros!$N$10&lt;=Parâmetros!$N$11,$E6*Parâmetros!$N$10,Parâmetros!$N$11)</f>
        <v>1.2650000000000002E-2</v>
      </c>
      <c r="S6" s="272">
        <f>IF($E6*Parâmetros!$O$10&lt;=Parâmetros!$O$11,$E6*Parâmetros!$O$10,Parâmetros!$O$11)</f>
        <v>1.495E-2</v>
      </c>
      <c r="T6" s="273">
        <f>IF($E6*Parâmetros!$P$10&lt;=Parâmetros!$P$11,$E6*Parâmetros!$P$10,Parâmetros!$P$11)</f>
        <v>1.2650000000000002E-2</v>
      </c>
    </row>
    <row r="7" spans="2:20" x14ac:dyDescent="0.25">
      <c r="B7" s="189" t="s">
        <v>261</v>
      </c>
      <c r="C7" s="288"/>
      <c r="D7" s="288"/>
      <c r="E7" s="264">
        <v>5.1999999999999998E-2</v>
      </c>
      <c r="F7" s="265">
        <v>0.06</v>
      </c>
      <c r="G7" s="266"/>
      <c r="H7" s="267">
        <f>IF($E7*Parâmetros!$C$10&lt;=Parâmetros!$C$11,$E7*Parâmetros!$C$10,Parâmetros!$C$11)</f>
        <v>2.5999999999999999E-3</v>
      </c>
      <c r="I7" s="267">
        <f>IF($E7*Parâmetros!$D$10&lt;=Parâmetros!$D$11,$E7*Parâmetros!$D$10,Parâmetros!$D$11)</f>
        <v>4.1599999999999996E-3</v>
      </c>
      <c r="J7" s="267">
        <f>IF($E7*Parâmetros!$E$10&lt;=Parâmetros!$E$11,$E7*Parâmetros!$E$10,Parâmetros!$E$11)</f>
        <v>6.7599999999999995E-3</v>
      </c>
      <c r="K7" s="267">
        <f>IF($E7*Parâmetros!$F$10&lt;=Parâmetros!$F$11,$E7*Parâmetros!$F$10,Parâmetros!$F$11)</f>
        <v>8.2679999999999993E-3</v>
      </c>
      <c r="L7" s="267">
        <f>IF($E7*Parâmetros!$G$10&lt;=Parâmetros!$G$11,$E7*Parâmetros!$G$10,Parâmetros!$G$11)</f>
        <v>9.8799999999999999E-3</v>
      </c>
      <c r="M7" s="268"/>
      <c r="N7" s="267">
        <f>IF($E7*Parâmetros!$J$10&lt;=Parâmetros!$J$11,$E7*Parâmetros!$J$10,Parâmetros!$J$11)</f>
        <v>1.04E-2</v>
      </c>
      <c r="O7" s="267">
        <f>IF($E7*Parâmetros!$K$10&lt;=Parâmetros!$K$11,$E7*Parâmetros!$K$10,Parâmetros!$K$11)</f>
        <v>1.5079999999999998E-2</v>
      </c>
      <c r="P7" s="267">
        <f>IF($E7*Parâmetros!$L$10&lt;=Parâmetros!$L$11,$E7*Parâmetros!$L$10,Parâmetros!$L$11)</f>
        <v>2.0279999999999999E-2</v>
      </c>
      <c r="Q7" s="267">
        <f>IF($E7*Parâmetros!$M$10&lt;=Parâmetros!$M$11,$E7*Parâmetros!$M$10,Parâmetros!$M$11)</f>
        <v>2.392E-2</v>
      </c>
      <c r="R7" s="267">
        <f>IF($E7*Parâmetros!$N$10&lt;=Parâmetros!$N$11,$E7*Parâmetros!$N$10,Parâmetros!$N$11)</f>
        <v>2.86E-2</v>
      </c>
      <c r="S7" s="267">
        <f>IF($E7*Parâmetros!$O$10&lt;=Parâmetros!$O$11,$E7*Parâmetros!$O$10,Parâmetros!$O$11)</f>
        <v>3.3799999999999997E-2</v>
      </c>
      <c r="T7" s="269">
        <f>IF($E7*Parâmetros!$P$10&lt;=Parâmetros!$P$11,$E7*Parâmetros!$P$10,Parâmetros!$P$11)</f>
        <v>2.86E-2</v>
      </c>
    </row>
    <row r="8" spans="2:20" x14ac:dyDescent="0.25">
      <c r="B8" s="198" t="s">
        <v>262</v>
      </c>
      <c r="C8" s="288"/>
      <c r="D8" s="288"/>
      <c r="E8" s="270">
        <v>6.8000000000000005E-2</v>
      </c>
      <c r="F8" s="271">
        <v>7.8E-2</v>
      </c>
      <c r="G8" s="266"/>
      <c r="H8" s="272">
        <f>IF($E8*Parâmetros!$C$10&lt;=Parâmetros!$C$11,$E8*Parâmetros!$C$10,Parâmetros!$C$11)</f>
        <v>3.0000000000000001E-3</v>
      </c>
      <c r="I8" s="272">
        <f>IF($E8*Parâmetros!$D$10&lt;=Parâmetros!$D$11,$E8*Parâmetros!$D$10,Parâmetros!$D$11)</f>
        <v>4.7999999999999996E-3</v>
      </c>
      <c r="J8" s="272">
        <f>IF($E8*Parâmetros!$E$10&lt;=Parâmetros!$E$11,$E8*Parâmetros!$E$10,Parâmetros!$E$11)</f>
        <v>8.3999999999999995E-3</v>
      </c>
      <c r="K8" s="272">
        <f>IF($E8*Parâmetros!$F$10&lt;=Parâmetros!$F$11,$E8*Parâmetros!$F$10,Parâmetros!$F$11)</f>
        <v>1.0200000000000001E-2</v>
      </c>
      <c r="L8" s="272">
        <f>IF($E8*Parâmetros!$G$10&lt;=Parâmetros!$G$11,$E8*Parâmetros!$G$10,Parâmetros!$G$11)</f>
        <v>1.2E-2</v>
      </c>
      <c r="M8" s="272"/>
      <c r="N8" s="272">
        <f>IF($E8*Parâmetros!$J$10&lt;=Parâmetros!$J$11,$E8*Parâmetros!$J$10,Parâmetros!$J$11)</f>
        <v>1.3600000000000001E-2</v>
      </c>
      <c r="O8" s="272">
        <f>IF($E8*Parâmetros!$K$10&lt;=Parâmetros!$K$11,$E8*Parâmetros!$K$10,Parâmetros!$K$11)</f>
        <v>1.9720000000000001E-2</v>
      </c>
      <c r="P8" s="272">
        <f>IF($E8*Parâmetros!$L$10&lt;=Parâmetros!$L$11,$E8*Parâmetros!$L$10,Parâmetros!$L$11)</f>
        <v>2.5000000000000001E-2</v>
      </c>
      <c r="Q8" s="272">
        <f>IF($E8*Parâmetros!$M$10&lt;=Parâmetros!$M$11,$E8*Parâmetros!$M$10,Parâmetros!$M$11)</f>
        <v>0.03</v>
      </c>
      <c r="R8" s="272">
        <f>IF($E8*Parâmetros!$N$10&lt;=Parâmetros!$N$11,$E8*Parâmetros!$N$10,Parâmetros!$N$11)</f>
        <v>3.5999999999999997E-2</v>
      </c>
      <c r="S8" s="272">
        <f>IF($E8*Parâmetros!$O$10&lt;=Parâmetros!$O$11,$E8*Parâmetros!$O$10,Parâmetros!$O$11)</f>
        <v>4.2999999999999997E-2</v>
      </c>
      <c r="T8" s="273">
        <f>IF($E8*Parâmetros!$P$10&lt;=Parâmetros!$P$11,$E8*Parâmetros!$P$10,Parâmetros!$P$11)</f>
        <v>3.7400000000000003E-2</v>
      </c>
    </row>
    <row r="9" spans="2:20" x14ac:dyDescent="0.25">
      <c r="B9" s="189" t="s">
        <v>263</v>
      </c>
      <c r="C9" s="288"/>
      <c r="D9" s="288"/>
      <c r="E9" s="264">
        <v>7.0000000000000007E-2</v>
      </c>
      <c r="F9" s="265">
        <v>7.8E-2</v>
      </c>
      <c r="G9" s="266"/>
      <c r="H9" s="267">
        <f>IF($E9*Parâmetros!$C$10&lt;=Parâmetros!$C$11,$E9*Parâmetros!$C$10,Parâmetros!$C$11)</f>
        <v>3.0000000000000001E-3</v>
      </c>
      <c r="I9" s="267">
        <f>IF($E9*Parâmetros!$D$10&lt;=Parâmetros!$D$11,$E9*Parâmetros!$D$10,Parâmetros!$D$11)</f>
        <v>4.7999999999999996E-3</v>
      </c>
      <c r="J9" s="267">
        <f>IF($E9*Parâmetros!$E$10&lt;=Parâmetros!$E$11,$E9*Parâmetros!$E$10,Parâmetros!$E$11)</f>
        <v>8.3999999999999995E-3</v>
      </c>
      <c r="K9" s="267">
        <f>IF($E9*Parâmetros!$F$10&lt;=Parâmetros!$F$11,$E9*Parâmetros!$F$10,Parâmetros!$F$11)</f>
        <v>1.0200000000000001E-2</v>
      </c>
      <c r="L9" s="267">
        <f>IF($E9*Parâmetros!$G$10&lt;=Parâmetros!$G$11,$E9*Parâmetros!$G$10,Parâmetros!$G$11)</f>
        <v>1.2E-2</v>
      </c>
      <c r="M9" s="274"/>
      <c r="N9" s="267">
        <f>IF($E9*Parâmetros!$J$10&lt;=Parâmetros!$J$11,$E9*Parâmetros!$J$10,Parâmetros!$J$11)</f>
        <v>1.4000000000000002E-2</v>
      </c>
      <c r="O9" s="267">
        <f>IF($E9*Parâmetros!$K$10&lt;=Parâmetros!$K$11,$E9*Parâmetros!$K$10,Parâmetros!$K$11)</f>
        <v>2.0300000000000002E-2</v>
      </c>
      <c r="P9" s="267">
        <f>IF($E9*Parâmetros!$L$10&lt;=Parâmetros!$L$11,$E9*Parâmetros!$L$10,Parâmetros!$L$11)</f>
        <v>2.5000000000000001E-2</v>
      </c>
      <c r="Q9" s="267">
        <f>IF($E9*Parâmetros!$M$10&lt;=Parâmetros!$M$11,$E9*Parâmetros!$M$10,Parâmetros!$M$11)</f>
        <v>0.03</v>
      </c>
      <c r="R9" s="267">
        <f>IF($E9*Parâmetros!$N$10&lt;=Parâmetros!$N$11,$E9*Parâmetros!$N$10,Parâmetros!$N$11)</f>
        <v>3.5999999999999997E-2</v>
      </c>
      <c r="S9" s="267">
        <f>IF($E9*Parâmetros!$O$10&lt;=Parâmetros!$O$11,$E9*Parâmetros!$O$10,Parâmetros!$O$11)</f>
        <v>4.2999999999999997E-2</v>
      </c>
      <c r="T9" s="269">
        <f>IF($E9*Parâmetros!$P$10&lt;=Parâmetros!$P$11,$E9*Parâmetros!$P$10,Parâmetros!$P$11)</f>
        <v>3.8500000000000006E-2</v>
      </c>
    </row>
    <row r="10" spans="2:20" x14ac:dyDescent="0.25">
      <c r="B10" s="198" t="s">
        <v>264</v>
      </c>
      <c r="C10" s="288"/>
      <c r="D10" s="288"/>
      <c r="E10" s="270">
        <v>8.7999999999999995E-2</v>
      </c>
      <c r="F10" s="271">
        <v>9.9000000000000005E-2</v>
      </c>
      <c r="G10" s="266"/>
      <c r="H10" s="272">
        <f>IF($E10*Parâmetros!$C$10&lt;=Parâmetros!$C$11,$E10*Parâmetros!$C$10,Parâmetros!$C$11)</f>
        <v>3.0000000000000001E-3</v>
      </c>
      <c r="I10" s="272">
        <f>IF($E10*Parâmetros!$D$10&lt;=Parâmetros!$D$11,$E10*Parâmetros!$D$10,Parâmetros!$D$11)</f>
        <v>4.7999999999999996E-3</v>
      </c>
      <c r="J10" s="272">
        <f>IF($E10*Parâmetros!$E$10&lt;=Parâmetros!$E$11,$E10*Parâmetros!$E$10,Parâmetros!$E$11)</f>
        <v>8.3999999999999995E-3</v>
      </c>
      <c r="K10" s="272">
        <f>IF($E10*Parâmetros!$F$10&lt;=Parâmetros!$F$11,$E10*Parâmetros!$F$10,Parâmetros!$F$11)</f>
        <v>1.0200000000000001E-2</v>
      </c>
      <c r="L10" s="272">
        <f>IF($E10*Parâmetros!$G$10&lt;=Parâmetros!$G$11,$E10*Parâmetros!$G$10,Parâmetros!$G$11)</f>
        <v>1.2E-2</v>
      </c>
      <c r="M10" s="275"/>
      <c r="N10" s="272">
        <f>IF($E10*Parâmetros!$J$10&lt;=Parâmetros!$J$11,$E10*Parâmetros!$J$10,Parâmetros!$J$11)</f>
        <v>1.7600000000000001E-2</v>
      </c>
      <c r="O10" s="272">
        <f>IF($E10*Parâmetros!$K$10&lt;=Parâmetros!$K$11,$E10*Parâmetros!$K$10,Parâmetros!$K$11)</f>
        <v>2.2499999999999999E-2</v>
      </c>
      <c r="P10" s="272">
        <f>IF($E10*Parâmetros!$L$10&lt;=Parâmetros!$L$11,$E10*Parâmetros!$L$10,Parâmetros!$L$11)</f>
        <v>2.5000000000000001E-2</v>
      </c>
      <c r="Q10" s="272">
        <f>IF($E10*Parâmetros!$M$10&lt;=Parâmetros!$M$11,$E10*Parâmetros!$M$10,Parâmetros!$M$11)</f>
        <v>0.03</v>
      </c>
      <c r="R10" s="272">
        <f>IF($E10*Parâmetros!$N$10&lt;=Parâmetros!$N$11,$E10*Parâmetros!$N$10,Parâmetros!$N$11)</f>
        <v>3.5999999999999997E-2</v>
      </c>
      <c r="S10" s="272">
        <f>IF($E10*Parâmetros!$O$10&lt;=Parâmetros!$O$11,$E10*Parâmetros!$O$10,Parâmetros!$O$11)</f>
        <v>4.2999999999999997E-2</v>
      </c>
      <c r="T10" s="273">
        <f>IF($E10*Parâmetros!$P$10&lt;=Parâmetros!$P$11,$E10*Parâmetros!$P$10,Parâmetros!$P$11)</f>
        <v>4.4999999999999998E-2</v>
      </c>
    </row>
    <row r="11" spans="2:20" x14ac:dyDescent="0.25">
      <c r="B11" s="189" t="s">
        <v>265</v>
      </c>
      <c r="C11" s="288"/>
      <c r="D11" s="288"/>
      <c r="E11" s="264">
        <v>0.104</v>
      </c>
      <c r="F11" s="265">
        <v>0.11700000000000001</v>
      </c>
      <c r="G11" s="266"/>
      <c r="H11" s="267">
        <f>IF($E11*Parâmetros!$C$10&lt;=Parâmetros!$C$11,$E11*Parâmetros!$C$10,Parâmetros!$C$11)</f>
        <v>3.0000000000000001E-3</v>
      </c>
      <c r="I11" s="267">
        <f>IF($E11*Parâmetros!$D$10&lt;=Parâmetros!$D$11,$E11*Parâmetros!$D$10,Parâmetros!$D$11)</f>
        <v>4.7999999999999996E-3</v>
      </c>
      <c r="J11" s="267">
        <f>IF($E11*Parâmetros!$E$10&lt;=Parâmetros!$E$11,$E11*Parâmetros!$E$10,Parâmetros!$E$11)</f>
        <v>8.3999999999999995E-3</v>
      </c>
      <c r="K11" s="267">
        <f>IF($E11*Parâmetros!$F$10&lt;=Parâmetros!$F$11,$E11*Parâmetros!$F$10,Parâmetros!$F$11)</f>
        <v>1.0200000000000001E-2</v>
      </c>
      <c r="L11" s="267">
        <f>IF($E11*Parâmetros!$G$10&lt;=Parâmetros!$G$11,$E11*Parâmetros!$G$10,Parâmetros!$G$11)</f>
        <v>1.2E-2</v>
      </c>
      <c r="M11" s="274"/>
      <c r="N11" s="267">
        <f>IF($E11*Parâmetros!$J$10&lt;=Parâmetros!$J$11,$E11*Parâmetros!$J$10,Parâmetros!$J$11)</f>
        <v>0.02</v>
      </c>
      <c r="O11" s="267">
        <f>IF($E11*Parâmetros!$K$10&lt;=Parâmetros!$K$11,$E11*Parâmetros!$K$10,Parâmetros!$K$11)</f>
        <v>2.2499999999999999E-2</v>
      </c>
      <c r="P11" s="267">
        <f>IF($E11*Parâmetros!$L$10&lt;=Parâmetros!$L$11,$E11*Parâmetros!$L$10,Parâmetros!$L$11)</f>
        <v>2.5000000000000001E-2</v>
      </c>
      <c r="Q11" s="267">
        <f>IF($E11*Parâmetros!$M$10&lt;=Parâmetros!$M$11,$E11*Parâmetros!$M$10,Parâmetros!$M$11)</f>
        <v>0.03</v>
      </c>
      <c r="R11" s="267">
        <f>IF($E11*Parâmetros!$N$10&lt;=Parâmetros!$N$11,$E11*Parâmetros!$N$10,Parâmetros!$N$11)</f>
        <v>3.5999999999999997E-2</v>
      </c>
      <c r="S11" s="267">
        <f>IF($E11*Parâmetros!$O$10&lt;=Parâmetros!$O$11,$E11*Parâmetros!$O$10,Parâmetros!$O$11)</f>
        <v>4.2999999999999997E-2</v>
      </c>
      <c r="T11" s="269">
        <f>IF($E11*Parâmetros!$P$10&lt;=Parâmetros!$P$11,$E11*Parâmetros!$P$10,Parâmetros!$P$11)</f>
        <v>4.4999999999999998E-2</v>
      </c>
    </row>
    <row r="12" spans="2:20" x14ac:dyDescent="0.25">
      <c r="B12" s="198" t="s">
        <v>266</v>
      </c>
      <c r="C12" s="288"/>
      <c r="D12" s="288"/>
      <c r="E12" s="270">
        <v>0.124</v>
      </c>
      <c r="F12" s="271">
        <v>0.14399999999999999</v>
      </c>
      <c r="G12" s="266"/>
      <c r="H12" s="272">
        <f>IF($E12*Parâmetros!$C$10&lt;=Parâmetros!$C$11,$E12*Parâmetros!$C$10,Parâmetros!$C$11)</f>
        <v>3.0000000000000001E-3</v>
      </c>
      <c r="I12" s="272">
        <f>IF($E12*Parâmetros!$D$10&lt;=Parâmetros!$D$11,$E12*Parâmetros!$D$10,Parâmetros!$D$11)</f>
        <v>4.7999999999999996E-3</v>
      </c>
      <c r="J12" s="272">
        <f>IF($E12*Parâmetros!$E$10&lt;=Parâmetros!$E$11,$E12*Parâmetros!$E$10,Parâmetros!$E$11)</f>
        <v>8.3999999999999995E-3</v>
      </c>
      <c r="K12" s="272">
        <f>IF($E12*Parâmetros!$F$10&lt;=Parâmetros!$F$11,$E12*Parâmetros!$F$10,Parâmetros!$F$11)</f>
        <v>1.0200000000000001E-2</v>
      </c>
      <c r="L12" s="272">
        <f>IF($E12*Parâmetros!$G$10&lt;=Parâmetros!$G$11,$E12*Parâmetros!$G$10,Parâmetros!$G$11)</f>
        <v>1.2E-2</v>
      </c>
      <c r="M12" s="275"/>
      <c r="N12" s="272">
        <f>IF($E12*Parâmetros!$J$10&lt;=Parâmetros!$J$11,$E12*Parâmetros!$J$10,Parâmetros!$J$11)</f>
        <v>0.02</v>
      </c>
      <c r="O12" s="272">
        <f>IF($E12*Parâmetros!$K$10&lt;=Parâmetros!$K$11,$E12*Parâmetros!$K$10,Parâmetros!$K$11)</f>
        <v>2.2499999999999999E-2</v>
      </c>
      <c r="P12" s="272">
        <f>IF($E12*Parâmetros!$L$10&lt;=Parâmetros!$L$11,$E12*Parâmetros!$L$10,Parâmetros!$L$11)</f>
        <v>2.5000000000000001E-2</v>
      </c>
      <c r="Q12" s="272">
        <f>IF($E12*Parâmetros!$M$10&lt;=Parâmetros!$M$11,$E12*Parâmetros!$M$10,Parâmetros!$M$11)</f>
        <v>0.03</v>
      </c>
      <c r="R12" s="272">
        <f>IF($E12*Parâmetros!$N$10&lt;=Parâmetros!$N$11,$E12*Parâmetros!$N$10,Parâmetros!$N$11)</f>
        <v>3.5999999999999997E-2</v>
      </c>
      <c r="S12" s="272">
        <f>IF($E12*Parâmetros!$O$10&lt;=Parâmetros!$O$11,$E12*Parâmetros!$O$10,Parâmetros!$O$11)</f>
        <v>4.2999999999999997E-2</v>
      </c>
      <c r="T12" s="273">
        <f>IF($E12*Parâmetros!$P$10&lt;=Parâmetros!$P$11,$E12*Parâmetros!$P$10,Parâmetros!$P$11)</f>
        <v>4.4999999999999998E-2</v>
      </c>
    </row>
    <row r="13" spans="2:20" x14ac:dyDescent="0.25">
      <c r="B13" s="189" t="s">
        <v>267</v>
      </c>
      <c r="C13" s="288"/>
      <c r="D13" s="288"/>
      <c r="E13" s="264">
        <v>0.13200000000000001</v>
      </c>
      <c r="F13" s="265">
        <v>0.153</v>
      </c>
      <c r="G13" s="266"/>
      <c r="H13" s="267">
        <f>IF($E13*Parâmetros!$C$10&lt;=Parâmetros!$C$11,$E13*Parâmetros!$C$10,Parâmetros!$C$11)</f>
        <v>3.0000000000000001E-3</v>
      </c>
      <c r="I13" s="267">
        <f>IF($E13*Parâmetros!$D$10&lt;=Parâmetros!$D$11,$E13*Parâmetros!$D$10,Parâmetros!$D$11)</f>
        <v>4.7999999999999996E-3</v>
      </c>
      <c r="J13" s="267">
        <f>IF($E13*Parâmetros!$E$10&lt;=Parâmetros!$E$11,$E13*Parâmetros!$E$10,Parâmetros!$E$11)</f>
        <v>8.3999999999999995E-3</v>
      </c>
      <c r="K13" s="267">
        <f>IF($E13*Parâmetros!$F$10&lt;=Parâmetros!$F$11,$E13*Parâmetros!$F$10,Parâmetros!$F$11)</f>
        <v>1.0200000000000001E-2</v>
      </c>
      <c r="L13" s="267">
        <f>IF($E13*Parâmetros!$G$10&lt;=Parâmetros!$G$11,$E13*Parâmetros!$G$10,Parâmetros!$G$11)</f>
        <v>1.2E-2</v>
      </c>
      <c r="M13" s="274"/>
      <c r="N13" s="267">
        <f>IF($E13*Parâmetros!$J$10&lt;=Parâmetros!$J$11,$E13*Parâmetros!$J$10,Parâmetros!$J$11)</f>
        <v>0.02</v>
      </c>
      <c r="O13" s="267">
        <f>IF($E13*Parâmetros!$K$10&lt;=Parâmetros!$K$11,$E13*Parâmetros!$K$10,Parâmetros!$K$11)</f>
        <v>2.2499999999999999E-2</v>
      </c>
      <c r="P13" s="267">
        <f>IF($E13*Parâmetros!$L$10&lt;=Parâmetros!$L$11,$E13*Parâmetros!$L$10,Parâmetros!$L$11)</f>
        <v>2.5000000000000001E-2</v>
      </c>
      <c r="Q13" s="267">
        <f>IF($E13*Parâmetros!$M$10&lt;=Parâmetros!$M$11,$E13*Parâmetros!$M$10,Parâmetros!$M$11)</f>
        <v>0.03</v>
      </c>
      <c r="R13" s="267">
        <f>IF($E13*Parâmetros!$N$10&lt;=Parâmetros!$N$11,$E13*Parâmetros!$N$10,Parâmetros!$N$11)</f>
        <v>3.5999999999999997E-2</v>
      </c>
      <c r="S13" s="267">
        <f>IF($E13*Parâmetros!$O$10&lt;=Parâmetros!$O$11,$E13*Parâmetros!$O$10,Parâmetros!$O$11)</f>
        <v>4.2999999999999997E-2</v>
      </c>
      <c r="T13" s="269">
        <f>IF($E13*Parâmetros!$P$10&lt;=Parâmetros!$P$11,$E13*Parâmetros!$P$10,Parâmetros!$P$11)</f>
        <v>4.4999999999999998E-2</v>
      </c>
    </row>
    <row r="14" spans="2:20" x14ac:dyDescent="0.25">
      <c r="B14" s="111" t="s">
        <v>290</v>
      </c>
    </row>
    <row r="15" spans="2:20" x14ac:dyDescent="0.25">
      <c r="B15" s="102" t="s">
        <v>159</v>
      </c>
    </row>
    <row r="16" spans="2:20" x14ac:dyDescent="0.25">
      <c r="B16" s="102" t="s">
        <v>269</v>
      </c>
    </row>
    <row r="17" spans="2:20" x14ac:dyDescent="0.25">
      <c r="B17" s="102" t="s">
        <v>270</v>
      </c>
    </row>
    <row r="18" spans="2:20" x14ac:dyDescent="0.25">
      <c r="B18" s="102" t="s">
        <v>271</v>
      </c>
    </row>
    <row r="19" spans="2:20" x14ac:dyDescent="0.25">
      <c r="B19" s="102" t="s">
        <v>272</v>
      </c>
    </row>
    <row r="20" spans="2:20" x14ac:dyDescent="0.25">
      <c r="B20" s="102" t="s">
        <v>273</v>
      </c>
    </row>
    <row r="21" spans="2:20" x14ac:dyDescent="0.25">
      <c r="B21" s="102" t="s">
        <v>274</v>
      </c>
    </row>
    <row r="23" spans="2:20" s="263" customFormat="1" ht="14.4" x14ac:dyDescent="0.25">
      <c r="B23" s="108" t="s">
        <v>291</v>
      </c>
      <c r="C23" s="277"/>
      <c r="D23" s="278"/>
      <c r="G23" s="260"/>
      <c r="H23" s="293" t="s">
        <v>10</v>
      </c>
      <c r="I23" s="294"/>
      <c r="J23" s="294"/>
      <c r="K23" s="294"/>
      <c r="L23" s="294"/>
      <c r="M23" s="294"/>
      <c r="N23" s="294"/>
      <c r="O23" s="294"/>
      <c r="P23" s="294"/>
      <c r="Q23" s="294"/>
      <c r="R23" s="294"/>
      <c r="S23" s="294"/>
      <c r="T23" s="295"/>
    </row>
    <row r="24" spans="2:20" x14ac:dyDescent="0.25">
      <c r="B24" s="47" t="s">
        <v>11</v>
      </c>
      <c r="C24" s="32" t="s">
        <v>95</v>
      </c>
      <c r="D24" s="32" t="s">
        <v>9</v>
      </c>
      <c r="E24" s="32" t="s">
        <v>7</v>
      </c>
      <c r="F24" s="32" t="s">
        <v>8</v>
      </c>
      <c r="H24" s="5" t="s">
        <v>61</v>
      </c>
      <c r="I24" s="5" t="s">
        <v>60</v>
      </c>
      <c r="J24" s="5" t="s">
        <v>62</v>
      </c>
      <c r="K24" s="5" t="s">
        <v>63</v>
      </c>
      <c r="L24" s="5" t="s">
        <v>64</v>
      </c>
      <c r="M24" s="47"/>
      <c r="N24" s="5" t="s">
        <v>356</v>
      </c>
      <c r="O24" s="5" t="s">
        <v>355</v>
      </c>
      <c r="P24" s="5" t="s">
        <v>68</v>
      </c>
      <c r="Q24" s="5" t="s">
        <v>69</v>
      </c>
      <c r="R24" s="5" t="s">
        <v>70</v>
      </c>
      <c r="S24" s="5" t="s">
        <v>354</v>
      </c>
      <c r="T24" s="5" t="s">
        <v>101</v>
      </c>
    </row>
    <row r="25" spans="2:20" x14ac:dyDescent="0.25">
      <c r="B25" s="296" t="s">
        <v>156</v>
      </c>
      <c r="C25" s="290" t="s">
        <v>219</v>
      </c>
      <c r="D25" s="143" t="s">
        <v>276</v>
      </c>
      <c r="E25" s="279">
        <v>0</v>
      </c>
      <c r="F25" s="265">
        <v>0</v>
      </c>
      <c r="G25" s="266"/>
      <c r="H25" s="267">
        <f>IF($E25*Parâmetros!$C$5&lt;=Parâmetros!$C$6,$E25*Parâmetros!$C$5,Parâmetros!$C$6)</f>
        <v>0</v>
      </c>
      <c r="I25" s="267">
        <f>IF($E25*Parâmetros!$D$5&lt;=Parâmetros!$D$6,$E25*Parâmetros!$D$5,Parâmetros!$D$6)</f>
        <v>0</v>
      </c>
      <c r="J25" s="267">
        <f>IF($E25*Parâmetros!$E$5&lt;=Parâmetros!$E$6,$E25*Parâmetros!$E$5,Parâmetros!$E$6)</f>
        <v>0</v>
      </c>
      <c r="K25" s="267">
        <f>IF($E25*Parâmetros!$F$5&lt;=Parâmetros!$F$6,$E25*Parâmetros!$F$5,Parâmetros!$F$6)</f>
        <v>0</v>
      </c>
      <c r="L25" s="267">
        <f>IF($E25*Parâmetros!$G$5&lt;=Parâmetros!$G$6,$E25*Parâmetros!$G$5,Parâmetros!$G$6)</f>
        <v>0</v>
      </c>
      <c r="M25" s="280"/>
      <c r="N25" s="267">
        <f>IF($K25*Parâmetros!$J$5&lt;=Parâmetros!$J$6,$E25*Parâmetros!$J$5,Parâmetros!$J$6)</f>
        <v>0</v>
      </c>
      <c r="O25" s="267">
        <f>IF($E25*Parâmetros!$K$5&lt;=Parâmetros!$K$6,$E25*Parâmetros!$K$5,Parâmetros!$K$6)</f>
        <v>0</v>
      </c>
      <c r="P25" s="267">
        <f>IF($E25*Parâmetros!$L$5&lt;=Parâmetros!$L$6,$E25*Parâmetros!$L$5,Parâmetros!$L$6)</f>
        <v>0</v>
      </c>
      <c r="Q25" s="267">
        <f>IF($E25*Parâmetros!$M$5&lt;=Parâmetros!$M$6,$E25*Parâmetros!$M$5,Parâmetros!$M$6)</f>
        <v>0</v>
      </c>
      <c r="R25" s="267">
        <f>IF($E25*Parâmetros!$N$5&lt;=Parâmetros!$N$6,$E25*Parâmetros!$N$5,Parâmetros!$N$6)</f>
        <v>0</v>
      </c>
      <c r="S25" s="267">
        <f>IF($E25*Parâmetros!$O$5&lt;=Parâmetros!$N$6,$E25*Parâmetros!$O$5,Parâmetros!$O$6)</f>
        <v>0</v>
      </c>
      <c r="T25" s="269">
        <f>IF($E25*Parâmetros!$P$5&lt;=Parâmetros!$P$6,$E25*Parâmetros!$P$5,Parâmetros!$P$6)</f>
        <v>0</v>
      </c>
    </row>
    <row r="26" spans="2:20" x14ac:dyDescent="0.25">
      <c r="B26" s="296"/>
      <c r="C26" s="291"/>
      <c r="D26" s="143" t="s">
        <v>268</v>
      </c>
      <c r="E26" s="279">
        <v>3.7499999999999999E-2</v>
      </c>
      <c r="F26" s="265">
        <v>4.4999999999999998E-2</v>
      </c>
      <c r="G26" s="266"/>
      <c r="H26" s="267">
        <f>IF($E26*Parâmetros!$C$5&lt;=Parâmetros!$C$6,$E26*Parâmetros!$C$5,Parâmetros!$C$6)</f>
        <v>2.0625000000000001E-3</v>
      </c>
      <c r="I26" s="267">
        <f>IF($E26*Parâmetros!$D$5&lt;=Parâmetros!$D$6,$E26*Parâmetros!$D$5,Parâmetros!$D$6)</f>
        <v>3.5624999999999997E-3</v>
      </c>
      <c r="J26" s="267">
        <f>IF($E26*Parâmetros!$E$5&lt;=Parâmetros!$E$6,$E26*Parâmetros!$E$5,Parâmetros!$E$6)</f>
        <v>5.0625000000000002E-3</v>
      </c>
      <c r="K26" s="267">
        <f>IF($E26*Parâmetros!$F$5&lt;=Parâmetros!$F$6,$E26*Parâmetros!$F$5,Parâmetros!$F$6)</f>
        <v>6.3750000000000005E-3</v>
      </c>
      <c r="L26" s="267">
        <f>IF($E26*Parâmetros!$G$5&lt;=Parâmetros!$G$6,$E26*Parâmetros!$G$5,Parâmetros!$G$6)</f>
        <v>7.4999999999999997E-3</v>
      </c>
      <c r="M26" s="280"/>
      <c r="N26" s="267">
        <f>IF($K26*Parâmetros!$J$5&lt;=Parâmetros!$J$6,$E26*Parâmetros!$J$5,Parâmetros!$J$6)</f>
        <v>7.4999999999999997E-3</v>
      </c>
      <c r="O26" s="267">
        <f>IF($E26*Parâmetros!$K$5&lt;=Parâmetros!$K$6,$E26*Parâmetros!$K$5,Parâmetros!$K$6)</f>
        <v>1.0874999999999999E-2</v>
      </c>
      <c r="P26" s="267">
        <f>IF($E26*Parâmetros!$L$5&lt;=Parâmetros!$L$6,$E26*Parâmetros!$L$5,Parâmetros!$L$6)</f>
        <v>1.4624999999999999E-2</v>
      </c>
      <c r="Q26" s="267">
        <f>IF($E26*Parâmetros!$M$5&lt;=Parâmetros!$M$6,$E26*Parâmetros!$M$5,Parâmetros!$M$6)</f>
        <v>1.7999999999999999E-2</v>
      </c>
      <c r="R26" s="267">
        <f>IF($E26*Parâmetros!$N$5&lt;=Parâmetros!$N$6,$E26*Parâmetros!$N$5,Parâmetros!$N$6)</f>
        <v>2.1374999999999998E-2</v>
      </c>
      <c r="S26" s="267">
        <f>IF($E26*Parâmetros!$O$5&lt;=Parâmetros!$N$6,$E26*Parâmetros!$O$5,Parâmetros!$O$6)</f>
        <v>2.4375000000000001E-2</v>
      </c>
      <c r="T26" s="269">
        <f>IF($E26*Parâmetros!$P$5&lt;=Parâmetros!$P$6,$E26*Parâmetros!$P$5,Parâmetros!$P$6)</f>
        <v>2.1000000000000001E-2</v>
      </c>
    </row>
    <row r="27" spans="2:20" x14ac:dyDescent="0.25">
      <c r="B27" s="296"/>
      <c r="C27" s="291"/>
      <c r="D27" s="143" t="s">
        <v>155</v>
      </c>
      <c r="E27" s="279">
        <v>6.7500000000000004E-2</v>
      </c>
      <c r="F27" s="265">
        <v>8.1000000000000003E-2</v>
      </c>
      <c r="G27" s="266"/>
      <c r="H27" s="267">
        <f>IF($E27*Parâmetros!$C$5&lt;=Parâmetros!$C$6,$E27*Parâmetros!$C$5,Parâmetros!$C$6)</f>
        <v>3.7125000000000001E-3</v>
      </c>
      <c r="I27" s="267">
        <f>IF($E27*Parâmetros!$D$5&lt;=Parâmetros!$D$6,$E27*Parâmetros!$D$5,Parâmetros!$D$6)</f>
        <v>6.4125000000000007E-3</v>
      </c>
      <c r="J27" s="267">
        <f>IF($E27*Parâmetros!$E$5&lt;=Parâmetros!$E$6,$E27*Parâmetros!$E$5,Parâmetros!$E$6)</f>
        <v>8.9999999999999993E-3</v>
      </c>
      <c r="K27" s="267">
        <f>IF($E27*Parâmetros!$F$5&lt;=Parâmetros!$F$6,$E27*Parâmetros!$F$5,Parâmetros!$F$6)</f>
        <v>1.1475000000000001E-2</v>
      </c>
      <c r="L27" s="267">
        <f>IF($E27*Parâmetros!$G$5&lt;=Parâmetros!$G$6,$E27*Parâmetros!$G$5,Parâmetros!$G$6)</f>
        <v>1.3500000000000002E-2</v>
      </c>
      <c r="M27" s="280"/>
      <c r="N27" s="267">
        <f>IF($K27*Parâmetros!$J$5&lt;=Parâmetros!$J$6,$E27*Parâmetros!$J$5,Parâmetros!$J$6)</f>
        <v>1.3500000000000002E-2</v>
      </c>
      <c r="O27" s="267">
        <f>IF($E27*Parâmetros!$K$5&lt;=Parâmetros!$K$6,$E27*Parâmetros!$K$5,Parâmetros!$K$6)</f>
        <v>1.9574999999999999E-2</v>
      </c>
      <c r="P27" s="267">
        <f>IF($E27*Parâmetros!$L$5&lt;=Parâmetros!$L$6,$E27*Parâmetros!$L$5,Parâmetros!$L$6)</f>
        <v>2.6325000000000001E-2</v>
      </c>
      <c r="Q27" s="267">
        <f>IF($E27*Parâmetros!$M$5&lt;=Parâmetros!$M$6,$E27*Parâmetros!$M$5,Parâmetros!$M$6)</f>
        <v>3.2399999999999998E-2</v>
      </c>
      <c r="R27" s="267">
        <f>IF($E27*Parâmetros!$N$5&lt;=Parâmetros!$N$6,$E27*Parâmetros!$N$5,Parâmetros!$N$6)</f>
        <v>3.8475000000000002E-2</v>
      </c>
      <c r="S27" s="267">
        <f>IF($E27*Parâmetros!$O$5&lt;=Parâmetros!$N$6,$E27*Parâmetros!$O$5,Parâmetros!$O$6)</f>
        <v>4.2999999999999997E-2</v>
      </c>
      <c r="T27" s="269">
        <f>IF($E27*Parâmetros!$P$5&lt;=Parâmetros!$P$6,$E27*Parâmetros!$P$5,Parâmetros!$P$6)</f>
        <v>3.7800000000000007E-2</v>
      </c>
    </row>
    <row r="28" spans="2:20" x14ac:dyDescent="0.25">
      <c r="B28" s="296"/>
      <c r="C28" s="291"/>
      <c r="D28" s="143">
        <v>84</v>
      </c>
      <c r="E28" s="279">
        <v>0.13500000000000001</v>
      </c>
      <c r="F28" s="265">
        <v>0.16200000000000001</v>
      </c>
      <c r="G28" s="266"/>
      <c r="H28" s="267">
        <f>IF($E28*Parâmetros!$C$5&lt;=Parâmetros!$C$6,$E28*Parâmetros!$C$5,Parâmetros!$C$6)</f>
        <v>5.0000000000000001E-3</v>
      </c>
      <c r="I28" s="267">
        <f>IF($E28*Parâmetros!$D$5&lt;=Parâmetros!$D$6,$E28*Parâmetros!$D$5,Parâmetros!$D$6)</f>
        <v>7.0000000000000001E-3</v>
      </c>
      <c r="J28" s="267">
        <f>IF($E28*Parâmetros!$E$5&lt;=Parâmetros!$E$6,$E28*Parâmetros!$E$5,Parâmetros!$E$6)</f>
        <v>8.9999999999999993E-3</v>
      </c>
      <c r="K28" s="267">
        <f>IF($E28*Parâmetros!$F$5&lt;=Parâmetros!$F$6,$E28*Parâmetros!$F$5,Parâmetros!$F$6)</f>
        <v>1.2500000000000001E-2</v>
      </c>
      <c r="L28" s="267">
        <f>IF($E28*Parâmetros!$G$5&lt;=Parâmetros!$G$6,$E28*Parâmetros!$G$5,Parâmetros!$G$6)</f>
        <v>1.6E-2</v>
      </c>
      <c r="M28" s="280"/>
      <c r="N28" s="267">
        <f>IF($K28*Parâmetros!$J$5&lt;=Parâmetros!$J$6,$E28*Parâmetros!$J$5,Parâmetros!$J$6)</f>
        <v>2.7000000000000003E-2</v>
      </c>
      <c r="O28" s="267">
        <f>IF($E28*Parâmetros!$K$5&lt;=Parâmetros!$K$6,$E28*Parâmetros!$K$5,Parâmetros!$K$6)</f>
        <v>2.2499999999999999E-2</v>
      </c>
      <c r="P28" s="267">
        <f>IF($E28*Parâmetros!$L$5&lt;=Parâmetros!$L$6,$E28*Parâmetros!$L$5,Parâmetros!$L$6)</f>
        <v>2.75E-2</v>
      </c>
      <c r="Q28" s="267">
        <f>IF($E28*Parâmetros!$M$5&lt;=Parâmetros!$M$6,$E28*Parâmetros!$M$5,Parâmetros!$M$6)</f>
        <v>3.3500000000000002E-2</v>
      </c>
      <c r="R28" s="267">
        <f>IF($E28*Parâmetros!$N$5&lt;=Parâmetros!$N$6,$E28*Parâmetros!$N$5,Parâmetros!$N$6)</f>
        <v>3.85E-2</v>
      </c>
      <c r="S28" s="267">
        <f>IF($E28*Parâmetros!$O$5&lt;=Parâmetros!$N$6,$E28*Parâmetros!$O$5,Parâmetros!$O$6)</f>
        <v>4.2999999999999997E-2</v>
      </c>
      <c r="T28" s="269">
        <f>IF($E28*Parâmetros!$P$5&lt;=Parâmetros!$P$6,$E28*Parâmetros!$P$5,Parâmetros!$P$6)</f>
        <v>4.4999999999999998E-2</v>
      </c>
    </row>
    <row r="29" spans="2:20" x14ac:dyDescent="0.25">
      <c r="B29" s="297" t="s">
        <v>360</v>
      </c>
      <c r="C29" s="291"/>
      <c r="D29" s="144" t="s">
        <v>276</v>
      </c>
      <c r="E29" s="281">
        <v>0</v>
      </c>
      <c r="F29" s="282">
        <v>0</v>
      </c>
      <c r="G29" s="266"/>
      <c r="H29" s="272">
        <f>IF($E29*Parâmetros!$C$5&lt;=Parâmetros!$C$6,$E29*Parâmetros!$C$5,Parâmetros!$C$6)</f>
        <v>0</v>
      </c>
      <c r="I29" s="272">
        <f>IF($E29*Parâmetros!$D$5&lt;=Parâmetros!$D$6,$E29*Parâmetros!$D$5,Parâmetros!$D$6)</f>
        <v>0</v>
      </c>
      <c r="J29" s="272">
        <f>IF($E29*Parâmetros!$E$5&lt;=Parâmetros!$E$6,$E29*Parâmetros!$E$5,Parâmetros!$E$6)</f>
        <v>0</v>
      </c>
      <c r="K29" s="272">
        <f>IF($E29*Parâmetros!$F$5&lt;=Parâmetros!$F$6,$E29*Parâmetros!$F$5,Parâmetros!$F$6)</f>
        <v>0</v>
      </c>
      <c r="L29" s="272">
        <f>IF($E29*Parâmetros!$G$5&lt;=Parâmetros!$G$6,$E29*Parâmetros!$G$5,Parâmetros!$G$6)</f>
        <v>0</v>
      </c>
      <c r="M29" s="280"/>
      <c r="N29" s="272">
        <f>IF($K29*Parâmetros!$J$5&lt;=Parâmetros!$J$6,$E29*Parâmetros!$J$5,Parâmetros!$J$6)</f>
        <v>0</v>
      </c>
      <c r="O29" s="272">
        <f>IF($E29*Parâmetros!$K$5&lt;=Parâmetros!$K$6,$E29*Parâmetros!$K$5,Parâmetros!$K$6)</f>
        <v>0</v>
      </c>
      <c r="P29" s="272">
        <f>IF($E29*Parâmetros!$L$5&lt;=Parâmetros!$L$6,$E29*Parâmetros!$L$5,Parâmetros!$L$6)</f>
        <v>0</v>
      </c>
      <c r="Q29" s="272">
        <f>IF($E29*Parâmetros!$M$5&lt;=Parâmetros!$M$6,$E29*Parâmetros!$M$5,Parâmetros!$M$6)</f>
        <v>0</v>
      </c>
      <c r="R29" s="272">
        <f>IF($E29*Parâmetros!$N$5&lt;=Parâmetros!$N$6,$E29*Parâmetros!$N$5,Parâmetros!$N$6)</f>
        <v>0</v>
      </c>
      <c r="S29" s="272">
        <f>IF($E29*Parâmetros!$O$5&lt;=Parâmetros!$N$6,$E29*Parâmetros!$O$5,Parâmetros!$O$6)</f>
        <v>0</v>
      </c>
      <c r="T29" s="273">
        <f>IF($E29*Parâmetros!$P$5&lt;=Parâmetros!$P$6,$E29*Parâmetros!$P$5,Parâmetros!$P$6)</f>
        <v>0</v>
      </c>
    </row>
    <row r="30" spans="2:20" x14ac:dyDescent="0.25">
      <c r="B30" s="297"/>
      <c r="C30" s="291"/>
      <c r="D30" s="144" t="s">
        <v>268</v>
      </c>
      <c r="E30" s="281">
        <v>4.4999999999999998E-2</v>
      </c>
      <c r="F30" s="282">
        <v>5.3999999999999999E-2</v>
      </c>
      <c r="G30" s="266"/>
      <c r="H30" s="272">
        <f>IF($E30*Parâmetros!$C$5&lt;=Parâmetros!$C$6,$E30*Parâmetros!$C$5,Parâmetros!$C$6)</f>
        <v>2.4749999999999998E-3</v>
      </c>
      <c r="I30" s="272">
        <f>IF($E30*Parâmetros!$D$5&lt;=Parâmetros!$D$6,$E30*Parâmetros!$D$5,Parâmetros!$D$6)</f>
        <v>4.2750000000000002E-3</v>
      </c>
      <c r="J30" s="272">
        <f>IF($E30*Parâmetros!$E$5&lt;=Parâmetros!$E$6,$E30*Parâmetros!$E$5,Parâmetros!$E$6)</f>
        <v>6.0750000000000005E-3</v>
      </c>
      <c r="K30" s="272">
        <f>IF($E30*Parâmetros!$F$5&lt;=Parâmetros!$F$6,$E30*Parâmetros!$F$5,Parâmetros!$F$6)</f>
        <v>7.6500000000000005E-3</v>
      </c>
      <c r="L30" s="272">
        <f>IF($E30*Parâmetros!$G$5&lt;=Parâmetros!$G$6,$E30*Parâmetros!$G$5,Parâmetros!$G$6)</f>
        <v>8.9999999999999993E-3</v>
      </c>
      <c r="M30" s="280"/>
      <c r="N30" s="272">
        <f>IF($K30*Parâmetros!$J$5&lt;=Parâmetros!$J$6,$E30*Parâmetros!$J$5,Parâmetros!$J$6)</f>
        <v>8.9999999999999993E-3</v>
      </c>
      <c r="O30" s="272">
        <f>IF($E30*Parâmetros!$K$5&lt;=Parâmetros!$K$6,$E30*Parâmetros!$K$5,Parâmetros!$K$6)</f>
        <v>1.3049999999999999E-2</v>
      </c>
      <c r="P30" s="272">
        <f>IF($E30*Parâmetros!$L$5&lt;=Parâmetros!$L$6,$E30*Parâmetros!$L$5,Parâmetros!$L$6)</f>
        <v>1.755E-2</v>
      </c>
      <c r="Q30" s="272">
        <f>IF($E30*Parâmetros!$M$5&lt;=Parâmetros!$M$6,$E30*Parâmetros!$M$5,Parâmetros!$M$6)</f>
        <v>2.1599999999999998E-2</v>
      </c>
      <c r="R30" s="272">
        <f>IF($E30*Parâmetros!$N$5&lt;=Parâmetros!$N$6,$E30*Parâmetros!$N$5,Parâmetros!$N$6)</f>
        <v>2.5649999999999996E-2</v>
      </c>
      <c r="S30" s="272">
        <f>IF($E30*Parâmetros!$O$5&lt;=Parâmetros!$N$6,$E30*Parâmetros!$O$5,Parâmetros!$O$6)</f>
        <v>2.9249999999999998E-2</v>
      </c>
      <c r="T30" s="273">
        <f>IF($E30*Parâmetros!$P$5&lt;=Parâmetros!$P$6,$E30*Parâmetros!$P$5,Parâmetros!$P$6)</f>
        <v>2.52E-2</v>
      </c>
    </row>
    <row r="31" spans="2:20" x14ac:dyDescent="0.25">
      <c r="B31" s="297"/>
      <c r="C31" s="291"/>
      <c r="D31" s="144" t="s">
        <v>155</v>
      </c>
      <c r="E31" s="281">
        <v>7.4999999999999997E-2</v>
      </c>
      <c r="F31" s="282">
        <v>0.09</v>
      </c>
      <c r="G31" s="266"/>
      <c r="H31" s="272">
        <f>IF($E31*Parâmetros!$C$5&lt;=Parâmetros!$C$6,$E31*Parâmetros!$C$5,Parâmetros!$C$6)</f>
        <v>4.1250000000000002E-3</v>
      </c>
      <c r="I31" s="272">
        <f>IF($E31*Parâmetros!$D$5&lt;=Parâmetros!$D$6,$E31*Parâmetros!$D$5,Parâmetros!$D$6)</f>
        <v>7.0000000000000001E-3</v>
      </c>
      <c r="J31" s="272">
        <f>IF($E31*Parâmetros!$E$5&lt;=Parâmetros!$E$6,$E31*Parâmetros!$E$5,Parâmetros!$E$6)</f>
        <v>8.9999999999999993E-3</v>
      </c>
      <c r="K31" s="272">
        <f>IF($E31*Parâmetros!$F$5&lt;=Parâmetros!$F$6,$E31*Parâmetros!$F$5,Parâmetros!$F$6)</f>
        <v>1.2500000000000001E-2</v>
      </c>
      <c r="L31" s="272">
        <f>IF($E31*Parâmetros!$G$5&lt;=Parâmetros!$G$6,$E31*Parâmetros!$G$5,Parâmetros!$G$6)</f>
        <v>1.4999999999999999E-2</v>
      </c>
      <c r="M31" s="280"/>
      <c r="N31" s="272">
        <f>IF($K31*Parâmetros!$J$5&lt;=Parâmetros!$J$6,$E31*Parâmetros!$J$5,Parâmetros!$J$6)</f>
        <v>1.4999999999999999E-2</v>
      </c>
      <c r="O31" s="272">
        <f>IF($E31*Parâmetros!$K$5&lt;=Parâmetros!$K$6,$E31*Parâmetros!$K$5,Parâmetros!$K$6)</f>
        <v>2.1749999999999999E-2</v>
      </c>
      <c r="P31" s="272">
        <f>IF($E31*Parâmetros!$L$5&lt;=Parâmetros!$L$6,$E31*Parâmetros!$L$5,Parâmetros!$L$6)</f>
        <v>2.75E-2</v>
      </c>
      <c r="Q31" s="272">
        <f>IF($E31*Parâmetros!$M$5&lt;=Parâmetros!$M$6,$E31*Parâmetros!$M$5,Parâmetros!$M$6)</f>
        <v>3.3500000000000002E-2</v>
      </c>
      <c r="R31" s="272">
        <f>IF($E31*Parâmetros!$N$5&lt;=Parâmetros!$N$6,$E31*Parâmetros!$N$5,Parâmetros!$N$6)</f>
        <v>3.85E-2</v>
      </c>
      <c r="S31" s="272">
        <f>IF($E31*Parâmetros!$O$5&lt;=Parâmetros!$N$6,$E31*Parâmetros!$O$5,Parâmetros!$O$6)</f>
        <v>4.2999999999999997E-2</v>
      </c>
      <c r="T31" s="273">
        <f>IF($E31*Parâmetros!$P$5&lt;=Parâmetros!$P$6,$E31*Parâmetros!$P$5,Parâmetros!$P$6)</f>
        <v>4.2000000000000003E-2</v>
      </c>
    </row>
    <row r="32" spans="2:20" x14ac:dyDescent="0.25">
      <c r="B32" s="297"/>
      <c r="C32" s="292"/>
      <c r="D32" s="144">
        <v>84</v>
      </c>
      <c r="E32" s="281">
        <v>0.15</v>
      </c>
      <c r="F32" s="282">
        <v>0.18</v>
      </c>
      <c r="G32" s="266"/>
      <c r="H32" s="272">
        <f>IF($E32*Parâmetros!$C$5&lt;=Parâmetros!$C$6,$E32*Parâmetros!$C$5,Parâmetros!$C$6)</f>
        <v>5.0000000000000001E-3</v>
      </c>
      <c r="I32" s="272">
        <f>IF($E32*Parâmetros!$D$5&lt;=Parâmetros!$D$6,$E32*Parâmetros!$D$5,Parâmetros!$D$6)</f>
        <v>7.0000000000000001E-3</v>
      </c>
      <c r="J32" s="272">
        <f>IF($E32*Parâmetros!$E$5&lt;=Parâmetros!$E$6,$E32*Parâmetros!$E$5,Parâmetros!$E$6)</f>
        <v>8.9999999999999993E-3</v>
      </c>
      <c r="K32" s="272">
        <f>IF($E32*Parâmetros!$F$5&lt;=Parâmetros!$F$6,$E32*Parâmetros!$F$5,Parâmetros!$F$6)</f>
        <v>1.2500000000000001E-2</v>
      </c>
      <c r="L32" s="272">
        <f>IF($E32*Parâmetros!$G$5&lt;=Parâmetros!$G$6,$E32*Parâmetros!$G$5,Parâmetros!$G$6)</f>
        <v>1.6E-2</v>
      </c>
      <c r="M32" s="280"/>
      <c r="N32" s="272">
        <f>IF($K32*Parâmetros!$J$5&lt;=Parâmetros!$J$6,$E32*Parâmetros!$J$5,Parâmetros!$J$6)</f>
        <v>0.03</v>
      </c>
      <c r="O32" s="272">
        <f>IF($E32*Parâmetros!$K$5&lt;=Parâmetros!$K$6,$E32*Parâmetros!$K$5,Parâmetros!$K$6)</f>
        <v>2.2499999999999999E-2</v>
      </c>
      <c r="P32" s="272">
        <f>IF($E32*Parâmetros!$L$5&lt;=Parâmetros!$L$6,$E32*Parâmetros!$L$5,Parâmetros!$L$6)</f>
        <v>2.75E-2</v>
      </c>
      <c r="Q32" s="272">
        <f>IF($E32*Parâmetros!$M$5&lt;=Parâmetros!$M$6,$E32*Parâmetros!$M$5,Parâmetros!$M$6)</f>
        <v>3.3500000000000002E-2</v>
      </c>
      <c r="R32" s="272">
        <f>IF($E32*Parâmetros!$N$5&lt;=Parâmetros!$N$6,$E32*Parâmetros!$N$5,Parâmetros!$N$6)</f>
        <v>3.85E-2</v>
      </c>
      <c r="S32" s="272">
        <f>IF($E32*Parâmetros!$O$5&lt;=Parâmetros!$N$6,$E32*Parâmetros!$O$5,Parâmetros!$O$6)</f>
        <v>4.2999999999999997E-2</v>
      </c>
      <c r="T32" s="273">
        <f>IF($E32*Parâmetros!$P$5&lt;=Parâmetros!$P$6,$E32*Parâmetros!$P$5,Parâmetros!$P$6)</f>
        <v>4.4999999999999998E-2</v>
      </c>
    </row>
    <row r="33" spans="2:21" x14ac:dyDescent="0.25">
      <c r="B33" s="100" t="s">
        <v>5</v>
      </c>
      <c r="C33" s="283"/>
    </row>
    <row r="34" spans="2:21" x14ac:dyDescent="0.25">
      <c r="B34" s="102" t="s">
        <v>91</v>
      </c>
      <c r="C34" s="142"/>
    </row>
    <row r="35" spans="2:21" x14ac:dyDescent="0.25">
      <c r="B35" s="102" t="s">
        <v>365</v>
      </c>
      <c r="C35" s="142"/>
    </row>
    <row r="36" spans="2:21" x14ac:dyDescent="0.25">
      <c r="B36" s="102" t="s">
        <v>366</v>
      </c>
      <c r="C36" s="142"/>
    </row>
    <row r="37" spans="2:21" x14ac:dyDescent="0.25">
      <c r="B37" s="102" t="s">
        <v>367</v>
      </c>
      <c r="C37" s="142"/>
    </row>
    <row r="38" spans="2:21" x14ac:dyDescent="0.25">
      <c r="B38" s="102" t="s">
        <v>368</v>
      </c>
      <c r="C38" s="142"/>
    </row>
    <row r="39" spans="2:21" x14ac:dyDescent="0.25">
      <c r="B39" s="102" t="s">
        <v>274</v>
      </c>
      <c r="C39" s="142"/>
    </row>
    <row r="40" spans="2:21" x14ac:dyDescent="0.25">
      <c r="B40" s="95"/>
    </row>
    <row r="41" spans="2:21" ht="14.4" x14ac:dyDescent="0.25">
      <c r="B41" s="108" t="s">
        <v>310</v>
      </c>
      <c r="C41" s="261"/>
      <c r="D41" s="262"/>
      <c r="E41" s="263"/>
      <c r="F41" s="263"/>
      <c r="G41" s="260"/>
      <c r="H41" s="287" t="s">
        <v>10</v>
      </c>
      <c r="I41" s="287"/>
      <c r="J41" s="287"/>
      <c r="K41" s="287"/>
      <c r="L41" s="287"/>
      <c r="M41" s="287"/>
      <c r="N41" s="287"/>
      <c r="O41" s="287"/>
      <c r="P41" s="287"/>
      <c r="Q41" s="287"/>
      <c r="R41" s="287"/>
      <c r="S41" s="287"/>
      <c r="T41" s="287"/>
    </row>
    <row r="42" spans="2:21" x14ac:dyDescent="0.25">
      <c r="B42" s="197" t="s">
        <v>11</v>
      </c>
      <c r="C42" s="197" t="s">
        <v>95</v>
      </c>
      <c r="D42" s="197" t="s">
        <v>9</v>
      </c>
      <c r="E42" s="5" t="s">
        <v>7</v>
      </c>
      <c r="F42" s="5" t="s">
        <v>8</v>
      </c>
      <c r="H42" s="5" t="s">
        <v>61</v>
      </c>
      <c r="I42" s="5" t="s">
        <v>60</v>
      </c>
      <c r="J42" s="5" t="s">
        <v>62</v>
      </c>
      <c r="K42" s="5" t="s">
        <v>63</v>
      </c>
      <c r="L42" s="5" t="s">
        <v>64</v>
      </c>
      <c r="M42" s="5"/>
      <c r="N42" s="5" t="s">
        <v>356</v>
      </c>
      <c r="O42" s="5" t="s">
        <v>355</v>
      </c>
      <c r="P42" s="5" t="s">
        <v>68</v>
      </c>
      <c r="Q42" s="5" t="s">
        <v>69</v>
      </c>
      <c r="R42" s="5" t="s">
        <v>70</v>
      </c>
      <c r="S42" s="5" t="s">
        <v>354</v>
      </c>
      <c r="T42" s="5" t="s">
        <v>101</v>
      </c>
    </row>
    <row r="43" spans="2:21" x14ac:dyDescent="0.25">
      <c r="B43" s="189" t="s">
        <v>259</v>
      </c>
      <c r="C43" s="288" t="s">
        <v>219</v>
      </c>
      <c r="D43" s="288" t="s">
        <v>289</v>
      </c>
      <c r="E43" s="264">
        <v>1.0999999999999999E-2</v>
      </c>
      <c r="F43" s="265">
        <v>1.2999999999999999E-2</v>
      </c>
      <c r="G43" s="266"/>
      <c r="H43" s="267">
        <f>IF($E43*Parâmetros!$C$10&lt;=Parâmetros!$C$11,$E43*Parâmetros!$C$10,Parâmetros!$C$11)</f>
        <v>5.5000000000000003E-4</v>
      </c>
      <c r="I43" s="267">
        <f>IF($E43*Parâmetros!$D$10&lt;=Parâmetros!$D$11,$E43*Parâmetros!$D$10,Parâmetros!$D$11)</f>
        <v>8.7999999999999992E-4</v>
      </c>
      <c r="J43" s="267">
        <f>IF($E43*Parâmetros!$E$10&lt;=Parâmetros!$E$11,$E43*Parâmetros!$E$10,Parâmetros!$E$11)</f>
        <v>1.4300000000000001E-3</v>
      </c>
      <c r="K43" s="267">
        <f>IF($E43*Parâmetros!$F$10&lt;=Parâmetros!$F$11,$E43*Parâmetros!$F$10,Parâmetros!$F$11)</f>
        <v>1.7489999999999999E-3</v>
      </c>
      <c r="L43" s="267">
        <f>IF($E43*Parâmetros!$G$10&lt;=Parâmetros!$G$11,$E43*Parâmetros!$G$10,Parâmetros!$G$11)</f>
        <v>2.0899999999999998E-3</v>
      </c>
      <c r="M43" s="268"/>
      <c r="N43" s="267">
        <f>IF($E43*Parâmetros!$J$10&lt;=Parâmetros!$J$11,$E43*Parâmetros!$J$10,Parâmetros!$J$11)</f>
        <v>2.2000000000000001E-3</v>
      </c>
      <c r="O43" s="267">
        <f>IF($E43*Parâmetros!$K$10&lt;=Parâmetros!$K$11,$E43*Parâmetros!$K$10,Parâmetros!$K$11)</f>
        <v>3.1899999999999997E-3</v>
      </c>
      <c r="P43" s="267">
        <f>IF($E43*Parâmetros!$L$10&lt;=Parâmetros!$L$11,$E43*Parâmetros!$L$10,Parâmetros!$L$11)</f>
        <v>4.2899999999999995E-3</v>
      </c>
      <c r="Q43" s="267">
        <f>IF($E43*Parâmetros!$M$10&lt;=Parâmetros!$M$11,$E43*Parâmetros!$M$10,Parâmetros!$M$11)</f>
        <v>5.0600000000000003E-3</v>
      </c>
      <c r="R43" s="267">
        <f>IF($E43*Parâmetros!$N$10&lt;=Parâmetros!$N$11,$E43*Parâmetros!$N$10,Parâmetros!$N$11)</f>
        <v>6.0499999999999998E-3</v>
      </c>
      <c r="S43" s="267">
        <f>IF($E43*Parâmetros!$O$10&lt;=Parâmetros!$O$11,$E43*Parâmetros!$O$10,Parâmetros!$O$11)</f>
        <v>7.1500000000000001E-3</v>
      </c>
      <c r="T43" s="269">
        <f>IF($E43*Parâmetros!$P$10&lt;=Parâmetros!$P$11,$E43*Parâmetros!$P$10,Parâmetros!$P$11)</f>
        <v>6.0499999999999998E-3</v>
      </c>
      <c r="U43" s="284"/>
    </row>
    <row r="44" spans="2:21" x14ac:dyDescent="0.25">
      <c r="B44" s="198" t="s">
        <v>260</v>
      </c>
      <c r="C44" s="288"/>
      <c r="D44" s="288"/>
      <c r="E44" s="270">
        <v>3.6999999999999998E-2</v>
      </c>
      <c r="F44" s="271">
        <v>4.2000000000000003E-2</v>
      </c>
      <c r="G44" s="266"/>
      <c r="H44" s="272">
        <f>IF($E44*Parâmetros!$C$10&lt;=Parâmetros!$C$11,$E44*Parâmetros!$C$10,Parâmetros!$C$11)</f>
        <v>1.8500000000000001E-3</v>
      </c>
      <c r="I44" s="272">
        <f>IF($E44*Parâmetros!$D$10&lt;=Parâmetros!$D$11,$E44*Parâmetros!$D$10,Parâmetros!$D$11)</f>
        <v>2.96E-3</v>
      </c>
      <c r="J44" s="272">
        <f>IF($E44*Parâmetros!$E$10&lt;=Parâmetros!$E$11,$E44*Parâmetros!$E$10,Parâmetros!$E$11)</f>
        <v>4.81E-3</v>
      </c>
      <c r="K44" s="272">
        <f>IF($E44*Parâmetros!$F$10&lt;=Parâmetros!$F$11,$E44*Parâmetros!$F$10,Parâmetros!$F$11)</f>
        <v>5.8830000000000002E-3</v>
      </c>
      <c r="L44" s="272">
        <f>IF($E44*Parâmetros!$G$10&lt;=Parâmetros!$G$11,$E44*Parâmetros!$G$10,Parâmetros!$G$11)</f>
        <v>7.0299999999999998E-3</v>
      </c>
      <c r="M44" s="272"/>
      <c r="N44" s="272">
        <f>IF($E44*Parâmetros!$J$10&lt;=Parâmetros!$J$11,$E44*Parâmetros!$J$10,Parâmetros!$J$11)</f>
        <v>7.4000000000000003E-3</v>
      </c>
      <c r="O44" s="272">
        <f>IF($E44*Parâmetros!$K$10&lt;=Parâmetros!$K$11,$E44*Parâmetros!$K$10,Parâmetros!$K$11)</f>
        <v>1.0729999999999998E-2</v>
      </c>
      <c r="P44" s="272">
        <f>IF($E44*Parâmetros!$L$10&lt;=Parâmetros!$L$11,$E44*Parâmetros!$L$10,Parâmetros!$L$11)</f>
        <v>1.443E-2</v>
      </c>
      <c r="Q44" s="272">
        <f>IF($E44*Parâmetros!$M$10&lt;=Parâmetros!$M$11,$E44*Parâmetros!$M$10,Parâmetros!$M$11)</f>
        <v>1.702E-2</v>
      </c>
      <c r="R44" s="272">
        <f>IF($E44*Parâmetros!$N$10&lt;=Parâmetros!$N$11,$E44*Parâmetros!$N$10,Parâmetros!$N$11)</f>
        <v>2.035E-2</v>
      </c>
      <c r="S44" s="272">
        <f>IF($E44*Parâmetros!$O$10&lt;=Parâmetros!$O$11,$E44*Parâmetros!$O$10,Parâmetros!$O$11)</f>
        <v>2.4049999999999998E-2</v>
      </c>
      <c r="T44" s="273">
        <f>IF($E44*Parâmetros!$P$10&lt;=Parâmetros!$P$11,$E44*Parâmetros!$P$10,Parâmetros!$P$11)</f>
        <v>2.035E-2</v>
      </c>
    </row>
    <row r="45" spans="2:21" x14ac:dyDescent="0.25">
      <c r="B45" s="189" t="s">
        <v>261</v>
      </c>
      <c r="C45" s="288"/>
      <c r="D45" s="288"/>
      <c r="E45" s="264">
        <v>7.0000000000000007E-2</v>
      </c>
      <c r="F45" s="265">
        <v>8.1000000000000003E-2</v>
      </c>
      <c r="G45" s="266"/>
      <c r="H45" s="267">
        <f>IF($E45*Parâmetros!$C$10&lt;=Parâmetros!$C$11,$E45*Parâmetros!$C$10,Parâmetros!$C$11)</f>
        <v>3.0000000000000001E-3</v>
      </c>
      <c r="I45" s="267">
        <f>IF($E45*Parâmetros!$D$10&lt;=Parâmetros!$D$11,$E45*Parâmetros!$D$10,Parâmetros!$D$11)</f>
        <v>4.7999999999999996E-3</v>
      </c>
      <c r="J45" s="267">
        <f>IF($E45*Parâmetros!$E$10&lt;=Parâmetros!$E$11,$E45*Parâmetros!$E$10,Parâmetros!$E$11)</f>
        <v>8.3999999999999995E-3</v>
      </c>
      <c r="K45" s="267">
        <f>IF($E45*Parâmetros!$F$10&lt;=Parâmetros!$F$11,$E45*Parâmetros!$F$10,Parâmetros!$F$11)</f>
        <v>1.0200000000000001E-2</v>
      </c>
      <c r="L45" s="267">
        <f>IF($E45*Parâmetros!$G$10&lt;=Parâmetros!$G$11,$E45*Parâmetros!$G$10,Parâmetros!$G$11)</f>
        <v>1.2E-2</v>
      </c>
      <c r="M45" s="268"/>
      <c r="N45" s="267">
        <f>IF($E45*Parâmetros!$J$10&lt;=Parâmetros!$J$11,$E45*Parâmetros!$J$10,Parâmetros!$J$11)</f>
        <v>1.4000000000000002E-2</v>
      </c>
      <c r="O45" s="267">
        <f>IF($E45*Parâmetros!$K$10&lt;=Parâmetros!$K$11,$E45*Parâmetros!$K$10,Parâmetros!$K$11)</f>
        <v>2.0300000000000002E-2</v>
      </c>
      <c r="P45" s="267">
        <f>IF($E45*Parâmetros!$L$10&lt;=Parâmetros!$L$11,$E45*Parâmetros!$L$10,Parâmetros!$L$11)</f>
        <v>2.5000000000000001E-2</v>
      </c>
      <c r="Q45" s="267">
        <f>IF($E45*Parâmetros!$M$10&lt;=Parâmetros!$M$11,$E45*Parâmetros!$M$10,Parâmetros!$M$11)</f>
        <v>0.03</v>
      </c>
      <c r="R45" s="267">
        <f>IF($E45*Parâmetros!$N$10&lt;=Parâmetros!$N$11,$E45*Parâmetros!$N$10,Parâmetros!$N$11)</f>
        <v>3.5999999999999997E-2</v>
      </c>
      <c r="S45" s="267">
        <f>IF($E45*Parâmetros!$O$10&lt;=Parâmetros!$O$11,$E45*Parâmetros!$O$10,Parâmetros!$O$11)</f>
        <v>4.2999999999999997E-2</v>
      </c>
      <c r="T45" s="269">
        <f>IF($E45*Parâmetros!$P$10&lt;=Parâmetros!$P$11,$E45*Parâmetros!$P$10,Parâmetros!$P$11)</f>
        <v>3.8500000000000006E-2</v>
      </c>
    </row>
    <row r="46" spans="2:21" x14ac:dyDescent="0.25">
      <c r="B46" s="198" t="s">
        <v>361</v>
      </c>
      <c r="C46" s="288"/>
      <c r="D46" s="288"/>
      <c r="E46" s="270">
        <v>7.8E-2</v>
      </c>
      <c r="F46" s="271">
        <v>0.09</v>
      </c>
      <c r="G46" s="266"/>
      <c r="H46" s="272">
        <f>IF($E46*Parâmetros!$C$10&lt;=Parâmetros!$C$11,$E46*Parâmetros!$C$10,Parâmetros!$C$11)</f>
        <v>3.0000000000000001E-3</v>
      </c>
      <c r="I46" s="272">
        <f>IF($E46*Parâmetros!$D$10&lt;=Parâmetros!$D$11,$E46*Parâmetros!$D$10,Parâmetros!$D$11)</f>
        <v>4.7999999999999996E-3</v>
      </c>
      <c r="J46" s="272">
        <f>IF($E46*Parâmetros!$E$10&lt;=Parâmetros!$E$11,$E46*Parâmetros!$E$10,Parâmetros!$E$11)</f>
        <v>8.3999999999999995E-3</v>
      </c>
      <c r="K46" s="272">
        <f>IF($E46*Parâmetros!$F$10&lt;=Parâmetros!$F$11,$E46*Parâmetros!$F$10,Parâmetros!$F$11)</f>
        <v>1.0200000000000001E-2</v>
      </c>
      <c r="L46" s="272">
        <f>IF($E46*Parâmetros!$G$10&lt;=Parâmetros!$G$11,$E46*Parâmetros!$G$10,Parâmetros!$G$11)</f>
        <v>1.2E-2</v>
      </c>
      <c r="M46" s="272"/>
      <c r="N46" s="272">
        <f>IF($E46*Parâmetros!$J$10&lt;=Parâmetros!$J$11,$E46*Parâmetros!$J$10,Parâmetros!$J$11)</f>
        <v>1.5600000000000001E-2</v>
      </c>
      <c r="O46" s="272">
        <f>IF($E46*Parâmetros!$K$10&lt;=Parâmetros!$K$11,$E46*Parâmetros!$K$10,Parâmetros!$K$11)</f>
        <v>2.2499999999999999E-2</v>
      </c>
      <c r="P46" s="272">
        <f>IF($E46*Parâmetros!$L$10&lt;=Parâmetros!$L$11,$E46*Parâmetros!$L$10,Parâmetros!$L$11)</f>
        <v>2.5000000000000001E-2</v>
      </c>
      <c r="Q46" s="272">
        <f>IF($E46*Parâmetros!$M$10&lt;=Parâmetros!$M$11,$E46*Parâmetros!$M$10,Parâmetros!$M$11)</f>
        <v>0.03</v>
      </c>
      <c r="R46" s="272">
        <f>IF($E46*Parâmetros!$N$10&lt;=Parâmetros!$N$11,$E46*Parâmetros!$N$10,Parâmetros!$N$11)</f>
        <v>3.5999999999999997E-2</v>
      </c>
      <c r="S46" s="272">
        <f>IF($E46*Parâmetros!$O$10&lt;=Parâmetros!$O$11,$E46*Parâmetros!$O$10,Parâmetros!$O$11)</f>
        <v>4.2999999999999997E-2</v>
      </c>
      <c r="T46" s="273">
        <f>IF($E46*Parâmetros!$P$10&lt;=Parâmetros!$P$11,$E46*Parâmetros!$P$10,Parâmetros!$P$11)</f>
        <v>4.2900000000000001E-2</v>
      </c>
    </row>
    <row r="47" spans="2:21" x14ac:dyDescent="0.25">
      <c r="B47" s="111" t="s">
        <v>312</v>
      </c>
    </row>
    <row r="48" spans="2:21" x14ac:dyDescent="0.25">
      <c r="B48" s="102" t="s">
        <v>317</v>
      </c>
    </row>
    <row r="49" spans="2:21" x14ac:dyDescent="0.25">
      <c r="B49" s="95"/>
    </row>
    <row r="50" spans="2:21" x14ac:dyDescent="0.25">
      <c r="B50" s="95"/>
    </row>
    <row r="51" spans="2:21" x14ac:dyDescent="0.25">
      <c r="B51" s="95"/>
    </row>
    <row r="53" spans="2:21" ht="14.4" x14ac:dyDescent="0.25">
      <c r="B53" s="108" t="s">
        <v>362</v>
      </c>
      <c r="C53" s="261"/>
      <c r="D53" s="262"/>
      <c r="E53" s="263"/>
      <c r="F53" s="263"/>
      <c r="G53" s="260"/>
      <c r="H53" s="287" t="s">
        <v>10</v>
      </c>
      <c r="I53" s="287"/>
      <c r="J53" s="287"/>
      <c r="K53" s="287"/>
      <c r="L53" s="287"/>
      <c r="M53" s="287"/>
      <c r="N53" s="287"/>
      <c r="O53" s="287"/>
      <c r="P53" s="287"/>
      <c r="Q53" s="287"/>
      <c r="R53" s="287"/>
      <c r="S53" s="287"/>
      <c r="T53" s="287"/>
    </row>
    <row r="54" spans="2:21" x14ac:dyDescent="0.25">
      <c r="B54" s="197" t="s">
        <v>11</v>
      </c>
      <c r="C54" s="197" t="s">
        <v>95</v>
      </c>
      <c r="D54" s="197" t="s">
        <v>9</v>
      </c>
      <c r="E54" s="5" t="s">
        <v>7</v>
      </c>
      <c r="F54" s="5" t="s">
        <v>8</v>
      </c>
      <c r="H54" s="5" t="s">
        <v>61</v>
      </c>
      <c r="I54" s="5" t="s">
        <v>60</v>
      </c>
      <c r="J54" s="5" t="s">
        <v>62</v>
      </c>
      <c r="K54" s="5" t="s">
        <v>63</v>
      </c>
      <c r="L54" s="5" t="s">
        <v>64</v>
      </c>
      <c r="M54" s="5"/>
      <c r="N54" s="5" t="s">
        <v>356</v>
      </c>
      <c r="O54" s="5" t="s">
        <v>355</v>
      </c>
      <c r="P54" s="5" t="s">
        <v>68</v>
      </c>
      <c r="Q54" s="5" t="s">
        <v>69</v>
      </c>
      <c r="R54" s="5" t="s">
        <v>70</v>
      </c>
      <c r="S54" s="5" t="s">
        <v>354</v>
      </c>
      <c r="T54" s="5" t="s">
        <v>101</v>
      </c>
    </row>
    <row r="55" spans="2:21" x14ac:dyDescent="0.25">
      <c r="B55" s="189" t="s">
        <v>259</v>
      </c>
      <c r="C55" s="288" t="s">
        <v>219</v>
      </c>
      <c r="D55" s="288" t="s">
        <v>289</v>
      </c>
      <c r="E55" s="264">
        <v>3.3000000000000002E-2</v>
      </c>
      <c r="F55" s="265">
        <v>3.7999999999999999E-2</v>
      </c>
      <c r="G55" s="266"/>
      <c r="H55" s="267">
        <f>IF($E55*Parâmetros!$C$10&lt;=Parâmetros!$C$11,$E55*Parâmetros!$C$10,Parâmetros!$C$11)</f>
        <v>1.6500000000000002E-3</v>
      </c>
      <c r="I55" s="267">
        <f>IF($E55*Parâmetros!$D$10&lt;=Parâmetros!$D$11,$E55*Parâmetros!$D$10,Parâmetros!$D$11)</f>
        <v>2.64E-3</v>
      </c>
      <c r="J55" s="267">
        <f>IF($E55*Parâmetros!$E$10&lt;=Parâmetros!$E$11,$E55*Parâmetros!$E$10,Parâmetros!$E$11)</f>
        <v>4.2900000000000004E-3</v>
      </c>
      <c r="K55" s="267">
        <f>IF($E55*Parâmetros!$F$10&lt;=Parâmetros!$F$11,$E55*Parâmetros!$F$10,Parâmetros!$F$11)</f>
        <v>5.2469999999999999E-3</v>
      </c>
      <c r="L55" s="267">
        <f>IF($E55*Parâmetros!$G$10&lt;=Parâmetros!$G$11,$E55*Parâmetros!$G$10,Parâmetros!$G$11)</f>
        <v>6.2700000000000004E-3</v>
      </c>
      <c r="M55" s="268"/>
      <c r="N55" s="267">
        <f>IF($E55*Parâmetros!$J$10&lt;=Parâmetros!$J$11,$E55*Parâmetros!$J$10,Parâmetros!$J$11)</f>
        <v>6.6000000000000008E-3</v>
      </c>
      <c r="O55" s="267">
        <f>IF($E55*Parâmetros!$K$10&lt;=Parâmetros!$K$11,$E55*Parâmetros!$K$10,Parâmetros!$K$11)</f>
        <v>9.5700000000000004E-3</v>
      </c>
      <c r="P55" s="267">
        <f>IF($E55*Parâmetros!$L$10&lt;=Parâmetros!$L$11,$E55*Parâmetros!$L$10,Parâmetros!$L$11)</f>
        <v>1.2870000000000001E-2</v>
      </c>
      <c r="Q55" s="267">
        <f>IF($E55*Parâmetros!$M$10&lt;=Parâmetros!$M$11,$E55*Parâmetros!$M$10,Parâmetros!$M$11)</f>
        <v>1.5180000000000001E-2</v>
      </c>
      <c r="R55" s="267">
        <f>IF($E55*Parâmetros!$N$10&lt;=Parâmetros!$N$11,$E55*Parâmetros!$N$10,Parâmetros!$N$11)</f>
        <v>1.8150000000000003E-2</v>
      </c>
      <c r="S55" s="267">
        <f>IF($E55*Parâmetros!$O$10&lt;=Parâmetros!$O$11,$E55*Parâmetros!$O$10,Parâmetros!$O$11)</f>
        <v>2.145E-2</v>
      </c>
      <c r="T55" s="269">
        <f>IF($E55*Parâmetros!$P$10&lt;=Parâmetros!$P$11,$E55*Parâmetros!$P$10,Parâmetros!$P$11)</f>
        <v>1.8150000000000003E-2</v>
      </c>
      <c r="U55" s="284"/>
    </row>
    <row r="56" spans="2:21" x14ac:dyDescent="0.25">
      <c r="B56" s="198" t="s">
        <v>260</v>
      </c>
      <c r="C56" s="288"/>
      <c r="D56" s="288"/>
      <c r="E56" s="270">
        <v>4.1000000000000002E-2</v>
      </c>
      <c r="F56" s="271">
        <v>4.7E-2</v>
      </c>
      <c r="G56" s="266"/>
      <c r="H56" s="272">
        <f>IF($E56*Parâmetros!$C$10&lt;=Parâmetros!$C$11,$E56*Parâmetros!$C$10,Parâmetros!$C$11)</f>
        <v>2.0500000000000002E-3</v>
      </c>
      <c r="I56" s="272">
        <f>IF($E56*Parâmetros!$D$10&lt;=Parâmetros!$D$11,$E56*Parâmetros!$D$10,Parâmetros!$D$11)</f>
        <v>3.2800000000000004E-3</v>
      </c>
      <c r="J56" s="272">
        <f>IF($E56*Parâmetros!$E$10&lt;=Parâmetros!$E$11,$E56*Parâmetros!$E$10,Parâmetros!$E$11)</f>
        <v>5.3300000000000005E-3</v>
      </c>
      <c r="K56" s="272">
        <f>IF($E56*Parâmetros!$F$10&lt;=Parâmetros!$F$11,$E56*Parâmetros!$F$10,Parâmetros!$F$11)</f>
        <v>6.5190000000000005E-3</v>
      </c>
      <c r="L56" s="272">
        <f>IF($E56*Parâmetros!$G$10&lt;=Parâmetros!$G$11,$E56*Parâmetros!$G$10,Parâmetros!$G$11)</f>
        <v>7.79E-3</v>
      </c>
      <c r="M56" s="272"/>
      <c r="N56" s="272">
        <f>IF($E56*Parâmetros!$J$10&lt;=Parâmetros!$J$11,$E56*Parâmetros!$J$10,Parâmetros!$J$11)</f>
        <v>8.2000000000000007E-3</v>
      </c>
      <c r="O56" s="272">
        <f>IF($E56*Parâmetros!$K$10&lt;=Parâmetros!$K$11,$E56*Parâmetros!$K$10,Parâmetros!$K$11)</f>
        <v>1.189E-2</v>
      </c>
      <c r="P56" s="272">
        <f>IF($E56*Parâmetros!$L$10&lt;=Parâmetros!$L$11,$E56*Parâmetros!$L$10,Parâmetros!$L$11)</f>
        <v>1.5990000000000001E-2</v>
      </c>
      <c r="Q56" s="272">
        <f>IF($E56*Parâmetros!$M$10&lt;=Parâmetros!$M$11,$E56*Parâmetros!$M$10,Parâmetros!$M$11)</f>
        <v>1.8860000000000002E-2</v>
      </c>
      <c r="R56" s="272">
        <f>IF($E56*Parâmetros!$N$10&lt;=Parâmetros!$N$11,$E56*Parâmetros!$N$10,Parâmetros!$N$11)</f>
        <v>2.2550000000000004E-2</v>
      </c>
      <c r="S56" s="272">
        <f>IF($E56*Parâmetros!$O$10&lt;=Parâmetros!$O$11,$E56*Parâmetros!$O$10,Parâmetros!$O$11)</f>
        <v>2.6650000000000004E-2</v>
      </c>
      <c r="T56" s="273">
        <f>IF($E56*Parâmetros!$P$10&lt;=Parâmetros!$P$11,$E56*Parâmetros!$P$10,Parâmetros!$P$11)</f>
        <v>2.2550000000000004E-2</v>
      </c>
    </row>
    <row r="57" spans="2:21" x14ac:dyDescent="0.25">
      <c r="B57" s="189" t="s">
        <v>261</v>
      </c>
      <c r="C57" s="288"/>
      <c r="D57" s="288"/>
      <c r="E57" s="264">
        <v>4.9000000000000002E-2</v>
      </c>
      <c r="F57" s="265">
        <v>5.6000000000000001E-2</v>
      </c>
      <c r="G57" s="266"/>
      <c r="H57" s="267">
        <f>IF($E57*Parâmetros!$C$10&lt;=Parâmetros!$C$11,$E57*Parâmetros!$C$10,Parâmetros!$C$11)</f>
        <v>2.4500000000000004E-3</v>
      </c>
      <c r="I57" s="267">
        <f>IF($E57*Parâmetros!$D$10&lt;=Parâmetros!$D$11,$E57*Parâmetros!$D$10,Parâmetros!$D$11)</f>
        <v>3.9199999999999999E-3</v>
      </c>
      <c r="J57" s="267">
        <f>IF($E57*Parâmetros!$E$10&lt;=Parâmetros!$E$11,$E57*Parâmetros!$E$10,Parâmetros!$E$11)</f>
        <v>6.3700000000000007E-3</v>
      </c>
      <c r="K57" s="267">
        <f>IF($E57*Parâmetros!$F$10&lt;=Parâmetros!$F$11,$E57*Parâmetros!$F$10,Parâmetros!$F$11)</f>
        <v>7.7910000000000002E-3</v>
      </c>
      <c r="L57" s="267">
        <f>IF($E57*Parâmetros!$G$10&lt;=Parâmetros!$G$11,$E57*Parâmetros!$G$10,Parâmetros!$G$11)</f>
        <v>9.3100000000000006E-3</v>
      </c>
      <c r="M57" s="268"/>
      <c r="N57" s="267">
        <f>IF($E57*Parâmetros!$J$10&lt;=Parâmetros!$J$11,$E57*Parâmetros!$J$10,Parâmetros!$J$11)</f>
        <v>9.8000000000000014E-3</v>
      </c>
      <c r="O57" s="267">
        <f>IF($E57*Parâmetros!$K$10&lt;=Parâmetros!$K$11,$E57*Parâmetros!$K$10,Parâmetros!$K$11)</f>
        <v>1.421E-2</v>
      </c>
      <c r="P57" s="267">
        <f>IF($E57*Parâmetros!$L$10&lt;=Parâmetros!$L$11,$E57*Parâmetros!$L$10,Parâmetros!$L$11)</f>
        <v>1.9110000000000002E-2</v>
      </c>
      <c r="Q57" s="267">
        <f>IF($E57*Parâmetros!$M$10&lt;=Parâmetros!$M$11,$E57*Parâmetros!$M$10,Parâmetros!$M$11)</f>
        <v>2.2540000000000001E-2</v>
      </c>
      <c r="R57" s="267">
        <f>IF($E57*Parâmetros!$N$10&lt;=Parâmetros!$N$11,$E57*Parâmetros!$N$10,Parâmetros!$N$11)</f>
        <v>2.6950000000000002E-2</v>
      </c>
      <c r="S57" s="267">
        <f>IF($E57*Parâmetros!$O$10&lt;=Parâmetros!$O$11,$E57*Parâmetros!$O$10,Parâmetros!$O$11)</f>
        <v>3.1850000000000003E-2</v>
      </c>
      <c r="T57" s="269">
        <f>IF($E57*Parâmetros!$P$10&lt;=Parâmetros!$P$11,$E57*Parâmetros!$P$10,Parâmetros!$P$11)</f>
        <v>2.6950000000000002E-2</v>
      </c>
    </row>
    <row r="58" spans="2:21" x14ac:dyDescent="0.25">
      <c r="B58" s="198" t="s">
        <v>262</v>
      </c>
      <c r="C58" s="288"/>
      <c r="D58" s="288"/>
      <c r="E58" s="270">
        <v>6.4000000000000001E-2</v>
      </c>
      <c r="F58" s="271">
        <v>7.3999999999999996E-2</v>
      </c>
      <c r="G58" s="266"/>
      <c r="H58" s="272">
        <f>IF($E58*Parâmetros!$C$10&lt;=Parâmetros!$C$11,$E58*Parâmetros!$C$10,Parâmetros!$C$11)</f>
        <v>3.0000000000000001E-3</v>
      </c>
      <c r="I58" s="272">
        <f>IF($E58*Parâmetros!$D$10&lt;=Parâmetros!$D$11,$E58*Parâmetros!$D$10,Parâmetros!$D$11)</f>
        <v>4.7999999999999996E-3</v>
      </c>
      <c r="J58" s="272">
        <f>IF($E58*Parâmetros!$E$10&lt;=Parâmetros!$E$11,$E58*Parâmetros!$E$10,Parâmetros!$E$11)</f>
        <v>8.320000000000001E-3</v>
      </c>
      <c r="K58" s="272">
        <f>IF($E58*Parâmetros!$F$10&lt;=Parâmetros!$F$11,$E58*Parâmetros!$F$10,Parâmetros!$F$11)</f>
        <v>1.0176000000000001E-2</v>
      </c>
      <c r="L58" s="272">
        <f>IF($E58*Parâmetros!$G$10&lt;=Parâmetros!$G$11,$E58*Parâmetros!$G$10,Parâmetros!$G$11)</f>
        <v>1.2E-2</v>
      </c>
      <c r="M58" s="272"/>
      <c r="N58" s="272">
        <f>IF($E58*Parâmetros!$J$10&lt;=Parâmetros!$J$11,$E58*Parâmetros!$J$10,Parâmetros!$J$11)</f>
        <v>1.2800000000000001E-2</v>
      </c>
      <c r="O58" s="272">
        <f>IF($E58*Parâmetros!$K$10&lt;=Parâmetros!$K$11,$E58*Parâmetros!$K$10,Parâmetros!$K$11)</f>
        <v>1.856E-2</v>
      </c>
      <c r="P58" s="272">
        <f>IF($E58*Parâmetros!$L$10&lt;=Parâmetros!$L$11,$E58*Parâmetros!$L$10,Parâmetros!$L$11)</f>
        <v>2.4960000000000003E-2</v>
      </c>
      <c r="Q58" s="272">
        <f>IF($E58*Parâmetros!$M$10&lt;=Parâmetros!$M$11,$E58*Parâmetros!$M$10,Parâmetros!$M$11)</f>
        <v>2.9440000000000001E-2</v>
      </c>
      <c r="R58" s="272">
        <f>IF($E58*Parâmetros!$N$10&lt;=Parâmetros!$N$11,$E58*Parâmetros!$N$10,Parâmetros!$N$11)</f>
        <v>3.5200000000000002E-2</v>
      </c>
      <c r="S58" s="272">
        <f>IF($E58*Parâmetros!$O$10&lt;=Parâmetros!$O$11,$E58*Parâmetros!$O$10,Parâmetros!$O$11)</f>
        <v>4.1600000000000005E-2</v>
      </c>
      <c r="T58" s="273">
        <f>IF($E58*Parâmetros!$P$10&lt;=Parâmetros!$P$11,$E58*Parâmetros!$P$10,Parâmetros!$P$11)</f>
        <v>3.5200000000000002E-2</v>
      </c>
    </row>
    <row r="59" spans="2:21" x14ac:dyDescent="0.25">
      <c r="B59" s="189" t="s">
        <v>263</v>
      </c>
      <c r="C59" s="288"/>
      <c r="D59" s="288"/>
      <c r="E59" s="264">
        <v>6.6000000000000003E-2</v>
      </c>
      <c r="F59" s="265">
        <v>7.5999999999999998E-2</v>
      </c>
      <c r="G59" s="266"/>
      <c r="H59" s="267">
        <f>IF($E59*Parâmetros!$C$10&lt;=Parâmetros!$C$11,$E59*Parâmetros!$C$10,Parâmetros!$C$11)</f>
        <v>3.0000000000000001E-3</v>
      </c>
      <c r="I59" s="267">
        <f>IF($E59*Parâmetros!$D$10&lt;=Parâmetros!$D$11,$E59*Parâmetros!$D$10,Parâmetros!$D$11)</f>
        <v>4.7999999999999996E-3</v>
      </c>
      <c r="J59" s="267">
        <f>IF($E59*Parâmetros!$E$10&lt;=Parâmetros!$E$11,$E59*Parâmetros!$E$10,Parâmetros!$E$11)</f>
        <v>8.3999999999999995E-3</v>
      </c>
      <c r="K59" s="267">
        <f>IF($E59*Parâmetros!$F$10&lt;=Parâmetros!$F$11,$E59*Parâmetros!$F$10,Parâmetros!$F$11)</f>
        <v>1.0200000000000001E-2</v>
      </c>
      <c r="L59" s="267">
        <f>IF($E59*Parâmetros!$G$10&lt;=Parâmetros!$G$11,$E59*Parâmetros!$G$10,Parâmetros!$G$11)</f>
        <v>1.2E-2</v>
      </c>
      <c r="M59" s="274"/>
      <c r="N59" s="267">
        <f>IF($E59*Parâmetros!$J$10&lt;=Parâmetros!$J$11,$E59*Parâmetros!$J$10,Parâmetros!$J$11)</f>
        <v>1.3200000000000002E-2</v>
      </c>
      <c r="O59" s="267">
        <f>IF($E59*Parâmetros!$K$10&lt;=Parâmetros!$K$11,$E59*Parâmetros!$K$10,Parâmetros!$K$11)</f>
        <v>1.9140000000000001E-2</v>
      </c>
      <c r="P59" s="267">
        <f>IF($E59*Parâmetros!$L$10&lt;=Parâmetros!$L$11,$E59*Parâmetros!$L$10,Parâmetros!$L$11)</f>
        <v>2.5000000000000001E-2</v>
      </c>
      <c r="Q59" s="267">
        <f>IF($E59*Parâmetros!$M$10&lt;=Parâmetros!$M$11,$E59*Parâmetros!$M$10,Parâmetros!$M$11)</f>
        <v>0.03</v>
      </c>
      <c r="R59" s="267">
        <f>IF($E59*Parâmetros!$N$10&lt;=Parâmetros!$N$11,$E59*Parâmetros!$N$10,Parâmetros!$N$11)</f>
        <v>3.5999999999999997E-2</v>
      </c>
      <c r="S59" s="267">
        <f>IF($E59*Parâmetros!$O$10&lt;=Parâmetros!$O$11,$E59*Parâmetros!$O$10,Parâmetros!$O$11)</f>
        <v>4.2900000000000001E-2</v>
      </c>
      <c r="T59" s="269">
        <f>IF($E59*Parâmetros!$P$10&lt;=Parâmetros!$P$11,$E59*Parâmetros!$P$10,Parâmetros!$P$11)</f>
        <v>3.6300000000000006E-2</v>
      </c>
    </row>
    <row r="60" spans="2:21" x14ac:dyDescent="0.25">
      <c r="B60" s="198" t="s">
        <v>264</v>
      </c>
      <c r="C60" s="288"/>
      <c r="D60" s="288"/>
      <c r="E60" s="270">
        <v>9.2999999999999999E-2</v>
      </c>
      <c r="F60" s="271">
        <v>0.108</v>
      </c>
      <c r="G60" s="266"/>
      <c r="H60" s="272">
        <f>IF($E60*Parâmetros!$C$10&lt;=Parâmetros!$C$11,$E60*Parâmetros!$C$10,Parâmetros!$C$11)</f>
        <v>3.0000000000000001E-3</v>
      </c>
      <c r="I60" s="272">
        <f>IF($E60*Parâmetros!$D$10&lt;=Parâmetros!$D$11,$E60*Parâmetros!$D$10,Parâmetros!$D$11)</f>
        <v>4.7999999999999996E-3</v>
      </c>
      <c r="J60" s="272">
        <f>IF($E60*Parâmetros!$E$10&lt;=Parâmetros!$E$11,$E60*Parâmetros!$E$10,Parâmetros!$E$11)</f>
        <v>8.3999999999999995E-3</v>
      </c>
      <c r="K60" s="272">
        <f>IF($E60*Parâmetros!$F$10&lt;=Parâmetros!$F$11,$E60*Parâmetros!$F$10,Parâmetros!$F$11)</f>
        <v>1.0200000000000001E-2</v>
      </c>
      <c r="L60" s="272">
        <f>IF($E60*Parâmetros!$G$10&lt;=Parâmetros!$G$11,$E60*Parâmetros!$G$10,Parâmetros!$G$11)</f>
        <v>1.2E-2</v>
      </c>
      <c r="M60" s="275"/>
      <c r="N60" s="272">
        <f>IF($E60*Parâmetros!$J$10&lt;=Parâmetros!$J$11,$E60*Parâmetros!$J$10,Parâmetros!$J$11)</f>
        <v>1.8600000000000002E-2</v>
      </c>
      <c r="O60" s="272">
        <f>IF($E60*Parâmetros!$K$10&lt;=Parâmetros!$K$11,$E60*Parâmetros!$K$10,Parâmetros!$K$11)</f>
        <v>2.2499999999999999E-2</v>
      </c>
      <c r="P60" s="272">
        <f>IF($E60*Parâmetros!$L$10&lt;=Parâmetros!$L$11,$E60*Parâmetros!$L$10,Parâmetros!$L$11)</f>
        <v>2.5000000000000001E-2</v>
      </c>
      <c r="Q60" s="272">
        <f>IF($E60*Parâmetros!$M$10&lt;=Parâmetros!$M$11,$E60*Parâmetros!$M$10,Parâmetros!$M$11)</f>
        <v>0.03</v>
      </c>
      <c r="R60" s="272">
        <f>IF($E60*Parâmetros!$N$10&lt;=Parâmetros!$N$11,$E60*Parâmetros!$N$10,Parâmetros!$N$11)</f>
        <v>3.5999999999999997E-2</v>
      </c>
      <c r="S60" s="272">
        <f>IF($E60*Parâmetros!$O$10&lt;=Parâmetros!$O$11,$E60*Parâmetros!$O$10,Parâmetros!$O$11)</f>
        <v>4.2999999999999997E-2</v>
      </c>
      <c r="T60" s="273">
        <f>IF($E60*Parâmetros!$P$10&lt;=Parâmetros!$P$11,$E60*Parâmetros!$P$10,Parâmetros!$P$11)</f>
        <v>4.4999999999999998E-2</v>
      </c>
    </row>
    <row r="61" spans="2:21" x14ac:dyDescent="0.25">
      <c r="B61" s="189" t="s">
        <v>265</v>
      </c>
      <c r="C61" s="288"/>
      <c r="D61" s="288"/>
      <c r="E61" s="264">
        <v>0.109</v>
      </c>
      <c r="F61" s="265">
        <v>0.126</v>
      </c>
      <c r="G61" s="266"/>
      <c r="H61" s="267">
        <f>IF($E61*Parâmetros!$C$10&lt;=Parâmetros!$C$11,$E61*Parâmetros!$C$10,Parâmetros!$C$11)</f>
        <v>3.0000000000000001E-3</v>
      </c>
      <c r="I61" s="267">
        <f>IF($E61*Parâmetros!$D$10&lt;=Parâmetros!$D$11,$E61*Parâmetros!$D$10,Parâmetros!$D$11)</f>
        <v>4.7999999999999996E-3</v>
      </c>
      <c r="J61" s="267">
        <f>IF($E61*Parâmetros!$E$10&lt;=Parâmetros!$E$11,$E61*Parâmetros!$E$10,Parâmetros!$E$11)</f>
        <v>8.3999999999999995E-3</v>
      </c>
      <c r="K61" s="267">
        <f>IF($E61*Parâmetros!$F$10&lt;=Parâmetros!$F$11,$E61*Parâmetros!$F$10,Parâmetros!$F$11)</f>
        <v>1.0200000000000001E-2</v>
      </c>
      <c r="L61" s="267">
        <f>IF($E61*Parâmetros!$G$10&lt;=Parâmetros!$G$11,$E61*Parâmetros!$G$10,Parâmetros!$G$11)</f>
        <v>1.2E-2</v>
      </c>
      <c r="M61" s="274"/>
      <c r="N61" s="267">
        <f>IF($E61*Parâmetros!$J$10&lt;=Parâmetros!$J$11,$E61*Parâmetros!$J$10,Parâmetros!$J$11)</f>
        <v>0.02</v>
      </c>
      <c r="O61" s="267">
        <f>IF($E61*Parâmetros!$K$10&lt;=Parâmetros!$K$11,$E61*Parâmetros!$K$10,Parâmetros!$K$11)</f>
        <v>2.2499999999999999E-2</v>
      </c>
      <c r="P61" s="267">
        <f>IF($E61*Parâmetros!$L$10&lt;=Parâmetros!$L$11,$E61*Parâmetros!$L$10,Parâmetros!$L$11)</f>
        <v>2.5000000000000001E-2</v>
      </c>
      <c r="Q61" s="267">
        <f>IF($E61*Parâmetros!$M$10&lt;=Parâmetros!$M$11,$E61*Parâmetros!$M$10,Parâmetros!$M$11)</f>
        <v>0.03</v>
      </c>
      <c r="R61" s="267">
        <f>IF($E61*Parâmetros!$N$10&lt;=Parâmetros!$N$11,$E61*Parâmetros!$N$10,Parâmetros!$N$11)</f>
        <v>3.5999999999999997E-2</v>
      </c>
      <c r="S61" s="267">
        <f>IF($E61*Parâmetros!$O$10&lt;=Parâmetros!$O$11,$E61*Parâmetros!$O$10,Parâmetros!$O$11)</f>
        <v>4.2999999999999997E-2</v>
      </c>
      <c r="T61" s="269">
        <f>IF($E61*Parâmetros!$P$10&lt;=Parâmetros!$P$11,$E61*Parâmetros!$P$10,Parâmetros!$P$11)</f>
        <v>4.4999999999999998E-2</v>
      </c>
    </row>
    <row r="62" spans="2:21" x14ac:dyDescent="0.25">
      <c r="B62" s="198" t="s">
        <v>266</v>
      </c>
      <c r="C62" s="288"/>
      <c r="D62" s="288"/>
      <c r="E62" s="270">
        <v>0.124</v>
      </c>
      <c r="F62" s="271">
        <v>0.14399999999999999</v>
      </c>
      <c r="G62" s="266"/>
      <c r="H62" s="272">
        <f>IF($E62*Parâmetros!$C$10&lt;=Parâmetros!$C$11,$E62*Parâmetros!$C$10,Parâmetros!$C$11)</f>
        <v>3.0000000000000001E-3</v>
      </c>
      <c r="I62" s="272">
        <f>IF($E62*Parâmetros!$D$10&lt;=Parâmetros!$D$11,$E62*Parâmetros!$D$10,Parâmetros!$D$11)</f>
        <v>4.7999999999999996E-3</v>
      </c>
      <c r="J62" s="272">
        <f>IF($E62*Parâmetros!$E$10&lt;=Parâmetros!$E$11,$E62*Parâmetros!$E$10,Parâmetros!$E$11)</f>
        <v>8.3999999999999995E-3</v>
      </c>
      <c r="K62" s="272">
        <f>IF($E62*Parâmetros!$F$10&lt;=Parâmetros!$F$11,$E62*Parâmetros!$F$10,Parâmetros!$F$11)</f>
        <v>1.0200000000000001E-2</v>
      </c>
      <c r="L62" s="272">
        <f>IF($E62*Parâmetros!$G$10&lt;=Parâmetros!$G$11,$E62*Parâmetros!$G$10,Parâmetros!$G$11)</f>
        <v>1.2E-2</v>
      </c>
      <c r="M62" s="275"/>
      <c r="N62" s="272">
        <f>IF($E62*Parâmetros!$J$10&lt;=Parâmetros!$J$11,$E62*Parâmetros!$J$10,Parâmetros!$J$11)</f>
        <v>0.02</v>
      </c>
      <c r="O62" s="272">
        <f>IF($E62*Parâmetros!$K$10&lt;=Parâmetros!$K$11,$E62*Parâmetros!$K$10,Parâmetros!$K$11)</f>
        <v>2.2499999999999999E-2</v>
      </c>
      <c r="P62" s="272">
        <f>IF($E62*Parâmetros!$L$10&lt;=Parâmetros!$L$11,$E62*Parâmetros!$L$10,Parâmetros!$L$11)</f>
        <v>2.5000000000000001E-2</v>
      </c>
      <c r="Q62" s="272">
        <f>IF($E62*Parâmetros!$M$10&lt;=Parâmetros!$M$11,$E62*Parâmetros!$M$10,Parâmetros!$M$11)</f>
        <v>0.03</v>
      </c>
      <c r="R62" s="272">
        <f>IF($E62*Parâmetros!$N$10&lt;=Parâmetros!$N$11,$E62*Parâmetros!$N$10,Parâmetros!$N$11)</f>
        <v>3.5999999999999997E-2</v>
      </c>
      <c r="S62" s="272">
        <f>IF($E62*Parâmetros!$O$10&lt;=Parâmetros!$O$11,$E62*Parâmetros!$O$10,Parâmetros!$O$11)</f>
        <v>4.2999999999999997E-2</v>
      </c>
      <c r="T62" s="273">
        <f>IF($E62*Parâmetros!$P$10&lt;=Parâmetros!$P$11,$E62*Parâmetros!$P$10,Parâmetros!$P$11)</f>
        <v>4.4999999999999998E-2</v>
      </c>
    </row>
    <row r="63" spans="2:21" x14ac:dyDescent="0.25">
      <c r="B63" s="189" t="s">
        <v>267</v>
      </c>
      <c r="C63" s="288"/>
      <c r="D63" s="288"/>
      <c r="E63" s="264">
        <v>0.13200000000000001</v>
      </c>
      <c r="F63" s="265">
        <v>0.153</v>
      </c>
      <c r="G63" s="266"/>
      <c r="H63" s="267">
        <f>IF($E63*Parâmetros!$C$10&lt;=Parâmetros!$C$11,$E63*Parâmetros!$C$10,Parâmetros!$C$11)</f>
        <v>3.0000000000000001E-3</v>
      </c>
      <c r="I63" s="267">
        <f>IF($E63*Parâmetros!$D$10&lt;=Parâmetros!$D$11,$E63*Parâmetros!$D$10,Parâmetros!$D$11)</f>
        <v>4.7999999999999996E-3</v>
      </c>
      <c r="J63" s="267">
        <f>IF($E63*Parâmetros!$E$10&lt;=Parâmetros!$E$11,$E63*Parâmetros!$E$10,Parâmetros!$E$11)</f>
        <v>8.3999999999999995E-3</v>
      </c>
      <c r="K63" s="267">
        <f>IF($E63*Parâmetros!$F$10&lt;=Parâmetros!$F$11,$E63*Parâmetros!$F$10,Parâmetros!$F$11)</f>
        <v>1.0200000000000001E-2</v>
      </c>
      <c r="L63" s="267">
        <f>IF($E63*Parâmetros!$G$10&lt;=Parâmetros!$G$11,$E63*Parâmetros!$G$10,Parâmetros!$G$11)</f>
        <v>1.2E-2</v>
      </c>
      <c r="M63" s="274"/>
      <c r="N63" s="267">
        <f>IF($E63*Parâmetros!$J$10&lt;=Parâmetros!$J$11,$E63*Parâmetros!$J$10,Parâmetros!$J$11)</f>
        <v>0.02</v>
      </c>
      <c r="O63" s="267">
        <f>IF($E63*Parâmetros!$K$10&lt;=Parâmetros!$K$11,$E63*Parâmetros!$K$10,Parâmetros!$K$11)</f>
        <v>2.2499999999999999E-2</v>
      </c>
      <c r="P63" s="267">
        <f>IF($E63*Parâmetros!$L$10&lt;=Parâmetros!$L$11,$E63*Parâmetros!$L$10,Parâmetros!$L$11)</f>
        <v>2.5000000000000001E-2</v>
      </c>
      <c r="Q63" s="267">
        <f>IF($E63*Parâmetros!$M$10&lt;=Parâmetros!$M$11,$E63*Parâmetros!$M$10,Parâmetros!$M$11)</f>
        <v>0.03</v>
      </c>
      <c r="R63" s="267">
        <f>IF($E63*Parâmetros!$N$10&lt;=Parâmetros!$N$11,$E63*Parâmetros!$N$10,Parâmetros!$N$11)</f>
        <v>3.5999999999999997E-2</v>
      </c>
      <c r="S63" s="267">
        <f>IF($E63*Parâmetros!$O$10&lt;=Parâmetros!$O$11,$E63*Parâmetros!$O$10,Parâmetros!$O$11)</f>
        <v>4.2999999999999997E-2</v>
      </c>
      <c r="T63" s="269">
        <f>IF($E63*Parâmetros!$P$10&lt;=Parâmetros!$P$11,$E63*Parâmetros!$P$10,Parâmetros!$P$11)</f>
        <v>4.4999999999999998E-2</v>
      </c>
    </row>
    <row r="64" spans="2:21" x14ac:dyDescent="0.25">
      <c r="B64" s="111" t="s">
        <v>312</v>
      </c>
    </row>
    <row r="65" spans="2:21" x14ac:dyDescent="0.25">
      <c r="B65" s="102" t="s">
        <v>313</v>
      </c>
    </row>
    <row r="66" spans="2:21" x14ac:dyDescent="0.25">
      <c r="B66" s="102" t="s">
        <v>314</v>
      </c>
    </row>
    <row r="67" spans="2:21" x14ac:dyDescent="0.25">
      <c r="B67" s="102" t="s">
        <v>315</v>
      </c>
    </row>
    <row r="68" spans="2:21" x14ac:dyDescent="0.25">
      <c r="B68" s="102" t="s">
        <v>316</v>
      </c>
    </row>
    <row r="70" spans="2:21" ht="14.4" x14ac:dyDescent="0.25">
      <c r="B70" s="108" t="s">
        <v>363</v>
      </c>
      <c r="C70" s="261"/>
      <c r="D70" s="262"/>
      <c r="E70" s="263"/>
      <c r="F70" s="263"/>
      <c r="G70" s="260"/>
      <c r="H70" s="287" t="s">
        <v>10</v>
      </c>
      <c r="I70" s="287"/>
      <c r="J70" s="287"/>
      <c r="K70" s="287"/>
      <c r="L70" s="287"/>
      <c r="M70" s="287"/>
      <c r="N70" s="287"/>
      <c r="O70" s="287"/>
      <c r="P70" s="287"/>
      <c r="Q70" s="287"/>
      <c r="R70" s="287"/>
      <c r="S70" s="287"/>
      <c r="T70" s="287"/>
    </row>
    <row r="71" spans="2:21" x14ac:dyDescent="0.25">
      <c r="B71" s="197" t="s">
        <v>11</v>
      </c>
      <c r="C71" s="197" t="s">
        <v>95</v>
      </c>
      <c r="D71" s="197" t="s">
        <v>9</v>
      </c>
      <c r="E71" s="5" t="s">
        <v>7</v>
      </c>
      <c r="F71" s="5" t="s">
        <v>8</v>
      </c>
      <c r="H71" s="5" t="s">
        <v>61</v>
      </c>
      <c r="I71" s="5" t="s">
        <v>60</v>
      </c>
      <c r="J71" s="5" t="s">
        <v>62</v>
      </c>
      <c r="K71" s="5" t="s">
        <v>63</v>
      </c>
      <c r="L71" s="5" t="s">
        <v>64</v>
      </c>
      <c r="M71" s="5"/>
      <c r="N71" s="5" t="s">
        <v>356</v>
      </c>
      <c r="O71" s="5" t="s">
        <v>355</v>
      </c>
      <c r="P71" s="5" t="s">
        <v>68</v>
      </c>
      <c r="Q71" s="5" t="s">
        <v>69</v>
      </c>
      <c r="R71" s="5" t="s">
        <v>70</v>
      </c>
      <c r="S71" s="5" t="s">
        <v>354</v>
      </c>
      <c r="T71" s="5" t="s">
        <v>101</v>
      </c>
    </row>
    <row r="72" spans="2:21" x14ac:dyDescent="0.25">
      <c r="B72" s="198" t="s">
        <v>364</v>
      </c>
      <c r="C72" s="288" t="s">
        <v>219</v>
      </c>
      <c r="D72" s="288" t="s">
        <v>275</v>
      </c>
      <c r="E72" s="270">
        <v>8.0000000000000002E-3</v>
      </c>
      <c r="F72" s="265">
        <v>3.7999999999999999E-2</v>
      </c>
      <c r="G72" s="266"/>
      <c r="H72" s="272">
        <f>IF($E72*Parâmetros!$C$10&lt;=Parâmetros!$C$11,$E72*Parâmetros!$C$10,Parâmetros!$C$11)</f>
        <v>4.0000000000000002E-4</v>
      </c>
      <c r="I72" s="272">
        <f>IF($E72*Parâmetros!$D$10&lt;=Parâmetros!$D$11,$E72*Parâmetros!$D$10,Parâmetros!$D$11)</f>
        <v>6.4000000000000005E-4</v>
      </c>
      <c r="J72" s="272">
        <f>IF($E72*Parâmetros!$E$10&lt;=Parâmetros!$E$11,$E72*Parâmetros!$E$10,Parâmetros!$E$11)</f>
        <v>1.0400000000000001E-3</v>
      </c>
      <c r="K72" s="272">
        <f>IF($E72*Parâmetros!$F$10&lt;=Parâmetros!$F$11,$E72*Parâmetros!$F$10,Parâmetros!$F$11)</f>
        <v>1.2720000000000001E-3</v>
      </c>
      <c r="L72" s="272">
        <f>IF($E72*Parâmetros!$G$10&lt;=Parâmetros!$G$11,$E72*Parâmetros!$G$10,Parâmetros!$G$11)</f>
        <v>1.5200000000000001E-3</v>
      </c>
      <c r="M72" s="272"/>
      <c r="N72" s="272">
        <f>IF($E72*Parâmetros!$J$10&lt;=Parâmetros!$J$11,$E72*Parâmetros!$J$10,Parâmetros!$J$11)</f>
        <v>1.6000000000000001E-3</v>
      </c>
      <c r="O72" s="272">
        <f>IF($E72*Parâmetros!$K$10&lt;=Parâmetros!$K$11,$E72*Parâmetros!$K$10,Parâmetros!$K$11)</f>
        <v>2.32E-3</v>
      </c>
      <c r="P72" s="272">
        <f>IF($E72*Parâmetros!$L$10&lt;=Parâmetros!$L$11,$E72*Parâmetros!$L$10,Parâmetros!$L$11)</f>
        <v>3.1200000000000004E-3</v>
      </c>
      <c r="Q72" s="272">
        <f>IF($E72*Parâmetros!$M$10&lt;=Parâmetros!$M$11,$E72*Parâmetros!$M$10,Parâmetros!$M$11)</f>
        <v>3.6800000000000001E-3</v>
      </c>
      <c r="R72" s="272">
        <f>IF($E72*Parâmetros!$N$10&lt;=Parâmetros!$N$11,$E72*Parâmetros!$N$10,Parâmetros!$N$11)</f>
        <v>4.4000000000000003E-3</v>
      </c>
      <c r="S72" s="272">
        <f>IF($E72*Parâmetros!$O$10&lt;=Parâmetros!$O$11,$E72*Parâmetros!$O$10,Parâmetros!$O$11)</f>
        <v>5.2000000000000006E-3</v>
      </c>
      <c r="T72" s="273">
        <f>IF($E72*Parâmetros!$P$10&lt;=Parâmetros!$P$11,$E72*Parâmetros!$P$10,Parâmetros!$P$11)</f>
        <v>4.4000000000000003E-3</v>
      </c>
      <c r="U72" s="284"/>
    </row>
    <row r="73" spans="2:21" x14ac:dyDescent="0.25">
      <c r="B73" s="189" t="s">
        <v>259</v>
      </c>
      <c r="C73" s="288"/>
      <c r="D73" s="288"/>
      <c r="E73" s="264">
        <v>3.3000000000000002E-2</v>
      </c>
      <c r="F73" s="265">
        <v>3.7999999999999999E-2</v>
      </c>
      <c r="G73" s="266"/>
      <c r="H73" s="267">
        <f>IF($E73*Parâmetros!$C$10&lt;=Parâmetros!$C$11,$E73*Parâmetros!$C$10,Parâmetros!$C$11)</f>
        <v>1.6500000000000002E-3</v>
      </c>
      <c r="I73" s="267">
        <f>IF($E73*Parâmetros!$D$10&lt;=Parâmetros!$D$11,$E73*Parâmetros!$D$10,Parâmetros!$D$11)</f>
        <v>2.64E-3</v>
      </c>
      <c r="J73" s="267">
        <f>IF($E73*Parâmetros!$E$10&lt;=Parâmetros!$E$11,$E73*Parâmetros!$E$10,Parâmetros!$E$11)</f>
        <v>4.2900000000000004E-3</v>
      </c>
      <c r="K73" s="267">
        <f>IF($E73*Parâmetros!$F$10&lt;=Parâmetros!$F$11,$E73*Parâmetros!$F$10,Parâmetros!$F$11)</f>
        <v>5.2469999999999999E-3</v>
      </c>
      <c r="L73" s="267">
        <f>IF($E73*Parâmetros!$G$10&lt;=Parâmetros!$G$11,$E73*Parâmetros!$G$10,Parâmetros!$G$11)</f>
        <v>6.2700000000000004E-3</v>
      </c>
      <c r="M73" s="268"/>
      <c r="N73" s="267">
        <f>IF($E73*Parâmetros!$J$10&lt;=Parâmetros!$J$11,$E73*Parâmetros!$J$10,Parâmetros!$J$11)</f>
        <v>6.6000000000000008E-3</v>
      </c>
      <c r="O73" s="267">
        <f>IF($E73*Parâmetros!$K$10&lt;=Parâmetros!$K$11,$E73*Parâmetros!$K$10,Parâmetros!$K$11)</f>
        <v>9.5700000000000004E-3</v>
      </c>
      <c r="P73" s="267">
        <f>IF($E73*Parâmetros!$L$10&lt;=Parâmetros!$L$11,$E73*Parâmetros!$L$10,Parâmetros!$L$11)</f>
        <v>1.2870000000000001E-2</v>
      </c>
      <c r="Q73" s="267">
        <f>IF($E73*Parâmetros!$M$10&lt;=Parâmetros!$M$11,$E73*Parâmetros!$M$10,Parâmetros!$M$11)</f>
        <v>1.5180000000000001E-2</v>
      </c>
      <c r="R73" s="267">
        <f>IF($E73*Parâmetros!$N$10&lt;=Parâmetros!$N$11,$E73*Parâmetros!$N$10,Parâmetros!$N$11)</f>
        <v>1.8150000000000003E-2</v>
      </c>
      <c r="S73" s="267">
        <f>IF($E73*Parâmetros!$O$10&lt;=Parâmetros!$O$11,$E73*Parâmetros!$O$10,Parâmetros!$O$11)</f>
        <v>2.145E-2</v>
      </c>
      <c r="T73" s="269">
        <f>IF($E73*Parâmetros!$P$10&lt;=Parâmetros!$P$11,$E73*Parâmetros!$P$10,Parâmetros!$P$11)</f>
        <v>1.8150000000000003E-2</v>
      </c>
      <c r="U73" s="284"/>
    </row>
    <row r="74" spans="2:21" x14ac:dyDescent="0.25">
      <c r="B74" s="198" t="s">
        <v>260</v>
      </c>
      <c r="C74" s="288"/>
      <c r="D74" s="288"/>
      <c r="E74" s="270">
        <v>4.1000000000000002E-2</v>
      </c>
      <c r="F74" s="271">
        <v>4.7E-2</v>
      </c>
      <c r="G74" s="266"/>
      <c r="H74" s="272">
        <f>IF($E74*Parâmetros!$C$10&lt;=Parâmetros!$C$11,$E74*Parâmetros!$C$10,Parâmetros!$C$11)</f>
        <v>2.0500000000000002E-3</v>
      </c>
      <c r="I74" s="272">
        <f>IF($E74*Parâmetros!$D$10&lt;=Parâmetros!$D$11,$E74*Parâmetros!$D$10,Parâmetros!$D$11)</f>
        <v>3.2800000000000004E-3</v>
      </c>
      <c r="J74" s="272">
        <f>IF($E74*Parâmetros!$E$10&lt;=Parâmetros!$E$11,$E74*Parâmetros!$E$10,Parâmetros!$E$11)</f>
        <v>5.3300000000000005E-3</v>
      </c>
      <c r="K74" s="272">
        <f>IF($E74*Parâmetros!$F$10&lt;=Parâmetros!$F$11,$E74*Parâmetros!$F$10,Parâmetros!$F$11)</f>
        <v>6.5190000000000005E-3</v>
      </c>
      <c r="L74" s="272">
        <f>IF($E74*Parâmetros!$G$10&lt;=Parâmetros!$G$11,$E74*Parâmetros!$G$10,Parâmetros!$G$11)</f>
        <v>7.79E-3</v>
      </c>
      <c r="M74" s="272"/>
      <c r="N74" s="272">
        <f>IF($E74*Parâmetros!$J$10&lt;=Parâmetros!$J$11,$E74*Parâmetros!$J$10,Parâmetros!$J$11)</f>
        <v>8.2000000000000007E-3</v>
      </c>
      <c r="O74" s="272">
        <f>IF($E74*Parâmetros!$K$10&lt;=Parâmetros!$K$11,$E74*Parâmetros!$K$10,Parâmetros!$K$11)</f>
        <v>1.189E-2</v>
      </c>
      <c r="P74" s="272">
        <f>IF($E74*Parâmetros!$L$10&lt;=Parâmetros!$L$11,$E74*Parâmetros!$L$10,Parâmetros!$L$11)</f>
        <v>1.5990000000000001E-2</v>
      </c>
      <c r="Q74" s="272">
        <f>IF($E74*Parâmetros!$M$10&lt;=Parâmetros!$M$11,$E74*Parâmetros!$M$10,Parâmetros!$M$11)</f>
        <v>1.8860000000000002E-2</v>
      </c>
      <c r="R74" s="272">
        <f>IF($E74*Parâmetros!$N$10&lt;=Parâmetros!$N$11,$E74*Parâmetros!$N$10,Parâmetros!$N$11)</f>
        <v>2.2550000000000004E-2</v>
      </c>
      <c r="S74" s="272">
        <f>IF($E74*Parâmetros!$O$10&lt;=Parâmetros!$O$11,$E74*Parâmetros!$O$10,Parâmetros!$O$11)</f>
        <v>2.6650000000000004E-2</v>
      </c>
      <c r="T74" s="273">
        <f>IF($E74*Parâmetros!$P$10&lt;=Parâmetros!$P$11,$E74*Parâmetros!$P$10,Parâmetros!$P$11)</f>
        <v>2.2550000000000004E-2</v>
      </c>
    </row>
    <row r="75" spans="2:21" x14ac:dyDescent="0.25">
      <c r="B75" s="189" t="s">
        <v>261</v>
      </c>
      <c r="C75" s="288"/>
      <c r="D75" s="288"/>
      <c r="E75" s="264">
        <v>4.9000000000000002E-2</v>
      </c>
      <c r="F75" s="265">
        <v>5.6000000000000001E-2</v>
      </c>
      <c r="G75" s="266"/>
      <c r="H75" s="267">
        <f>IF($E75*Parâmetros!$C$10&lt;=Parâmetros!$C$11,$E75*Parâmetros!$C$10,Parâmetros!$C$11)</f>
        <v>2.4500000000000004E-3</v>
      </c>
      <c r="I75" s="267">
        <f>IF($E75*Parâmetros!$D$10&lt;=Parâmetros!$D$11,$E75*Parâmetros!$D$10,Parâmetros!$D$11)</f>
        <v>3.9199999999999999E-3</v>
      </c>
      <c r="J75" s="267">
        <f>IF($E75*Parâmetros!$E$10&lt;=Parâmetros!$E$11,$E75*Parâmetros!$E$10,Parâmetros!$E$11)</f>
        <v>6.3700000000000007E-3</v>
      </c>
      <c r="K75" s="267">
        <f>IF($E75*Parâmetros!$F$10&lt;=Parâmetros!$F$11,$E75*Parâmetros!$F$10,Parâmetros!$F$11)</f>
        <v>7.7910000000000002E-3</v>
      </c>
      <c r="L75" s="267">
        <f>IF($E75*Parâmetros!$G$10&lt;=Parâmetros!$G$11,$E75*Parâmetros!$G$10,Parâmetros!$G$11)</f>
        <v>9.3100000000000006E-3</v>
      </c>
      <c r="M75" s="268"/>
      <c r="N75" s="267">
        <f>IF($E75*Parâmetros!$J$10&lt;=Parâmetros!$J$11,$E75*Parâmetros!$J$10,Parâmetros!$J$11)</f>
        <v>9.8000000000000014E-3</v>
      </c>
      <c r="O75" s="267">
        <f>IF($E75*Parâmetros!$K$10&lt;=Parâmetros!$K$11,$E75*Parâmetros!$K$10,Parâmetros!$K$11)</f>
        <v>1.421E-2</v>
      </c>
      <c r="P75" s="267">
        <f>IF($E75*Parâmetros!$L$10&lt;=Parâmetros!$L$11,$E75*Parâmetros!$L$10,Parâmetros!$L$11)</f>
        <v>1.9110000000000002E-2</v>
      </c>
      <c r="Q75" s="267">
        <f>IF($E75*Parâmetros!$M$10&lt;=Parâmetros!$M$11,$E75*Parâmetros!$M$10,Parâmetros!$M$11)</f>
        <v>2.2540000000000001E-2</v>
      </c>
      <c r="R75" s="267">
        <f>IF($E75*Parâmetros!$N$10&lt;=Parâmetros!$N$11,$E75*Parâmetros!$N$10,Parâmetros!$N$11)</f>
        <v>2.6950000000000002E-2</v>
      </c>
      <c r="S75" s="267">
        <f>IF($E75*Parâmetros!$O$10&lt;=Parâmetros!$O$11,$E75*Parâmetros!$O$10,Parâmetros!$O$11)</f>
        <v>3.1850000000000003E-2</v>
      </c>
      <c r="T75" s="269">
        <f>IF($E75*Parâmetros!$P$10&lt;=Parâmetros!$P$11,$E75*Parâmetros!$P$10,Parâmetros!$P$11)</f>
        <v>2.6950000000000002E-2</v>
      </c>
    </row>
    <row r="76" spans="2:21" x14ac:dyDescent="0.25">
      <c r="B76" s="198" t="s">
        <v>262</v>
      </c>
      <c r="C76" s="288"/>
      <c r="D76" s="288"/>
      <c r="E76" s="270">
        <v>6.4000000000000001E-2</v>
      </c>
      <c r="F76" s="271">
        <v>7.3999999999999996E-2</v>
      </c>
      <c r="G76" s="266"/>
      <c r="H76" s="272">
        <f>IF($E76*Parâmetros!$C$10&lt;=Parâmetros!$C$11,$E76*Parâmetros!$C$10,Parâmetros!$C$11)</f>
        <v>3.0000000000000001E-3</v>
      </c>
      <c r="I76" s="272">
        <f>IF($E76*Parâmetros!$D$10&lt;=Parâmetros!$D$11,$E76*Parâmetros!$D$10,Parâmetros!$D$11)</f>
        <v>4.7999999999999996E-3</v>
      </c>
      <c r="J76" s="272">
        <f>IF($E76*Parâmetros!$E$10&lt;=Parâmetros!$E$11,$E76*Parâmetros!$E$10,Parâmetros!$E$11)</f>
        <v>8.320000000000001E-3</v>
      </c>
      <c r="K76" s="272">
        <f>IF($E76*Parâmetros!$F$10&lt;=Parâmetros!$F$11,$E76*Parâmetros!$F$10,Parâmetros!$F$11)</f>
        <v>1.0176000000000001E-2</v>
      </c>
      <c r="L76" s="272">
        <f>IF($E76*Parâmetros!$G$10&lt;=Parâmetros!$G$11,$E76*Parâmetros!$G$10,Parâmetros!$G$11)</f>
        <v>1.2E-2</v>
      </c>
      <c r="M76" s="272"/>
      <c r="N76" s="272">
        <f>IF($E76*Parâmetros!$J$10&lt;=Parâmetros!$J$11,$E76*Parâmetros!$J$10,Parâmetros!$J$11)</f>
        <v>1.2800000000000001E-2</v>
      </c>
      <c r="O76" s="272">
        <f>IF($E76*Parâmetros!$K$10&lt;=Parâmetros!$K$11,$E76*Parâmetros!$K$10,Parâmetros!$K$11)</f>
        <v>1.856E-2</v>
      </c>
      <c r="P76" s="272">
        <f>IF($E76*Parâmetros!$L$10&lt;=Parâmetros!$L$11,$E76*Parâmetros!$L$10,Parâmetros!$L$11)</f>
        <v>2.4960000000000003E-2</v>
      </c>
      <c r="Q76" s="272">
        <f>IF($E76*Parâmetros!$M$10&lt;=Parâmetros!$M$11,$E76*Parâmetros!$M$10,Parâmetros!$M$11)</f>
        <v>2.9440000000000001E-2</v>
      </c>
      <c r="R76" s="272">
        <f>IF($E76*Parâmetros!$N$10&lt;=Parâmetros!$N$11,$E76*Parâmetros!$N$10,Parâmetros!$N$11)</f>
        <v>3.5200000000000002E-2</v>
      </c>
      <c r="S76" s="272">
        <f>IF($E76*Parâmetros!$O$10&lt;=Parâmetros!$O$11,$E76*Parâmetros!$O$10,Parâmetros!$O$11)</f>
        <v>4.1600000000000005E-2</v>
      </c>
      <c r="T76" s="273">
        <f>IF($E76*Parâmetros!$P$10&lt;=Parâmetros!$P$11,$E76*Parâmetros!$P$10,Parâmetros!$P$11)</f>
        <v>3.5200000000000002E-2</v>
      </c>
    </row>
    <row r="77" spans="2:21" x14ac:dyDescent="0.25">
      <c r="B77" s="189" t="s">
        <v>263</v>
      </c>
      <c r="C77" s="288"/>
      <c r="D77" s="288"/>
      <c r="E77" s="264">
        <v>6.6000000000000003E-2</v>
      </c>
      <c r="F77" s="265">
        <v>7.5999999999999998E-2</v>
      </c>
      <c r="G77" s="266"/>
      <c r="H77" s="267">
        <f>IF($E77*Parâmetros!$C$10&lt;=Parâmetros!$C$11,$E77*Parâmetros!$C$10,Parâmetros!$C$11)</f>
        <v>3.0000000000000001E-3</v>
      </c>
      <c r="I77" s="267">
        <f>IF($E77*Parâmetros!$D$10&lt;=Parâmetros!$D$11,$E77*Parâmetros!$D$10,Parâmetros!$D$11)</f>
        <v>4.7999999999999996E-3</v>
      </c>
      <c r="J77" s="267">
        <f>IF($E77*Parâmetros!$E$10&lt;=Parâmetros!$E$11,$E77*Parâmetros!$E$10,Parâmetros!$E$11)</f>
        <v>8.3999999999999995E-3</v>
      </c>
      <c r="K77" s="267">
        <f>IF($E77*Parâmetros!$F$10&lt;=Parâmetros!$F$11,$E77*Parâmetros!$F$10,Parâmetros!$F$11)</f>
        <v>1.0200000000000001E-2</v>
      </c>
      <c r="L77" s="267">
        <f>IF($E77*Parâmetros!$G$10&lt;=Parâmetros!$G$11,$E77*Parâmetros!$G$10,Parâmetros!$G$11)</f>
        <v>1.2E-2</v>
      </c>
      <c r="M77" s="274"/>
      <c r="N77" s="267">
        <f>IF($E77*Parâmetros!$J$10&lt;=Parâmetros!$J$11,$E77*Parâmetros!$J$10,Parâmetros!$J$11)</f>
        <v>1.3200000000000002E-2</v>
      </c>
      <c r="O77" s="267">
        <f>IF($E77*Parâmetros!$K$10&lt;=Parâmetros!$K$11,$E77*Parâmetros!$K$10,Parâmetros!$K$11)</f>
        <v>1.9140000000000001E-2</v>
      </c>
      <c r="P77" s="267">
        <f>IF($E77*Parâmetros!$L$10&lt;=Parâmetros!$L$11,$E77*Parâmetros!$L$10,Parâmetros!$L$11)</f>
        <v>2.5000000000000001E-2</v>
      </c>
      <c r="Q77" s="267">
        <f>IF($E77*Parâmetros!$M$10&lt;=Parâmetros!$M$11,$E77*Parâmetros!$M$10,Parâmetros!$M$11)</f>
        <v>0.03</v>
      </c>
      <c r="R77" s="267">
        <f>IF($E77*Parâmetros!$N$10&lt;=Parâmetros!$N$11,$E77*Parâmetros!$N$10,Parâmetros!$N$11)</f>
        <v>3.5999999999999997E-2</v>
      </c>
      <c r="S77" s="267">
        <f>IF($E77*Parâmetros!$O$10&lt;=Parâmetros!$O$11,$E77*Parâmetros!$O$10,Parâmetros!$O$11)</f>
        <v>4.2900000000000001E-2</v>
      </c>
      <c r="T77" s="269">
        <f>IF($E77*Parâmetros!$P$10&lt;=Parâmetros!$P$11,$E77*Parâmetros!$P$10,Parâmetros!$P$11)</f>
        <v>3.6300000000000006E-2</v>
      </c>
    </row>
    <row r="78" spans="2:21" x14ac:dyDescent="0.25">
      <c r="B78" s="198" t="s">
        <v>264</v>
      </c>
      <c r="C78" s="288"/>
      <c r="D78" s="288"/>
      <c r="E78" s="270">
        <v>9.2999999999999999E-2</v>
      </c>
      <c r="F78" s="271">
        <v>0.108</v>
      </c>
      <c r="G78" s="266"/>
      <c r="H78" s="272">
        <f>IF($E78*Parâmetros!$C$10&lt;=Parâmetros!$C$11,$E78*Parâmetros!$C$10,Parâmetros!$C$11)</f>
        <v>3.0000000000000001E-3</v>
      </c>
      <c r="I78" s="272">
        <f>IF($E78*Parâmetros!$D$10&lt;=Parâmetros!$D$11,$E78*Parâmetros!$D$10,Parâmetros!$D$11)</f>
        <v>4.7999999999999996E-3</v>
      </c>
      <c r="J78" s="272">
        <f>IF($E78*Parâmetros!$E$10&lt;=Parâmetros!$E$11,$E78*Parâmetros!$E$10,Parâmetros!$E$11)</f>
        <v>8.3999999999999995E-3</v>
      </c>
      <c r="K78" s="272">
        <f>IF($E78*Parâmetros!$F$10&lt;=Parâmetros!$F$11,$E78*Parâmetros!$F$10,Parâmetros!$F$11)</f>
        <v>1.0200000000000001E-2</v>
      </c>
      <c r="L78" s="272">
        <f>IF($E78*Parâmetros!$G$10&lt;=Parâmetros!$G$11,$E78*Parâmetros!$G$10,Parâmetros!$G$11)</f>
        <v>1.2E-2</v>
      </c>
      <c r="M78" s="275"/>
      <c r="N78" s="272">
        <f>IF($E78*Parâmetros!$J$10&lt;=Parâmetros!$J$11,$E78*Parâmetros!$J$10,Parâmetros!$J$11)</f>
        <v>1.8600000000000002E-2</v>
      </c>
      <c r="O78" s="272">
        <f>IF($E78*Parâmetros!$K$10&lt;=Parâmetros!$K$11,$E78*Parâmetros!$K$10,Parâmetros!$K$11)</f>
        <v>2.2499999999999999E-2</v>
      </c>
      <c r="P78" s="272">
        <f>IF($E78*Parâmetros!$L$10&lt;=Parâmetros!$L$11,$E78*Parâmetros!$L$10,Parâmetros!$L$11)</f>
        <v>2.5000000000000001E-2</v>
      </c>
      <c r="Q78" s="272">
        <f>IF($E78*Parâmetros!$M$10&lt;=Parâmetros!$M$11,$E78*Parâmetros!$M$10,Parâmetros!$M$11)</f>
        <v>0.03</v>
      </c>
      <c r="R78" s="272">
        <f>IF($E78*Parâmetros!$N$10&lt;=Parâmetros!$N$11,$E78*Parâmetros!$N$10,Parâmetros!$N$11)</f>
        <v>3.5999999999999997E-2</v>
      </c>
      <c r="S78" s="272">
        <f>IF($E78*Parâmetros!$O$10&lt;=Parâmetros!$O$11,$E78*Parâmetros!$O$10,Parâmetros!$O$11)</f>
        <v>4.2999999999999997E-2</v>
      </c>
      <c r="T78" s="273">
        <f>IF($E78*Parâmetros!$P$10&lt;=Parâmetros!$P$11,$E78*Parâmetros!$P$10,Parâmetros!$P$11)</f>
        <v>4.4999999999999998E-2</v>
      </c>
    </row>
    <row r="79" spans="2:21" x14ac:dyDescent="0.25">
      <c r="B79" s="189" t="s">
        <v>265</v>
      </c>
      <c r="C79" s="288"/>
      <c r="D79" s="288"/>
      <c r="E79" s="264">
        <v>0.109</v>
      </c>
      <c r="F79" s="265">
        <v>0.126</v>
      </c>
      <c r="G79" s="266"/>
      <c r="H79" s="267">
        <f>IF($E79*Parâmetros!$C$10&lt;=Parâmetros!$C$11,$E79*Parâmetros!$C$10,Parâmetros!$C$11)</f>
        <v>3.0000000000000001E-3</v>
      </c>
      <c r="I79" s="267">
        <f>IF($E79*Parâmetros!$D$10&lt;=Parâmetros!$D$11,$E79*Parâmetros!$D$10,Parâmetros!$D$11)</f>
        <v>4.7999999999999996E-3</v>
      </c>
      <c r="J79" s="267">
        <f>IF($E79*Parâmetros!$E$10&lt;=Parâmetros!$E$11,$E79*Parâmetros!$E$10,Parâmetros!$E$11)</f>
        <v>8.3999999999999995E-3</v>
      </c>
      <c r="K79" s="267">
        <f>IF($E79*Parâmetros!$F$10&lt;=Parâmetros!$F$11,$E79*Parâmetros!$F$10,Parâmetros!$F$11)</f>
        <v>1.0200000000000001E-2</v>
      </c>
      <c r="L79" s="267">
        <f>IF($E79*Parâmetros!$G$10&lt;=Parâmetros!$G$11,$E79*Parâmetros!$G$10,Parâmetros!$G$11)</f>
        <v>1.2E-2</v>
      </c>
      <c r="M79" s="274"/>
      <c r="N79" s="267">
        <f>IF($E79*Parâmetros!$J$10&lt;=Parâmetros!$J$11,$E79*Parâmetros!$J$10,Parâmetros!$J$11)</f>
        <v>0.02</v>
      </c>
      <c r="O79" s="267">
        <f>IF($E79*Parâmetros!$K$10&lt;=Parâmetros!$K$11,$E79*Parâmetros!$K$10,Parâmetros!$K$11)</f>
        <v>2.2499999999999999E-2</v>
      </c>
      <c r="P79" s="267">
        <f>IF($E79*Parâmetros!$L$10&lt;=Parâmetros!$L$11,$E79*Parâmetros!$L$10,Parâmetros!$L$11)</f>
        <v>2.5000000000000001E-2</v>
      </c>
      <c r="Q79" s="267">
        <f>IF($E79*Parâmetros!$M$10&lt;=Parâmetros!$M$11,$E79*Parâmetros!$M$10,Parâmetros!$M$11)</f>
        <v>0.03</v>
      </c>
      <c r="R79" s="267">
        <f>IF($E79*Parâmetros!$N$10&lt;=Parâmetros!$N$11,$E79*Parâmetros!$N$10,Parâmetros!$N$11)</f>
        <v>3.5999999999999997E-2</v>
      </c>
      <c r="S79" s="267">
        <f>IF($E79*Parâmetros!$O$10&lt;=Parâmetros!$O$11,$E79*Parâmetros!$O$10,Parâmetros!$O$11)</f>
        <v>4.2999999999999997E-2</v>
      </c>
      <c r="T79" s="269">
        <f>IF($E79*Parâmetros!$P$10&lt;=Parâmetros!$P$11,$E79*Parâmetros!$P$10,Parâmetros!$P$11)</f>
        <v>4.4999999999999998E-2</v>
      </c>
    </row>
    <row r="80" spans="2:21" x14ac:dyDescent="0.25">
      <c r="B80" s="198" t="s">
        <v>266</v>
      </c>
      <c r="C80" s="288"/>
      <c r="D80" s="288"/>
      <c r="E80" s="270">
        <v>0.124</v>
      </c>
      <c r="F80" s="271">
        <v>0.14399999999999999</v>
      </c>
      <c r="G80" s="266"/>
      <c r="H80" s="272">
        <f>IF($E80*Parâmetros!$C$10&lt;=Parâmetros!$C$11,$E80*Parâmetros!$C$10,Parâmetros!$C$11)</f>
        <v>3.0000000000000001E-3</v>
      </c>
      <c r="I80" s="272">
        <f>IF($E80*Parâmetros!$D$10&lt;=Parâmetros!$D$11,$E80*Parâmetros!$D$10,Parâmetros!$D$11)</f>
        <v>4.7999999999999996E-3</v>
      </c>
      <c r="J80" s="272">
        <f>IF($E80*Parâmetros!$E$10&lt;=Parâmetros!$E$11,$E80*Parâmetros!$E$10,Parâmetros!$E$11)</f>
        <v>8.3999999999999995E-3</v>
      </c>
      <c r="K80" s="272">
        <f>IF($E80*Parâmetros!$F$10&lt;=Parâmetros!$F$11,$E80*Parâmetros!$F$10,Parâmetros!$F$11)</f>
        <v>1.0200000000000001E-2</v>
      </c>
      <c r="L80" s="272">
        <f>IF($E80*Parâmetros!$G$10&lt;=Parâmetros!$G$11,$E80*Parâmetros!$G$10,Parâmetros!$G$11)</f>
        <v>1.2E-2</v>
      </c>
      <c r="M80" s="275"/>
      <c r="N80" s="272">
        <f>IF($E80*Parâmetros!$J$10&lt;=Parâmetros!$J$11,$E80*Parâmetros!$J$10,Parâmetros!$J$11)</f>
        <v>0.02</v>
      </c>
      <c r="O80" s="272">
        <f>IF($E80*Parâmetros!$K$10&lt;=Parâmetros!$K$11,$E80*Parâmetros!$K$10,Parâmetros!$K$11)</f>
        <v>2.2499999999999999E-2</v>
      </c>
      <c r="P80" s="272">
        <f>IF($E80*Parâmetros!$L$10&lt;=Parâmetros!$L$11,$E80*Parâmetros!$L$10,Parâmetros!$L$11)</f>
        <v>2.5000000000000001E-2</v>
      </c>
      <c r="Q80" s="272">
        <f>IF($E80*Parâmetros!$M$10&lt;=Parâmetros!$M$11,$E80*Parâmetros!$M$10,Parâmetros!$M$11)</f>
        <v>0.03</v>
      </c>
      <c r="R80" s="272">
        <f>IF($E80*Parâmetros!$N$10&lt;=Parâmetros!$N$11,$E80*Parâmetros!$N$10,Parâmetros!$N$11)</f>
        <v>3.5999999999999997E-2</v>
      </c>
      <c r="S80" s="272">
        <f>IF($E80*Parâmetros!$O$10&lt;=Parâmetros!$O$11,$E80*Parâmetros!$O$10,Parâmetros!$O$11)</f>
        <v>4.2999999999999997E-2</v>
      </c>
      <c r="T80" s="273">
        <f>IF($E80*Parâmetros!$P$10&lt;=Parâmetros!$P$11,$E80*Parâmetros!$P$10,Parâmetros!$P$11)</f>
        <v>4.4999999999999998E-2</v>
      </c>
    </row>
    <row r="81" spans="2:20" x14ac:dyDescent="0.25">
      <c r="B81" s="189" t="s">
        <v>267</v>
      </c>
      <c r="C81" s="288"/>
      <c r="D81" s="288"/>
      <c r="E81" s="264">
        <v>0.13200000000000001</v>
      </c>
      <c r="F81" s="265">
        <v>0.153</v>
      </c>
      <c r="G81" s="266"/>
      <c r="H81" s="267">
        <f>IF($E81*Parâmetros!$C$10&lt;=Parâmetros!$C$11,$E81*Parâmetros!$C$10,Parâmetros!$C$11)</f>
        <v>3.0000000000000001E-3</v>
      </c>
      <c r="I81" s="267">
        <f>IF($E81*Parâmetros!$D$10&lt;=Parâmetros!$D$11,$E81*Parâmetros!$D$10,Parâmetros!$D$11)</f>
        <v>4.7999999999999996E-3</v>
      </c>
      <c r="J81" s="267">
        <f>IF($E81*Parâmetros!$E$10&lt;=Parâmetros!$E$11,$E81*Parâmetros!$E$10,Parâmetros!$E$11)</f>
        <v>8.3999999999999995E-3</v>
      </c>
      <c r="K81" s="267">
        <f>IF($E81*Parâmetros!$F$10&lt;=Parâmetros!$F$11,$E81*Parâmetros!$F$10,Parâmetros!$F$11)</f>
        <v>1.0200000000000001E-2</v>
      </c>
      <c r="L81" s="267">
        <f>IF($E81*Parâmetros!$G$10&lt;=Parâmetros!$G$11,$E81*Parâmetros!$G$10,Parâmetros!$G$11)</f>
        <v>1.2E-2</v>
      </c>
      <c r="M81" s="274"/>
      <c r="N81" s="267">
        <f>IF($E81*Parâmetros!$J$10&lt;=Parâmetros!$J$11,$E81*Parâmetros!$J$10,Parâmetros!$J$11)</f>
        <v>0.02</v>
      </c>
      <c r="O81" s="267">
        <f>IF($E81*Parâmetros!$K$10&lt;=Parâmetros!$K$11,$E81*Parâmetros!$K$10,Parâmetros!$K$11)</f>
        <v>2.2499999999999999E-2</v>
      </c>
      <c r="P81" s="267">
        <f>IF($E81*Parâmetros!$L$10&lt;=Parâmetros!$L$11,$E81*Parâmetros!$L$10,Parâmetros!$L$11)</f>
        <v>2.5000000000000001E-2</v>
      </c>
      <c r="Q81" s="267">
        <f>IF($E81*Parâmetros!$M$10&lt;=Parâmetros!$M$11,$E81*Parâmetros!$M$10,Parâmetros!$M$11)</f>
        <v>0.03</v>
      </c>
      <c r="R81" s="267">
        <f>IF($E81*Parâmetros!$N$10&lt;=Parâmetros!$N$11,$E81*Parâmetros!$N$10,Parâmetros!$N$11)</f>
        <v>3.5999999999999997E-2</v>
      </c>
      <c r="S81" s="267">
        <f>IF($E81*Parâmetros!$O$10&lt;=Parâmetros!$O$11,$E81*Parâmetros!$O$10,Parâmetros!$O$11)</f>
        <v>4.2999999999999997E-2</v>
      </c>
      <c r="T81" s="269">
        <f>IF($E81*Parâmetros!$P$10&lt;=Parâmetros!$P$11,$E81*Parâmetros!$P$10,Parâmetros!$P$11)</f>
        <v>4.4999999999999998E-2</v>
      </c>
    </row>
  </sheetData>
  <mergeCells count="17">
    <mergeCell ref="C43:C46"/>
    <mergeCell ref="D43:D46"/>
    <mergeCell ref="H41:T41"/>
    <mergeCell ref="B1:F2"/>
    <mergeCell ref="C25:C32"/>
    <mergeCell ref="C5:C13"/>
    <mergeCell ref="D5:D13"/>
    <mergeCell ref="H23:T23"/>
    <mergeCell ref="B25:B28"/>
    <mergeCell ref="B29:B32"/>
    <mergeCell ref="H3:T3"/>
    <mergeCell ref="H70:T70"/>
    <mergeCell ref="C72:C81"/>
    <mergeCell ref="D72:D81"/>
    <mergeCell ref="H53:T53"/>
    <mergeCell ref="C55:C63"/>
    <mergeCell ref="D55:D63"/>
  </mergeCells>
  <phoneticPr fontId="1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4"/>
  <sheetViews>
    <sheetView showGridLines="0" workbookViewId="0">
      <selection activeCell="A2" sqref="A2:XFD24"/>
    </sheetView>
  </sheetViews>
  <sheetFormatPr defaultColWidth="9.33203125" defaultRowHeight="13.8" x14ac:dyDescent="0.25"/>
  <cols>
    <col min="1" max="2" width="30.109375" style="95" customWidth="1"/>
    <col min="3" max="3" width="17.6640625" style="95" bestFit="1" customWidth="1"/>
    <col min="4" max="5" width="13.77734375" style="95" customWidth="1"/>
    <col min="6" max="6" width="1" style="95" customWidth="1"/>
    <col min="7" max="11" width="11.77734375" style="95" customWidth="1"/>
    <col min="12" max="12" width="0.6640625" style="95" customWidth="1"/>
    <col min="13" max="15" width="15" style="95" customWidth="1"/>
    <col min="16" max="16" width="13.44140625" style="101" customWidth="1"/>
    <col min="17" max="16384" width="9.33203125" style="95"/>
  </cols>
  <sheetData>
    <row r="1" spans="1:16" ht="14.4" x14ac:dyDescent="0.25">
      <c r="A1" s="151" t="s">
        <v>157</v>
      </c>
      <c r="B1" s="151"/>
    </row>
    <row r="2" spans="1:16" s="94" customFormat="1" ht="15" customHeight="1" x14ac:dyDescent="0.25">
      <c r="A2" s="151" t="s">
        <v>291</v>
      </c>
      <c r="B2" s="103"/>
      <c r="C2" s="96"/>
      <c r="F2" s="97"/>
      <c r="G2" s="293" t="s">
        <v>10</v>
      </c>
      <c r="H2" s="294"/>
      <c r="I2" s="294"/>
      <c r="J2" s="294"/>
      <c r="K2" s="294"/>
      <c r="L2" s="294"/>
      <c r="M2" s="294"/>
      <c r="N2" s="294"/>
      <c r="O2" s="294"/>
      <c r="P2" s="295"/>
    </row>
    <row r="3" spans="1:16" ht="15.75" customHeight="1" x14ac:dyDescent="0.25">
      <c r="A3" s="47" t="s">
        <v>11</v>
      </c>
      <c r="B3" s="32" t="s">
        <v>95</v>
      </c>
      <c r="C3" s="32" t="s">
        <v>9</v>
      </c>
      <c r="D3" s="32" t="s">
        <v>7</v>
      </c>
      <c r="E3" s="32" t="s">
        <v>8</v>
      </c>
      <c r="G3" s="5" t="s">
        <v>61</v>
      </c>
      <c r="H3" s="5" t="s">
        <v>60</v>
      </c>
      <c r="I3" s="5" t="s">
        <v>62</v>
      </c>
      <c r="J3" s="5" t="s">
        <v>63</v>
      </c>
      <c r="K3" s="5" t="s">
        <v>64</v>
      </c>
      <c r="L3" s="47"/>
      <c r="M3" s="26" t="s">
        <v>68</v>
      </c>
      <c r="N3" s="26" t="s">
        <v>69</v>
      </c>
      <c r="O3" s="26" t="s">
        <v>70</v>
      </c>
      <c r="P3" s="65" t="s">
        <v>101</v>
      </c>
    </row>
    <row r="4" spans="1:16" x14ac:dyDescent="0.25">
      <c r="A4" s="296" t="s">
        <v>156</v>
      </c>
      <c r="B4" s="288" t="s">
        <v>219</v>
      </c>
      <c r="C4" s="143" t="s">
        <v>276</v>
      </c>
      <c r="D4" s="16">
        <v>0</v>
      </c>
      <c r="E4" s="17">
        <v>0</v>
      </c>
      <c r="F4" s="98"/>
      <c r="G4" s="13">
        <f>IF($D4*Parâmetros!$C$5&lt;=Parâmetros!$C$6,$D4*Parâmetros!$C$5,Parâmetros!$C$6)</f>
        <v>0</v>
      </c>
      <c r="H4" s="13">
        <f>IF($D4*Parâmetros!$D$5&lt;=Parâmetros!$D$6,$D4*Parâmetros!$D$5,Parâmetros!$D$6)</f>
        <v>0</v>
      </c>
      <c r="I4" s="13">
        <f>IF($D4*Parâmetros!$E$5&lt;=Parâmetros!$E$6,$D4*Parâmetros!$E$5,Parâmetros!$E$6)</f>
        <v>0</v>
      </c>
      <c r="J4" s="13">
        <f>IF($D4*Parâmetros!$F$5&lt;=Parâmetros!$F$6,$D4*Parâmetros!$F$5,Parâmetros!$F$6)</f>
        <v>0</v>
      </c>
      <c r="K4" s="13">
        <f>IF($D4*Parâmetros!$G$5&lt;=Parâmetros!$G$6,$D4*Parâmetros!$G$5,Parâmetros!$G$6)</f>
        <v>0</v>
      </c>
      <c r="L4" s="99"/>
      <c r="M4" s="13">
        <f>IF($D4*Parâmetros!$L$5&lt;=Parâmetros!$L$6,$D4*Parâmetros!$L$5,Parâmetros!$L$6)</f>
        <v>0</v>
      </c>
      <c r="N4" s="13">
        <f>IF($D4*Parâmetros!$M$5&lt;=Parâmetros!$M$6,$D4*Parâmetros!$M$5,Parâmetros!$M$6)</f>
        <v>0</v>
      </c>
      <c r="O4" s="13">
        <f>IF($D4*Parâmetros!$N$5&lt;=Parâmetros!$N$6,$D4*Parâmetros!$N$5,Parâmetros!$N$6)</f>
        <v>0</v>
      </c>
      <c r="P4" s="104">
        <f>IF($D4*Parâmetros!$P$5&lt;=Parâmetros!$P$6,$D4*Parâmetros!$P$5,Parâmetros!$P$6)</f>
        <v>0</v>
      </c>
    </row>
    <row r="5" spans="1:16" x14ac:dyDescent="0.25">
      <c r="A5" s="296"/>
      <c r="B5" s="288"/>
      <c r="C5" s="143" t="s">
        <v>268</v>
      </c>
      <c r="D5" s="16">
        <v>3.7499999999999999E-2</v>
      </c>
      <c r="E5" s="17">
        <v>4.4999999999999998E-2</v>
      </c>
      <c r="F5" s="98"/>
      <c r="G5" s="13">
        <f>IF($D5*Parâmetros!$C$5&lt;=Parâmetros!$C$6,$D5*Parâmetros!$C$5,Parâmetros!$C$6)</f>
        <v>2.0625000000000001E-3</v>
      </c>
      <c r="H5" s="13">
        <f>IF($D5*Parâmetros!$D$5&lt;=Parâmetros!$D$6,$D5*Parâmetros!$D$5,Parâmetros!$D$6)</f>
        <v>3.5624999999999997E-3</v>
      </c>
      <c r="I5" s="13">
        <f>IF($D5*Parâmetros!$E$5&lt;=Parâmetros!$E$6,$D5*Parâmetros!$E$5,Parâmetros!$E$6)</f>
        <v>5.0625000000000002E-3</v>
      </c>
      <c r="J5" s="13">
        <f>IF($D5*Parâmetros!$F$5&lt;=Parâmetros!$F$6,$D5*Parâmetros!$F$5,Parâmetros!$F$6)</f>
        <v>6.3750000000000005E-3</v>
      </c>
      <c r="K5" s="13">
        <f>IF($D5*Parâmetros!$G$5&lt;=Parâmetros!$G$6,$D5*Parâmetros!$G$5,Parâmetros!$G$6)</f>
        <v>7.4999999999999997E-3</v>
      </c>
      <c r="L5" s="99"/>
      <c r="M5" s="13">
        <f>IF($D5*Parâmetros!$L$5&lt;=Parâmetros!$L$6,$D5*Parâmetros!$L$5,Parâmetros!$L$6)</f>
        <v>1.4624999999999999E-2</v>
      </c>
      <c r="N5" s="13">
        <f>IF($D5*Parâmetros!$M$5&lt;=Parâmetros!$M$6,$D5*Parâmetros!$M$5,Parâmetros!$M$6)</f>
        <v>1.7999999999999999E-2</v>
      </c>
      <c r="O5" s="13">
        <f>IF($D5*Parâmetros!$N$5&lt;=Parâmetros!$N$6,$D5*Parâmetros!$N$5,Parâmetros!$N$6)</f>
        <v>2.1374999999999998E-2</v>
      </c>
      <c r="P5" s="104">
        <f>IF($D5*Parâmetros!$P$5&lt;=Parâmetros!$P$6,$D5*Parâmetros!$P$5,Parâmetros!$P$6)</f>
        <v>2.1000000000000001E-2</v>
      </c>
    </row>
    <row r="6" spans="1:16" x14ac:dyDescent="0.25">
      <c r="A6" s="296"/>
      <c r="B6" s="288"/>
      <c r="C6" s="143" t="s">
        <v>155</v>
      </c>
      <c r="D6" s="16">
        <v>6.7500000000000004E-2</v>
      </c>
      <c r="E6" s="17">
        <v>8.1000000000000003E-2</v>
      </c>
      <c r="F6" s="98"/>
      <c r="G6" s="13">
        <f>IF($D6*Parâmetros!$C$5&lt;=Parâmetros!$C$6,$D6*Parâmetros!$C$5,Parâmetros!$C$6)</f>
        <v>3.7125000000000001E-3</v>
      </c>
      <c r="H6" s="13">
        <f>IF($D6*Parâmetros!$D$5&lt;=Parâmetros!$D$6,$D6*Parâmetros!$D$5,Parâmetros!$D$6)</f>
        <v>6.4125000000000007E-3</v>
      </c>
      <c r="I6" s="13">
        <f>IF($D6*Parâmetros!$E$5&lt;=Parâmetros!$E$6,$D6*Parâmetros!$E$5,Parâmetros!$E$6)</f>
        <v>8.9999999999999993E-3</v>
      </c>
      <c r="J6" s="13">
        <f>IF($D6*Parâmetros!$F$5&lt;=Parâmetros!$F$6,$D6*Parâmetros!$F$5,Parâmetros!$F$6)</f>
        <v>1.1475000000000001E-2</v>
      </c>
      <c r="K6" s="13">
        <f>IF($D6*Parâmetros!$G$5&lt;=Parâmetros!$G$6,$D6*Parâmetros!$G$5,Parâmetros!$G$6)</f>
        <v>1.3500000000000002E-2</v>
      </c>
      <c r="L6" s="99"/>
      <c r="M6" s="13">
        <f>IF($D6*Parâmetros!$L$5&lt;=Parâmetros!$L$6,$D6*Parâmetros!$L$5,Parâmetros!$L$6)</f>
        <v>2.6325000000000001E-2</v>
      </c>
      <c r="N6" s="13">
        <f>IF($D6*Parâmetros!$M$5&lt;=Parâmetros!$M$6,$D6*Parâmetros!$M$5,Parâmetros!$M$6)</f>
        <v>3.2399999999999998E-2</v>
      </c>
      <c r="O6" s="13">
        <f>IF($D6*Parâmetros!$N$5&lt;=Parâmetros!$N$6,$D6*Parâmetros!$N$5,Parâmetros!$N$6)</f>
        <v>3.8475000000000002E-2</v>
      </c>
      <c r="P6" s="104">
        <f>IF($D6*Parâmetros!$P$5&lt;=Parâmetros!$P$6,$D6*Parâmetros!$P$5,Parâmetros!$P$6)</f>
        <v>3.7800000000000007E-2</v>
      </c>
    </row>
    <row r="7" spans="1:16" x14ac:dyDescent="0.25">
      <c r="A7" s="296"/>
      <c r="B7" s="288"/>
      <c r="C7" s="143">
        <v>84</v>
      </c>
      <c r="D7" s="16">
        <v>0.13500000000000001</v>
      </c>
      <c r="E7" s="17">
        <v>0.16200000000000001</v>
      </c>
      <c r="F7" s="98"/>
      <c r="G7" s="13">
        <f>IF($D7*Parâmetros!$C$5&lt;=Parâmetros!$C$6,$D7*Parâmetros!$C$5,Parâmetros!$C$6)</f>
        <v>5.0000000000000001E-3</v>
      </c>
      <c r="H7" s="13">
        <f>IF($D7*Parâmetros!$D$5&lt;=Parâmetros!$D$6,$D7*Parâmetros!$D$5,Parâmetros!$D$6)</f>
        <v>7.0000000000000001E-3</v>
      </c>
      <c r="I7" s="13">
        <f>IF($D7*Parâmetros!$E$5&lt;=Parâmetros!$E$6,$D7*Parâmetros!$E$5,Parâmetros!$E$6)</f>
        <v>8.9999999999999993E-3</v>
      </c>
      <c r="J7" s="13">
        <f>IF($D7*Parâmetros!$F$5&lt;=Parâmetros!$F$6,$D7*Parâmetros!$F$5,Parâmetros!$F$6)</f>
        <v>1.2500000000000001E-2</v>
      </c>
      <c r="K7" s="13">
        <f>IF($D7*Parâmetros!$G$5&lt;=Parâmetros!$G$6,$D7*Parâmetros!$G$5,Parâmetros!$G$6)</f>
        <v>1.6E-2</v>
      </c>
      <c r="L7" s="99"/>
      <c r="M7" s="13">
        <f>IF($D7*Parâmetros!$L$5&lt;=Parâmetros!$L$6,$D7*Parâmetros!$L$5,Parâmetros!$L$6)</f>
        <v>2.75E-2</v>
      </c>
      <c r="N7" s="13">
        <f>IF($D7*Parâmetros!$M$5&lt;=Parâmetros!$M$6,$D7*Parâmetros!$M$5,Parâmetros!$M$6)</f>
        <v>3.3500000000000002E-2</v>
      </c>
      <c r="O7" s="13">
        <f>IF($D7*Parâmetros!$N$5&lt;=Parâmetros!$N$6,$D7*Parâmetros!$N$5,Parâmetros!$N$6)</f>
        <v>3.85E-2</v>
      </c>
      <c r="P7" s="104">
        <f>IF($D7*Parâmetros!$P$5&lt;=Parâmetros!$P$6,$D7*Parâmetros!$P$5,Parâmetros!$P$6)</f>
        <v>4.4999999999999998E-2</v>
      </c>
    </row>
    <row r="8" spans="1:16" x14ac:dyDescent="0.25">
      <c r="A8" s="297" t="s">
        <v>277</v>
      </c>
      <c r="B8" s="298" t="s">
        <v>219</v>
      </c>
      <c r="C8" s="144" t="s">
        <v>276</v>
      </c>
      <c r="D8" s="145">
        <v>0</v>
      </c>
      <c r="E8" s="146">
        <v>0</v>
      </c>
      <c r="F8" s="98"/>
      <c r="G8" s="147">
        <f>IF($D8*Parâmetros!$C$5&lt;=Parâmetros!$C$6,$D8*Parâmetros!$C$5,Parâmetros!$C$6)</f>
        <v>0</v>
      </c>
      <c r="H8" s="147">
        <f>IF($D8*Parâmetros!$D$5&lt;=Parâmetros!$D$6,$D8*Parâmetros!$D$5,Parâmetros!$D$6)</f>
        <v>0</v>
      </c>
      <c r="I8" s="147">
        <f>IF($D8*Parâmetros!$E$5&lt;=Parâmetros!$E$6,$D8*Parâmetros!$E$5,Parâmetros!$E$6)</f>
        <v>0</v>
      </c>
      <c r="J8" s="147">
        <f>IF($D8*Parâmetros!$F$5&lt;=Parâmetros!$F$6,$D8*Parâmetros!$F$5,Parâmetros!$F$6)</f>
        <v>0</v>
      </c>
      <c r="K8" s="147">
        <f>IF($D8*Parâmetros!$G$5&lt;=Parâmetros!$G$6,$D8*Parâmetros!$G$5,Parâmetros!$G$6)</f>
        <v>0</v>
      </c>
      <c r="L8" s="99"/>
      <c r="M8" s="147">
        <f>IF($D8*Parâmetros!$L$5&lt;=Parâmetros!$L$6,$D8*Parâmetros!$L$5,Parâmetros!$L$6)</f>
        <v>0</v>
      </c>
      <c r="N8" s="147">
        <f>IF($D8*Parâmetros!$M$5&lt;=Parâmetros!$M$6,$D8*Parâmetros!$M$5,Parâmetros!$M$6)</f>
        <v>0</v>
      </c>
      <c r="O8" s="147">
        <f>IF($D8*Parâmetros!$N$5&lt;=Parâmetros!$N$6,$D8*Parâmetros!$N$5,Parâmetros!$N$6)</f>
        <v>0</v>
      </c>
      <c r="P8" s="148">
        <f>IF($D8*Parâmetros!$P$5&lt;=Parâmetros!$P$6,$D8*Parâmetros!$P$5,Parâmetros!$P$6)</f>
        <v>0</v>
      </c>
    </row>
    <row r="9" spans="1:16" x14ac:dyDescent="0.25">
      <c r="A9" s="297"/>
      <c r="B9" s="298"/>
      <c r="C9" s="144" t="s">
        <v>268</v>
      </c>
      <c r="D9" s="145">
        <v>4.4999999999999998E-2</v>
      </c>
      <c r="E9" s="146">
        <v>5.3999999999999999E-2</v>
      </c>
      <c r="F9" s="98"/>
      <c r="G9" s="147">
        <f>IF($D9*Parâmetros!$C$5&lt;=Parâmetros!$C$6,$D9*Parâmetros!$C$5,Parâmetros!$C$6)</f>
        <v>2.4749999999999998E-3</v>
      </c>
      <c r="H9" s="147">
        <f>IF($D9*Parâmetros!$D$5&lt;=Parâmetros!$D$6,$D9*Parâmetros!$D$5,Parâmetros!$D$6)</f>
        <v>4.2750000000000002E-3</v>
      </c>
      <c r="I9" s="147">
        <f>IF($D9*Parâmetros!$E$5&lt;=Parâmetros!$E$6,$D9*Parâmetros!$E$5,Parâmetros!$E$6)</f>
        <v>6.0750000000000005E-3</v>
      </c>
      <c r="J9" s="147">
        <f>IF($D9*Parâmetros!$F$5&lt;=Parâmetros!$F$6,$D9*Parâmetros!$F$5,Parâmetros!$F$6)</f>
        <v>7.6500000000000005E-3</v>
      </c>
      <c r="K9" s="147">
        <f>IF($D9*Parâmetros!$G$5&lt;=Parâmetros!$G$6,$D9*Parâmetros!$G$5,Parâmetros!$G$6)</f>
        <v>8.9999999999999993E-3</v>
      </c>
      <c r="L9" s="99"/>
      <c r="M9" s="147">
        <f>IF($D9*Parâmetros!$L$5&lt;=Parâmetros!$L$6,$D9*Parâmetros!$L$5,Parâmetros!$L$6)</f>
        <v>1.755E-2</v>
      </c>
      <c r="N9" s="147">
        <f>IF($D9*Parâmetros!$M$5&lt;=Parâmetros!$M$6,$D9*Parâmetros!$M$5,Parâmetros!$M$6)</f>
        <v>2.1599999999999998E-2</v>
      </c>
      <c r="O9" s="147">
        <f>IF($D9*Parâmetros!$N$5&lt;=Parâmetros!$N$6,$D9*Parâmetros!$N$5,Parâmetros!$N$6)</f>
        <v>2.5649999999999996E-2</v>
      </c>
      <c r="P9" s="148">
        <f>IF($D9*Parâmetros!$P$5&lt;=Parâmetros!$P$6,$D9*Parâmetros!$P$5,Parâmetros!$P$6)</f>
        <v>2.52E-2</v>
      </c>
    </row>
    <row r="10" spans="1:16" x14ac:dyDescent="0.25">
      <c r="A10" s="297"/>
      <c r="B10" s="298"/>
      <c r="C10" s="144" t="s">
        <v>155</v>
      </c>
      <c r="D10" s="145">
        <v>7.4999999999999997E-2</v>
      </c>
      <c r="E10" s="146">
        <v>0.09</v>
      </c>
      <c r="F10" s="98"/>
      <c r="G10" s="147">
        <f>IF($D10*Parâmetros!$C$5&lt;=Parâmetros!$C$6,$D10*Parâmetros!$C$5,Parâmetros!$C$6)</f>
        <v>4.1250000000000002E-3</v>
      </c>
      <c r="H10" s="147">
        <f>IF($D10*Parâmetros!$D$5&lt;=Parâmetros!$D$6,$D10*Parâmetros!$D$5,Parâmetros!$D$6)</f>
        <v>7.0000000000000001E-3</v>
      </c>
      <c r="I10" s="147">
        <f>IF($D10*Parâmetros!$E$5&lt;=Parâmetros!$E$6,$D10*Parâmetros!$E$5,Parâmetros!$E$6)</f>
        <v>8.9999999999999993E-3</v>
      </c>
      <c r="J10" s="147">
        <f>IF($D10*Parâmetros!$F$5&lt;=Parâmetros!$F$6,$D10*Parâmetros!$F$5,Parâmetros!$F$6)</f>
        <v>1.2500000000000001E-2</v>
      </c>
      <c r="K10" s="147">
        <f>IF($D10*Parâmetros!$G$5&lt;=Parâmetros!$G$6,$D10*Parâmetros!$G$5,Parâmetros!$G$6)</f>
        <v>1.4999999999999999E-2</v>
      </c>
      <c r="L10" s="99"/>
      <c r="M10" s="147">
        <f>IF($D10*Parâmetros!$L$5&lt;=Parâmetros!$L$6,$D10*Parâmetros!$L$5,Parâmetros!$L$6)</f>
        <v>2.75E-2</v>
      </c>
      <c r="N10" s="147">
        <f>IF($D10*Parâmetros!$M$5&lt;=Parâmetros!$M$6,$D10*Parâmetros!$M$5,Parâmetros!$M$6)</f>
        <v>3.3500000000000002E-2</v>
      </c>
      <c r="O10" s="147">
        <f>IF($D10*Parâmetros!$N$5&lt;=Parâmetros!$N$6,$D10*Parâmetros!$N$5,Parâmetros!$N$6)</f>
        <v>3.85E-2</v>
      </c>
      <c r="P10" s="148">
        <f>IF($D10*Parâmetros!$P$5&lt;=Parâmetros!$P$6,$D10*Parâmetros!$P$5,Parâmetros!$P$6)</f>
        <v>4.2000000000000003E-2</v>
      </c>
    </row>
    <row r="11" spans="1:16" x14ac:dyDescent="0.25">
      <c r="A11" s="297"/>
      <c r="B11" s="298"/>
      <c r="C11" s="144">
        <v>84</v>
      </c>
      <c r="D11" s="145">
        <v>0.15</v>
      </c>
      <c r="E11" s="146">
        <v>0.18</v>
      </c>
      <c r="F11" s="98"/>
      <c r="G11" s="147">
        <f>IF($D11*Parâmetros!$C$5&lt;=Parâmetros!$C$6,$D11*Parâmetros!$C$5,Parâmetros!$C$6)</f>
        <v>5.0000000000000001E-3</v>
      </c>
      <c r="H11" s="147">
        <f>IF($D11*Parâmetros!$D$5&lt;=Parâmetros!$D$6,$D11*Parâmetros!$D$5,Parâmetros!$D$6)</f>
        <v>7.0000000000000001E-3</v>
      </c>
      <c r="I11" s="147">
        <f>IF($D11*Parâmetros!$E$5&lt;=Parâmetros!$E$6,$D11*Parâmetros!$E$5,Parâmetros!$E$6)</f>
        <v>8.9999999999999993E-3</v>
      </c>
      <c r="J11" s="147">
        <f>IF($D11*Parâmetros!$F$5&lt;=Parâmetros!$F$6,$D11*Parâmetros!$F$5,Parâmetros!$F$6)</f>
        <v>1.2500000000000001E-2</v>
      </c>
      <c r="K11" s="147">
        <f>IF($D11*Parâmetros!$G$5&lt;=Parâmetros!$G$6,$D11*Parâmetros!$G$5,Parâmetros!$G$6)</f>
        <v>1.6E-2</v>
      </c>
      <c r="L11" s="99"/>
      <c r="M11" s="147">
        <f>IF($D11*Parâmetros!$L$5&lt;=Parâmetros!$L$6,$D11*Parâmetros!$L$5,Parâmetros!$L$6)</f>
        <v>2.75E-2</v>
      </c>
      <c r="N11" s="147">
        <f>IF($D11*Parâmetros!$M$5&lt;=Parâmetros!$M$6,$D11*Parâmetros!$M$5,Parâmetros!$M$6)</f>
        <v>3.3500000000000002E-2</v>
      </c>
      <c r="O11" s="147">
        <f>IF($D11*Parâmetros!$N$5&lt;=Parâmetros!$N$6,$D11*Parâmetros!$N$5,Parâmetros!$N$6)</f>
        <v>3.85E-2</v>
      </c>
      <c r="P11" s="148">
        <f>IF($D11*Parâmetros!$P$5&lt;=Parâmetros!$P$6,$D11*Parâmetros!$P$5,Parâmetros!$P$6)</f>
        <v>4.4999999999999998E-2</v>
      </c>
    </row>
    <row r="12" spans="1:16" x14ac:dyDescent="0.25">
      <c r="A12" s="296" t="s">
        <v>278</v>
      </c>
      <c r="B12" s="288" t="s">
        <v>219</v>
      </c>
      <c r="C12" s="143" t="s">
        <v>276</v>
      </c>
      <c r="D12" s="16">
        <v>0</v>
      </c>
      <c r="E12" s="17">
        <v>0</v>
      </c>
      <c r="F12" s="98"/>
      <c r="G12" s="13">
        <f>IF($D12*Parâmetros!$C$5&lt;=Parâmetros!$C$6,$D12*Parâmetros!$C$5,Parâmetros!$C$6)</f>
        <v>0</v>
      </c>
      <c r="H12" s="13">
        <f>IF($D12*Parâmetros!$D$5&lt;=Parâmetros!$D$6,$D12*Parâmetros!$D$5,Parâmetros!$D$6)</f>
        <v>0</v>
      </c>
      <c r="I12" s="13">
        <f>IF($D12*Parâmetros!$E$5&lt;=Parâmetros!$E$6,$D12*Parâmetros!$E$5,Parâmetros!$E$6)</f>
        <v>0</v>
      </c>
      <c r="J12" s="13">
        <f>IF($D12*Parâmetros!$F$5&lt;=Parâmetros!$F$6,$D12*Parâmetros!$F$5,Parâmetros!$F$6)</f>
        <v>0</v>
      </c>
      <c r="K12" s="13">
        <f>IF($D12*Parâmetros!$G$5&lt;=Parâmetros!$G$6,$D12*Parâmetros!$G$5,Parâmetros!$G$6)</f>
        <v>0</v>
      </c>
      <c r="L12" s="99"/>
      <c r="M12" s="13">
        <f>IF($D12*Parâmetros!$L$5&lt;=Parâmetros!$L$6,$D12*Parâmetros!$L$5,Parâmetros!$L$6)</f>
        <v>0</v>
      </c>
      <c r="N12" s="13">
        <f>IF($D12*Parâmetros!$M$5&lt;=Parâmetros!$M$6,$D12*Parâmetros!$M$5,Parâmetros!$M$6)</f>
        <v>0</v>
      </c>
      <c r="O12" s="13">
        <f>IF($D12*Parâmetros!$N$5&lt;=Parâmetros!$N$6,$D12*Parâmetros!$N$5,Parâmetros!$N$6)</f>
        <v>0</v>
      </c>
      <c r="P12" s="104">
        <f>IF($D12*Parâmetros!$P$5&lt;=Parâmetros!$P$6,$D12*Parâmetros!$P$5,Parâmetros!$P$6)</f>
        <v>0</v>
      </c>
    </row>
    <row r="13" spans="1:16" x14ac:dyDescent="0.25">
      <c r="A13" s="296"/>
      <c r="B13" s="288"/>
      <c r="C13" s="143" t="s">
        <v>268</v>
      </c>
      <c r="D13" s="16">
        <v>5.2499999999999998E-2</v>
      </c>
      <c r="E13" s="17">
        <v>6.3E-2</v>
      </c>
      <c r="F13" s="98"/>
      <c r="G13" s="13">
        <f>IF($D13*Parâmetros!$C$5&lt;=Parâmetros!$C$6,$D13*Parâmetros!$C$5,Parâmetros!$C$6)</f>
        <v>2.8874999999999999E-3</v>
      </c>
      <c r="H13" s="13">
        <f>IF($D13*Parâmetros!$D$5&lt;=Parâmetros!$D$6,$D13*Parâmetros!$D$5,Parâmetros!$D$6)</f>
        <v>4.9874999999999997E-3</v>
      </c>
      <c r="I13" s="13">
        <f>IF($D13*Parâmetros!$E$5&lt;=Parâmetros!$E$6,$D13*Parâmetros!$E$5,Parâmetros!$E$6)</f>
        <v>7.0875E-3</v>
      </c>
      <c r="J13" s="13">
        <f>IF($D13*Parâmetros!$F$5&lt;=Parâmetros!$F$6,$D13*Parâmetros!$F$5,Parâmetros!$F$6)</f>
        <v>8.9250000000000006E-3</v>
      </c>
      <c r="K13" s="13">
        <f>IF($D13*Parâmetros!$G$5&lt;=Parâmetros!$G$6,$D13*Parâmetros!$G$5,Parâmetros!$G$6)</f>
        <v>1.0500000000000001E-2</v>
      </c>
      <c r="L13" s="99"/>
      <c r="M13" s="13">
        <f>IF($D13*Parâmetros!$L$5&lt;=Parâmetros!$L$6,$D13*Parâmetros!$L$5,Parâmetros!$L$6)</f>
        <v>2.0475E-2</v>
      </c>
      <c r="N13" s="13">
        <f>IF($D13*Parâmetros!$M$5&lt;=Parâmetros!$M$6,$D13*Parâmetros!$M$5,Parâmetros!$M$6)</f>
        <v>2.5199999999999997E-2</v>
      </c>
      <c r="O13" s="13">
        <f>IF($D13*Parâmetros!$N$5&lt;=Parâmetros!$N$6,$D13*Parâmetros!$N$5,Parâmetros!$N$6)</f>
        <v>2.9924999999999997E-2</v>
      </c>
      <c r="P13" s="104">
        <f>IF($D13*Parâmetros!$P$5&lt;=Parâmetros!$P$6,$D13*Parâmetros!$P$5,Parâmetros!$P$6)</f>
        <v>2.9400000000000003E-2</v>
      </c>
    </row>
    <row r="14" spans="1:16" x14ac:dyDescent="0.25">
      <c r="A14" s="296"/>
      <c r="B14" s="288"/>
      <c r="C14" s="143" t="s">
        <v>155</v>
      </c>
      <c r="D14" s="16">
        <v>8.2500000000000004E-2</v>
      </c>
      <c r="E14" s="17">
        <v>9.9000000000000005E-2</v>
      </c>
      <c r="F14" s="98"/>
      <c r="G14" s="13">
        <f>IF($D14*Parâmetros!$C$5&lt;=Parâmetros!$C$6,$D14*Parâmetros!$C$5,Parâmetros!$C$6)</f>
        <v>4.5374999999999999E-3</v>
      </c>
      <c r="H14" s="13">
        <f>IF($D14*Parâmetros!$D$5&lt;=Parâmetros!$D$6,$D14*Parâmetros!$D$5,Parâmetros!$D$6)</f>
        <v>7.0000000000000001E-3</v>
      </c>
      <c r="I14" s="13">
        <f>IF($D14*Parâmetros!$E$5&lt;=Parâmetros!$E$6,$D14*Parâmetros!$E$5,Parâmetros!$E$6)</f>
        <v>8.9999999999999993E-3</v>
      </c>
      <c r="J14" s="13">
        <f>IF($D14*Parâmetros!$F$5&lt;=Parâmetros!$F$6,$D14*Parâmetros!$F$5,Parâmetros!$F$6)</f>
        <v>1.2500000000000001E-2</v>
      </c>
      <c r="K14" s="13">
        <f>IF($D14*Parâmetros!$G$5&lt;=Parâmetros!$G$6,$D14*Parâmetros!$G$5,Parâmetros!$G$6)</f>
        <v>1.6E-2</v>
      </c>
      <c r="L14" s="99"/>
      <c r="M14" s="13">
        <f>IF($D14*Parâmetros!$L$5&lt;=Parâmetros!$L$6,$D14*Parâmetros!$L$5,Parâmetros!$L$6)</f>
        <v>2.75E-2</v>
      </c>
      <c r="N14" s="13">
        <f>IF($D14*Parâmetros!$M$5&lt;=Parâmetros!$M$6,$D14*Parâmetros!$M$5,Parâmetros!$M$6)</f>
        <v>3.3500000000000002E-2</v>
      </c>
      <c r="O14" s="13">
        <f>IF($D14*Parâmetros!$N$5&lt;=Parâmetros!$N$6,$D14*Parâmetros!$N$5,Parâmetros!$N$6)</f>
        <v>3.85E-2</v>
      </c>
      <c r="P14" s="104">
        <f>IF($D14*Parâmetros!$P$5&lt;=Parâmetros!$P$6,$D14*Parâmetros!$P$5,Parâmetros!$P$6)</f>
        <v>4.4999999999999998E-2</v>
      </c>
    </row>
    <row r="15" spans="1:16" x14ac:dyDescent="0.25">
      <c r="A15" s="296"/>
      <c r="B15" s="288"/>
      <c r="C15" s="143">
        <v>84</v>
      </c>
      <c r="D15" s="16">
        <v>0.16500000000000001</v>
      </c>
      <c r="E15" s="17">
        <v>0.19800000000000001</v>
      </c>
      <c r="F15" s="98"/>
      <c r="G15" s="13">
        <f>IF($D15*Parâmetros!$C$5&lt;=Parâmetros!$C$6,$D15*Parâmetros!$C$5,Parâmetros!$C$6)</f>
        <v>5.0000000000000001E-3</v>
      </c>
      <c r="H15" s="13">
        <f>IF($D15*Parâmetros!$D$5&lt;=Parâmetros!$D$6,$D15*Parâmetros!$D$5,Parâmetros!$D$6)</f>
        <v>7.0000000000000001E-3</v>
      </c>
      <c r="I15" s="13">
        <f>IF($D15*Parâmetros!$E$5&lt;=Parâmetros!$E$6,$D15*Parâmetros!$E$5,Parâmetros!$E$6)</f>
        <v>8.9999999999999993E-3</v>
      </c>
      <c r="J15" s="13">
        <f>IF($D15*Parâmetros!$F$5&lt;=Parâmetros!$F$6,$D15*Parâmetros!$F$5,Parâmetros!$F$6)</f>
        <v>1.2500000000000001E-2</v>
      </c>
      <c r="K15" s="13">
        <f>IF($D15*Parâmetros!$G$5&lt;=Parâmetros!$G$6,$D15*Parâmetros!$G$5,Parâmetros!$G$6)</f>
        <v>1.6E-2</v>
      </c>
      <c r="L15" s="99"/>
      <c r="M15" s="13">
        <f>IF($D15*Parâmetros!$L$5&lt;=Parâmetros!$L$6,$D15*Parâmetros!$L$5,Parâmetros!$L$6)</f>
        <v>2.75E-2</v>
      </c>
      <c r="N15" s="13">
        <f>IF($D15*Parâmetros!$M$5&lt;=Parâmetros!$M$6,$D15*Parâmetros!$M$5,Parâmetros!$M$6)</f>
        <v>3.3500000000000002E-2</v>
      </c>
      <c r="O15" s="13">
        <f>IF($D15*Parâmetros!$N$5&lt;=Parâmetros!$N$6,$D15*Parâmetros!$N$5,Parâmetros!$N$6)</f>
        <v>3.85E-2</v>
      </c>
      <c r="P15" s="104">
        <f>IF($D15*Parâmetros!$P$5&lt;=Parâmetros!$P$6,$D15*Parâmetros!$P$5,Parâmetros!$P$6)</f>
        <v>4.4999999999999998E-2</v>
      </c>
    </row>
    <row r="16" spans="1:16" x14ac:dyDescent="0.25">
      <c r="A16" s="297" t="s">
        <v>279</v>
      </c>
      <c r="B16" s="298" t="s">
        <v>219</v>
      </c>
      <c r="C16" s="144" t="s">
        <v>276</v>
      </c>
      <c r="D16" s="145">
        <v>0</v>
      </c>
      <c r="E16" s="146">
        <v>0</v>
      </c>
      <c r="F16" s="98"/>
      <c r="G16" s="147">
        <f>IF($D16*Parâmetros!$C$5&lt;=Parâmetros!$C$6,$D16*Parâmetros!$C$5,Parâmetros!$C$6)</f>
        <v>0</v>
      </c>
      <c r="H16" s="147">
        <f>IF($D16*Parâmetros!$D$5&lt;=Parâmetros!$D$6,$D16*Parâmetros!$D$5,Parâmetros!$D$6)</f>
        <v>0</v>
      </c>
      <c r="I16" s="147">
        <f>IF($D16*Parâmetros!$E$5&lt;=Parâmetros!$E$6,$D16*Parâmetros!$E$5,Parâmetros!$E$6)</f>
        <v>0</v>
      </c>
      <c r="J16" s="147">
        <f>IF($D16*Parâmetros!$F$5&lt;=Parâmetros!$F$6,$D16*Parâmetros!$F$5,Parâmetros!$F$6)</f>
        <v>0</v>
      </c>
      <c r="K16" s="147">
        <f>IF($D16*Parâmetros!$G$5&lt;=Parâmetros!$G$6,$D16*Parâmetros!$G$5,Parâmetros!$G$6)</f>
        <v>0</v>
      </c>
      <c r="L16" s="99"/>
      <c r="M16" s="147">
        <f>IF($D16*Parâmetros!$L$5&lt;=Parâmetros!$L$6,$D16*Parâmetros!$L$5,Parâmetros!$L$6)</f>
        <v>0</v>
      </c>
      <c r="N16" s="147">
        <f>IF($D16*Parâmetros!$M$5&lt;=Parâmetros!$M$6,$D16*Parâmetros!$M$5,Parâmetros!$M$6)</f>
        <v>0</v>
      </c>
      <c r="O16" s="147">
        <f>IF($D16*Parâmetros!$N$5&lt;=Parâmetros!$N$6,$D16*Parâmetros!$N$5,Parâmetros!$N$6)</f>
        <v>0</v>
      </c>
      <c r="P16" s="148">
        <f>IF($D16*Parâmetros!$P$5&lt;=Parâmetros!$P$6,$D16*Parâmetros!$P$5,Parâmetros!$P$6)</f>
        <v>0</v>
      </c>
    </row>
    <row r="17" spans="1:16" x14ac:dyDescent="0.25">
      <c r="A17" s="297"/>
      <c r="B17" s="298"/>
      <c r="C17" s="144" t="s">
        <v>268</v>
      </c>
      <c r="D17" s="145">
        <v>0.06</v>
      </c>
      <c r="E17" s="146">
        <v>7.1999999999999995E-2</v>
      </c>
      <c r="F17" s="98"/>
      <c r="G17" s="147">
        <f>IF($D17*Parâmetros!$C$5&lt;=Parâmetros!$C$6,$D17*Parâmetros!$C$5,Parâmetros!$C$6)</f>
        <v>3.3E-3</v>
      </c>
      <c r="H17" s="147">
        <f>IF($D17*Parâmetros!$D$5&lt;=Parâmetros!$D$6,$D17*Parâmetros!$D$5,Parâmetros!$D$6)</f>
        <v>5.7000000000000002E-3</v>
      </c>
      <c r="I17" s="147">
        <f>IF($D17*Parâmetros!$E$5&lt;=Parâmetros!$E$6,$D17*Parâmetros!$E$5,Parâmetros!$E$6)</f>
        <v>8.0999999999999996E-3</v>
      </c>
      <c r="J17" s="147">
        <f>IF($D17*Parâmetros!$F$5&lt;=Parâmetros!$F$6,$D17*Parâmetros!$F$5,Parâmetros!$F$6)</f>
        <v>1.0200000000000001E-2</v>
      </c>
      <c r="K17" s="147">
        <f>IF($D17*Parâmetros!$G$5&lt;=Parâmetros!$G$6,$D17*Parâmetros!$G$5,Parâmetros!$G$6)</f>
        <v>1.2E-2</v>
      </c>
      <c r="L17" s="99"/>
      <c r="M17" s="147">
        <f>IF($D17*Parâmetros!$L$5&lt;=Parâmetros!$L$6,$D17*Parâmetros!$L$5,Parâmetros!$L$6)</f>
        <v>2.3400000000000001E-2</v>
      </c>
      <c r="N17" s="147">
        <f>IF($D17*Parâmetros!$M$5&lt;=Parâmetros!$M$6,$D17*Parâmetros!$M$5,Parâmetros!$M$6)</f>
        <v>2.8799999999999999E-2</v>
      </c>
      <c r="O17" s="147">
        <f>IF($D17*Parâmetros!$N$5&lt;=Parâmetros!$N$6,$D17*Parâmetros!$N$5,Parâmetros!$N$6)</f>
        <v>3.4199999999999994E-2</v>
      </c>
      <c r="P17" s="148">
        <f>IF($D17*Parâmetros!$P$5&lt;=Parâmetros!$P$6,$D17*Parâmetros!$P$5,Parâmetros!$P$6)</f>
        <v>3.3600000000000005E-2</v>
      </c>
    </row>
    <row r="18" spans="1:16" x14ac:dyDescent="0.25">
      <c r="A18" s="297"/>
      <c r="B18" s="298"/>
      <c r="C18" s="144" t="s">
        <v>155</v>
      </c>
      <c r="D18" s="145">
        <v>0.09</v>
      </c>
      <c r="E18" s="146">
        <v>0.108</v>
      </c>
      <c r="F18" s="98"/>
      <c r="G18" s="147">
        <f>IF($D18*Parâmetros!$C$5&lt;=Parâmetros!$C$6,$D18*Parâmetros!$C$5,Parâmetros!$C$6)</f>
        <v>4.9499999999999995E-3</v>
      </c>
      <c r="H18" s="147">
        <f>IF($D18*Parâmetros!$D$5&lt;=Parâmetros!$D$6,$D18*Parâmetros!$D$5,Parâmetros!$D$6)</f>
        <v>7.0000000000000001E-3</v>
      </c>
      <c r="I18" s="147">
        <f>IF($D18*Parâmetros!$E$5&lt;=Parâmetros!$E$6,$D18*Parâmetros!$E$5,Parâmetros!$E$6)</f>
        <v>8.9999999999999993E-3</v>
      </c>
      <c r="J18" s="147">
        <f>IF($D18*Parâmetros!$F$5&lt;=Parâmetros!$F$6,$D18*Parâmetros!$F$5,Parâmetros!$F$6)</f>
        <v>1.2500000000000001E-2</v>
      </c>
      <c r="K18" s="147">
        <f>IF($D18*Parâmetros!$G$5&lt;=Parâmetros!$G$6,$D18*Parâmetros!$G$5,Parâmetros!$G$6)</f>
        <v>1.6E-2</v>
      </c>
      <c r="L18" s="99"/>
      <c r="M18" s="147">
        <f>IF($D18*Parâmetros!$L$5&lt;=Parâmetros!$L$6,$D18*Parâmetros!$L$5,Parâmetros!$L$6)</f>
        <v>2.75E-2</v>
      </c>
      <c r="N18" s="147">
        <f>IF($D18*Parâmetros!$M$5&lt;=Parâmetros!$M$6,$D18*Parâmetros!$M$5,Parâmetros!$M$6)</f>
        <v>3.3500000000000002E-2</v>
      </c>
      <c r="O18" s="147">
        <f>IF($D18*Parâmetros!$N$5&lt;=Parâmetros!$N$6,$D18*Parâmetros!$N$5,Parâmetros!$N$6)</f>
        <v>3.85E-2</v>
      </c>
      <c r="P18" s="148">
        <f>IF($D18*Parâmetros!$P$5&lt;=Parâmetros!$P$6,$D18*Parâmetros!$P$5,Parâmetros!$P$6)</f>
        <v>4.4999999999999998E-2</v>
      </c>
    </row>
    <row r="19" spans="1:16" x14ac:dyDescent="0.25">
      <c r="A19" s="297"/>
      <c r="B19" s="298"/>
      <c r="C19" s="144">
        <v>84</v>
      </c>
      <c r="D19" s="145">
        <v>0.18</v>
      </c>
      <c r="E19" s="146">
        <v>0.216</v>
      </c>
      <c r="F19" s="98"/>
      <c r="G19" s="147">
        <f>IF($D19*Parâmetros!$C$5&lt;=Parâmetros!$C$6,$D19*Parâmetros!$C$5,Parâmetros!$C$6)</f>
        <v>5.0000000000000001E-3</v>
      </c>
      <c r="H19" s="147">
        <f>IF($D19*Parâmetros!$D$5&lt;=Parâmetros!$D$6,$D19*Parâmetros!$D$5,Parâmetros!$D$6)</f>
        <v>7.0000000000000001E-3</v>
      </c>
      <c r="I19" s="147">
        <f>IF($D19*Parâmetros!$E$5&lt;=Parâmetros!$E$6,$D19*Parâmetros!$E$5,Parâmetros!$E$6)</f>
        <v>8.9999999999999993E-3</v>
      </c>
      <c r="J19" s="147">
        <f>IF($D19*Parâmetros!$F$5&lt;=Parâmetros!$F$6,$D19*Parâmetros!$F$5,Parâmetros!$F$6)</f>
        <v>1.2500000000000001E-2</v>
      </c>
      <c r="K19" s="147">
        <f>IF($D19*Parâmetros!$G$5&lt;=Parâmetros!$G$6,$D19*Parâmetros!$G$5,Parâmetros!$G$6)</f>
        <v>1.6E-2</v>
      </c>
      <c r="L19" s="99"/>
      <c r="M19" s="147">
        <f>IF($D19*Parâmetros!$L$5&lt;=Parâmetros!$L$6,$D19*Parâmetros!$L$5,Parâmetros!$L$6)</f>
        <v>2.75E-2</v>
      </c>
      <c r="N19" s="147">
        <f>IF($D19*Parâmetros!$M$5&lt;=Parâmetros!$M$6,$D19*Parâmetros!$M$5,Parâmetros!$M$6)</f>
        <v>3.3500000000000002E-2</v>
      </c>
      <c r="O19" s="147">
        <f>IF($D19*Parâmetros!$N$5&lt;=Parâmetros!$N$6,$D19*Parâmetros!$N$5,Parâmetros!$N$6)</f>
        <v>3.85E-2</v>
      </c>
      <c r="P19" s="148">
        <f>IF($D19*Parâmetros!$P$5&lt;=Parâmetros!$P$6,$D19*Parâmetros!$P$5,Parâmetros!$P$6)</f>
        <v>4.4999999999999998E-2</v>
      </c>
    </row>
    <row r="20" spans="1:16" x14ac:dyDescent="0.25">
      <c r="A20" s="100" t="s">
        <v>5</v>
      </c>
      <c r="B20" s="100"/>
    </row>
    <row r="21" spans="1:16" x14ac:dyDescent="0.25">
      <c r="A21" s="102" t="s">
        <v>91</v>
      </c>
      <c r="B21" s="102"/>
    </row>
    <row r="22" spans="1:16" x14ac:dyDescent="0.25">
      <c r="A22" s="102" t="s">
        <v>92</v>
      </c>
      <c r="B22" s="102"/>
    </row>
    <row r="23" spans="1:16" x14ac:dyDescent="0.25">
      <c r="A23" s="102" t="s">
        <v>280</v>
      </c>
      <c r="B23" s="102"/>
    </row>
    <row r="24" spans="1:16" x14ac:dyDescent="0.25">
      <c r="A24" s="102" t="s">
        <v>93</v>
      </c>
      <c r="B24" s="102"/>
    </row>
  </sheetData>
  <mergeCells count="9">
    <mergeCell ref="A8:A11"/>
    <mergeCell ref="A16:A19"/>
    <mergeCell ref="A12:A15"/>
    <mergeCell ref="G2:P2"/>
    <mergeCell ref="A4:A7"/>
    <mergeCell ref="B4:B7"/>
    <mergeCell ref="B8:B11"/>
    <mergeCell ref="B12:B15"/>
    <mergeCell ref="B16:B19"/>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Q96"/>
  <sheetViews>
    <sheetView showGridLines="0" topLeftCell="B1" workbookViewId="0">
      <selection activeCell="J28" sqref="J28"/>
    </sheetView>
  </sheetViews>
  <sheetFormatPr defaultColWidth="9.33203125" defaultRowHeight="13.8" x14ac:dyDescent="0.25"/>
  <cols>
    <col min="1" max="2" width="30.109375" style="95" customWidth="1"/>
    <col min="3" max="3" width="17.6640625" style="95" bestFit="1" customWidth="1"/>
    <col min="4" max="5" width="13.77734375" style="95" customWidth="1"/>
    <col min="6" max="6" width="1" style="95" customWidth="1"/>
    <col min="7" max="11" width="11.77734375" style="95" customWidth="1"/>
    <col min="12" max="12" width="0.6640625" style="95" customWidth="1"/>
    <col min="13" max="15" width="15" style="95" customWidth="1"/>
    <col min="16" max="16" width="11.6640625" style="101" bestFit="1" customWidth="1"/>
    <col min="17" max="16384" width="9.33203125" style="95"/>
  </cols>
  <sheetData>
    <row r="1" spans="1:17" ht="15" customHeight="1" x14ac:dyDescent="0.25">
      <c r="A1" s="103" t="s">
        <v>160</v>
      </c>
      <c r="B1" s="103"/>
      <c r="C1" s="96"/>
      <c r="D1" s="94"/>
      <c r="E1" s="94"/>
      <c r="F1" s="97"/>
      <c r="G1" s="305" t="s">
        <v>10</v>
      </c>
      <c r="H1" s="306"/>
      <c r="I1" s="306"/>
      <c r="J1" s="306"/>
      <c r="K1" s="306"/>
      <c r="L1" s="306"/>
      <c r="M1" s="306"/>
      <c r="N1" s="306"/>
      <c r="O1" s="306"/>
      <c r="P1" s="307"/>
    </row>
    <row r="2" spans="1:17" ht="16.5" customHeight="1" x14ac:dyDescent="0.25">
      <c r="A2" s="5" t="s">
        <v>11</v>
      </c>
      <c r="B2" s="5" t="s">
        <v>95</v>
      </c>
      <c r="C2" s="5" t="s">
        <v>9</v>
      </c>
      <c r="D2" s="5" t="s">
        <v>7</v>
      </c>
      <c r="E2" s="5" t="s">
        <v>8</v>
      </c>
      <c r="G2" s="5" t="s">
        <v>61</v>
      </c>
      <c r="H2" s="5" t="s">
        <v>60</v>
      </c>
      <c r="I2" s="5" t="s">
        <v>62</v>
      </c>
      <c r="J2" s="5" t="s">
        <v>63</v>
      </c>
      <c r="K2" s="5" t="s">
        <v>64</v>
      </c>
      <c r="L2" s="47"/>
      <c r="M2" s="26" t="s">
        <v>68</v>
      </c>
      <c r="N2" s="26" t="s">
        <v>69</v>
      </c>
      <c r="O2" s="26" t="s">
        <v>70</v>
      </c>
      <c r="P2" s="65" t="s">
        <v>101</v>
      </c>
    </row>
    <row r="3" spans="1:17" x14ac:dyDescent="0.25">
      <c r="A3" s="308" t="s">
        <v>185</v>
      </c>
      <c r="B3" s="311" t="s">
        <v>219</v>
      </c>
      <c r="C3" s="154" t="s">
        <v>12</v>
      </c>
      <c r="D3" s="145">
        <v>0</v>
      </c>
      <c r="E3" s="146">
        <v>0</v>
      </c>
      <c r="F3" s="98"/>
      <c r="G3" s="147">
        <f>IF($D3*Parâmetros!$C$10&lt;=Parâmetros!$C$11,$D3*Parâmetros!$C$10,Parâmetros!$C$11)</f>
        <v>0</v>
      </c>
      <c r="H3" s="147">
        <f>IF($D3*Parâmetros!$D$10&lt;=Parâmetros!$D$11,$D3*Parâmetros!$D$10,Parâmetros!$D$11)</f>
        <v>0</v>
      </c>
      <c r="I3" s="147">
        <f>IF($D3*Parâmetros!$E$10&lt;=Parâmetros!$E$11,$D3*Parâmetros!$E$10,Parâmetros!$E$11)</f>
        <v>0</v>
      </c>
      <c r="J3" s="147">
        <f>IF($D3*Parâmetros!$F$10&lt;=Parâmetros!$F$11,$D3*Parâmetros!$F$10,Parâmetros!$F$11)</f>
        <v>0</v>
      </c>
      <c r="K3" s="147">
        <f>IF($D3*Parâmetros!$G$10&lt;=Parâmetros!$G$11,$D3*Parâmetros!$G$10,Parâmetros!$G$11)</f>
        <v>0</v>
      </c>
      <c r="L3" s="155"/>
      <c r="M3" s="147">
        <f>IF($D3*Parâmetros!$L$10&lt;=Parâmetros!$L$11,$D3*Parâmetros!$L$10,Parâmetros!$L$11)</f>
        <v>0</v>
      </c>
      <c r="N3" s="147">
        <f>IF($D3*Parâmetros!$M$10&lt;=Parâmetros!$M$11,$D3*Parâmetros!$M$10,Parâmetros!$M$11)</f>
        <v>0</v>
      </c>
      <c r="O3" s="147">
        <f>IF($D3*Parâmetros!$N$10&lt;=Parâmetros!$N$11,$D3*Parâmetros!$N$10,Parâmetros!$N$11)</f>
        <v>0</v>
      </c>
      <c r="P3" s="148">
        <f>IF($D3*Parâmetros!$P$10&lt;=Parâmetros!$P$11,$D3*Parâmetros!$P$10,Parâmetros!$P$11)</f>
        <v>0</v>
      </c>
      <c r="Q3" s="105"/>
    </row>
    <row r="4" spans="1:17" x14ac:dyDescent="0.25">
      <c r="A4" s="309"/>
      <c r="B4" s="312"/>
      <c r="C4" s="154" t="s">
        <v>13</v>
      </c>
      <c r="D4" s="145">
        <v>0</v>
      </c>
      <c r="E4" s="146">
        <v>0</v>
      </c>
      <c r="F4" s="98"/>
      <c r="G4" s="147">
        <f>IF($D4*Parâmetros!$C$10&lt;=Parâmetros!$C$11,$D4*Parâmetros!$C$10,Parâmetros!$C$11)</f>
        <v>0</v>
      </c>
      <c r="H4" s="147">
        <f>IF($D4*Parâmetros!$D$10&lt;=Parâmetros!$D$11,$D4*Parâmetros!$D$10,Parâmetros!$D$11)</f>
        <v>0</v>
      </c>
      <c r="I4" s="147">
        <f>IF($D4*Parâmetros!$E$10&lt;=Parâmetros!$E$11,$D4*Parâmetros!$E$10,Parâmetros!$E$11)</f>
        <v>0</v>
      </c>
      <c r="J4" s="147">
        <f>IF($D4*Parâmetros!$F$10&lt;=Parâmetros!$F$11,$D4*Parâmetros!$F$10,Parâmetros!$F$11)</f>
        <v>0</v>
      </c>
      <c r="K4" s="147">
        <f>IF($D4*Parâmetros!$G$10&lt;=Parâmetros!$G$11,$D4*Parâmetros!$G$10,Parâmetros!$G$11)</f>
        <v>0</v>
      </c>
      <c r="L4" s="155"/>
      <c r="M4" s="147">
        <f>IF($D4*Parâmetros!$L$10&lt;=Parâmetros!$L$11,$D4*Parâmetros!$L$10,Parâmetros!$L$11)</f>
        <v>0</v>
      </c>
      <c r="N4" s="147">
        <f>IF($D4*Parâmetros!$M$10&lt;=Parâmetros!$M$11,$D4*Parâmetros!$M$10,Parâmetros!$M$11)</f>
        <v>0</v>
      </c>
      <c r="O4" s="147">
        <f>IF($D4*Parâmetros!$N$10&lt;=Parâmetros!$N$11,$D4*Parâmetros!$N$10,Parâmetros!$N$11)</f>
        <v>0</v>
      </c>
      <c r="P4" s="148">
        <f>IF($D4*Parâmetros!$P$10&lt;=Parâmetros!$P$11,$D4*Parâmetros!$P$10,Parâmetros!$P$11)</f>
        <v>0</v>
      </c>
    </row>
    <row r="5" spans="1:17" x14ac:dyDescent="0.25">
      <c r="A5" s="309"/>
      <c r="B5" s="312"/>
      <c r="C5" s="154" t="s">
        <v>14</v>
      </c>
      <c r="D5" s="145">
        <v>1.4E-3</v>
      </c>
      <c r="E5" s="146">
        <v>1.5E-3</v>
      </c>
      <c r="F5" s="98"/>
      <c r="G5" s="147">
        <f>IF($D5*Parâmetros!$C$10&lt;=Parâmetros!$C$11,$D5*Parâmetros!$C$10,Parâmetros!$C$11)</f>
        <v>7.0000000000000007E-5</v>
      </c>
      <c r="H5" s="147">
        <f>IF($D5*Parâmetros!$D$10&lt;=Parâmetros!$D$11,$D5*Parâmetros!$D$10,Parâmetros!$D$11)</f>
        <v>1.12E-4</v>
      </c>
      <c r="I5" s="147">
        <f>IF($D5*Parâmetros!$E$10&lt;=Parâmetros!$E$11,$D5*Parâmetros!$E$10,Parâmetros!$E$11)</f>
        <v>1.8200000000000001E-4</v>
      </c>
      <c r="J5" s="147">
        <f>IF($D5*Parâmetros!$F$10&lt;=Parâmetros!$F$11,$D5*Parâmetros!$F$10,Parâmetros!$F$11)</f>
        <v>2.2259999999999999E-4</v>
      </c>
      <c r="K5" s="147">
        <f>IF($D5*Parâmetros!$G$10&lt;=Parâmetros!$G$11,$D5*Parâmetros!$G$10,Parâmetros!$G$11)</f>
        <v>2.6600000000000001E-4</v>
      </c>
      <c r="L5" s="155"/>
      <c r="M5" s="147">
        <f>IF($D5*Parâmetros!$L$10&lt;=Parâmetros!$L$11,$D5*Parâmetros!$L$10,Parâmetros!$L$11)</f>
        <v>5.4600000000000004E-4</v>
      </c>
      <c r="N5" s="147">
        <f>IF($D5*Parâmetros!$M$10&lt;=Parâmetros!$M$11,$D5*Parâmetros!$M$10,Parâmetros!$M$11)</f>
        <v>6.4400000000000004E-4</v>
      </c>
      <c r="O5" s="147">
        <f>IF($D5*Parâmetros!$N$10&lt;=Parâmetros!$N$11,$D5*Parâmetros!$N$10,Parâmetros!$N$11)</f>
        <v>7.7000000000000007E-4</v>
      </c>
      <c r="P5" s="148">
        <f>IF($D5*Parâmetros!$P$10&lt;=Parâmetros!$P$11,$D5*Parâmetros!$P$10,Parâmetros!$P$11)</f>
        <v>7.7000000000000007E-4</v>
      </c>
    </row>
    <row r="6" spans="1:17" x14ac:dyDescent="0.25">
      <c r="A6" s="309"/>
      <c r="B6" s="312"/>
      <c r="C6" s="154" t="s">
        <v>15</v>
      </c>
      <c r="D6" s="145">
        <v>2.7000000000000001E-3</v>
      </c>
      <c r="E6" s="146">
        <v>3.0000000000000001E-3</v>
      </c>
      <c r="F6" s="98"/>
      <c r="G6" s="147">
        <f>IF($D6*Parâmetros!$C$10&lt;=Parâmetros!$C$11,$D6*Parâmetros!$C$10,Parâmetros!$C$11)</f>
        <v>1.35E-4</v>
      </c>
      <c r="H6" s="147">
        <f>IF($D6*Parâmetros!$D$10&lt;=Parâmetros!$D$11,$D6*Parâmetros!$D$10,Parâmetros!$D$11)</f>
        <v>2.1600000000000002E-4</v>
      </c>
      <c r="I6" s="147">
        <f>IF($D6*Parâmetros!$E$10&lt;=Parâmetros!$E$11,$D6*Parâmetros!$E$10,Parâmetros!$E$11)</f>
        <v>3.5100000000000002E-4</v>
      </c>
      <c r="J6" s="147">
        <f>IF($D6*Parâmetros!$F$10&lt;=Parâmetros!$F$11,$D6*Parâmetros!$F$10,Parâmetros!$F$11)</f>
        <v>4.2930000000000003E-4</v>
      </c>
      <c r="K6" s="147">
        <f>IF($D6*Parâmetros!$G$10&lt;=Parâmetros!$G$11,$D6*Parâmetros!$G$10,Parâmetros!$G$11)</f>
        <v>5.13E-4</v>
      </c>
      <c r="L6" s="155"/>
      <c r="M6" s="147">
        <f>IF($D6*Parâmetros!$L$10&lt;=Parâmetros!$L$11,$D6*Parâmetros!$L$10,Parâmetros!$L$11)</f>
        <v>1.0530000000000001E-3</v>
      </c>
      <c r="N6" s="147">
        <f>IF($D6*Parâmetros!$M$10&lt;=Parâmetros!$M$11,$D6*Parâmetros!$M$10,Parâmetros!$M$11)</f>
        <v>1.242E-3</v>
      </c>
      <c r="O6" s="147">
        <f>IF($D6*Parâmetros!$N$10&lt;=Parâmetros!$N$11,$D6*Parâmetros!$N$10,Parâmetros!$N$11)</f>
        <v>1.4850000000000002E-3</v>
      </c>
      <c r="P6" s="148">
        <f>IF($D6*Parâmetros!$P$10&lt;=Parâmetros!$P$11,$D6*Parâmetros!$P$10,Parâmetros!$P$11)</f>
        <v>1.4850000000000002E-3</v>
      </c>
    </row>
    <row r="7" spans="1:17" x14ac:dyDescent="0.25">
      <c r="A7" s="309"/>
      <c r="B7" s="312"/>
      <c r="C7" s="154" t="s">
        <v>16</v>
      </c>
      <c r="D7" s="145">
        <v>5.4000000000000003E-3</v>
      </c>
      <c r="E7" s="146">
        <v>6.0000000000000001E-3</v>
      </c>
      <c r="F7" s="98"/>
      <c r="G7" s="147">
        <f>IF($D7*Parâmetros!$C$10&lt;=Parâmetros!$C$11,$D7*Parâmetros!$C$10,Parâmetros!$C$11)</f>
        <v>2.7E-4</v>
      </c>
      <c r="H7" s="147">
        <f>IF($D7*Parâmetros!$D$10&lt;=Parâmetros!$D$11,$D7*Parâmetros!$D$10,Parâmetros!$D$11)</f>
        <v>4.3200000000000004E-4</v>
      </c>
      <c r="I7" s="147">
        <f>IF($D7*Parâmetros!$E$10&lt;=Parâmetros!$E$11,$D7*Parâmetros!$E$10,Parâmetros!$E$11)</f>
        <v>7.0200000000000004E-4</v>
      </c>
      <c r="J7" s="147">
        <f>IF($D7*Parâmetros!$F$10&lt;=Parâmetros!$F$11,$D7*Parâmetros!$F$10,Parâmetros!$F$11)</f>
        <v>8.5860000000000005E-4</v>
      </c>
      <c r="K7" s="147">
        <f>IF($D7*Parâmetros!$G$10&lt;=Parâmetros!$G$11,$D7*Parâmetros!$G$10,Parâmetros!$G$11)</f>
        <v>1.026E-3</v>
      </c>
      <c r="L7" s="155"/>
      <c r="M7" s="147">
        <f>IF($D7*Parâmetros!$L$10&lt;=Parâmetros!$L$11,$D7*Parâmetros!$L$10,Parâmetros!$L$11)</f>
        <v>2.1060000000000002E-3</v>
      </c>
      <c r="N7" s="147">
        <f>IF($D7*Parâmetros!$M$10&lt;=Parâmetros!$M$11,$D7*Parâmetros!$M$10,Parâmetros!$M$11)</f>
        <v>2.4840000000000001E-3</v>
      </c>
      <c r="O7" s="147">
        <f>IF($D7*Parâmetros!$N$10&lt;=Parâmetros!$N$11,$D7*Parâmetros!$N$10,Parâmetros!$N$11)</f>
        <v>2.9700000000000004E-3</v>
      </c>
      <c r="P7" s="148">
        <f>IF($D7*Parâmetros!$P$10&lt;=Parâmetros!$P$11,$D7*Parâmetros!$P$10,Parâmetros!$P$11)</f>
        <v>2.9700000000000004E-3</v>
      </c>
    </row>
    <row r="8" spans="1:17" x14ac:dyDescent="0.25">
      <c r="A8" s="309"/>
      <c r="B8" s="312"/>
      <c r="C8" s="154" t="s">
        <v>17</v>
      </c>
      <c r="D8" s="145">
        <v>7.1999999999999998E-3</v>
      </c>
      <c r="E8" s="146">
        <v>8.0000000000000002E-3</v>
      </c>
      <c r="F8" s="98"/>
      <c r="G8" s="147">
        <f>IF($D8*Parâmetros!$C$10&lt;=Parâmetros!$C$11,$D8*Parâmetros!$C$10,Parâmetros!$C$11)</f>
        <v>3.6000000000000002E-4</v>
      </c>
      <c r="H8" s="147">
        <f>IF($D8*Parâmetros!$D$10&lt;=Parâmetros!$D$11,$D8*Parâmetros!$D$10,Parâmetros!$D$11)</f>
        <v>5.7600000000000001E-4</v>
      </c>
      <c r="I8" s="147">
        <f>IF($D8*Parâmetros!$E$10&lt;=Parâmetros!$E$11,$D8*Parâmetros!$E$10,Parâmetros!$E$11)</f>
        <v>9.3599999999999998E-4</v>
      </c>
      <c r="J8" s="147">
        <f>IF($D8*Parâmetros!$F$10&lt;=Parâmetros!$F$11,$D8*Parâmetros!$F$10,Parâmetros!$F$11)</f>
        <v>1.1448000000000001E-3</v>
      </c>
      <c r="K8" s="147">
        <f>IF($D8*Parâmetros!$G$10&lt;=Parâmetros!$G$11,$D8*Parâmetros!$G$10,Parâmetros!$G$11)</f>
        <v>1.3680000000000001E-3</v>
      </c>
      <c r="L8" s="155"/>
      <c r="M8" s="147">
        <f>IF($D8*Parâmetros!$L$10&lt;=Parâmetros!$L$11,$D8*Parâmetros!$L$10,Parâmetros!$L$11)</f>
        <v>2.8080000000000002E-3</v>
      </c>
      <c r="N8" s="147">
        <f>IF($D8*Parâmetros!$M$10&lt;=Parâmetros!$M$11,$D8*Parâmetros!$M$10,Parâmetros!$M$11)</f>
        <v>3.3119999999999998E-3</v>
      </c>
      <c r="O8" s="147">
        <f>IF($D8*Parâmetros!$N$10&lt;=Parâmetros!$N$11,$D8*Parâmetros!$N$10,Parâmetros!$N$11)</f>
        <v>3.96E-3</v>
      </c>
      <c r="P8" s="148">
        <f>IF($D8*Parâmetros!$P$10&lt;=Parâmetros!$P$11,$D8*Parâmetros!$P$10,Parâmetros!$P$11)</f>
        <v>3.96E-3</v>
      </c>
    </row>
    <row r="9" spans="1:17" x14ac:dyDescent="0.25">
      <c r="A9" s="310"/>
      <c r="B9" s="313"/>
      <c r="C9" s="154" t="s">
        <v>18</v>
      </c>
      <c r="D9" s="145">
        <v>8.0999999999999996E-3</v>
      </c>
      <c r="E9" s="146">
        <v>8.9999999999999993E-3</v>
      </c>
      <c r="F9" s="98"/>
      <c r="G9" s="147">
        <f>IF($D9*Parâmetros!$C$10&lt;=Parâmetros!$C$11,$D9*Parâmetros!$C$10,Parâmetros!$C$11)</f>
        <v>4.0499999999999998E-4</v>
      </c>
      <c r="H9" s="147">
        <f>IF($D9*Parâmetros!$D$10&lt;=Parâmetros!$D$11,$D9*Parâmetros!$D$10,Parâmetros!$D$11)</f>
        <v>6.4800000000000003E-4</v>
      </c>
      <c r="I9" s="147">
        <f>IF($D9*Parâmetros!$E$10&lt;=Parâmetros!$E$11,$D9*Parâmetros!$E$10,Parâmetros!$E$11)</f>
        <v>1.0529999999999999E-3</v>
      </c>
      <c r="J9" s="147">
        <f>IF($D9*Parâmetros!$F$10&lt;=Parâmetros!$F$11,$D9*Parâmetros!$F$10,Parâmetros!$F$11)</f>
        <v>1.2879E-3</v>
      </c>
      <c r="K9" s="147">
        <f>IF($D9*Parâmetros!$G$10&lt;=Parâmetros!$G$11,$D9*Parâmetros!$G$10,Parâmetros!$G$11)</f>
        <v>1.539E-3</v>
      </c>
      <c r="L9" s="155"/>
      <c r="M9" s="147">
        <f>IF($D9*Parâmetros!$L$10&lt;=Parâmetros!$L$11,$D9*Parâmetros!$L$10,Parâmetros!$L$11)</f>
        <v>3.1589999999999999E-3</v>
      </c>
      <c r="N9" s="147">
        <f>IF($D9*Parâmetros!$M$10&lt;=Parâmetros!$M$11,$D9*Parâmetros!$M$10,Parâmetros!$M$11)</f>
        <v>3.7260000000000001E-3</v>
      </c>
      <c r="O9" s="147">
        <f>IF($D9*Parâmetros!$N$10&lt;=Parâmetros!$N$11,$D9*Parâmetros!$N$10,Parâmetros!$N$11)</f>
        <v>4.4549999999999998E-3</v>
      </c>
      <c r="P9" s="148">
        <f>IF($D9*Parâmetros!$P$10&lt;=Parâmetros!$P$11,$D9*Parâmetros!$P$10,Parâmetros!$P$11)</f>
        <v>4.4549999999999998E-3</v>
      </c>
    </row>
    <row r="10" spans="1:17" x14ac:dyDescent="0.25">
      <c r="A10" s="302" t="s">
        <v>51</v>
      </c>
      <c r="B10" s="314" t="s">
        <v>219</v>
      </c>
      <c r="C10" s="9" t="s">
        <v>12</v>
      </c>
      <c r="D10" s="16">
        <v>0</v>
      </c>
      <c r="E10" s="17">
        <v>0</v>
      </c>
      <c r="F10" s="98"/>
      <c r="G10" s="13">
        <f>IF($D10*Parâmetros!$C$10&lt;=Parâmetros!$C$11,$D10*Parâmetros!$C$10,Parâmetros!$C$11)</f>
        <v>0</v>
      </c>
      <c r="H10" s="13">
        <f>IF($D10*Parâmetros!$D$10&lt;=Parâmetros!$D$11,$D10*Parâmetros!$D$10,Parâmetros!$D$11)</f>
        <v>0</v>
      </c>
      <c r="I10" s="13">
        <f>IF($D10*Parâmetros!$E$10&lt;=Parâmetros!$E$11,$D10*Parâmetros!$E$10,Parâmetros!$E$11)</f>
        <v>0</v>
      </c>
      <c r="J10" s="13">
        <f>IF($D10*Parâmetros!$F$10&lt;=Parâmetros!$F$11,$D10*Parâmetros!$F$10,Parâmetros!$F$11)</f>
        <v>0</v>
      </c>
      <c r="K10" s="13">
        <f>IF($D10*Parâmetros!$G$10&lt;=Parâmetros!$G$11,$D10*Parâmetros!$G$10,Parâmetros!$G$11)</f>
        <v>0</v>
      </c>
      <c r="L10" s="48"/>
      <c r="M10" s="13">
        <f>IF($D10*Parâmetros!$L$10&lt;=Parâmetros!$L$11,$D10*Parâmetros!$L$10,Parâmetros!$L$11)</f>
        <v>0</v>
      </c>
      <c r="N10" s="13">
        <f>IF($D10*Parâmetros!$M$10&lt;=Parâmetros!$M$11,$D10*Parâmetros!$M$10,Parâmetros!$M$11)</f>
        <v>0</v>
      </c>
      <c r="O10" s="13">
        <f>IF($D10*Parâmetros!$N$10&lt;=Parâmetros!$N$11,$D10*Parâmetros!$N$10,Parâmetros!$N$11)</f>
        <v>0</v>
      </c>
      <c r="P10" s="104">
        <f>IF($D10*Parâmetros!$P$10&lt;=Parâmetros!$P$11,$D10*Parâmetros!$P$10,Parâmetros!$P$11)</f>
        <v>0</v>
      </c>
    </row>
    <row r="11" spans="1:17" x14ac:dyDescent="0.25">
      <c r="A11" s="303"/>
      <c r="B11" s="315"/>
      <c r="C11" s="9" t="s">
        <v>13</v>
      </c>
      <c r="D11" s="16">
        <v>5.4000000000000003E-3</v>
      </c>
      <c r="E11" s="17">
        <v>6.0000000000000001E-3</v>
      </c>
      <c r="F11" s="98"/>
      <c r="G11" s="13">
        <f>IF($D11*Parâmetros!$C$10&lt;=Parâmetros!$C$11,$D11*Parâmetros!$C$10,Parâmetros!$C$11)</f>
        <v>2.7E-4</v>
      </c>
      <c r="H11" s="13">
        <f>IF($D11*Parâmetros!$D$10&lt;=Parâmetros!$D$11,$D11*Parâmetros!$D$10,Parâmetros!$D$11)</f>
        <v>4.3200000000000004E-4</v>
      </c>
      <c r="I11" s="13">
        <f>IF($D11*Parâmetros!$E$10&lt;=Parâmetros!$E$11,$D11*Parâmetros!$E$10,Parâmetros!$E$11)</f>
        <v>7.0200000000000004E-4</v>
      </c>
      <c r="J11" s="13">
        <f>IF($D11*Parâmetros!$F$10&lt;=Parâmetros!$F$11,$D11*Parâmetros!$F$10,Parâmetros!$F$11)</f>
        <v>8.5860000000000005E-4</v>
      </c>
      <c r="K11" s="13">
        <f>IF($D11*Parâmetros!$G$10&lt;=Parâmetros!$G$11,$D11*Parâmetros!$G$10,Parâmetros!$G$11)</f>
        <v>1.026E-3</v>
      </c>
      <c r="L11" s="48"/>
      <c r="M11" s="13">
        <f>IF($D11*Parâmetros!$L$10&lt;=Parâmetros!$L$11,$D11*Parâmetros!$L$10,Parâmetros!$L$11)</f>
        <v>2.1060000000000002E-3</v>
      </c>
      <c r="N11" s="13">
        <f>IF($D11*Parâmetros!$M$10&lt;=Parâmetros!$M$11,$D11*Parâmetros!$M$10,Parâmetros!$M$11)</f>
        <v>2.4840000000000001E-3</v>
      </c>
      <c r="O11" s="13">
        <f>IF($D11*Parâmetros!$N$10&lt;=Parâmetros!$N$11,$D11*Parâmetros!$N$10,Parâmetros!$N$11)</f>
        <v>2.9700000000000004E-3</v>
      </c>
      <c r="P11" s="104">
        <f>IF($D11*Parâmetros!$P$10&lt;=Parâmetros!$P$11,$D11*Parâmetros!$P$10,Parâmetros!$P$11)</f>
        <v>2.9700000000000004E-3</v>
      </c>
    </row>
    <row r="12" spans="1:17" x14ac:dyDescent="0.25">
      <c r="A12" s="303"/>
      <c r="B12" s="315"/>
      <c r="C12" s="9" t="s">
        <v>14</v>
      </c>
      <c r="D12" s="16">
        <v>8.0999999999999996E-3</v>
      </c>
      <c r="E12" s="17">
        <v>8.9999999999999993E-3</v>
      </c>
      <c r="F12" s="98"/>
      <c r="G12" s="13">
        <f>IF($D12*Parâmetros!$C$10&lt;=Parâmetros!$C$11,$D12*Parâmetros!$C$10,Parâmetros!$C$11)</f>
        <v>4.0499999999999998E-4</v>
      </c>
      <c r="H12" s="13">
        <f>IF($D12*Parâmetros!$D$10&lt;=Parâmetros!$D$11,$D12*Parâmetros!$D$10,Parâmetros!$D$11)</f>
        <v>6.4800000000000003E-4</v>
      </c>
      <c r="I12" s="13">
        <f>IF($D12*Parâmetros!$E$10&lt;=Parâmetros!$E$11,$D12*Parâmetros!$E$10,Parâmetros!$E$11)</f>
        <v>1.0529999999999999E-3</v>
      </c>
      <c r="J12" s="13">
        <f>IF($D12*Parâmetros!$F$10&lt;=Parâmetros!$F$11,$D12*Parâmetros!$F$10,Parâmetros!$F$11)</f>
        <v>1.2879E-3</v>
      </c>
      <c r="K12" s="13">
        <f>IF($D12*Parâmetros!$G$10&lt;=Parâmetros!$G$11,$D12*Parâmetros!$G$10,Parâmetros!$G$11)</f>
        <v>1.539E-3</v>
      </c>
      <c r="L12" s="48"/>
      <c r="M12" s="13">
        <f>IF($D12*Parâmetros!$L$10&lt;=Parâmetros!$L$11,$D12*Parâmetros!$L$10,Parâmetros!$L$11)</f>
        <v>3.1589999999999999E-3</v>
      </c>
      <c r="N12" s="13">
        <f>IF($D12*Parâmetros!$M$10&lt;=Parâmetros!$M$11,$D12*Parâmetros!$M$10,Parâmetros!$M$11)</f>
        <v>3.7260000000000001E-3</v>
      </c>
      <c r="O12" s="13">
        <f>IF($D12*Parâmetros!$N$10&lt;=Parâmetros!$N$11,$D12*Parâmetros!$N$10,Parâmetros!$N$11)</f>
        <v>4.4549999999999998E-3</v>
      </c>
      <c r="P12" s="104">
        <f>IF($D12*Parâmetros!$P$10&lt;=Parâmetros!$P$11,$D12*Parâmetros!$P$10,Parâmetros!$P$11)</f>
        <v>4.4549999999999998E-3</v>
      </c>
    </row>
    <row r="13" spans="1:17" x14ac:dyDescent="0.25">
      <c r="A13" s="303"/>
      <c r="B13" s="315"/>
      <c r="C13" s="9" t="s">
        <v>15</v>
      </c>
      <c r="D13" s="16">
        <v>1.0800000000000001E-2</v>
      </c>
      <c r="E13" s="17">
        <v>1.2E-2</v>
      </c>
      <c r="F13" s="98"/>
      <c r="G13" s="13">
        <f>IF($D13*Parâmetros!$C$10&lt;=Parâmetros!$C$11,$D13*Parâmetros!$C$10,Parâmetros!$C$11)</f>
        <v>5.4000000000000001E-4</v>
      </c>
      <c r="H13" s="13">
        <f>IF($D13*Parâmetros!$D$10&lt;=Parâmetros!$D$11,$D13*Parâmetros!$D$10,Parâmetros!$D$11)</f>
        <v>8.6400000000000008E-4</v>
      </c>
      <c r="I13" s="13">
        <f>IF($D13*Parâmetros!$E$10&lt;=Parâmetros!$E$11,$D13*Parâmetros!$E$10,Parâmetros!$E$11)</f>
        <v>1.4040000000000001E-3</v>
      </c>
      <c r="J13" s="13">
        <f>IF($D13*Parâmetros!$F$10&lt;=Parâmetros!$F$11,$D13*Parâmetros!$F$10,Parâmetros!$F$11)</f>
        <v>1.7172000000000001E-3</v>
      </c>
      <c r="K13" s="13">
        <f>IF($D13*Parâmetros!$G$10&lt;=Parâmetros!$G$11,$D13*Parâmetros!$G$10,Parâmetros!$G$11)</f>
        <v>2.052E-3</v>
      </c>
      <c r="L13" s="48"/>
      <c r="M13" s="13">
        <f>IF($D13*Parâmetros!$L$10&lt;=Parâmetros!$L$11,$D13*Parâmetros!$L$10,Parâmetros!$L$11)</f>
        <v>4.2120000000000005E-3</v>
      </c>
      <c r="N13" s="13">
        <f>IF($D13*Parâmetros!$M$10&lt;=Parâmetros!$M$11,$D13*Parâmetros!$M$10,Parâmetros!$M$11)</f>
        <v>4.9680000000000002E-3</v>
      </c>
      <c r="O13" s="13">
        <f>IF($D13*Parâmetros!$N$10&lt;=Parâmetros!$N$11,$D13*Parâmetros!$N$10,Parâmetros!$N$11)</f>
        <v>5.9400000000000008E-3</v>
      </c>
      <c r="P13" s="104">
        <f>IF($D13*Parâmetros!$P$10&lt;=Parâmetros!$P$11,$D13*Parâmetros!$P$10,Parâmetros!$P$11)</f>
        <v>5.9400000000000008E-3</v>
      </c>
    </row>
    <row r="14" spans="1:17" x14ac:dyDescent="0.25">
      <c r="A14" s="303"/>
      <c r="B14" s="315"/>
      <c r="C14" s="9" t="s">
        <v>16</v>
      </c>
      <c r="D14" s="16">
        <v>1.35E-2</v>
      </c>
      <c r="E14" s="17">
        <v>1.4999999999999999E-2</v>
      </c>
      <c r="F14" s="98"/>
      <c r="G14" s="13">
        <f>IF($D14*Parâmetros!$C$10&lt;=Parâmetros!$C$11,$D14*Parâmetros!$C$10,Parâmetros!$C$11)</f>
        <v>6.7500000000000004E-4</v>
      </c>
      <c r="H14" s="13">
        <f>IF($D14*Parâmetros!$D$10&lt;=Parâmetros!$D$11,$D14*Parâmetros!$D$10,Parâmetros!$D$11)</f>
        <v>1.08E-3</v>
      </c>
      <c r="I14" s="13">
        <f>IF($D14*Parâmetros!$E$10&lt;=Parâmetros!$E$11,$D14*Parâmetros!$E$10,Parâmetros!$E$11)</f>
        <v>1.755E-3</v>
      </c>
      <c r="J14" s="13">
        <f>IF($D14*Parâmetros!$F$10&lt;=Parâmetros!$F$11,$D14*Parâmetros!$F$10,Parâmetros!$F$11)</f>
        <v>2.1465E-3</v>
      </c>
      <c r="K14" s="13">
        <f>IF($D14*Parâmetros!$G$10&lt;=Parâmetros!$G$11,$D14*Parâmetros!$G$10,Parâmetros!$G$11)</f>
        <v>2.565E-3</v>
      </c>
      <c r="L14" s="48"/>
      <c r="M14" s="13">
        <f>IF($D14*Parâmetros!$L$10&lt;=Parâmetros!$L$11,$D14*Parâmetros!$L$10,Parâmetros!$L$11)</f>
        <v>5.2649999999999997E-3</v>
      </c>
      <c r="N14" s="13">
        <f>IF($D14*Parâmetros!$M$10&lt;=Parâmetros!$M$11,$D14*Parâmetros!$M$10,Parâmetros!$M$11)</f>
        <v>6.2100000000000002E-3</v>
      </c>
      <c r="O14" s="13">
        <f>IF($D14*Parâmetros!$N$10&lt;=Parâmetros!$N$11,$D14*Parâmetros!$N$10,Parâmetros!$N$11)</f>
        <v>7.4250000000000002E-3</v>
      </c>
      <c r="P14" s="104">
        <f>IF($D14*Parâmetros!$P$10&lt;=Parâmetros!$P$11,$D14*Parâmetros!$P$10,Parâmetros!$P$11)</f>
        <v>7.4250000000000002E-3</v>
      </c>
    </row>
    <row r="15" spans="1:17" x14ac:dyDescent="0.25">
      <c r="A15" s="303"/>
      <c r="B15" s="315"/>
      <c r="C15" s="9" t="s">
        <v>17</v>
      </c>
      <c r="D15" s="16">
        <v>1.6199999999999999E-2</v>
      </c>
      <c r="E15" s="17">
        <v>1.7999999999999999E-2</v>
      </c>
      <c r="F15" s="98"/>
      <c r="G15" s="13">
        <f>IF($D15*Parâmetros!$C$10&lt;=Parâmetros!$C$11,$D15*Parâmetros!$C$10,Parâmetros!$C$11)</f>
        <v>8.0999999999999996E-4</v>
      </c>
      <c r="H15" s="13">
        <f>IF($D15*Parâmetros!$D$10&lt;=Parâmetros!$D$11,$D15*Parâmetros!$D$10,Parâmetros!$D$11)</f>
        <v>1.2960000000000001E-3</v>
      </c>
      <c r="I15" s="13">
        <f>IF($D15*Parâmetros!$E$10&lt;=Parâmetros!$E$11,$D15*Parâmetros!$E$10,Parâmetros!$E$11)</f>
        <v>2.1059999999999998E-3</v>
      </c>
      <c r="J15" s="13">
        <f>IF($D15*Parâmetros!$F$10&lt;=Parâmetros!$F$11,$D15*Parâmetros!$F$10,Parâmetros!$F$11)</f>
        <v>2.5758000000000001E-3</v>
      </c>
      <c r="K15" s="13">
        <f>IF($D15*Parâmetros!$G$10&lt;=Parâmetros!$G$11,$D15*Parâmetros!$G$10,Parâmetros!$G$11)</f>
        <v>3.078E-3</v>
      </c>
      <c r="L15" s="48"/>
      <c r="M15" s="13">
        <f>IF($D15*Parâmetros!$L$10&lt;=Parâmetros!$L$11,$D15*Parâmetros!$L$10,Parâmetros!$L$11)</f>
        <v>6.3179999999999998E-3</v>
      </c>
      <c r="N15" s="13">
        <f>IF($D15*Parâmetros!$M$10&lt;=Parâmetros!$M$11,$D15*Parâmetros!$M$10,Parâmetros!$M$11)</f>
        <v>7.4520000000000003E-3</v>
      </c>
      <c r="O15" s="13">
        <f>IF($D15*Parâmetros!$N$10&lt;=Parâmetros!$N$11,$D15*Parâmetros!$N$10,Parâmetros!$N$11)</f>
        <v>8.9099999999999995E-3</v>
      </c>
      <c r="P15" s="104">
        <f>IF($D15*Parâmetros!$P$10&lt;=Parâmetros!$P$11,$D15*Parâmetros!$P$10,Parâmetros!$P$11)</f>
        <v>8.9099999999999995E-3</v>
      </c>
    </row>
    <row r="16" spans="1:17" x14ac:dyDescent="0.25">
      <c r="A16" s="304"/>
      <c r="B16" s="316"/>
      <c r="C16" s="9" t="s">
        <v>18</v>
      </c>
      <c r="D16" s="16">
        <v>1.89E-2</v>
      </c>
      <c r="E16" s="17">
        <v>2.1000000000000001E-2</v>
      </c>
      <c r="F16" s="98"/>
      <c r="G16" s="13">
        <f>IF($D16*Parâmetros!$C$10&lt;=Parâmetros!$C$11,$D16*Parâmetros!$C$10,Parâmetros!$C$11)</f>
        <v>9.4500000000000009E-4</v>
      </c>
      <c r="H16" s="13">
        <f>IF($D16*Parâmetros!$D$10&lt;=Parâmetros!$D$11,$D16*Parâmetros!$D$10,Parâmetros!$D$11)</f>
        <v>1.5120000000000001E-3</v>
      </c>
      <c r="I16" s="13">
        <f>IF($D16*Parâmetros!$E$10&lt;=Parâmetros!$E$11,$D16*Parâmetros!$E$10,Parâmetros!$E$11)</f>
        <v>2.457E-3</v>
      </c>
      <c r="J16" s="13">
        <f>IF($D16*Parâmetros!$F$10&lt;=Parâmetros!$F$11,$D16*Parâmetros!$F$10,Parâmetros!$F$11)</f>
        <v>3.0051000000000001E-3</v>
      </c>
      <c r="K16" s="13">
        <f>IF($D16*Parâmetros!$G$10&lt;=Parâmetros!$G$11,$D16*Parâmetros!$G$10,Parâmetros!$G$11)</f>
        <v>3.591E-3</v>
      </c>
      <c r="L16" s="48"/>
      <c r="M16" s="13">
        <f>IF($D16*Parâmetros!$L$10&lt;=Parâmetros!$L$11,$D16*Parâmetros!$L$10,Parâmetros!$L$11)</f>
        <v>7.3709999999999999E-3</v>
      </c>
      <c r="N16" s="13">
        <f>IF($D16*Parâmetros!$M$10&lt;=Parâmetros!$M$11,$D16*Parâmetros!$M$10,Parâmetros!$M$11)</f>
        <v>8.6940000000000003E-3</v>
      </c>
      <c r="O16" s="13">
        <f>IF($D16*Parâmetros!$N$10&lt;=Parâmetros!$N$11,$D16*Parâmetros!$N$10,Parâmetros!$N$11)</f>
        <v>1.0395000000000001E-2</v>
      </c>
      <c r="P16" s="104">
        <f>IF($D16*Parâmetros!$P$10&lt;=Parâmetros!$P$11,$D16*Parâmetros!$P$10,Parâmetros!$P$11)</f>
        <v>1.0395000000000001E-2</v>
      </c>
    </row>
    <row r="17" spans="1:16" x14ac:dyDescent="0.25">
      <c r="A17" s="308" t="s">
        <v>165</v>
      </c>
      <c r="B17" s="317" t="s">
        <v>219</v>
      </c>
      <c r="C17" s="154" t="s">
        <v>12</v>
      </c>
      <c r="D17" s="145">
        <v>0</v>
      </c>
      <c r="E17" s="146">
        <v>0</v>
      </c>
      <c r="F17" s="98"/>
      <c r="G17" s="147">
        <f>IF($D17*Parâmetros!$C$10&lt;=Parâmetros!$C$11,$D17*Parâmetros!$C$10,Parâmetros!$C$11)</f>
        <v>0</v>
      </c>
      <c r="H17" s="147">
        <f>IF($D17*Parâmetros!$D$10&lt;=Parâmetros!$D$11,$D17*Parâmetros!$D$10,Parâmetros!$D$11)</f>
        <v>0</v>
      </c>
      <c r="I17" s="147">
        <f>IF($D17*Parâmetros!$E$10&lt;=Parâmetros!$E$11,$D17*Parâmetros!$E$10,Parâmetros!$E$11)</f>
        <v>0</v>
      </c>
      <c r="J17" s="147">
        <f>IF($D17*Parâmetros!$F$10&lt;=Parâmetros!$F$11,$D17*Parâmetros!$F$10,Parâmetros!$F$11)</f>
        <v>0</v>
      </c>
      <c r="K17" s="147">
        <f>IF($D17*Parâmetros!$G$10&lt;=Parâmetros!$G$11,$D17*Parâmetros!$G$10,Parâmetros!$G$11)</f>
        <v>0</v>
      </c>
      <c r="L17" s="155"/>
      <c r="M17" s="147">
        <f>IF($D17*Parâmetros!$L$10&lt;=Parâmetros!$L$11,$D17*Parâmetros!$L$10,Parâmetros!$L$11)</f>
        <v>0</v>
      </c>
      <c r="N17" s="147">
        <f>IF($D17*Parâmetros!$M$10&lt;=Parâmetros!$M$11,$D17*Parâmetros!$M$10,Parâmetros!$M$11)</f>
        <v>0</v>
      </c>
      <c r="O17" s="147">
        <f>IF($D17*Parâmetros!$N$10&lt;=Parâmetros!$N$11,$D17*Parâmetros!$N$10,Parâmetros!$N$11)</f>
        <v>0</v>
      </c>
      <c r="P17" s="148">
        <f>IF($D17*Parâmetros!$P$10&lt;=Parâmetros!$P$11,$D17*Parâmetros!$P$10,Parâmetros!$P$11)</f>
        <v>0</v>
      </c>
    </row>
    <row r="18" spans="1:16" x14ac:dyDescent="0.25">
      <c r="A18" s="309"/>
      <c r="B18" s="312"/>
      <c r="C18" s="154" t="s">
        <v>13</v>
      </c>
      <c r="D18" s="145">
        <v>1.0800000000000001E-2</v>
      </c>
      <c r="E18" s="146">
        <v>1.2E-2</v>
      </c>
      <c r="F18" s="98"/>
      <c r="G18" s="147">
        <f>IF($D18*Parâmetros!$C$10&lt;=Parâmetros!$C$11,$D18*Parâmetros!$C$10,Parâmetros!$C$11)</f>
        <v>5.4000000000000001E-4</v>
      </c>
      <c r="H18" s="147">
        <f>IF($D18*Parâmetros!$D$10&lt;=Parâmetros!$D$11,$D18*Parâmetros!$D$10,Parâmetros!$D$11)</f>
        <v>8.6400000000000008E-4</v>
      </c>
      <c r="I18" s="147">
        <f>IF($D18*Parâmetros!$E$10&lt;=Parâmetros!$E$11,$D18*Parâmetros!$E$10,Parâmetros!$E$11)</f>
        <v>1.4040000000000001E-3</v>
      </c>
      <c r="J18" s="147">
        <f>IF($D18*Parâmetros!$F$10&lt;=Parâmetros!$F$11,$D18*Parâmetros!$F$10,Parâmetros!$F$11)</f>
        <v>1.7172000000000001E-3</v>
      </c>
      <c r="K18" s="147">
        <f>IF($D18*Parâmetros!$G$10&lt;=Parâmetros!$G$11,$D18*Parâmetros!$G$10,Parâmetros!$G$11)</f>
        <v>2.052E-3</v>
      </c>
      <c r="L18" s="155"/>
      <c r="M18" s="147">
        <f>IF($D18*Parâmetros!$L$10&lt;=Parâmetros!$L$11,$D18*Parâmetros!$L$10,Parâmetros!$L$11)</f>
        <v>4.2120000000000005E-3</v>
      </c>
      <c r="N18" s="147">
        <f>IF($D18*Parâmetros!$M$10&lt;=Parâmetros!$M$11,$D18*Parâmetros!$M$10,Parâmetros!$M$11)</f>
        <v>4.9680000000000002E-3</v>
      </c>
      <c r="O18" s="147">
        <f>IF($D18*Parâmetros!$N$10&lt;=Parâmetros!$N$11,$D18*Parâmetros!$N$10,Parâmetros!$N$11)</f>
        <v>5.9400000000000008E-3</v>
      </c>
      <c r="P18" s="148">
        <f>IF($D18*Parâmetros!$P$10&lt;=Parâmetros!$P$11,$D18*Parâmetros!$P$10,Parâmetros!$P$11)</f>
        <v>5.9400000000000008E-3</v>
      </c>
    </row>
    <row r="19" spans="1:16" x14ac:dyDescent="0.25">
      <c r="A19" s="309"/>
      <c r="B19" s="312"/>
      <c r="C19" s="154" t="s">
        <v>14</v>
      </c>
      <c r="D19" s="145">
        <v>1.6199999999999999E-2</v>
      </c>
      <c r="E19" s="146">
        <v>1.7999999999999999E-2</v>
      </c>
      <c r="F19" s="98"/>
      <c r="G19" s="147">
        <f>IF($D19*Parâmetros!$C$10&lt;=Parâmetros!$C$11,$D19*Parâmetros!$C$10,Parâmetros!$C$11)</f>
        <v>8.0999999999999996E-4</v>
      </c>
      <c r="H19" s="147">
        <f>IF($D19*Parâmetros!$D$10&lt;=Parâmetros!$D$11,$D19*Parâmetros!$D$10,Parâmetros!$D$11)</f>
        <v>1.2960000000000001E-3</v>
      </c>
      <c r="I19" s="147">
        <f>IF($D19*Parâmetros!$E$10&lt;=Parâmetros!$E$11,$D19*Parâmetros!$E$10,Parâmetros!$E$11)</f>
        <v>2.1059999999999998E-3</v>
      </c>
      <c r="J19" s="147">
        <f>IF($D19*Parâmetros!$F$10&lt;=Parâmetros!$F$11,$D19*Parâmetros!$F$10,Parâmetros!$F$11)</f>
        <v>2.5758000000000001E-3</v>
      </c>
      <c r="K19" s="147">
        <f>IF($D19*Parâmetros!$G$10&lt;=Parâmetros!$G$11,$D19*Parâmetros!$G$10,Parâmetros!$G$11)</f>
        <v>3.078E-3</v>
      </c>
      <c r="L19" s="155"/>
      <c r="M19" s="147">
        <f>IF($D19*Parâmetros!$L$10&lt;=Parâmetros!$L$11,$D19*Parâmetros!$L$10,Parâmetros!$L$11)</f>
        <v>6.3179999999999998E-3</v>
      </c>
      <c r="N19" s="147">
        <f>IF($D19*Parâmetros!$M$10&lt;=Parâmetros!$M$11,$D19*Parâmetros!$M$10,Parâmetros!$M$11)</f>
        <v>7.4520000000000003E-3</v>
      </c>
      <c r="O19" s="147">
        <f>IF($D19*Parâmetros!$N$10&lt;=Parâmetros!$N$11,$D19*Parâmetros!$N$10,Parâmetros!$N$11)</f>
        <v>8.9099999999999995E-3</v>
      </c>
      <c r="P19" s="148">
        <f>IF($D19*Parâmetros!$P$10&lt;=Parâmetros!$P$11,$D19*Parâmetros!$P$10,Parâmetros!$P$11)</f>
        <v>8.9099999999999995E-3</v>
      </c>
    </row>
    <row r="20" spans="1:16" x14ac:dyDescent="0.25">
      <c r="A20" s="309"/>
      <c r="B20" s="312"/>
      <c r="C20" s="154" t="s">
        <v>15</v>
      </c>
      <c r="D20" s="145">
        <v>2.1600000000000001E-2</v>
      </c>
      <c r="E20" s="146">
        <v>2.4E-2</v>
      </c>
      <c r="F20" s="98"/>
      <c r="G20" s="147">
        <f>IF($D20*Parâmetros!$C$10&lt;=Parâmetros!$C$11,$D20*Parâmetros!$C$10,Parâmetros!$C$11)</f>
        <v>1.08E-3</v>
      </c>
      <c r="H20" s="147">
        <f>IF($D20*Parâmetros!$D$10&lt;=Parâmetros!$D$11,$D20*Parâmetros!$D$10,Parâmetros!$D$11)</f>
        <v>1.7280000000000002E-3</v>
      </c>
      <c r="I20" s="147">
        <f>IF($D20*Parâmetros!$E$10&lt;=Parâmetros!$E$11,$D20*Parâmetros!$E$10,Parâmetros!$E$11)</f>
        <v>2.8080000000000002E-3</v>
      </c>
      <c r="J20" s="147">
        <f>IF($D20*Parâmetros!$F$10&lt;=Parâmetros!$F$11,$D20*Parâmetros!$F$10,Parâmetros!$F$11)</f>
        <v>3.4344000000000002E-3</v>
      </c>
      <c r="K20" s="147">
        <f>IF($D20*Parâmetros!$G$10&lt;=Parâmetros!$G$11,$D20*Parâmetros!$G$10,Parâmetros!$G$11)</f>
        <v>4.104E-3</v>
      </c>
      <c r="L20" s="155"/>
      <c r="M20" s="147">
        <f>IF($D20*Parâmetros!$L$10&lt;=Parâmetros!$L$11,$D20*Parâmetros!$L$10,Parâmetros!$L$11)</f>
        <v>8.4240000000000009E-3</v>
      </c>
      <c r="N20" s="147">
        <f>IF($D20*Parâmetros!$M$10&lt;=Parâmetros!$M$11,$D20*Parâmetros!$M$10,Parâmetros!$M$11)</f>
        <v>9.9360000000000004E-3</v>
      </c>
      <c r="O20" s="147">
        <f>IF($D20*Parâmetros!$N$10&lt;=Parâmetros!$N$11,$D20*Parâmetros!$N$10,Parâmetros!$N$11)</f>
        <v>1.1880000000000002E-2</v>
      </c>
      <c r="P20" s="148">
        <f>IF($D20*Parâmetros!$P$10&lt;=Parâmetros!$P$11,$D20*Parâmetros!$P$10,Parâmetros!$P$11)</f>
        <v>1.1880000000000002E-2</v>
      </c>
    </row>
    <row r="21" spans="1:16" x14ac:dyDescent="0.25">
      <c r="A21" s="309"/>
      <c r="B21" s="312"/>
      <c r="C21" s="154" t="s">
        <v>16</v>
      </c>
      <c r="D21" s="145">
        <v>2.7E-2</v>
      </c>
      <c r="E21" s="146">
        <v>0.03</v>
      </c>
      <c r="F21" s="98"/>
      <c r="G21" s="147">
        <f>IF($D21*Parâmetros!$C$10&lt;=Parâmetros!$C$11,$D21*Parâmetros!$C$10,Parâmetros!$C$11)</f>
        <v>1.3500000000000001E-3</v>
      </c>
      <c r="H21" s="147">
        <f>IF($D21*Parâmetros!$D$10&lt;=Parâmetros!$D$11,$D21*Parâmetros!$D$10,Parâmetros!$D$11)</f>
        <v>2.16E-3</v>
      </c>
      <c r="I21" s="147">
        <f>IF($D21*Parâmetros!$E$10&lt;=Parâmetros!$E$11,$D21*Parâmetros!$E$10,Parâmetros!$E$11)</f>
        <v>3.5100000000000001E-3</v>
      </c>
      <c r="J21" s="147">
        <f>IF($D21*Parâmetros!$F$10&lt;=Parâmetros!$F$11,$D21*Parâmetros!$F$10,Parâmetros!$F$11)</f>
        <v>4.2929999999999999E-3</v>
      </c>
      <c r="K21" s="147">
        <f>IF($D21*Parâmetros!$G$10&lt;=Parâmetros!$G$11,$D21*Parâmetros!$G$10,Parâmetros!$G$11)</f>
        <v>5.13E-3</v>
      </c>
      <c r="L21" s="155"/>
      <c r="M21" s="147">
        <f>IF($D21*Parâmetros!$L$10&lt;=Parâmetros!$L$11,$D21*Parâmetros!$L$10,Parâmetros!$L$11)</f>
        <v>1.0529999999999999E-2</v>
      </c>
      <c r="N21" s="147">
        <f>IF($D21*Parâmetros!$M$10&lt;=Parâmetros!$M$11,$D21*Parâmetros!$M$10,Parâmetros!$M$11)</f>
        <v>1.242E-2</v>
      </c>
      <c r="O21" s="147">
        <f>IF($D21*Parâmetros!$N$10&lt;=Parâmetros!$N$11,$D21*Parâmetros!$N$10,Parâmetros!$N$11)</f>
        <v>1.485E-2</v>
      </c>
      <c r="P21" s="148">
        <f>IF($D21*Parâmetros!$P$10&lt;=Parâmetros!$P$11,$D21*Parâmetros!$P$10,Parâmetros!$P$11)</f>
        <v>1.485E-2</v>
      </c>
    </row>
    <row r="22" spans="1:16" x14ac:dyDescent="0.25">
      <c r="A22" s="309"/>
      <c r="B22" s="312"/>
      <c r="C22" s="154" t="s">
        <v>17</v>
      </c>
      <c r="D22" s="145">
        <v>3.2399999999999998E-2</v>
      </c>
      <c r="E22" s="146">
        <v>3.5999999999999997E-2</v>
      </c>
      <c r="F22" s="98"/>
      <c r="G22" s="147">
        <f>IF($D22*Parâmetros!$C$10&lt;=Parâmetros!$C$11,$D22*Parâmetros!$C$10,Parâmetros!$C$11)</f>
        <v>1.6199999999999999E-3</v>
      </c>
      <c r="H22" s="147">
        <f>IF($D22*Parâmetros!$D$10&lt;=Parâmetros!$D$11,$D22*Parâmetros!$D$10,Parâmetros!$D$11)</f>
        <v>2.5920000000000001E-3</v>
      </c>
      <c r="I22" s="147">
        <f>IF($D22*Parâmetros!$E$10&lt;=Parâmetros!$E$11,$D22*Parâmetros!$E$10,Parâmetros!$E$11)</f>
        <v>4.2119999999999996E-3</v>
      </c>
      <c r="J22" s="147">
        <f>IF($D22*Parâmetros!$F$10&lt;=Parâmetros!$F$11,$D22*Parâmetros!$F$10,Parâmetros!$F$11)</f>
        <v>5.1516000000000001E-3</v>
      </c>
      <c r="K22" s="147">
        <f>IF($D22*Parâmetros!$G$10&lt;=Parâmetros!$G$11,$D22*Parâmetros!$G$10,Parâmetros!$G$11)</f>
        <v>6.156E-3</v>
      </c>
      <c r="L22" s="155"/>
      <c r="M22" s="147">
        <f>IF($D22*Parâmetros!$L$10&lt;=Parâmetros!$L$11,$D22*Parâmetros!$L$10,Parâmetros!$L$11)</f>
        <v>1.2636E-2</v>
      </c>
      <c r="N22" s="147">
        <f>IF($D22*Parâmetros!$M$10&lt;=Parâmetros!$M$11,$D22*Parâmetros!$M$10,Parâmetros!$M$11)</f>
        <v>1.4904000000000001E-2</v>
      </c>
      <c r="O22" s="147">
        <f>IF($D22*Parâmetros!$N$10&lt;=Parâmetros!$N$11,$D22*Parâmetros!$N$10,Parâmetros!$N$11)</f>
        <v>1.7819999999999999E-2</v>
      </c>
      <c r="P22" s="148">
        <f>IF($D22*Parâmetros!$P$10&lt;=Parâmetros!$P$11,$D22*Parâmetros!$P$10,Parâmetros!$P$11)</f>
        <v>1.7819999999999999E-2</v>
      </c>
    </row>
    <row r="23" spans="1:16" x14ac:dyDescent="0.25">
      <c r="A23" s="310"/>
      <c r="B23" s="313"/>
      <c r="C23" s="154" t="s">
        <v>18</v>
      </c>
      <c r="D23" s="145">
        <v>3.8699999999999998E-2</v>
      </c>
      <c r="E23" s="146">
        <v>4.2999999999999997E-2</v>
      </c>
      <c r="F23" s="98"/>
      <c r="G23" s="147">
        <f>IF($D23*Parâmetros!$C$10&lt;=Parâmetros!$C$11,$D23*Parâmetros!$C$10,Parâmetros!$C$11)</f>
        <v>1.9350000000000001E-3</v>
      </c>
      <c r="H23" s="147">
        <f>IF($D23*Parâmetros!$D$10&lt;=Parâmetros!$D$11,$D23*Parâmetros!$D$10,Parâmetros!$D$11)</f>
        <v>3.0959999999999998E-3</v>
      </c>
      <c r="I23" s="147">
        <f>IF($D23*Parâmetros!$E$10&lt;=Parâmetros!$E$11,$D23*Parâmetros!$E$10,Parâmetros!$E$11)</f>
        <v>5.0309999999999999E-3</v>
      </c>
      <c r="J23" s="147">
        <f>IF($D23*Parâmetros!$F$10&lt;=Parâmetros!$F$11,$D23*Parâmetros!$F$10,Parâmetros!$F$11)</f>
        <v>6.1532999999999996E-3</v>
      </c>
      <c r="K23" s="147">
        <f>IF($D23*Parâmetros!$G$10&lt;=Parâmetros!$G$11,$D23*Parâmetros!$G$10,Parâmetros!$G$11)</f>
        <v>7.3530000000000002E-3</v>
      </c>
      <c r="L23" s="155"/>
      <c r="M23" s="147">
        <f>IF($D23*Parâmetros!$L$10&lt;=Parâmetros!$L$11,$D23*Parâmetros!$L$10,Parâmetros!$L$11)</f>
        <v>1.5093000000000001E-2</v>
      </c>
      <c r="N23" s="147">
        <f>IF($D23*Parâmetros!$M$10&lt;=Parâmetros!$M$11,$D23*Parâmetros!$M$10,Parâmetros!$M$11)</f>
        <v>1.7801999999999998E-2</v>
      </c>
      <c r="O23" s="147">
        <f>IF($D23*Parâmetros!$N$10&lt;=Parâmetros!$N$11,$D23*Parâmetros!$N$10,Parâmetros!$N$11)</f>
        <v>2.1285000000000002E-2</v>
      </c>
      <c r="P23" s="148">
        <f>IF($D23*Parâmetros!$P$10&lt;=Parâmetros!$P$11,$D23*Parâmetros!$P$10,Parâmetros!$P$11)</f>
        <v>2.1285000000000002E-2</v>
      </c>
    </row>
    <row r="24" spans="1:16" x14ac:dyDescent="0.25">
      <c r="A24" s="302" t="s">
        <v>166</v>
      </c>
      <c r="B24" s="314" t="s">
        <v>219</v>
      </c>
      <c r="C24" s="9" t="s">
        <v>12</v>
      </c>
      <c r="D24" s="16">
        <v>6.7999999999999996E-3</v>
      </c>
      <c r="E24" s="17">
        <v>7.4999999999999997E-3</v>
      </c>
      <c r="F24" s="98"/>
      <c r="G24" s="13">
        <f>IF($D24*Parâmetros!$C$10&lt;=Parâmetros!$C$11,$D24*Parâmetros!$C$10,Parâmetros!$C$11)</f>
        <v>3.4000000000000002E-4</v>
      </c>
      <c r="H24" s="13">
        <f>IF($D24*Parâmetros!$D$10&lt;=Parâmetros!$D$11,$D24*Parâmetros!$D$10,Parâmetros!$D$11)</f>
        <v>5.44E-4</v>
      </c>
      <c r="I24" s="13">
        <f>IF($D24*Parâmetros!$E$10&lt;=Parâmetros!$E$11,$D24*Parâmetros!$E$10,Parâmetros!$E$11)</f>
        <v>8.8400000000000002E-4</v>
      </c>
      <c r="J24" s="13">
        <f>IF($D24*Parâmetros!$F$10&lt;=Parâmetros!$F$11,$D24*Parâmetros!$F$10,Parâmetros!$F$11)</f>
        <v>1.0812E-3</v>
      </c>
      <c r="K24" s="13">
        <f>IF($D24*Parâmetros!$G$10&lt;=Parâmetros!$G$11,$D24*Parâmetros!$G$10,Parâmetros!$G$11)</f>
        <v>1.292E-3</v>
      </c>
      <c r="L24" s="99"/>
      <c r="M24" s="13">
        <f>IF($D24*Parâmetros!$L$10&lt;=Parâmetros!$L$11,$D24*Parâmetros!$L$10,Parâmetros!$L$11)</f>
        <v>2.6519999999999998E-3</v>
      </c>
      <c r="N24" s="13">
        <f>IF($D24*Parâmetros!$M$10&lt;=Parâmetros!$M$11,$D24*Parâmetros!$M$10,Parâmetros!$M$11)</f>
        <v>3.1280000000000001E-3</v>
      </c>
      <c r="O24" s="13">
        <f>IF($D24*Parâmetros!$N$10&lt;=Parâmetros!$N$11,$D24*Parâmetros!$N$10,Parâmetros!$N$11)</f>
        <v>3.7400000000000003E-3</v>
      </c>
      <c r="P24" s="104">
        <f>IF($D24*Parâmetros!$P$10&lt;=Parâmetros!$P$11,$D24*Parâmetros!$P$10,Parâmetros!$P$11)</f>
        <v>3.7400000000000003E-3</v>
      </c>
    </row>
    <row r="25" spans="1:16" x14ac:dyDescent="0.25">
      <c r="A25" s="303"/>
      <c r="B25" s="315"/>
      <c r="C25" s="9" t="s">
        <v>13</v>
      </c>
      <c r="D25" s="16">
        <v>1.7999999999999999E-2</v>
      </c>
      <c r="E25" s="17">
        <v>0.02</v>
      </c>
      <c r="F25" s="98"/>
      <c r="G25" s="13">
        <f>IF($D25*Parâmetros!$C$10&lt;=Parâmetros!$C$11,$D25*Parâmetros!$C$10,Parâmetros!$C$11)</f>
        <v>8.9999999999999998E-4</v>
      </c>
      <c r="H25" s="13">
        <f>IF($D25*Parâmetros!$D$10&lt;=Parâmetros!$D$11,$D25*Parâmetros!$D$10,Parâmetros!$D$11)</f>
        <v>1.4399999999999999E-3</v>
      </c>
      <c r="I25" s="13">
        <f>IF($D25*Parâmetros!$E$10&lt;=Parâmetros!$E$11,$D25*Parâmetros!$E$10,Parâmetros!$E$11)</f>
        <v>2.3400000000000001E-3</v>
      </c>
      <c r="J25" s="13">
        <f>IF($D25*Parâmetros!$F$10&lt;=Parâmetros!$F$11,$D25*Parâmetros!$F$10,Parâmetros!$F$11)</f>
        <v>2.862E-3</v>
      </c>
      <c r="K25" s="13">
        <f>IF($D25*Parâmetros!$G$10&lt;=Parâmetros!$G$11,$D25*Parâmetros!$G$10,Parâmetros!$G$11)</f>
        <v>3.4199999999999999E-3</v>
      </c>
      <c r="L25" s="99"/>
      <c r="M25" s="13">
        <f>IF($D25*Parâmetros!$L$10&lt;=Parâmetros!$L$11,$D25*Parâmetros!$L$10,Parâmetros!$L$11)</f>
        <v>7.0199999999999993E-3</v>
      </c>
      <c r="N25" s="13">
        <f>IF($D25*Parâmetros!$M$10&lt;=Parâmetros!$M$11,$D25*Parâmetros!$M$10,Parâmetros!$M$11)</f>
        <v>8.2799999999999992E-3</v>
      </c>
      <c r="O25" s="13">
        <f>IF($D25*Parâmetros!$N$10&lt;=Parâmetros!$N$11,$D25*Parâmetros!$N$10,Parâmetros!$N$11)</f>
        <v>9.9000000000000008E-3</v>
      </c>
      <c r="P25" s="104">
        <f>IF($D25*Parâmetros!$P$10&lt;=Parâmetros!$P$11,$D25*Parâmetros!$P$10,Parâmetros!$P$11)</f>
        <v>9.9000000000000008E-3</v>
      </c>
    </row>
    <row r="26" spans="1:16" x14ac:dyDescent="0.25">
      <c r="A26" s="303"/>
      <c r="B26" s="315"/>
      <c r="C26" s="9" t="s">
        <v>14</v>
      </c>
      <c r="D26" s="16">
        <v>2.2499999999999999E-2</v>
      </c>
      <c r="E26" s="17">
        <v>2.5000000000000001E-2</v>
      </c>
      <c r="F26" s="98"/>
      <c r="G26" s="13">
        <f>IF($D26*Parâmetros!$C$10&lt;=Parâmetros!$C$11,$D26*Parâmetros!$C$10,Parâmetros!$C$11)</f>
        <v>1.1249999999999999E-3</v>
      </c>
      <c r="H26" s="13">
        <f>IF($D26*Parâmetros!$D$10&lt;=Parâmetros!$D$11,$D26*Parâmetros!$D$10,Parâmetros!$D$11)</f>
        <v>1.8E-3</v>
      </c>
      <c r="I26" s="13">
        <f>IF($D26*Parâmetros!$E$10&lt;=Parâmetros!$E$11,$D26*Parâmetros!$E$10,Parâmetros!$E$11)</f>
        <v>2.9250000000000001E-3</v>
      </c>
      <c r="J26" s="13">
        <f>IF($D26*Parâmetros!$F$10&lt;=Parâmetros!$F$11,$D26*Parâmetros!$F$10,Parâmetros!$F$11)</f>
        <v>3.5775E-3</v>
      </c>
      <c r="K26" s="13">
        <f>IF($D26*Parâmetros!$G$10&lt;=Parâmetros!$G$11,$D26*Parâmetros!$G$10,Parâmetros!$G$11)</f>
        <v>4.2750000000000002E-3</v>
      </c>
      <c r="L26" s="99"/>
      <c r="M26" s="13">
        <f>IF($D26*Parâmetros!$L$10&lt;=Parâmetros!$L$11,$D26*Parâmetros!$L$10,Parâmetros!$L$11)</f>
        <v>8.7749999999999998E-3</v>
      </c>
      <c r="N26" s="13">
        <f>IF($D26*Parâmetros!$M$10&lt;=Parâmetros!$M$11,$D26*Parâmetros!$M$10,Parâmetros!$M$11)</f>
        <v>1.035E-2</v>
      </c>
      <c r="O26" s="13">
        <f>IF($D26*Parâmetros!$N$10&lt;=Parâmetros!$N$11,$D26*Parâmetros!$N$10,Parâmetros!$N$11)</f>
        <v>1.2375000000000001E-2</v>
      </c>
      <c r="P26" s="104">
        <f>IF($D26*Parâmetros!$P$10&lt;=Parâmetros!$P$11,$D26*Parâmetros!$P$10,Parâmetros!$P$11)</f>
        <v>1.2375000000000001E-2</v>
      </c>
    </row>
    <row r="27" spans="1:16" x14ac:dyDescent="0.25">
      <c r="A27" s="303"/>
      <c r="B27" s="315"/>
      <c r="C27" s="9" t="s">
        <v>15</v>
      </c>
      <c r="D27" s="16">
        <v>2.7E-2</v>
      </c>
      <c r="E27" s="17">
        <v>0.03</v>
      </c>
      <c r="F27" s="98"/>
      <c r="G27" s="13">
        <f>IF($D27*Parâmetros!$C$10&lt;=Parâmetros!$C$11,$D27*Parâmetros!$C$10,Parâmetros!$C$11)</f>
        <v>1.3500000000000001E-3</v>
      </c>
      <c r="H27" s="13">
        <f>IF($D27*Parâmetros!$D$10&lt;=Parâmetros!$D$11,$D27*Parâmetros!$D$10,Parâmetros!$D$11)</f>
        <v>2.16E-3</v>
      </c>
      <c r="I27" s="13">
        <f>IF($D27*Parâmetros!$E$10&lt;=Parâmetros!$E$11,$D27*Parâmetros!$E$10,Parâmetros!$E$11)</f>
        <v>3.5100000000000001E-3</v>
      </c>
      <c r="J27" s="13">
        <f>IF($D27*Parâmetros!$F$10&lt;=Parâmetros!$F$11,$D27*Parâmetros!$F$10,Parâmetros!$F$11)</f>
        <v>4.2929999999999999E-3</v>
      </c>
      <c r="K27" s="13">
        <f>IF($D27*Parâmetros!$G$10&lt;=Parâmetros!$G$11,$D27*Parâmetros!$G$10,Parâmetros!$G$11)</f>
        <v>5.13E-3</v>
      </c>
      <c r="L27" s="99"/>
      <c r="M27" s="13">
        <f>IF($D27*Parâmetros!$L$10&lt;=Parâmetros!$L$11,$D27*Parâmetros!$L$10,Parâmetros!$L$11)</f>
        <v>1.0529999999999999E-2</v>
      </c>
      <c r="N27" s="13">
        <f>IF($D27*Parâmetros!$M$10&lt;=Parâmetros!$M$11,$D27*Parâmetros!$M$10,Parâmetros!$M$11)</f>
        <v>1.242E-2</v>
      </c>
      <c r="O27" s="13">
        <f>IF($D27*Parâmetros!$N$10&lt;=Parâmetros!$N$11,$D27*Parâmetros!$N$10,Parâmetros!$N$11)</f>
        <v>1.485E-2</v>
      </c>
      <c r="P27" s="104">
        <f>IF($D27*Parâmetros!$P$10&lt;=Parâmetros!$P$11,$D27*Parâmetros!$P$10,Parâmetros!$P$11)</f>
        <v>1.485E-2</v>
      </c>
    </row>
    <row r="28" spans="1:16" x14ac:dyDescent="0.25">
      <c r="A28" s="303"/>
      <c r="B28" s="315"/>
      <c r="C28" s="9" t="s">
        <v>16</v>
      </c>
      <c r="D28" s="16">
        <v>3.15E-2</v>
      </c>
      <c r="E28" s="17">
        <v>3.5000000000000003E-2</v>
      </c>
      <c r="F28" s="98"/>
      <c r="G28" s="13">
        <f>IF($D28*Parâmetros!$C$10&lt;=Parâmetros!$C$11,$D28*Parâmetros!$C$10,Parâmetros!$C$11)</f>
        <v>1.575E-3</v>
      </c>
      <c r="H28" s="13">
        <f>IF($D28*Parâmetros!$D$10&lt;=Parâmetros!$D$11,$D28*Parâmetros!$D$10,Parâmetros!$D$11)</f>
        <v>2.5200000000000001E-3</v>
      </c>
      <c r="I28" s="13">
        <f>IF($D28*Parâmetros!$E$10&lt;=Parâmetros!$E$11,$D28*Parâmetros!$E$10,Parâmetros!$E$11)</f>
        <v>4.0950000000000005E-3</v>
      </c>
      <c r="J28" s="13">
        <f>IF($D28*Parâmetros!$F$10&lt;=Parâmetros!$F$11,$D28*Parâmetros!$F$10,Parâmetros!$F$11)</f>
        <v>5.0084999999999999E-3</v>
      </c>
      <c r="K28" s="13">
        <f>IF($D28*Parâmetros!$G$10&lt;=Parâmetros!$G$11,$D28*Parâmetros!$G$10,Parâmetros!$G$11)</f>
        <v>5.9849999999999999E-3</v>
      </c>
      <c r="L28" s="99"/>
      <c r="M28" s="13">
        <f>IF($D28*Parâmetros!$L$10&lt;=Parâmetros!$L$11,$D28*Parâmetros!$L$10,Parâmetros!$L$11)</f>
        <v>1.2285000000000001E-2</v>
      </c>
      <c r="N28" s="13">
        <f>IF($D28*Parâmetros!$M$10&lt;=Parâmetros!$M$11,$D28*Parâmetros!$M$10,Parâmetros!$M$11)</f>
        <v>1.4490000000000001E-2</v>
      </c>
      <c r="O28" s="13">
        <f>IF($D28*Parâmetros!$N$10&lt;=Parâmetros!$N$11,$D28*Parâmetros!$N$10,Parâmetros!$N$11)</f>
        <v>1.7325E-2</v>
      </c>
      <c r="P28" s="104">
        <f>IF($D28*Parâmetros!$P$10&lt;=Parâmetros!$P$11,$D28*Parâmetros!$P$10,Parâmetros!$P$11)</f>
        <v>1.7325E-2</v>
      </c>
    </row>
    <row r="29" spans="1:16" x14ac:dyDescent="0.25">
      <c r="A29" s="303"/>
      <c r="B29" s="315"/>
      <c r="C29" s="9" t="s">
        <v>17</v>
      </c>
      <c r="D29" s="16">
        <v>3.5999999999999997E-2</v>
      </c>
      <c r="E29" s="17">
        <v>0.04</v>
      </c>
      <c r="F29" s="98"/>
      <c r="G29" s="13">
        <f>IF($D29*Parâmetros!$C$10&lt;=Parâmetros!$C$11,$D29*Parâmetros!$C$10,Parâmetros!$C$11)</f>
        <v>1.8E-3</v>
      </c>
      <c r="H29" s="13">
        <f>IF($D29*Parâmetros!$D$10&lt;=Parâmetros!$D$11,$D29*Parâmetros!$D$10,Parâmetros!$D$11)</f>
        <v>2.8799999999999997E-3</v>
      </c>
      <c r="I29" s="13">
        <f>IF($D29*Parâmetros!$E$10&lt;=Parâmetros!$E$11,$D29*Parâmetros!$E$10,Parâmetros!$E$11)</f>
        <v>4.6800000000000001E-3</v>
      </c>
      <c r="J29" s="13">
        <f>IF($D29*Parâmetros!$F$10&lt;=Parâmetros!$F$11,$D29*Parâmetros!$F$10,Parâmetros!$F$11)</f>
        <v>5.7239999999999999E-3</v>
      </c>
      <c r="K29" s="13">
        <f>IF($D29*Parâmetros!$G$10&lt;=Parâmetros!$G$11,$D29*Parâmetros!$G$10,Parâmetros!$G$11)</f>
        <v>6.8399999999999997E-3</v>
      </c>
      <c r="L29" s="99"/>
      <c r="M29" s="13">
        <f>IF($D29*Parâmetros!$L$10&lt;=Parâmetros!$L$11,$D29*Parâmetros!$L$10,Parâmetros!$L$11)</f>
        <v>1.4039999999999999E-2</v>
      </c>
      <c r="N29" s="13">
        <f>IF($D29*Parâmetros!$M$10&lt;=Parâmetros!$M$11,$D29*Parâmetros!$M$10,Parâmetros!$M$11)</f>
        <v>1.6559999999999998E-2</v>
      </c>
      <c r="O29" s="13">
        <f>IF($D29*Parâmetros!$N$10&lt;=Parâmetros!$N$11,$D29*Parâmetros!$N$10,Parâmetros!$N$11)</f>
        <v>1.9800000000000002E-2</v>
      </c>
      <c r="P29" s="104">
        <f>IF($D29*Parâmetros!$P$10&lt;=Parâmetros!$P$11,$D29*Parâmetros!$P$10,Parâmetros!$P$11)</f>
        <v>1.9800000000000002E-2</v>
      </c>
    </row>
    <row r="30" spans="1:16" x14ac:dyDescent="0.25">
      <c r="A30" s="304"/>
      <c r="B30" s="316"/>
      <c r="C30" s="9" t="s">
        <v>18</v>
      </c>
      <c r="D30" s="16">
        <v>4.0500000000000001E-2</v>
      </c>
      <c r="E30" s="17">
        <v>4.4999999999999998E-2</v>
      </c>
      <c r="F30" s="98"/>
      <c r="G30" s="13">
        <f>IF($D30*Parâmetros!$C$10&lt;=Parâmetros!$C$11,$D30*Parâmetros!$C$10,Parâmetros!$C$11)</f>
        <v>2.0250000000000003E-3</v>
      </c>
      <c r="H30" s="13">
        <f>IF($D30*Parâmetros!$D$10&lt;=Parâmetros!$D$11,$D30*Parâmetros!$D$10,Parâmetros!$D$11)</f>
        <v>3.2400000000000003E-3</v>
      </c>
      <c r="I30" s="13">
        <f>IF($D30*Parâmetros!$E$10&lt;=Parâmetros!$E$11,$D30*Parâmetros!$E$10,Parâmetros!$E$11)</f>
        <v>5.2650000000000006E-3</v>
      </c>
      <c r="J30" s="13">
        <f>IF($D30*Parâmetros!$F$10&lt;=Parâmetros!$F$11,$D30*Parâmetros!$F$10,Parâmetros!$F$11)</f>
        <v>6.4394999999999999E-3</v>
      </c>
      <c r="K30" s="13">
        <f>IF($D30*Parâmetros!$G$10&lt;=Parâmetros!$G$11,$D30*Parâmetros!$G$10,Parâmetros!$G$11)</f>
        <v>7.6950000000000005E-3</v>
      </c>
      <c r="L30" s="99"/>
      <c r="M30" s="13">
        <f>IF($D30*Parâmetros!$L$10&lt;=Parâmetros!$L$11,$D30*Parâmetros!$L$10,Parâmetros!$L$11)</f>
        <v>1.5795E-2</v>
      </c>
      <c r="N30" s="13">
        <f>IF($D30*Parâmetros!$M$10&lt;=Parâmetros!$M$11,$D30*Parâmetros!$M$10,Parâmetros!$M$11)</f>
        <v>1.8630000000000001E-2</v>
      </c>
      <c r="O30" s="13">
        <f>IF($D30*Parâmetros!$N$10&lt;=Parâmetros!$N$11,$D30*Parâmetros!$N$10,Parâmetros!$N$11)</f>
        <v>2.2275000000000003E-2</v>
      </c>
      <c r="P30" s="104">
        <f>IF($D30*Parâmetros!$P$10&lt;=Parâmetros!$P$11,$D30*Parâmetros!$P$10,Parâmetros!$P$11)</f>
        <v>2.2275000000000003E-2</v>
      </c>
    </row>
    <row r="31" spans="1:16" x14ac:dyDescent="0.25">
      <c r="A31" s="299" t="s">
        <v>52</v>
      </c>
      <c r="B31" s="318" t="s">
        <v>219</v>
      </c>
      <c r="C31" s="4" t="s">
        <v>12</v>
      </c>
      <c r="D31" s="14">
        <v>6.7999999999999996E-3</v>
      </c>
      <c r="E31" s="15">
        <v>7.4999999999999997E-3</v>
      </c>
      <c r="F31" s="98"/>
      <c r="G31" s="147">
        <f>IF($D31*Parâmetros!$C$10&lt;=Parâmetros!$C$11,$D31*Parâmetros!$C$10,Parâmetros!$C$11)</f>
        <v>3.4000000000000002E-4</v>
      </c>
      <c r="H31" s="147">
        <f>IF($D31*Parâmetros!$D$10&lt;=Parâmetros!$D$11,$D31*Parâmetros!$D$10,Parâmetros!$D$11)</f>
        <v>5.44E-4</v>
      </c>
      <c r="I31" s="147">
        <f>IF($D31*Parâmetros!$E$10&lt;=Parâmetros!$E$11,$D31*Parâmetros!$E$10,Parâmetros!$E$11)</f>
        <v>8.8400000000000002E-4</v>
      </c>
      <c r="J31" s="147">
        <f>IF($D31*Parâmetros!$F$10&lt;=Parâmetros!$F$11,$D31*Parâmetros!$F$10,Parâmetros!$F$11)</f>
        <v>1.0812E-3</v>
      </c>
      <c r="K31" s="147">
        <f>IF($D31*Parâmetros!$G$10&lt;=Parâmetros!$G$11,$D31*Parâmetros!$G$10,Parâmetros!$G$11)</f>
        <v>1.292E-3</v>
      </c>
      <c r="L31" s="99"/>
      <c r="M31" s="147">
        <f>IF($D31*Parâmetros!$L$10&lt;=Parâmetros!$L$11,$D31*Parâmetros!$L$10,Parâmetros!$L$11)</f>
        <v>2.6519999999999998E-3</v>
      </c>
      <c r="N31" s="147">
        <f>IF($D31*Parâmetros!$M$10&lt;=Parâmetros!$M$11,$D31*Parâmetros!$M$10,Parâmetros!$M$11)</f>
        <v>3.1280000000000001E-3</v>
      </c>
      <c r="O31" s="147">
        <f>IF($D31*Parâmetros!$N$10&lt;=Parâmetros!$N$11,$D31*Parâmetros!$N$10,Parâmetros!$N$11)</f>
        <v>3.7400000000000003E-3</v>
      </c>
      <c r="P31" s="148">
        <f>IF($D31*Parâmetros!$P$10&lt;=Parâmetros!$P$11,$D31*Parâmetros!$P$10,Parâmetros!$P$11)</f>
        <v>3.7400000000000003E-3</v>
      </c>
    </row>
    <row r="32" spans="1:16" x14ac:dyDescent="0.25">
      <c r="A32" s="300"/>
      <c r="B32" s="319"/>
      <c r="C32" s="4" t="s">
        <v>13</v>
      </c>
      <c r="D32" s="14">
        <v>2.2499999999999999E-2</v>
      </c>
      <c r="E32" s="15">
        <v>2.5000000000000001E-2</v>
      </c>
      <c r="F32" s="98"/>
      <c r="G32" s="147">
        <f>IF($D32*Parâmetros!$C$10&lt;=Parâmetros!$C$11,$D32*Parâmetros!$C$10,Parâmetros!$C$11)</f>
        <v>1.1249999999999999E-3</v>
      </c>
      <c r="H32" s="147">
        <f>IF($D32*Parâmetros!$D$10&lt;=Parâmetros!$D$11,$D32*Parâmetros!$D$10,Parâmetros!$D$11)</f>
        <v>1.8E-3</v>
      </c>
      <c r="I32" s="147">
        <f>IF($D32*Parâmetros!$E$10&lt;=Parâmetros!$E$11,$D32*Parâmetros!$E$10,Parâmetros!$E$11)</f>
        <v>2.9250000000000001E-3</v>
      </c>
      <c r="J32" s="147">
        <f>IF($D32*Parâmetros!$F$10&lt;=Parâmetros!$F$11,$D32*Parâmetros!$F$10,Parâmetros!$F$11)</f>
        <v>3.5775E-3</v>
      </c>
      <c r="K32" s="147">
        <f>IF($D32*Parâmetros!$G$10&lt;=Parâmetros!$G$11,$D32*Parâmetros!$G$10,Parâmetros!$G$11)</f>
        <v>4.2750000000000002E-3</v>
      </c>
      <c r="L32" s="48"/>
      <c r="M32" s="147">
        <f>IF($D32*Parâmetros!$L$10&lt;=Parâmetros!$L$11,$D32*Parâmetros!$L$10,Parâmetros!$L$11)</f>
        <v>8.7749999999999998E-3</v>
      </c>
      <c r="N32" s="147">
        <f>IF($D32*Parâmetros!$M$10&lt;=Parâmetros!$M$11,$D32*Parâmetros!$M$10,Parâmetros!$M$11)</f>
        <v>1.035E-2</v>
      </c>
      <c r="O32" s="147">
        <f>IF($D32*Parâmetros!$N$10&lt;=Parâmetros!$N$11,$D32*Parâmetros!$N$10,Parâmetros!$N$11)</f>
        <v>1.2375000000000001E-2</v>
      </c>
      <c r="P32" s="148">
        <f>IF($D32*Parâmetros!$P$10&lt;=Parâmetros!$P$11,$D32*Parâmetros!$P$10,Parâmetros!$P$11)</f>
        <v>1.2375000000000001E-2</v>
      </c>
    </row>
    <row r="33" spans="1:16" x14ac:dyDescent="0.25">
      <c r="A33" s="300"/>
      <c r="B33" s="319"/>
      <c r="C33" s="4" t="s">
        <v>14</v>
      </c>
      <c r="D33" s="14">
        <v>2.7E-2</v>
      </c>
      <c r="E33" s="15">
        <v>0.03</v>
      </c>
      <c r="F33" s="98"/>
      <c r="G33" s="147">
        <f>IF($D33*Parâmetros!$C$10&lt;=Parâmetros!$C$11,$D33*Parâmetros!$C$10,Parâmetros!$C$11)</f>
        <v>1.3500000000000001E-3</v>
      </c>
      <c r="H33" s="147">
        <f>IF($D33*Parâmetros!$D$10&lt;=Parâmetros!$D$11,$D33*Parâmetros!$D$10,Parâmetros!$D$11)</f>
        <v>2.16E-3</v>
      </c>
      <c r="I33" s="147">
        <f>IF($D33*Parâmetros!$E$10&lt;=Parâmetros!$E$11,$D33*Parâmetros!$E$10,Parâmetros!$E$11)</f>
        <v>3.5100000000000001E-3</v>
      </c>
      <c r="J33" s="147">
        <f>IF($D33*Parâmetros!$F$10&lt;=Parâmetros!$F$11,$D33*Parâmetros!$F$10,Parâmetros!$F$11)</f>
        <v>4.2929999999999999E-3</v>
      </c>
      <c r="K33" s="147">
        <f>IF($D33*Parâmetros!$G$10&lt;=Parâmetros!$G$11,$D33*Parâmetros!$G$10,Parâmetros!$G$11)</f>
        <v>5.13E-3</v>
      </c>
      <c r="L33" s="48"/>
      <c r="M33" s="147">
        <f>IF($D33*Parâmetros!$L$10&lt;=Parâmetros!$L$11,$D33*Parâmetros!$L$10,Parâmetros!$L$11)</f>
        <v>1.0529999999999999E-2</v>
      </c>
      <c r="N33" s="147">
        <f>IF($D33*Parâmetros!$M$10&lt;=Parâmetros!$M$11,$D33*Parâmetros!$M$10,Parâmetros!$M$11)</f>
        <v>1.242E-2</v>
      </c>
      <c r="O33" s="147">
        <f>IF($D33*Parâmetros!$N$10&lt;=Parâmetros!$N$11,$D33*Parâmetros!$N$10,Parâmetros!$N$11)</f>
        <v>1.485E-2</v>
      </c>
      <c r="P33" s="148">
        <f>IF($D33*Parâmetros!$P$10&lt;=Parâmetros!$P$11,$D33*Parâmetros!$P$10,Parâmetros!$P$11)</f>
        <v>1.485E-2</v>
      </c>
    </row>
    <row r="34" spans="1:16" x14ac:dyDescent="0.25">
      <c r="A34" s="300"/>
      <c r="B34" s="319"/>
      <c r="C34" s="4" t="s">
        <v>15</v>
      </c>
      <c r="D34" s="14">
        <v>3.2399999999999998E-2</v>
      </c>
      <c r="E34" s="15">
        <v>3.5999999999999997E-2</v>
      </c>
      <c r="F34" s="98"/>
      <c r="G34" s="147">
        <f>IF($D34*Parâmetros!$C$10&lt;=Parâmetros!$C$11,$D34*Parâmetros!$C$10,Parâmetros!$C$11)</f>
        <v>1.6199999999999999E-3</v>
      </c>
      <c r="H34" s="147">
        <f>IF($D34*Parâmetros!$D$10&lt;=Parâmetros!$D$11,$D34*Parâmetros!$D$10,Parâmetros!$D$11)</f>
        <v>2.5920000000000001E-3</v>
      </c>
      <c r="I34" s="147">
        <f>IF($D34*Parâmetros!$E$10&lt;=Parâmetros!$E$11,$D34*Parâmetros!$E$10,Parâmetros!$E$11)</f>
        <v>4.2119999999999996E-3</v>
      </c>
      <c r="J34" s="147">
        <f>IF($D34*Parâmetros!$F$10&lt;=Parâmetros!$F$11,$D34*Parâmetros!$F$10,Parâmetros!$F$11)</f>
        <v>5.1516000000000001E-3</v>
      </c>
      <c r="K34" s="147">
        <f>IF($D34*Parâmetros!$G$10&lt;=Parâmetros!$G$11,$D34*Parâmetros!$G$10,Parâmetros!$G$11)</f>
        <v>6.156E-3</v>
      </c>
      <c r="L34" s="48"/>
      <c r="M34" s="147">
        <f>IF($D34*Parâmetros!$L$10&lt;=Parâmetros!$L$11,$D34*Parâmetros!$L$10,Parâmetros!$L$11)</f>
        <v>1.2636E-2</v>
      </c>
      <c r="N34" s="147">
        <f>IF($D34*Parâmetros!$M$10&lt;=Parâmetros!$M$11,$D34*Parâmetros!$M$10,Parâmetros!$M$11)</f>
        <v>1.4904000000000001E-2</v>
      </c>
      <c r="O34" s="147">
        <f>IF($D34*Parâmetros!$N$10&lt;=Parâmetros!$N$11,$D34*Parâmetros!$N$10,Parâmetros!$N$11)</f>
        <v>1.7819999999999999E-2</v>
      </c>
      <c r="P34" s="148">
        <f>IF($D34*Parâmetros!$P$10&lt;=Parâmetros!$P$11,$D34*Parâmetros!$P$10,Parâmetros!$P$11)</f>
        <v>1.7819999999999999E-2</v>
      </c>
    </row>
    <row r="35" spans="1:16" x14ac:dyDescent="0.25">
      <c r="A35" s="300"/>
      <c r="B35" s="319"/>
      <c r="C35" s="4" t="s">
        <v>16</v>
      </c>
      <c r="D35" s="14">
        <v>4.1399999999999999E-2</v>
      </c>
      <c r="E35" s="15">
        <v>4.5999999999999999E-2</v>
      </c>
      <c r="F35" s="98"/>
      <c r="G35" s="147">
        <f>IF($D35*Parâmetros!$C$10&lt;=Parâmetros!$C$11,$D35*Parâmetros!$C$10,Parâmetros!$C$11)</f>
        <v>2.0700000000000002E-3</v>
      </c>
      <c r="H35" s="147">
        <f>IF($D35*Parâmetros!$D$10&lt;=Parâmetros!$D$11,$D35*Parâmetros!$D$10,Parâmetros!$D$11)</f>
        <v>3.3119999999999998E-3</v>
      </c>
      <c r="I35" s="147">
        <f>IF($D35*Parâmetros!$E$10&lt;=Parâmetros!$E$11,$D35*Parâmetros!$E$10,Parâmetros!$E$11)</f>
        <v>5.3820000000000005E-3</v>
      </c>
      <c r="J35" s="147">
        <f>IF($D35*Parâmetros!$F$10&lt;=Parâmetros!$F$11,$D35*Parâmetros!$F$10,Parâmetros!$F$11)</f>
        <v>6.5826000000000001E-3</v>
      </c>
      <c r="K35" s="147">
        <f>IF($D35*Parâmetros!$G$10&lt;=Parâmetros!$G$11,$D35*Parâmetros!$G$10,Parâmetros!$G$11)</f>
        <v>7.8659999999999997E-3</v>
      </c>
      <c r="L35" s="48"/>
      <c r="M35" s="147">
        <f>IF($D35*Parâmetros!$L$10&lt;=Parâmetros!$L$11,$D35*Parâmetros!$L$10,Parâmetros!$L$11)</f>
        <v>1.6146000000000001E-2</v>
      </c>
      <c r="N35" s="147">
        <f>IF($D35*Parâmetros!$M$10&lt;=Parâmetros!$M$11,$D35*Parâmetros!$M$10,Parâmetros!$M$11)</f>
        <v>1.9044000000000002E-2</v>
      </c>
      <c r="O35" s="147">
        <f>IF($D35*Parâmetros!$N$10&lt;=Parâmetros!$N$11,$D35*Parâmetros!$N$10,Parâmetros!$N$11)</f>
        <v>2.2770000000000002E-2</v>
      </c>
      <c r="P35" s="148">
        <f>IF($D35*Parâmetros!$P$10&lt;=Parâmetros!$P$11,$D35*Parâmetros!$P$10,Parâmetros!$P$11)</f>
        <v>2.2770000000000002E-2</v>
      </c>
    </row>
    <row r="36" spans="1:16" x14ac:dyDescent="0.25">
      <c r="A36" s="300"/>
      <c r="B36" s="319"/>
      <c r="C36" s="4" t="s">
        <v>17</v>
      </c>
      <c r="D36" s="14">
        <v>4.9500000000000002E-2</v>
      </c>
      <c r="E36" s="15">
        <v>5.5E-2</v>
      </c>
      <c r="F36" s="98"/>
      <c r="G36" s="147">
        <f>IF($D36*Parâmetros!$C$10&lt;=Parâmetros!$C$11,$D36*Parâmetros!$C$10,Parâmetros!$C$11)</f>
        <v>2.4750000000000002E-3</v>
      </c>
      <c r="H36" s="147">
        <f>IF($D36*Parâmetros!$D$10&lt;=Parâmetros!$D$11,$D36*Parâmetros!$D$10,Parâmetros!$D$11)</f>
        <v>3.96E-3</v>
      </c>
      <c r="I36" s="147">
        <f>IF($D36*Parâmetros!$E$10&lt;=Parâmetros!$E$11,$D36*Parâmetros!$E$10,Parâmetros!$E$11)</f>
        <v>6.4350000000000006E-3</v>
      </c>
      <c r="J36" s="147">
        <f>IF($D36*Parâmetros!$F$10&lt;=Parâmetros!$F$11,$D36*Parâmetros!$F$10,Parâmetros!$F$11)</f>
        <v>7.8705000000000008E-3</v>
      </c>
      <c r="K36" s="147">
        <f>IF($D36*Parâmetros!$G$10&lt;=Parâmetros!$G$11,$D36*Parâmetros!$G$10,Parâmetros!$G$11)</f>
        <v>9.4050000000000002E-3</v>
      </c>
      <c r="L36" s="48"/>
      <c r="M36" s="147">
        <f>IF($D36*Parâmetros!$L$10&lt;=Parâmetros!$L$11,$D36*Parâmetros!$L$10,Parâmetros!$L$11)</f>
        <v>1.9305000000000003E-2</v>
      </c>
      <c r="N36" s="147">
        <f>IF($D36*Parâmetros!$M$10&lt;=Parâmetros!$M$11,$D36*Parâmetros!$M$10,Parâmetros!$M$11)</f>
        <v>2.2770000000000002E-2</v>
      </c>
      <c r="O36" s="147">
        <f>IF($D36*Parâmetros!$N$10&lt;=Parâmetros!$N$11,$D36*Parâmetros!$N$10,Parâmetros!$N$11)</f>
        <v>2.7225000000000003E-2</v>
      </c>
      <c r="P36" s="148">
        <f>IF($D36*Parâmetros!$P$10&lt;=Parâmetros!$P$11,$D36*Parâmetros!$P$10,Parâmetros!$P$11)</f>
        <v>2.7225000000000003E-2</v>
      </c>
    </row>
    <row r="37" spans="1:16" x14ac:dyDescent="0.25">
      <c r="A37" s="301"/>
      <c r="B37" s="320"/>
      <c r="C37" s="4" t="s">
        <v>18</v>
      </c>
      <c r="D37" s="14">
        <v>5.7599999999999998E-2</v>
      </c>
      <c r="E37" s="15">
        <v>6.4000000000000001E-2</v>
      </c>
      <c r="F37" s="98"/>
      <c r="G37" s="147">
        <f>IF($D37*Parâmetros!$C$10&lt;=Parâmetros!$C$11,$D37*Parâmetros!$C$10,Parâmetros!$C$11)</f>
        <v>2.8800000000000002E-3</v>
      </c>
      <c r="H37" s="147">
        <f>IF($D37*Parâmetros!$D$10&lt;=Parâmetros!$D$11,$D37*Parâmetros!$D$10,Parâmetros!$D$11)</f>
        <v>4.6080000000000001E-3</v>
      </c>
      <c r="I37" s="147">
        <f>IF($D37*Parâmetros!$E$10&lt;=Parâmetros!$E$11,$D37*Parâmetros!$E$10,Parâmetros!$E$11)</f>
        <v>7.4879999999999999E-3</v>
      </c>
      <c r="J37" s="147">
        <f>IF($D37*Parâmetros!$F$10&lt;=Parâmetros!$F$11,$D37*Parâmetros!$F$10,Parâmetros!$F$11)</f>
        <v>9.1584000000000006E-3</v>
      </c>
      <c r="K37" s="147">
        <f>IF($D37*Parâmetros!$G$10&lt;=Parâmetros!$G$11,$D37*Parâmetros!$G$10,Parâmetros!$G$11)</f>
        <v>1.0944000000000001E-2</v>
      </c>
      <c r="L37" s="48"/>
      <c r="M37" s="147">
        <f>IF($D37*Parâmetros!$L$10&lt;=Parâmetros!$L$11,$D37*Parâmetros!$L$10,Parâmetros!$L$11)</f>
        <v>2.2464000000000001E-2</v>
      </c>
      <c r="N37" s="147">
        <f>IF($D37*Parâmetros!$M$10&lt;=Parâmetros!$M$11,$D37*Parâmetros!$M$10,Parâmetros!$M$11)</f>
        <v>2.6495999999999999E-2</v>
      </c>
      <c r="O37" s="147">
        <f>IF($D37*Parâmetros!$N$10&lt;=Parâmetros!$N$11,$D37*Parâmetros!$N$10,Parâmetros!$N$11)</f>
        <v>3.168E-2</v>
      </c>
      <c r="P37" s="148">
        <f>IF($D37*Parâmetros!$P$10&lt;=Parâmetros!$P$11,$D37*Parâmetros!$P$10,Parâmetros!$P$11)</f>
        <v>3.168E-2</v>
      </c>
    </row>
    <row r="38" spans="1:16" x14ac:dyDescent="0.25">
      <c r="A38" s="302" t="s">
        <v>53</v>
      </c>
      <c r="B38" s="314" t="s">
        <v>219</v>
      </c>
      <c r="C38" s="9" t="s">
        <v>12</v>
      </c>
      <c r="D38" s="16">
        <v>1.0800000000000001E-2</v>
      </c>
      <c r="E38" s="17">
        <v>1.2E-2</v>
      </c>
      <c r="F38" s="98"/>
      <c r="G38" s="13">
        <f>IF($D38*Parâmetros!$C$10&lt;=Parâmetros!$C$11,$D38*Parâmetros!$C$10,Parâmetros!$C$11)</f>
        <v>5.4000000000000001E-4</v>
      </c>
      <c r="H38" s="13">
        <f>IF($D38*Parâmetros!$D$10&lt;=Parâmetros!$D$11,$D38*Parâmetros!$D$10,Parâmetros!$D$11)</f>
        <v>8.6400000000000008E-4</v>
      </c>
      <c r="I38" s="13">
        <f>IF($D38*Parâmetros!$E$10&lt;=Parâmetros!$E$11,$D38*Parâmetros!$E$10,Parâmetros!$E$11)</f>
        <v>1.4040000000000001E-3</v>
      </c>
      <c r="J38" s="13">
        <f>IF($D38*Parâmetros!$F$10&lt;=Parâmetros!$F$11,$D38*Parâmetros!$F$10,Parâmetros!$F$11)</f>
        <v>1.7172000000000001E-3</v>
      </c>
      <c r="K38" s="13">
        <f>IF($D38*Parâmetros!$G$10&lt;=Parâmetros!$G$11,$D38*Parâmetros!$G$10,Parâmetros!$G$11)</f>
        <v>2.052E-3</v>
      </c>
      <c r="M38" s="13">
        <f>IF($D38*Parâmetros!$L$10&lt;=Parâmetros!$L$11,$D38*Parâmetros!$L$10,Parâmetros!$L$11)</f>
        <v>4.2120000000000005E-3</v>
      </c>
      <c r="N38" s="13">
        <f>IF($D38*Parâmetros!$M$10&lt;=Parâmetros!$M$11,$D38*Parâmetros!$M$10,Parâmetros!$M$11)</f>
        <v>4.9680000000000002E-3</v>
      </c>
      <c r="O38" s="13">
        <f>IF($D38*Parâmetros!$N$10&lt;=Parâmetros!$N$11,$D38*Parâmetros!$N$10,Parâmetros!$N$11)</f>
        <v>5.9400000000000008E-3</v>
      </c>
      <c r="P38" s="104">
        <f>IF($D38*Parâmetros!$P$10&lt;=Parâmetros!$P$11,$D38*Parâmetros!$P$10,Parâmetros!$P$11)</f>
        <v>5.9400000000000008E-3</v>
      </c>
    </row>
    <row r="39" spans="1:16" x14ac:dyDescent="0.25">
      <c r="A39" s="303"/>
      <c r="B39" s="315"/>
      <c r="C39" s="9" t="s">
        <v>13</v>
      </c>
      <c r="D39" s="16">
        <v>2.2499999999999999E-2</v>
      </c>
      <c r="E39" s="17">
        <v>2.5000000000000001E-2</v>
      </c>
      <c r="F39" s="98"/>
      <c r="G39" s="13">
        <f>IF($D39*Parâmetros!$C$10&lt;=Parâmetros!$C$11,$D39*Parâmetros!$C$10,Parâmetros!$C$11)</f>
        <v>1.1249999999999999E-3</v>
      </c>
      <c r="H39" s="13">
        <f>IF($D39*Parâmetros!$D$10&lt;=Parâmetros!$D$11,$D39*Parâmetros!$D$10,Parâmetros!$D$11)</f>
        <v>1.8E-3</v>
      </c>
      <c r="I39" s="13">
        <f>IF($D39*Parâmetros!$E$10&lt;=Parâmetros!$E$11,$D39*Parâmetros!$E$10,Parâmetros!$E$11)</f>
        <v>2.9250000000000001E-3</v>
      </c>
      <c r="J39" s="13">
        <f>IF($D39*Parâmetros!$F$10&lt;=Parâmetros!$F$11,$D39*Parâmetros!$F$10,Parâmetros!$F$11)</f>
        <v>3.5775E-3</v>
      </c>
      <c r="K39" s="13">
        <f>IF($D39*Parâmetros!$G$10&lt;=Parâmetros!$G$11,$D39*Parâmetros!$G$10,Parâmetros!$G$11)</f>
        <v>4.2750000000000002E-3</v>
      </c>
      <c r="M39" s="13">
        <f>IF($D39*Parâmetros!$L$10&lt;=Parâmetros!$L$11,$D39*Parâmetros!$L$10,Parâmetros!$L$11)</f>
        <v>8.7749999999999998E-3</v>
      </c>
      <c r="N39" s="13">
        <f>IF($D39*Parâmetros!$M$10&lt;=Parâmetros!$M$11,$D39*Parâmetros!$M$10,Parâmetros!$M$11)</f>
        <v>1.035E-2</v>
      </c>
      <c r="O39" s="13">
        <f>IF($D39*Parâmetros!$N$10&lt;=Parâmetros!$N$11,$D39*Parâmetros!$N$10,Parâmetros!$N$11)</f>
        <v>1.2375000000000001E-2</v>
      </c>
      <c r="P39" s="104">
        <f>IF($D39*Parâmetros!$P$10&lt;=Parâmetros!$P$11,$D39*Parâmetros!$P$10,Parâmetros!$P$11)</f>
        <v>1.2375000000000001E-2</v>
      </c>
    </row>
    <row r="40" spans="1:16" x14ac:dyDescent="0.25">
      <c r="A40" s="303"/>
      <c r="B40" s="315"/>
      <c r="C40" s="9" t="s">
        <v>14</v>
      </c>
      <c r="D40" s="16">
        <v>3.2399999999999998E-2</v>
      </c>
      <c r="E40" s="17">
        <v>3.5999999999999997E-2</v>
      </c>
      <c r="F40" s="98"/>
      <c r="G40" s="13">
        <f>IF($D40*Parâmetros!$C$10&lt;=Parâmetros!$C$11,$D40*Parâmetros!$C$10,Parâmetros!$C$11)</f>
        <v>1.6199999999999999E-3</v>
      </c>
      <c r="H40" s="13">
        <f>IF($D40*Parâmetros!$D$10&lt;=Parâmetros!$D$11,$D40*Parâmetros!$D$10,Parâmetros!$D$11)</f>
        <v>2.5920000000000001E-3</v>
      </c>
      <c r="I40" s="13">
        <f>IF($D40*Parâmetros!$E$10&lt;=Parâmetros!$E$11,$D40*Parâmetros!$E$10,Parâmetros!$E$11)</f>
        <v>4.2119999999999996E-3</v>
      </c>
      <c r="J40" s="13">
        <f>IF($D40*Parâmetros!$F$10&lt;=Parâmetros!$F$11,$D40*Parâmetros!$F$10,Parâmetros!$F$11)</f>
        <v>5.1516000000000001E-3</v>
      </c>
      <c r="K40" s="13">
        <f>IF($D40*Parâmetros!$G$10&lt;=Parâmetros!$G$11,$D40*Parâmetros!$G$10,Parâmetros!$G$11)</f>
        <v>6.156E-3</v>
      </c>
      <c r="M40" s="13">
        <f>IF($D40*Parâmetros!$L$10&lt;=Parâmetros!$L$11,$D40*Parâmetros!$L$10,Parâmetros!$L$11)</f>
        <v>1.2636E-2</v>
      </c>
      <c r="N40" s="13">
        <f>IF($D40*Parâmetros!$M$10&lt;=Parâmetros!$M$11,$D40*Parâmetros!$M$10,Parâmetros!$M$11)</f>
        <v>1.4904000000000001E-2</v>
      </c>
      <c r="O40" s="13">
        <f>IF($D40*Parâmetros!$N$10&lt;=Parâmetros!$N$11,$D40*Parâmetros!$N$10,Parâmetros!$N$11)</f>
        <v>1.7819999999999999E-2</v>
      </c>
      <c r="P40" s="104">
        <f>IF($D40*Parâmetros!$P$10&lt;=Parâmetros!$P$11,$D40*Parâmetros!$P$10,Parâmetros!$P$11)</f>
        <v>1.7819999999999999E-2</v>
      </c>
    </row>
    <row r="41" spans="1:16" x14ac:dyDescent="0.25">
      <c r="A41" s="303"/>
      <c r="B41" s="315"/>
      <c r="C41" s="9" t="s">
        <v>15</v>
      </c>
      <c r="D41" s="16">
        <v>4.41E-2</v>
      </c>
      <c r="E41" s="17">
        <v>4.9000000000000002E-2</v>
      </c>
      <c r="F41" s="98"/>
      <c r="G41" s="13">
        <f>IF($D41*Parâmetros!$C$10&lt;=Parâmetros!$C$11,$D41*Parâmetros!$C$10,Parâmetros!$C$11)</f>
        <v>2.2049999999999999E-3</v>
      </c>
      <c r="H41" s="13">
        <f>IF($D41*Parâmetros!$D$10&lt;=Parâmetros!$D$11,$D41*Parâmetros!$D$10,Parâmetros!$D$11)</f>
        <v>3.5279999999999999E-3</v>
      </c>
      <c r="I41" s="13">
        <f>IF($D41*Parâmetros!$E$10&lt;=Parâmetros!$E$11,$D41*Parâmetros!$E$10,Parâmetros!$E$11)</f>
        <v>5.7330000000000002E-3</v>
      </c>
      <c r="J41" s="13">
        <f>IF($D41*Parâmetros!$F$10&lt;=Parâmetros!$F$11,$D41*Parâmetros!$F$10,Parâmetros!$F$11)</f>
        <v>7.0118999999999997E-3</v>
      </c>
      <c r="K41" s="13">
        <f>IF($D41*Parâmetros!$G$10&lt;=Parâmetros!$G$11,$D41*Parâmetros!$G$10,Parâmetros!$G$11)</f>
        <v>8.3789999999999993E-3</v>
      </c>
      <c r="M41" s="13">
        <f>IF($D41*Parâmetros!$L$10&lt;=Parâmetros!$L$11,$D41*Parâmetros!$L$10,Parâmetros!$L$11)</f>
        <v>1.7198999999999999E-2</v>
      </c>
      <c r="N41" s="13">
        <f>IF($D41*Parâmetros!$M$10&lt;=Parâmetros!$M$11,$D41*Parâmetros!$M$10,Parâmetros!$M$11)</f>
        <v>2.0286000000000002E-2</v>
      </c>
      <c r="O41" s="13">
        <f>IF($D41*Parâmetros!$N$10&lt;=Parâmetros!$N$11,$D41*Parâmetros!$N$10,Parâmetros!$N$11)</f>
        <v>2.4255000000000002E-2</v>
      </c>
      <c r="P41" s="104">
        <f>IF($D41*Parâmetros!$P$10&lt;=Parâmetros!$P$11,$D41*Parâmetros!$P$10,Parâmetros!$P$11)</f>
        <v>2.4255000000000002E-2</v>
      </c>
    </row>
    <row r="42" spans="1:16" x14ac:dyDescent="0.25">
      <c r="A42" s="303"/>
      <c r="B42" s="315"/>
      <c r="C42" s="9" t="s">
        <v>16</v>
      </c>
      <c r="D42" s="16">
        <v>5.4899999999999997E-2</v>
      </c>
      <c r="E42" s="17">
        <v>6.0999999999999999E-2</v>
      </c>
      <c r="F42" s="98"/>
      <c r="G42" s="13">
        <f>IF($D42*Parâmetros!$C$10&lt;=Parâmetros!$C$11,$D42*Parâmetros!$C$10,Parâmetros!$C$11)</f>
        <v>2.745E-3</v>
      </c>
      <c r="H42" s="13">
        <f>IF($D42*Parâmetros!$D$10&lt;=Parâmetros!$D$11,$D42*Parâmetros!$D$10,Parâmetros!$D$11)</f>
        <v>4.3920000000000001E-3</v>
      </c>
      <c r="I42" s="13">
        <f>IF($D42*Parâmetros!$E$10&lt;=Parâmetros!$E$11,$D42*Parâmetros!$E$10,Parâmetros!$E$11)</f>
        <v>7.1370000000000001E-3</v>
      </c>
      <c r="J42" s="13">
        <f>IF($D42*Parâmetros!$F$10&lt;=Parâmetros!$F$11,$D42*Parâmetros!$F$10,Parâmetros!$F$11)</f>
        <v>8.7291000000000001E-3</v>
      </c>
      <c r="K42" s="13">
        <f>IF($D42*Parâmetros!$G$10&lt;=Parâmetros!$G$11,$D42*Parâmetros!$G$10,Parâmetros!$G$11)</f>
        <v>1.0430999999999999E-2</v>
      </c>
      <c r="M42" s="13">
        <f>IF($D42*Parâmetros!$L$10&lt;=Parâmetros!$L$11,$D42*Parâmetros!$L$10,Parâmetros!$L$11)</f>
        <v>2.1410999999999999E-2</v>
      </c>
      <c r="N42" s="13">
        <f>IF($D42*Parâmetros!$M$10&lt;=Parâmetros!$M$11,$D42*Parâmetros!$M$10,Parâmetros!$M$11)</f>
        <v>2.5253999999999999E-2</v>
      </c>
      <c r="O42" s="13">
        <f>IF($D42*Parâmetros!$N$10&lt;=Parâmetros!$N$11,$D42*Parâmetros!$N$10,Parâmetros!$N$11)</f>
        <v>3.0195E-2</v>
      </c>
      <c r="P42" s="104">
        <f>IF($D42*Parâmetros!$P$10&lt;=Parâmetros!$P$11,$D42*Parâmetros!$P$10,Parâmetros!$P$11)</f>
        <v>3.0195E-2</v>
      </c>
    </row>
    <row r="43" spans="1:16" x14ac:dyDescent="0.25">
      <c r="A43" s="303"/>
      <c r="B43" s="315"/>
      <c r="C43" s="9" t="s">
        <v>17</v>
      </c>
      <c r="D43" s="16">
        <v>6.5699999999999995E-2</v>
      </c>
      <c r="E43" s="17">
        <v>7.2999999999999995E-2</v>
      </c>
      <c r="F43" s="98"/>
      <c r="G43" s="13">
        <f>IF($D43*Parâmetros!$C$10&lt;=Parâmetros!$C$11,$D43*Parâmetros!$C$10,Parâmetros!$C$11)</f>
        <v>3.0000000000000001E-3</v>
      </c>
      <c r="H43" s="13">
        <f>IF($D43*Parâmetros!$D$10&lt;=Parâmetros!$D$11,$D43*Parâmetros!$D$10,Parâmetros!$D$11)</f>
        <v>4.7999999999999996E-3</v>
      </c>
      <c r="I43" s="13">
        <f>IF($D43*Parâmetros!$E$10&lt;=Parâmetros!$E$11,$D43*Parâmetros!$E$10,Parâmetros!$E$11)</f>
        <v>8.3999999999999995E-3</v>
      </c>
      <c r="J43" s="13">
        <f>IF($D43*Parâmetros!$F$10&lt;=Parâmetros!$F$11,$D43*Parâmetros!$F$10,Parâmetros!$F$11)</f>
        <v>1.0200000000000001E-2</v>
      </c>
      <c r="K43" s="13">
        <f>IF($D43*Parâmetros!$G$10&lt;=Parâmetros!$G$11,$D43*Parâmetros!$G$10,Parâmetros!$G$11)</f>
        <v>1.2E-2</v>
      </c>
      <c r="M43" s="13">
        <f>IF($D43*Parâmetros!$L$10&lt;=Parâmetros!$L$11,$D43*Parâmetros!$L$10,Parâmetros!$L$11)</f>
        <v>2.5000000000000001E-2</v>
      </c>
      <c r="N43" s="13">
        <f>IF($D43*Parâmetros!$M$10&lt;=Parâmetros!$M$11,$D43*Parâmetros!$M$10,Parâmetros!$M$11)</f>
        <v>0.03</v>
      </c>
      <c r="O43" s="13">
        <f>IF($D43*Parâmetros!$N$10&lt;=Parâmetros!$N$11,$D43*Parâmetros!$N$10,Parâmetros!$N$11)</f>
        <v>3.5999999999999997E-2</v>
      </c>
      <c r="P43" s="104">
        <f>IF($D43*Parâmetros!$P$10&lt;=Parâmetros!$P$11,$D43*Parâmetros!$P$10,Parâmetros!$P$11)</f>
        <v>3.6135E-2</v>
      </c>
    </row>
    <row r="44" spans="1:16" x14ac:dyDescent="0.25">
      <c r="A44" s="304"/>
      <c r="B44" s="316"/>
      <c r="C44" s="9" t="s">
        <v>18</v>
      </c>
      <c r="D44" s="16">
        <v>7.6499999999999999E-2</v>
      </c>
      <c r="E44" s="17">
        <v>8.5000000000000006E-2</v>
      </c>
      <c r="F44" s="98"/>
      <c r="G44" s="13">
        <f>IF($D44*Parâmetros!$C$10&lt;=Parâmetros!$C$11,$D44*Parâmetros!$C$10,Parâmetros!$C$11)</f>
        <v>3.0000000000000001E-3</v>
      </c>
      <c r="H44" s="13">
        <f>IF($D44*Parâmetros!$D$10&lt;=Parâmetros!$D$11,$D44*Parâmetros!$D$10,Parâmetros!$D$11)</f>
        <v>4.7999999999999996E-3</v>
      </c>
      <c r="I44" s="13">
        <f>IF($D44*Parâmetros!$E$10&lt;=Parâmetros!$E$11,$D44*Parâmetros!$E$10,Parâmetros!$E$11)</f>
        <v>8.3999999999999995E-3</v>
      </c>
      <c r="J44" s="13">
        <f>IF($D44*Parâmetros!$F$10&lt;=Parâmetros!$F$11,$D44*Parâmetros!$F$10,Parâmetros!$F$11)</f>
        <v>1.0200000000000001E-2</v>
      </c>
      <c r="K44" s="13">
        <f>IF($D44*Parâmetros!$G$10&lt;=Parâmetros!$G$11,$D44*Parâmetros!$G$10,Parâmetros!$G$11)</f>
        <v>1.2E-2</v>
      </c>
      <c r="M44" s="13">
        <f>IF($D44*Parâmetros!$L$10&lt;=Parâmetros!$L$11,$D44*Parâmetros!$L$10,Parâmetros!$L$11)</f>
        <v>2.5000000000000001E-2</v>
      </c>
      <c r="N44" s="13">
        <f>IF($D44*Parâmetros!$M$10&lt;=Parâmetros!$M$11,$D44*Parâmetros!$M$10,Parâmetros!$M$11)</f>
        <v>0.03</v>
      </c>
      <c r="O44" s="13">
        <f>IF($D44*Parâmetros!$N$10&lt;=Parâmetros!$N$11,$D44*Parâmetros!$N$10,Parâmetros!$N$11)</f>
        <v>3.5999999999999997E-2</v>
      </c>
      <c r="P44" s="104">
        <f>IF($D44*Parâmetros!$P$10&lt;=Parâmetros!$P$11,$D44*Parâmetros!$P$10,Parâmetros!$P$11)</f>
        <v>4.2075000000000001E-2</v>
      </c>
    </row>
    <row r="45" spans="1:16" x14ac:dyDescent="0.25">
      <c r="A45" s="299" t="s">
        <v>54</v>
      </c>
      <c r="B45" s="318" t="s">
        <v>219</v>
      </c>
      <c r="C45" s="4" t="s">
        <v>12</v>
      </c>
      <c r="D45" s="14">
        <v>1.35E-2</v>
      </c>
      <c r="E45" s="15">
        <v>1.4999999999999999E-2</v>
      </c>
      <c r="F45" s="98"/>
      <c r="G45" s="147">
        <f>IF($D45*Parâmetros!$C$10&lt;=Parâmetros!$C$11,$D45*Parâmetros!$C$10,Parâmetros!$C$11)</f>
        <v>6.7500000000000004E-4</v>
      </c>
      <c r="H45" s="147">
        <f>IF($D45*Parâmetros!$D$10&lt;=Parâmetros!$D$11,$D45*Parâmetros!$D$10,Parâmetros!$D$11)</f>
        <v>1.08E-3</v>
      </c>
      <c r="I45" s="147">
        <f>IF($D45*Parâmetros!$E$10&lt;=Parâmetros!$E$11,$D45*Parâmetros!$E$10,Parâmetros!$E$11)</f>
        <v>1.755E-3</v>
      </c>
      <c r="J45" s="147">
        <f>IF($D45*Parâmetros!$F$10&lt;=Parâmetros!$F$11,$D45*Parâmetros!$F$10,Parâmetros!$F$11)</f>
        <v>2.1465E-3</v>
      </c>
      <c r="K45" s="147">
        <f>IF($D45*Parâmetros!$G$10&lt;=Parâmetros!$G$11,$D45*Parâmetros!$G$10,Parâmetros!$G$11)</f>
        <v>2.565E-3</v>
      </c>
      <c r="M45" s="147">
        <f>IF($D45*Parâmetros!$L$10&lt;=Parâmetros!$L$11,$D45*Parâmetros!$L$10,Parâmetros!$L$11)</f>
        <v>5.2649999999999997E-3</v>
      </c>
      <c r="N45" s="147">
        <f>IF($D45*Parâmetros!$M$10&lt;=Parâmetros!$M$11,$D45*Parâmetros!$M$10,Parâmetros!$M$11)</f>
        <v>6.2100000000000002E-3</v>
      </c>
      <c r="O45" s="147">
        <f>IF($D45*Parâmetros!$N$10&lt;=Parâmetros!$N$11,$D45*Parâmetros!$N$10,Parâmetros!$N$11)</f>
        <v>7.4250000000000002E-3</v>
      </c>
      <c r="P45" s="148">
        <f>IF($D45*Parâmetros!$P$10&lt;=Parâmetros!$P$11,$D45*Parâmetros!$P$10,Parâmetros!$P$11)</f>
        <v>7.4250000000000002E-3</v>
      </c>
    </row>
    <row r="46" spans="1:16" x14ac:dyDescent="0.25">
      <c r="A46" s="300"/>
      <c r="B46" s="319"/>
      <c r="C46" s="4" t="s">
        <v>13</v>
      </c>
      <c r="D46" s="14">
        <v>2.7E-2</v>
      </c>
      <c r="E46" s="15">
        <v>0.03</v>
      </c>
      <c r="F46" s="98"/>
      <c r="G46" s="147">
        <f>IF($D46*Parâmetros!$C$10&lt;=Parâmetros!$C$11,$D46*Parâmetros!$C$10,Parâmetros!$C$11)</f>
        <v>1.3500000000000001E-3</v>
      </c>
      <c r="H46" s="147">
        <f>IF($D46*Parâmetros!$D$10&lt;=Parâmetros!$D$11,$D46*Parâmetros!$D$10,Parâmetros!$D$11)</f>
        <v>2.16E-3</v>
      </c>
      <c r="I46" s="147">
        <f>IF($D46*Parâmetros!$E$10&lt;=Parâmetros!$E$11,$D46*Parâmetros!$E$10,Parâmetros!$E$11)</f>
        <v>3.5100000000000001E-3</v>
      </c>
      <c r="J46" s="147">
        <f>IF($D46*Parâmetros!$F$10&lt;=Parâmetros!$F$11,$D46*Parâmetros!$F$10,Parâmetros!$F$11)</f>
        <v>4.2929999999999999E-3</v>
      </c>
      <c r="K46" s="147">
        <f>IF($D46*Parâmetros!$G$10&lt;=Parâmetros!$G$11,$D46*Parâmetros!$G$10,Parâmetros!$G$11)</f>
        <v>5.13E-3</v>
      </c>
      <c r="M46" s="147">
        <f>IF($D46*Parâmetros!$L$10&lt;=Parâmetros!$L$11,$D46*Parâmetros!$L$10,Parâmetros!$L$11)</f>
        <v>1.0529999999999999E-2</v>
      </c>
      <c r="N46" s="147">
        <f>IF($D46*Parâmetros!$M$10&lt;=Parâmetros!$M$11,$D46*Parâmetros!$M$10,Parâmetros!$M$11)</f>
        <v>1.242E-2</v>
      </c>
      <c r="O46" s="147">
        <f>IF($D46*Parâmetros!$N$10&lt;=Parâmetros!$N$11,$D46*Parâmetros!$N$10,Parâmetros!$N$11)</f>
        <v>1.485E-2</v>
      </c>
      <c r="P46" s="148">
        <f>IF($D46*Parâmetros!$P$10&lt;=Parâmetros!$P$11,$D46*Parâmetros!$P$10,Parâmetros!$P$11)</f>
        <v>1.485E-2</v>
      </c>
    </row>
    <row r="47" spans="1:16" x14ac:dyDescent="0.25">
      <c r="A47" s="300"/>
      <c r="B47" s="319"/>
      <c r="C47" s="4" t="s">
        <v>14</v>
      </c>
      <c r="D47" s="14">
        <v>4.1399999999999999E-2</v>
      </c>
      <c r="E47" s="15">
        <v>4.5999999999999999E-2</v>
      </c>
      <c r="F47" s="98"/>
      <c r="G47" s="147">
        <f>IF($D47*Parâmetros!$C$10&lt;=Parâmetros!$C$11,$D47*Parâmetros!$C$10,Parâmetros!$C$11)</f>
        <v>2.0700000000000002E-3</v>
      </c>
      <c r="H47" s="147">
        <f>IF($D47*Parâmetros!$D$10&lt;=Parâmetros!$D$11,$D47*Parâmetros!$D$10,Parâmetros!$D$11)</f>
        <v>3.3119999999999998E-3</v>
      </c>
      <c r="I47" s="147">
        <f>IF($D47*Parâmetros!$E$10&lt;=Parâmetros!$E$11,$D47*Parâmetros!$E$10,Parâmetros!$E$11)</f>
        <v>5.3820000000000005E-3</v>
      </c>
      <c r="J47" s="147">
        <f>IF($D47*Parâmetros!$F$10&lt;=Parâmetros!$F$11,$D47*Parâmetros!$F$10,Parâmetros!$F$11)</f>
        <v>6.5826000000000001E-3</v>
      </c>
      <c r="K47" s="147">
        <f>IF($D47*Parâmetros!$G$10&lt;=Parâmetros!$G$11,$D47*Parâmetros!$G$10,Parâmetros!$G$11)</f>
        <v>7.8659999999999997E-3</v>
      </c>
      <c r="M47" s="147">
        <f>IF($D47*Parâmetros!$L$10&lt;=Parâmetros!$L$11,$D47*Parâmetros!$L$10,Parâmetros!$L$11)</f>
        <v>1.6146000000000001E-2</v>
      </c>
      <c r="N47" s="147">
        <f>IF($D47*Parâmetros!$M$10&lt;=Parâmetros!$M$11,$D47*Parâmetros!$M$10,Parâmetros!$M$11)</f>
        <v>1.9044000000000002E-2</v>
      </c>
      <c r="O47" s="147">
        <f>IF($D47*Parâmetros!$N$10&lt;=Parâmetros!$N$11,$D47*Parâmetros!$N$10,Parâmetros!$N$11)</f>
        <v>2.2770000000000002E-2</v>
      </c>
      <c r="P47" s="148">
        <f>IF($D47*Parâmetros!$P$10&lt;=Parâmetros!$P$11,$D47*Parâmetros!$P$10,Parâmetros!$P$11)</f>
        <v>2.2770000000000002E-2</v>
      </c>
    </row>
    <row r="48" spans="1:16" x14ac:dyDescent="0.25">
      <c r="A48" s="300"/>
      <c r="B48" s="319"/>
      <c r="C48" s="4" t="s">
        <v>15</v>
      </c>
      <c r="D48" s="14">
        <v>5.4899999999999997E-2</v>
      </c>
      <c r="E48" s="15">
        <v>6.0999999999999999E-2</v>
      </c>
      <c r="F48" s="98"/>
      <c r="G48" s="147">
        <f>IF($D48*Parâmetros!$C$10&lt;=Parâmetros!$C$11,$D48*Parâmetros!$C$10,Parâmetros!$C$11)</f>
        <v>2.745E-3</v>
      </c>
      <c r="H48" s="147">
        <f>IF($D48*Parâmetros!$D$10&lt;=Parâmetros!$D$11,$D48*Parâmetros!$D$10,Parâmetros!$D$11)</f>
        <v>4.3920000000000001E-3</v>
      </c>
      <c r="I48" s="147">
        <f>IF($D48*Parâmetros!$E$10&lt;=Parâmetros!$E$11,$D48*Parâmetros!$E$10,Parâmetros!$E$11)</f>
        <v>7.1370000000000001E-3</v>
      </c>
      <c r="J48" s="147">
        <f>IF($D48*Parâmetros!$F$10&lt;=Parâmetros!$F$11,$D48*Parâmetros!$F$10,Parâmetros!$F$11)</f>
        <v>8.7291000000000001E-3</v>
      </c>
      <c r="K48" s="147">
        <f>IF($D48*Parâmetros!$G$10&lt;=Parâmetros!$G$11,$D48*Parâmetros!$G$10,Parâmetros!$G$11)</f>
        <v>1.0430999999999999E-2</v>
      </c>
      <c r="M48" s="147">
        <f>IF($D48*Parâmetros!$L$10&lt;=Parâmetros!$L$11,$D48*Parâmetros!$L$10,Parâmetros!$L$11)</f>
        <v>2.1410999999999999E-2</v>
      </c>
      <c r="N48" s="147">
        <f>IF($D48*Parâmetros!$M$10&lt;=Parâmetros!$M$11,$D48*Parâmetros!$M$10,Parâmetros!$M$11)</f>
        <v>2.5253999999999999E-2</v>
      </c>
      <c r="O48" s="147">
        <f>IF($D48*Parâmetros!$N$10&lt;=Parâmetros!$N$11,$D48*Parâmetros!$N$10,Parâmetros!$N$11)</f>
        <v>3.0195E-2</v>
      </c>
      <c r="P48" s="148">
        <f>IF($D48*Parâmetros!$P$10&lt;=Parâmetros!$P$11,$D48*Parâmetros!$P$10,Parâmetros!$P$11)</f>
        <v>3.0195E-2</v>
      </c>
    </row>
    <row r="49" spans="1:16" x14ac:dyDescent="0.25">
      <c r="A49" s="300"/>
      <c r="B49" s="319"/>
      <c r="C49" s="4" t="s">
        <v>16</v>
      </c>
      <c r="D49" s="14">
        <v>6.8400000000000002E-2</v>
      </c>
      <c r="E49" s="15">
        <v>7.5999999999999998E-2</v>
      </c>
      <c r="F49" s="98"/>
      <c r="G49" s="147">
        <f>IF($D49*Parâmetros!$C$10&lt;=Parâmetros!$C$11,$D49*Parâmetros!$C$10,Parâmetros!$C$11)</f>
        <v>3.0000000000000001E-3</v>
      </c>
      <c r="H49" s="147">
        <f>IF($D49*Parâmetros!$D$10&lt;=Parâmetros!$D$11,$D49*Parâmetros!$D$10,Parâmetros!$D$11)</f>
        <v>4.7999999999999996E-3</v>
      </c>
      <c r="I49" s="147">
        <f>IF($D49*Parâmetros!$E$10&lt;=Parâmetros!$E$11,$D49*Parâmetros!$E$10,Parâmetros!$E$11)</f>
        <v>8.3999999999999995E-3</v>
      </c>
      <c r="J49" s="147">
        <f>IF($D49*Parâmetros!$F$10&lt;=Parâmetros!$F$11,$D49*Parâmetros!$F$10,Parâmetros!$F$11)</f>
        <v>1.0200000000000001E-2</v>
      </c>
      <c r="K49" s="147">
        <f>IF($D49*Parâmetros!$G$10&lt;=Parâmetros!$G$11,$D49*Parâmetros!$G$10,Parâmetros!$G$11)</f>
        <v>1.2E-2</v>
      </c>
      <c r="M49" s="147">
        <f>IF($D49*Parâmetros!$L$10&lt;=Parâmetros!$L$11,$D49*Parâmetros!$L$10,Parâmetros!$L$11)</f>
        <v>2.5000000000000001E-2</v>
      </c>
      <c r="N49" s="147">
        <f>IF($D49*Parâmetros!$M$10&lt;=Parâmetros!$M$11,$D49*Parâmetros!$M$10,Parâmetros!$M$11)</f>
        <v>0.03</v>
      </c>
      <c r="O49" s="147">
        <f>IF($D49*Parâmetros!$N$10&lt;=Parâmetros!$N$11,$D49*Parâmetros!$N$10,Parâmetros!$N$11)</f>
        <v>3.5999999999999997E-2</v>
      </c>
      <c r="P49" s="148">
        <f>IF($D49*Parâmetros!$P$10&lt;=Parâmetros!$P$11,$D49*Parâmetros!$P$10,Parâmetros!$P$11)</f>
        <v>3.7620000000000008E-2</v>
      </c>
    </row>
    <row r="50" spans="1:16" x14ac:dyDescent="0.25">
      <c r="A50" s="300"/>
      <c r="B50" s="319"/>
      <c r="C50" s="4" t="s">
        <v>17</v>
      </c>
      <c r="D50" s="14">
        <v>8.1900000000000001E-2</v>
      </c>
      <c r="E50" s="15">
        <v>9.0999999999999998E-2</v>
      </c>
      <c r="F50" s="98"/>
      <c r="G50" s="147">
        <f>IF($D50*Parâmetros!$C$10&lt;=Parâmetros!$C$11,$D50*Parâmetros!$C$10,Parâmetros!$C$11)</f>
        <v>3.0000000000000001E-3</v>
      </c>
      <c r="H50" s="147">
        <f>IF($D50*Parâmetros!$D$10&lt;=Parâmetros!$D$11,$D50*Parâmetros!$D$10,Parâmetros!$D$11)</f>
        <v>4.7999999999999996E-3</v>
      </c>
      <c r="I50" s="147">
        <f>IF($D50*Parâmetros!$E$10&lt;=Parâmetros!$E$11,$D50*Parâmetros!$E$10,Parâmetros!$E$11)</f>
        <v>8.3999999999999995E-3</v>
      </c>
      <c r="J50" s="147">
        <f>IF($D50*Parâmetros!$F$10&lt;=Parâmetros!$F$11,$D50*Parâmetros!$F$10,Parâmetros!$F$11)</f>
        <v>1.0200000000000001E-2</v>
      </c>
      <c r="K50" s="147">
        <f>IF($D50*Parâmetros!$G$10&lt;=Parâmetros!$G$11,$D50*Parâmetros!$G$10,Parâmetros!$G$11)</f>
        <v>1.2E-2</v>
      </c>
      <c r="M50" s="147">
        <f>IF($D50*Parâmetros!$L$10&lt;=Parâmetros!$L$11,$D50*Parâmetros!$L$10,Parâmetros!$L$11)</f>
        <v>2.5000000000000001E-2</v>
      </c>
      <c r="N50" s="147">
        <f>IF($D50*Parâmetros!$M$10&lt;=Parâmetros!$M$11,$D50*Parâmetros!$M$10,Parâmetros!$M$11)</f>
        <v>0.03</v>
      </c>
      <c r="O50" s="147">
        <f>IF($D50*Parâmetros!$N$10&lt;=Parâmetros!$N$11,$D50*Parâmetros!$N$10,Parâmetros!$N$11)</f>
        <v>3.5999999999999997E-2</v>
      </c>
      <c r="P50" s="148">
        <f>IF($D50*Parâmetros!$P$10&lt;=Parâmetros!$P$11,$D50*Parâmetros!$P$10,Parâmetros!$P$11)</f>
        <v>4.4999999999999998E-2</v>
      </c>
    </row>
    <row r="51" spans="1:16" x14ac:dyDescent="0.25">
      <c r="A51" s="301"/>
      <c r="B51" s="320"/>
      <c r="C51" s="4" t="s">
        <v>18</v>
      </c>
      <c r="D51" s="14">
        <v>9.5399999999999999E-2</v>
      </c>
      <c r="E51" s="15">
        <v>0.106</v>
      </c>
      <c r="F51" s="98"/>
      <c r="G51" s="147">
        <f>IF($D51*Parâmetros!$C$10&lt;=Parâmetros!$C$11,$D51*Parâmetros!$C$10,Parâmetros!$C$11)</f>
        <v>3.0000000000000001E-3</v>
      </c>
      <c r="H51" s="147">
        <f>IF($D51*Parâmetros!$D$10&lt;=Parâmetros!$D$11,$D51*Parâmetros!$D$10,Parâmetros!$D$11)</f>
        <v>4.7999999999999996E-3</v>
      </c>
      <c r="I51" s="147">
        <f>IF($D51*Parâmetros!$E$10&lt;=Parâmetros!$E$11,$D51*Parâmetros!$E$10,Parâmetros!$E$11)</f>
        <v>8.3999999999999995E-3</v>
      </c>
      <c r="J51" s="147">
        <f>IF($D51*Parâmetros!$F$10&lt;=Parâmetros!$F$11,$D51*Parâmetros!$F$10,Parâmetros!$F$11)</f>
        <v>1.0200000000000001E-2</v>
      </c>
      <c r="K51" s="147">
        <f>IF($D51*Parâmetros!$G$10&lt;=Parâmetros!$G$11,$D51*Parâmetros!$G$10,Parâmetros!$G$11)</f>
        <v>1.2E-2</v>
      </c>
      <c r="M51" s="147">
        <f>IF($D51*Parâmetros!$L$10&lt;=Parâmetros!$L$11,$D51*Parâmetros!$L$10,Parâmetros!$L$11)</f>
        <v>2.5000000000000001E-2</v>
      </c>
      <c r="N51" s="147">
        <f>IF($D51*Parâmetros!$M$10&lt;=Parâmetros!$M$11,$D51*Parâmetros!$M$10,Parâmetros!$M$11)</f>
        <v>0.03</v>
      </c>
      <c r="O51" s="147">
        <f>IF($D51*Parâmetros!$N$10&lt;=Parâmetros!$N$11,$D51*Parâmetros!$N$10,Parâmetros!$N$11)</f>
        <v>3.5999999999999997E-2</v>
      </c>
      <c r="P51" s="148">
        <f>IF($D51*Parâmetros!$P$10&lt;=Parâmetros!$P$11,$D51*Parâmetros!$P$10,Parâmetros!$P$11)</f>
        <v>4.4999999999999998E-2</v>
      </c>
    </row>
    <row r="52" spans="1:16" x14ac:dyDescent="0.25">
      <c r="A52" s="302" t="s">
        <v>55</v>
      </c>
      <c r="B52" s="314" t="s">
        <v>219</v>
      </c>
      <c r="C52" s="9" t="s">
        <v>12</v>
      </c>
      <c r="D52" s="16">
        <v>1.6199999999999999E-2</v>
      </c>
      <c r="E52" s="17">
        <v>1.7999999999999999E-2</v>
      </c>
      <c r="F52" s="98"/>
      <c r="G52" s="13">
        <f>IF($D52*Parâmetros!$C$10&lt;=Parâmetros!$C$11,$D52*Parâmetros!$C$10,Parâmetros!$C$11)</f>
        <v>8.0999999999999996E-4</v>
      </c>
      <c r="H52" s="13">
        <f>IF($D52*Parâmetros!$D$10&lt;=Parâmetros!$D$11,$D52*Parâmetros!$D$10,Parâmetros!$D$11)</f>
        <v>1.2960000000000001E-3</v>
      </c>
      <c r="I52" s="13">
        <f>IF($D52*Parâmetros!$E$10&lt;=Parâmetros!$E$11,$D52*Parâmetros!$E$10,Parâmetros!$E$11)</f>
        <v>2.1059999999999998E-3</v>
      </c>
      <c r="J52" s="13">
        <f>IF($D52*Parâmetros!$F$10&lt;=Parâmetros!$F$11,$D52*Parâmetros!$F$10,Parâmetros!$F$11)</f>
        <v>2.5758000000000001E-3</v>
      </c>
      <c r="K52" s="13">
        <f>IF($D52*Parâmetros!$G$10&lt;=Parâmetros!$G$11,$D52*Parâmetros!$G$10,Parâmetros!$G$11)</f>
        <v>3.078E-3</v>
      </c>
      <c r="M52" s="13">
        <f>IF($D52*Parâmetros!$L$10&lt;=Parâmetros!$L$11,$D52*Parâmetros!$L$10,Parâmetros!$L$11)</f>
        <v>6.3179999999999998E-3</v>
      </c>
      <c r="N52" s="13">
        <f>IF($D52*Parâmetros!$M$10&lt;=Parâmetros!$M$11,$D52*Parâmetros!$M$10,Parâmetros!$M$11)</f>
        <v>7.4520000000000003E-3</v>
      </c>
      <c r="O52" s="13">
        <f>IF($D52*Parâmetros!$N$10&lt;=Parâmetros!$N$11,$D52*Parâmetros!$N$10,Parâmetros!$N$11)</f>
        <v>8.9099999999999995E-3</v>
      </c>
      <c r="P52" s="104">
        <f>IF($D52*Parâmetros!$P$10&lt;=Parâmetros!$P$11,$D52*Parâmetros!$P$10,Parâmetros!$P$11)</f>
        <v>8.9099999999999995E-3</v>
      </c>
    </row>
    <row r="53" spans="1:16" x14ac:dyDescent="0.25">
      <c r="A53" s="303"/>
      <c r="B53" s="315"/>
      <c r="C53" s="9" t="s">
        <v>13</v>
      </c>
      <c r="D53" s="16">
        <v>3.2399999999999998E-2</v>
      </c>
      <c r="E53" s="17">
        <v>3.5999999999999997E-2</v>
      </c>
      <c r="F53" s="98"/>
      <c r="G53" s="13">
        <f>IF($D53*Parâmetros!$C$10&lt;=Parâmetros!$C$11,$D53*Parâmetros!$C$10,Parâmetros!$C$11)</f>
        <v>1.6199999999999999E-3</v>
      </c>
      <c r="H53" s="13">
        <f>IF($D53*Parâmetros!$D$10&lt;=Parâmetros!$D$11,$D53*Parâmetros!$D$10,Parâmetros!$D$11)</f>
        <v>2.5920000000000001E-3</v>
      </c>
      <c r="I53" s="13">
        <f>IF($D53*Parâmetros!$E$10&lt;=Parâmetros!$E$11,$D53*Parâmetros!$E$10,Parâmetros!$E$11)</f>
        <v>4.2119999999999996E-3</v>
      </c>
      <c r="J53" s="13">
        <f>IF($D53*Parâmetros!$F$10&lt;=Parâmetros!$F$11,$D53*Parâmetros!$F$10,Parâmetros!$F$11)</f>
        <v>5.1516000000000001E-3</v>
      </c>
      <c r="K53" s="13">
        <f>IF($D53*Parâmetros!$G$10&lt;=Parâmetros!$G$11,$D53*Parâmetros!$G$10,Parâmetros!$G$11)</f>
        <v>6.156E-3</v>
      </c>
      <c r="M53" s="13">
        <f>IF($D53*Parâmetros!$L$10&lt;=Parâmetros!$L$11,$D53*Parâmetros!$L$10,Parâmetros!$L$11)</f>
        <v>1.2636E-2</v>
      </c>
      <c r="N53" s="13">
        <f>IF($D53*Parâmetros!$M$10&lt;=Parâmetros!$M$11,$D53*Parâmetros!$M$10,Parâmetros!$M$11)</f>
        <v>1.4904000000000001E-2</v>
      </c>
      <c r="O53" s="13">
        <f>IF($D53*Parâmetros!$N$10&lt;=Parâmetros!$N$11,$D53*Parâmetros!$N$10,Parâmetros!$N$11)</f>
        <v>1.7819999999999999E-2</v>
      </c>
      <c r="P53" s="104">
        <f>IF($D53*Parâmetros!$P$10&lt;=Parâmetros!$P$11,$D53*Parâmetros!$P$10,Parâmetros!$P$11)</f>
        <v>1.7819999999999999E-2</v>
      </c>
    </row>
    <row r="54" spans="1:16" x14ac:dyDescent="0.25">
      <c r="A54" s="303"/>
      <c r="B54" s="315"/>
      <c r="C54" s="9" t="s">
        <v>14</v>
      </c>
      <c r="D54" s="16">
        <v>4.9500000000000002E-2</v>
      </c>
      <c r="E54" s="17">
        <v>5.5E-2</v>
      </c>
      <c r="F54" s="98"/>
      <c r="G54" s="13">
        <f>IF($D54*Parâmetros!$C$10&lt;=Parâmetros!$C$11,$D54*Parâmetros!$C$10,Parâmetros!$C$11)</f>
        <v>2.4750000000000002E-3</v>
      </c>
      <c r="H54" s="13">
        <f>IF($D54*Parâmetros!$D$10&lt;=Parâmetros!$D$11,$D54*Parâmetros!$D$10,Parâmetros!$D$11)</f>
        <v>3.96E-3</v>
      </c>
      <c r="I54" s="13">
        <f>IF($D54*Parâmetros!$E$10&lt;=Parâmetros!$E$11,$D54*Parâmetros!$E$10,Parâmetros!$E$11)</f>
        <v>6.4350000000000006E-3</v>
      </c>
      <c r="J54" s="13">
        <f>IF($D54*Parâmetros!$F$10&lt;=Parâmetros!$F$11,$D54*Parâmetros!$F$10,Parâmetros!$F$11)</f>
        <v>7.8705000000000008E-3</v>
      </c>
      <c r="K54" s="13">
        <f>IF($D54*Parâmetros!$G$10&lt;=Parâmetros!$G$11,$D54*Parâmetros!$G$10,Parâmetros!$G$11)</f>
        <v>9.4050000000000002E-3</v>
      </c>
      <c r="M54" s="13">
        <f>IF($D54*Parâmetros!$L$10&lt;=Parâmetros!$L$11,$D54*Parâmetros!$L$10,Parâmetros!$L$11)</f>
        <v>1.9305000000000003E-2</v>
      </c>
      <c r="N54" s="13">
        <f>IF($D54*Parâmetros!$M$10&lt;=Parâmetros!$M$11,$D54*Parâmetros!$M$10,Parâmetros!$M$11)</f>
        <v>2.2770000000000002E-2</v>
      </c>
      <c r="O54" s="13">
        <f>IF($D54*Parâmetros!$N$10&lt;=Parâmetros!$N$11,$D54*Parâmetros!$N$10,Parâmetros!$N$11)</f>
        <v>2.7225000000000003E-2</v>
      </c>
      <c r="P54" s="104">
        <f>IF($D54*Parâmetros!$P$10&lt;=Parâmetros!$P$11,$D54*Parâmetros!$P$10,Parâmetros!$P$11)</f>
        <v>2.7225000000000003E-2</v>
      </c>
    </row>
    <row r="55" spans="1:16" x14ac:dyDescent="0.25">
      <c r="A55" s="303"/>
      <c r="B55" s="315"/>
      <c r="C55" s="9" t="s">
        <v>15</v>
      </c>
      <c r="D55" s="16">
        <v>6.5699999999999995E-2</v>
      </c>
      <c r="E55" s="17">
        <v>7.2999999999999995E-2</v>
      </c>
      <c r="F55" s="98"/>
      <c r="G55" s="13">
        <f>IF($D55*Parâmetros!$C$10&lt;=Parâmetros!$C$11,$D55*Parâmetros!$C$10,Parâmetros!$C$11)</f>
        <v>3.0000000000000001E-3</v>
      </c>
      <c r="H55" s="13">
        <f>IF($D55*Parâmetros!$D$10&lt;=Parâmetros!$D$11,$D55*Parâmetros!$D$10,Parâmetros!$D$11)</f>
        <v>4.7999999999999996E-3</v>
      </c>
      <c r="I55" s="13">
        <f>IF($D55*Parâmetros!$E$10&lt;=Parâmetros!$E$11,$D55*Parâmetros!$E$10,Parâmetros!$E$11)</f>
        <v>8.3999999999999995E-3</v>
      </c>
      <c r="J55" s="13">
        <f>IF($D55*Parâmetros!$F$10&lt;=Parâmetros!$F$11,$D55*Parâmetros!$F$10,Parâmetros!$F$11)</f>
        <v>1.0200000000000001E-2</v>
      </c>
      <c r="K55" s="13">
        <f>IF($D55*Parâmetros!$G$10&lt;=Parâmetros!$G$11,$D55*Parâmetros!$G$10,Parâmetros!$G$11)</f>
        <v>1.2E-2</v>
      </c>
      <c r="M55" s="13">
        <f>IF($D55*Parâmetros!$L$10&lt;=Parâmetros!$L$11,$D55*Parâmetros!$L$10,Parâmetros!$L$11)</f>
        <v>2.5000000000000001E-2</v>
      </c>
      <c r="N55" s="13">
        <f>IF($D55*Parâmetros!$M$10&lt;=Parâmetros!$M$11,$D55*Parâmetros!$M$10,Parâmetros!$M$11)</f>
        <v>0.03</v>
      </c>
      <c r="O55" s="13">
        <f>IF($D55*Parâmetros!$N$10&lt;=Parâmetros!$N$11,$D55*Parâmetros!$N$10,Parâmetros!$N$11)</f>
        <v>3.5999999999999997E-2</v>
      </c>
      <c r="P55" s="104">
        <f>IF($D55*Parâmetros!$P$10&lt;=Parâmetros!$P$11,$D55*Parâmetros!$P$10,Parâmetros!$P$11)</f>
        <v>3.6135E-2</v>
      </c>
    </row>
    <row r="56" spans="1:16" x14ac:dyDescent="0.25">
      <c r="A56" s="303"/>
      <c r="B56" s="315"/>
      <c r="C56" s="9" t="s">
        <v>16</v>
      </c>
      <c r="D56" s="16">
        <v>8.1900000000000001E-2</v>
      </c>
      <c r="E56" s="17">
        <v>9.0999999999999998E-2</v>
      </c>
      <c r="F56" s="98"/>
      <c r="G56" s="13">
        <f>IF($D56*Parâmetros!$C$10&lt;=Parâmetros!$C$11,$D56*Parâmetros!$C$10,Parâmetros!$C$11)</f>
        <v>3.0000000000000001E-3</v>
      </c>
      <c r="H56" s="13">
        <f>IF($D56*Parâmetros!$D$10&lt;=Parâmetros!$D$11,$D56*Parâmetros!$D$10,Parâmetros!$D$11)</f>
        <v>4.7999999999999996E-3</v>
      </c>
      <c r="I56" s="13">
        <f>IF($D56*Parâmetros!$E$10&lt;=Parâmetros!$E$11,$D56*Parâmetros!$E$10,Parâmetros!$E$11)</f>
        <v>8.3999999999999995E-3</v>
      </c>
      <c r="J56" s="13">
        <f>IF($D56*Parâmetros!$F$10&lt;=Parâmetros!$F$11,$D56*Parâmetros!$F$10,Parâmetros!$F$11)</f>
        <v>1.0200000000000001E-2</v>
      </c>
      <c r="K56" s="13">
        <f>IF($D56*Parâmetros!$G$10&lt;=Parâmetros!$G$11,$D56*Parâmetros!$G$10,Parâmetros!$G$11)</f>
        <v>1.2E-2</v>
      </c>
      <c r="M56" s="13">
        <f>IF($D56*Parâmetros!$L$10&lt;=Parâmetros!$L$11,$D56*Parâmetros!$L$10,Parâmetros!$L$11)</f>
        <v>2.5000000000000001E-2</v>
      </c>
      <c r="N56" s="13">
        <f>IF($D56*Parâmetros!$M$10&lt;=Parâmetros!$M$11,$D56*Parâmetros!$M$10,Parâmetros!$M$11)</f>
        <v>0.03</v>
      </c>
      <c r="O56" s="13">
        <f>IF($D56*Parâmetros!$N$10&lt;=Parâmetros!$N$11,$D56*Parâmetros!$N$10,Parâmetros!$N$11)</f>
        <v>3.5999999999999997E-2</v>
      </c>
      <c r="P56" s="104">
        <f>IF($D56*Parâmetros!$P$10&lt;=Parâmetros!$P$11,$D56*Parâmetros!$P$10,Parâmetros!$P$11)</f>
        <v>4.4999999999999998E-2</v>
      </c>
    </row>
    <row r="57" spans="1:16" x14ac:dyDescent="0.25">
      <c r="A57" s="303"/>
      <c r="B57" s="315"/>
      <c r="C57" s="9" t="s">
        <v>17</v>
      </c>
      <c r="D57" s="16">
        <v>9.8100000000000007E-2</v>
      </c>
      <c r="E57" s="17">
        <v>0.109</v>
      </c>
      <c r="F57" s="98"/>
      <c r="G57" s="13">
        <f>IF($D57*Parâmetros!$C$10&lt;=Parâmetros!$C$11,$D57*Parâmetros!$C$10,Parâmetros!$C$11)</f>
        <v>3.0000000000000001E-3</v>
      </c>
      <c r="H57" s="13">
        <f>IF($D57*Parâmetros!$D$10&lt;=Parâmetros!$D$11,$D57*Parâmetros!$D$10,Parâmetros!$D$11)</f>
        <v>4.7999999999999996E-3</v>
      </c>
      <c r="I57" s="13">
        <f>IF($D57*Parâmetros!$E$10&lt;=Parâmetros!$E$11,$D57*Parâmetros!$E$10,Parâmetros!$E$11)</f>
        <v>8.3999999999999995E-3</v>
      </c>
      <c r="J57" s="13">
        <f>IF($D57*Parâmetros!$F$10&lt;=Parâmetros!$F$11,$D57*Parâmetros!$F$10,Parâmetros!$F$11)</f>
        <v>1.0200000000000001E-2</v>
      </c>
      <c r="K57" s="13">
        <f>IF($D57*Parâmetros!$G$10&lt;=Parâmetros!$G$11,$D57*Parâmetros!$G$10,Parâmetros!$G$11)</f>
        <v>1.2E-2</v>
      </c>
      <c r="M57" s="13">
        <f>IF($D57*Parâmetros!$L$10&lt;=Parâmetros!$L$11,$D57*Parâmetros!$L$10,Parâmetros!$L$11)</f>
        <v>2.5000000000000001E-2</v>
      </c>
      <c r="N57" s="13">
        <f>IF($D57*Parâmetros!$M$10&lt;=Parâmetros!$M$11,$D57*Parâmetros!$M$10,Parâmetros!$M$11)</f>
        <v>0.03</v>
      </c>
      <c r="O57" s="13">
        <f>IF($D57*Parâmetros!$N$10&lt;=Parâmetros!$N$11,$D57*Parâmetros!$N$10,Parâmetros!$N$11)</f>
        <v>3.5999999999999997E-2</v>
      </c>
      <c r="P57" s="104">
        <f>IF($D57*Parâmetros!$P$10&lt;=Parâmetros!$P$11,$D57*Parâmetros!$P$10,Parâmetros!$P$11)</f>
        <v>4.4999999999999998E-2</v>
      </c>
    </row>
    <row r="58" spans="1:16" x14ac:dyDescent="0.25">
      <c r="A58" s="304"/>
      <c r="B58" s="316"/>
      <c r="C58" s="9" t="s">
        <v>18</v>
      </c>
      <c r="D58" s="16">
        <v>0.1152</v>
      </c>
      <c r="E58" s="17">
        <v>0.128</v>
      </c>
      <c r="F58" s="98"/>
      <c r="G58" s="13">
        <f>IF($D58*Parâmetros!$C$10&lt;=Parâmetros!$C$11,$D58*Parâmetros!$C$10,Parâmetros!$C$11)</f>
        <v>3.0000000000000001E-3</v>
      </c>
      <c r="H58" s="13">
        <f>IF($D58*Parâmetros!$D$10&lt;=Parâmetros!$D$11,$D58*Parâmetros!$D$10,Parâmetros!$D$11)</f>
        <v>4.7999999999999996E-3</v>
      </c>
      <c r="I58" s="13">
        <f>IF($D58*Parâmetros!$E$10&lt;=Parâmetros!$E$11,$D58*Parâmetros!$E$10,Parâmetros!$E$11)</f>
        <v>8.3999999999999995E-3</v>
      </c>
      <c r="J58" s="13">
        <f>IF($D58*Parâmetros!$F$10&lt;=Parâmetros!$F$11,$D58*Parâmetros!$F$10,Parâmetros!$F$11)</f>
        <v>1.0200000000000001E-2</v>
      </c>
      <c r="K58" s="13">
        <f>IF($D58*Parâmetros!$G$10&lt;=Parâmetros!$G$11,$D58*Parâmetros!$G$10,Parâmetros!$G$11)</f>
        <v>1.2E-2</v>
      </c>
      <c r="M58" s="13">
        <f>IF($D58*Parâmetros!$L$10&lt;=Parâmetros!$L$11,$D58*Parâmetros!$L$10,Parâmetros!$L$11)</f>
        <v>2.5000000000000001E-2</v>
      </c>
      <c r="N58" s="13">
        <f>IF($D58*Parâmetros!$M$10&lt;=Parâmetros!$M$11,$D58*Parâmetros!$M$10,Parâmetros!$M$11)</f>
        <v>0.03</v>
      </c>
      <c r="O58" s="13">
        <f>IF($D58*Parâmetros!$N$10&lt;=Parâmetros!$N$11,$D58*Parâmetros!$N$10,Parâmetros!$N$11)</f>
        <v>3.5999999999999997E-2</v>
      </c>
      <c r="P58" s="104">
        <f>IF($D58*Parâmetros!$P$10&lt;=Parâmetros!$P$11,$D58*Parâmetros!$P$10,Parâmetros!$P$11)</f>
        <v>4.4999999999999998E-2</v>
      </c>
    </row>
    <row r="59" spans="1:16" x14ac:dyDescent="0.25">
      <c r="A59" s="299" t="s">
        <v>56</v>
      </c>
      <c r="B59" s="318" t="s">
        <v>219</v>
      </c>
      <c r="C59" s="4" t="s">
        <v>12</v>
      </c>
      <c r="D59" s="14">
        <v>1.89E-2</v>
      </c>
      <c r="E59" s="15">
        <v>2.1000000000000001E-2</v>
      </c>
      <c r="F59" s="98"/>
      <c r="G59" s="147">
        <f>IF($D59*Parâmetros!$C$10&lt;=Parâmetros!$C$11,$D59*Parâmetros!$C$10,Parâmetros!$C$11)</f>
        <v>9.4500000000000009E-4</v>
      </c>
      <c r="H59" s="147">
        <f>IF($D59*Parâmetros!$D$10&lt;=Parâmetros!$D$11,$D59*Parâmetros!$D$10,Parâmetros!$D$11)</f>
        <v>1.5120000000000001E-3</v>
      </c>
      <c r="I59" s="147">
        <f>IF($D59*Parâmetros!$E$10&lt;=Parâmetros!$E$11,$D59*Parâmetros!$E$10,Parâmetros!$E$11)</f>
        <v>2.457E-3</v>
      </c>
      <c r="J59" s="147">
        <f>IF($D59*Parâmetros!$F$10&lt;=Parâmetros!$F$11,$D59*Parâmetros!$F$10,Parâmetros!$F$11)</f>
        <v>3.0051000000000001E-3</v>
      </c>
      <c r="K59" s="147">
        <f>IF($D59*Parâmetros!$G$10&lt;=Parâmetros!$G$11,$D59*Parâmetros!$G$10,Parâmetros!$G$11)</f>
        <v>3.591E-3</v>
      </c>
      <c r="M59" s="147">
        <f>IF($D59*Parâmetros!$L$10&lt;=Parâmetros!$L$11,$D59*Parâmetros!$L$10,Parâmetros!$L$11)</f>
        <v>7.3709999999999999E-3</v>
      </c>
      <c r="N59" s="147">
        <f>IF($D59*Parâmetros!$M$10&lt;=Parâmetros!$M$11,$D59*Parâmetros!$M$10,Parâmetros!$M$11)</f>
        <v>8.6940000000000003E-3</v>
      </c>
      <c r="O59" s="147">
        <f>IF($D59*Parâmetros!$N$10&lt;=Parâmetros!$N$11,$D59*Parâmetros!$N$10,Parâmetros!$N$11)</f>
        <v>1.0395000000000001E-2</v>
      </c>
      <c r="P59" s="148">
        <f>IF($D59*Parâmetros!$P$10&lt;=Parâmetros!$P$11,$D59*Parâmetros!$P$10,Parâmetros!$P$11)</f>
        <v>1.0395000000000001E-2</v>
      </c>
    </row>
    <row r="60" spans="1:16" x14ac:dyDescent="0.25">
      <c r="A60" s="300"/>
      <c r="B60" s="319"/>
      <c r="C60" s="4" t="s">
        <v>13</v>
      </c>
      <c r="D60" s="14">
        <v>3.8699999999999998E-2</v>
      </c>
      <c r="E60" s="15">
        <v>4.2999999999999997E-2</v>
      </c>
      <c r="F60" s="98"/>
      <c r="G60" s="147">
        <f>IF($D60*Parâmetros!$C$10&lt;=Parâmetros!$C$11,$D60*Parâmetros!$C$10,Parâmetros!$C$11)</f>
        <v>1.9350000000000001E-3</v>
      </c>
      <c r="H60" s="147">
        <f>IF($D60*Parâmetros!$D$10&lt;=Parâmetros!$D$11,$D60*Parâmetros!$D$10,Parâmetros!$D$11)</f>
        <v>3.0959999999999998E-3</v>
      </c>
      <c r="I60" s="147">
        <f>IF($D60*Parâmetros!$E$10&lt;=Parâmetros!$E$11,$D60*Parâmetros!$E$10,Parâmetros!$E$11)</f>
        <v>5.0309999999999999E-3</v>
      </c>
      <c r="J60" s="147">
        <f>IF($D60*Parâmetros!$F$10&lt;=Parâmetros!$F$11,$D60*Parâmetros!$F$10,Parâmetros!$F$11)</f>
        <v>6.1532999999999996E-3</v>
      </c>
      <c r="K60" s="147">
        <f>IF($D60*Parâmetros!$G$10&lt;=Parâmetros!$G$11,$D60*Parâmetros!$G$10,Parâmetros!$G$11)</f>
        <v>7.3530000000000002E-3</v>
      </c>
      <c r="M60" s="147">
        <f>IF($D60*Parâmetros!$L$10&lt;=Parâmetros!$L$11,$D60*Parâmetros!$L$10,Parâmetros!$L$11)</f>
        <v>1.5093000000000001E-2</v>
      </c>
      <c r="N60" s="147">
        <f>IF($D60*Parâmetros!$M$10&lt;=Parâmetros!$M$11,$D60*Parâmetros!$M$10,Parâmetros!$M$11)</f>
        <v>1.7801999999999998E-2</v>
      </c>
      <c r="O60" s="147">
        <f>IF($D60*Parâmetros!$N$10&lt;=Parâmetros!$N$11,$D60*Parâmetros!$N$10,Parâmetros!$N$11)</f>
        <v>2.1285000000000002E-2</v>
      </c>
      <c r="P60" s="148">
        <f>IF($D60*Parâmetros!$P$10&lt;=Parâmetros!$P$11,$D60*Parâmetros!$P$10,Parâmetros!$P$11)</f>
        <v>2.1285000000000002E-2</v>
      </c>
    </row>
    <row r="61" spans="1:16" x14ac:dyDescent="0.25">
      <c r="A61" s="300"/>
      <c r="B61" s="319"/>
      <c r="C61" s="4" t="s">
        <v>14</v>
      </c>
      <c r="D61" s="14">
        <v>5.7599999999999998E-2</v>
      </c>
      <c r="E61" s="15">
        <v>6.4000000000000001E-2</v>
      </c>
      <c r="F61" s="98"/>
      <c r="G61" s="147">
        <f>IF($D61*Parâmetros!$C$10&lt;=Parâmetros!$C$11,$D61*Parâmetros!$C$10,Parâmetros!$C$11)</f>
        <v>2.8800000000000002E-3</v>
      </c>
      <c r="H61" s="147">
        <f>IF($D61*Parâmetros!$D$10&lt;=Parâmetros!$D$11,$D61*Parâmetros!$D$10,Parâmetros!$D$11)</f>
        <v>4.6080000000000001E-3</v>
      </c>
      <c r="I61" s="147">
        <f>IF($D61*Parâmetros!$E$10&lt;=Parâmetros!$E$11,$D61*Parâmetros!$E$10,Parâmetros!$E$11)</f>
        <v>7.4879999999999999E-3</v>
      </c>
      <c r="J61" s="147">
        <f>IF($D61*Parâmetros!$F$10&lt;=Parâmetros!$F$11,$D61*Parâmetros!$F$10,Parâmetros!$F$11)</f>
        <v>9.1584000000000006E-3</v>
      </c>
      <c r="K61" s="147">
        <f>IF($D61*Parâmetros!$G$10&lt;=Parâmetros!$G$11,$D61*Parâmetros!$G$10,Parâmetros!$G$11)</f>
        <v>1.0944000000000001E-2</v>
      </c>
      <c r="M61" s="147">
        <f>IF($D61*Parâmetros!$L$10&lt;=Parâmetros!$L$11,$D61*Parâmetros!$L$10,Parâmetros!$L$11)</f>
        <v>2.2464000000000001E-2</v>
      </c>
      <c r="N61" s="147">
        <f>IF($D61*Parâmetros!$M$10&lt;=Parâmetros!$M$11,$D61*Parâmetros!$M$10,Parâmetros!$M$11)</f>
        <v>2.6495999999999999E-2</v>
      </c>
      <c r="O61" s="147">
        <f>IF($D61*Parâmetros!$N$10&lt;=Parâmetros!$N$11,$D61*Parâmetros!$N$10,Parâmetros!$N$11)</f>
        <v>3.168E-2</v>
      </c>
      <c r="P61" s="148">
        <f>IF($D61*Parâmetros!$P$10&lt;=Parâmetros!$P$11,$D61*Parâmetros!$P$10,Parâmetros!$P$11)</f>
        <v>3.168E-2</v>
      </c>
    </row>
    <row r="62" spans="1:16" x14ac:dyDescent="0.25">
      <c r="A62" s="300"/>
      <c r="B62" s="319"/>
      <c r="C62" s="4" t="s">
        <v>15</v>
      </c>
      <c r="D62" s="14">
        <v>0.09</v>
      </c>
      <c r="E62" s="15">
        <v>0.1</v>
      </c>
      <c r="F62" s="98"/>
      <c r="G62" s="147">
        <f>IF($D62*Parâmetros!$C$10&lt;=Parâmetros!$C$11,$D62*Parâmetros!$C$10,Parâmetros!$C$11)</f>
        <v>3.0000000000000001E-3</v>
      </c>
      <c r="H62" s="147">
        <f>IF($D62*Parâmetros!$D$10&lt;=Parâmetros!$D$11,$D62*Parâmetros!$D$10,Parâmetros!$D$11)</f>
        <v>4.7999999999999996E-3</v>
      </c>
      <c r="I62" s="147">
        <f>IF($D62*Parâmetros!$E$10&lt;=Parâmetros!$E$11,$D62*Parâmetros!$E$10,Parâmetros!$E$11)</f>
        <v>8.3999999999999995E-3</v>
      </c>
      <c r="J62" s="147">
        <f>IF($D62*Parâmetros!$F$10&lt;=Parâmetros!$F$11,$D62*Parâmetros!$F$10,Parâmetros!$F$11)</f>
        <v>1.0200000000000001E-2</v>
      </c>
      <c r="K62" s="147">
        <f>IF($D62*Parâmetros!$G$10&lt;=Parâmetros!$G$11,$D62*Parâmetros!$G$10,Parâmetros!$G$11)</f>
        <v>1.2E-2</v>
      </c>
      <c r="M62" s="147">
        <f>IF($D62*Parâmetros!$L$10&lt;=Parâmetros!$L$11,$D62*Parâmetros!$L$10,Parâmetros!$L$11)</f>
        <v>2.5000000000000001E-2</v>
      </c>
      <c r="N62" s="147">
        <f>IF($D62*Parâmetros!$M$10&lt;=Parâmetros!$M$11,$D62*Parâmetros!$M$10,Parâmetros!$M$11)</f>
        <v>0.03</v>
      </c>
      <c r="O62" s="147">
        <f>IF($D62*Parâmetros!$N$10&lt;=Parâmetros!$N$11,$D62*Parâmetros!$N$10,Parâmetros!$N$11)</f>
        <v>3.5999999999999997E-2</v>
      </c>
      <c r="P62" s="148">
        <f>IF($D62*Parâmetros!$P$10&lt;=Parâmetros!$P$11,$D62*Parâmetros!$P$10,Parâmetros!$P$11)</f>
        <v>4.4999999999999998E-2</v>
      </c>
    </row>
    <row r="63" spans="1:16" x14ac:dyDescent="0.25">
      <c r="A63" s="300"/>
      <c r="B63" s="319"/>
      <c r="C63" s="4" t="s">
        <v>16</v>
      </c>
      <c r="D63" s="14">
        <v>0.11700000000000001</v>
      </c>
      <c r="E63" s="15">
        <v>0.13</v>
      </c>
      <c r="F63" s="98"/>
      <c r="G63" s="147">
        <f>IF($D63*Parâmetros!$C$10&lt;=Parâmetros!$C$11,$D63*Parâmetros!$C$10,Parâmetros!$C$11)</f>
        <v>3.0000000000000001E-3</v>
      </c>
      <c r="H63" s="147">
        <f>IF($D63*Parâmetros!$D$10&lt;=Parâmetros!$D$11,$D63*Parâmetros!$D$10,Parâmetros!$D$11)</f>
        <v>4.7999999999999996E-3</v>
      </c>
      <c r="I63" s="147">
        <f>IF($D63*Parâmetros!$E$10&lt;=Parâmetros!$E$11,$D63*Parâmetros!$E$10,Parâmetros!$E$11)</f>
        <v>8.3999999999999995E-3</v>
      </c>
      <c r="J63" s="147">
        <f>IF($D63*Parâmetros!$F$10&lt;=Parâmetros!$F$11,$D63*Parâmetros!$F$10,Parâmetros!$F$11)</f>
        <v>1.0200000000000001E-2</v>
      </c>
      <c r="K63" s="147">
        <f>IF($D63*Parâmetros!$G$10&lt;=Parâmetros!$G$11,$D63*Parâmetros!$G$10,Parâmetros!$G$11)</f>
        <v>1.2E-2</v>
      </c>
      <c r="M63" s="147">
        <f>IF($D63*Parâmetros!$L$10&lt;=Parâmetros!$L$11,$D63*Parâmetros!$L$10,Parâmetros!$L$11)</f>
        <v>2.5000000000000001E-2</v>
      </c>
      <c r="N63" s="147">
        <f>IF($D63*Parâmetros!$M$10&lt;=Parâmetros!$M$11,$D63*Parâmetros!$M$10,Parâmetros!$M$11)</f>
        <v>0.03</v>
      </c>
      <c r="O63" s="147">
        <f>IF($D63*Parâmetros!$N$10&lt;=Parâmetros!$N$11,$D63*Parâmetros!$N$10,Parâmetros!$N$11)</f>
        <v>3.5999999999999997E-2</v>
      </c>
      <c r="P63" s="148">
        <f>IF($D63*Parâmetros!$P$10&lt;=Parâmetros!$P$11,$D63*Parâmetros!$P$10,Parâmetros!$P$11)</f>
        <v>4.4999999999999998E-2</v>
      </c>
    </row>
    <row r="64" spans="1:16" x14ac:dyDescent="0.25">
      <c r="A64" s="300"/>
      <c r="B64" s="319"/>
      <c r="C64" s="4" t="s">
        <v>17</v>
      </c>
      <c r="D64" s="14">
        <v>0.1305</v>
      </c>
      <c r="E64" s="15">
        <v>0.14499999999999999</v>
      </c>
      <c r="F64" s="98"/>
      <c r="G64" s="147">
        <f>IF($D64*Parâmetros!$C$10&lt;=Parâmetros!$C$11,$D64*Parâmetros!$C$10,Parâmetros!$C$11)</f>
        <v>3.0000000000000001E-3</v>
      </c>
      <c r="H64" s="147">
        <f>IF($D64*Parâmetros!$D$10&lt;=Parâmetros!$D$11,$D64*Parâmetros!$D$10,Parâmetros!$D$11)</f>
        <v>4.7999999999999996E-3</v>
      </c>
      <c r="I64" s="147">
        <f>IF($D64*Parâmetros!$E$10&lt;=Parâmetros!$E$11,$D64*Parâmetros!$E$10,Parâmetros!$E$11)</f>
        <v>8.3999999999999995E-3</v>
      </c>
      <c r="J64" s="147">
        <f>IF($D64*Parâmetros!$F$10&lt;=Parâmetros!$F$11,$D64*Parâmetros!$F$10,Parâmetros!$F$11)</f>
        <v>1.0200000000000001E-2</v>
      </c>
      <c r="K64" s="147">
        <f>IF($D64*Parâmetros!$G$10&lt;=Parâmetros!$G$11,$D64*Parâmetros!$G$10,Parâmetros!$G$11)</f>
        <v>1.2E-2</v>
      </c>
      <c r="M64" s="147">
        <f>IF($D64*Parâmetros!$L$10&lt;=Parâmetros!$L$11,$D64*Parâmetros!$L$10,Parâmetros!$L$11)</f>
        <v>2.5000000000000001E-2</v>
      </c>
      <c r="N64" s="147">
        <f>IF($D64*Parâmetros!$M$10&lt;=Parâmetros!$M$11,$D64*Parâmetros!$M$10,Parâmetros!$M$11)</f>
        <v>0.03</v>
      </c>
      <c r="O64" s="147">
        <f>IF($D64*Parâmetros!$N$10&lt;=Parâmetros!$N$11,$D64*Parâmetros!$N$10,Parâmetros!$N$11)</f>
        <v>3.5999999999999997E-2</v>
      </c>
      <c r="P64" s="148">
        <f>IF($D64*Parâmetros!$P$10&lt;=Parâmetros!$P$11,$D64*Parâmetros!$P$10,Parâmetros!$P$11)</f>
        <v>4.4999999999999998E-2</v>
      </c>
    </row>
    <row r="65" spans="1:16" x14ac:dyDescent="0.25">
      <c r="A65" s="301"/>
      <c r="B65" s="320"/>
      <c r="C65" s="4" t="s">
        <v>18</v>
      </c>
      <c r="D65" s="14">
        <v>0.13950000000000001</v>
      </c>
      <c r="E65" s="15">
        <v>0.155</v>
      </c>
      <c r="F65" s="98"/>
      <c r="G65" s="147">
        <f>IF($D65*Parâmetros!$C$10&lt;=Parâmetros!$C$11,$D65*Parâmetros!$C$10,Parâmetros!$C$11)</f>
        <v>3.0000000000000001E-3</v>
      </c>
      <c r="H65" s="147">
        <f>IF($D65*Parâmetros!$D$10&lt;=Parâmetros!$D$11,$D65*Parâmetros!$D$10,Parâmetros!$D$11)</f>
        <v>4.7999999999999996E-3</v>
      </c>
      <c r="I65" s="147">
        <f>IF($D65*Parâmetros!$E$10&lt;=Parâmetros!$E$11,$D65*Parâmetros!$E$10,Parâmetros!$E$11)</f>
        <v>8.3999999999999995E-3</v>
      </c>
      <c r="J65" s="147">
        <f>IF($D65*Parâmetros!$F$10&lt;=Parâmetros!$F$11,$D65*Parâmetros!$F$10,Parâmetros!$F$11)</f>
        <v>1.0200000000000001E-2</v>
      </c>
      <c r="K65" s="147">
        <f>IF($D65*Parâmetros!$G$10&lt;=Parâmetros!$G$11,$D65*Parâmetros!$G$10,Parâmetros!$G$11)</f>
        <v>1.2E-2</v>
      </c>
      <c r="M65" s="147">
        <f>IF($D65*Parâmetros!$L$10&lt;=Parâmetros!$L$11,$D65*Parâmetros!$L$10,Parâmetros!$L$11)</f>
        <v>2.5000000000000001E-2</v>
      </c>
      <c r="N65" s="147">
        <f>IF($D65*Parâmetros!$M$10&lt;=Parâmetros!$M$11,$D65*Parâmetros!$M$10,Parâmetros!$M$11)</f>
        <v>0.03</v>
      </c>
      <c r="O65" s="147">
        <f>IF($D65*Parâmetros!$N$10&lt;=Parâmetros!$N$11,$D65*Parâmetros!$N$10,Parâmetros!$N$11)</f>
        <v>3.5999999999999997E-2</v>
      </c>
      <c r="P65" s="148">
        <f>IF($D65*Parâmetros!$P$10&lt;=Parâmetros!$P$11,$D65*Parâmetros!$P$10,Parâmetros!$P$11)</f>
        <v>4.4999999999999998E-2</v>
      </c>
    </row>
    <row r="66" spans="1:16" x14ac:dyDescent="0.25">
      <c r="A66" s="302" t="s">
        <v>57</v>
      </c>
      <c r="B66" s="314" t="s">
        <v>219</v>
      </c>
      <c r="C66" s="9" t="s">
        <v>12</v>
      </c>
      <c r="D66" s="16">
        <v>2.1600000000000001E-2</v>
      </c>
      <c r="E66" s="17">
        <v>2.4E-2</v>
      </c>
      <c r="F66" s="98"/>
      <c r="G66" s="13">
        <f>IF($D66*Parâmetros!$C$10&lt;=Parâmetros!$C$11,$D66*Parâmetros!$C$10,Parâmetros!$C$11)</f>
        <v>1.08E-3</v>
      </c>
      <c r="H66" s="13">
        <f>IF($D66*Parâmetros!$D$10&lt;=Parâmetros!$D$11,$D66*Parâmetros!$D$10,Parâmetros!$D$11)</f>
        <v>1.7280000000000002E-3</v>
      </c>
      <c r="I66" s="13">
        <f>IF($D66*Parâmetros!$E$10&lt;=Parâmetros!$E$11,$D66*Parâmetros!$E$10,Parâmetros!$E$11)</f>
        <v>2.8080000000000002E-3</v>
      </c>
      <c r="J66" s="13">
        <f>IF($D66*Parâmetros!$F$10&lt;=Parâmetros!$F$11,$D66*Parâmetros!$F$10,Parâmetros!$F$11)</f>
        <v>3.4344000000000002E-3</v>
      </c>
      <c r="K66" s="13">
        <f>IF($D66*Parâmetros!$G$10&lt;=Parâmetros!$G$11,$D66*Parâmetros!$G$10,Parâmetros!$G$11)</f>
        <v>4.104E-3</v>
      </c>
      <c r="M66" s="13">
        <f>IF($D66*Parâmetros!$L$10&lt;=Parâmetros!$L$11,$D66*Parâmetros!$L$10,Parâmetros!$L$11)</f>
        <v>8.4240000000000009E-3</v>
      </c>
      <c r="N66" s="13">
        <f>IF($D66*Parâmetros!$M$10&lt;=Parâmetros!$M$11,$D66*Parâmetros!$M$10,Parâmetros!$M$11)</f>
        <v>9.9360000000000004E-3</v>
      </c>
      <c r="O66" s="13">
        <f>IF($D66*Parâmetros!$N$10&lt;=Parâmetros!$N$11,$D66*Parâmetros!$N$10,Parâmetros!$N$11)</f>
        <v>1.1880000000000002E-2</v>
      </c>
      <c r="P66" s="104">
        <f>IF($D66*Parâmetros!$P$10&lt;=Parâmetros!$P$11,$D66*Parâmetros!$P$10,Parâmetros!$P$11)</f>
        <v>1.1880000000000002E-2</v>
      </c>
    </row>
    <row r="67" spans="1:16" x14ac:dyDescent="0.25">
      <c r="A67" s="303"/>
      <c r="B67" s="315"/>
      <c r="C67" s="9" t="s">
        <v>13</v>
      </c>
      <c r="D67" s="16">
        <v>4.41E-2</v>
      </c>
      <c r="E67" s="17">
        <v>4.9000000000000002E-2</v>
      </c>
      <c r="F67" s="98"/>
      <c r="G67" s="13">
        <f>IF($D67*Parâmetros!$C$10&lt;=Parâmetros!$C$11,$D67*Parâmetros!$C$10,Parâmetros!$C$11)</f>
        <v>2.2049999999999999E-3</v>
      </c>
      <c r="H67" s="13">
        <f>IF($D67*Parâmetros!$D$10&lt;=Parâmetros!$D$11,$D67*Parâmetros!$D$10,Parâmetros!$D$11)</f>
        <v>3.5279999999999999E-3</v>
      </c>
      <c r="I67" s="13">
        <f>IF($D67*Parâmetros!$E$10&lt;=Parâmetros!$E$11,$D67*Parâmetros!$E$10,Parâmetros!$E$11)</f>
        <v>5.7330000000000002E-3</v>
      </c>
      <c r="J67" s="13">
        <f>IF($D67*Parâmetros!$F$10&lt;=Parâmetros!$F$11,$D67*Parâmetros!$F$10,Parâmetros!$F$11)</f>
        <v>7.0118999999999997E-3</v>
      </c>
      <c r="K67" s="13">
        <f>IF($D67*Parâmetros!$G$10&lt;=Parâmetros!$G$11,$D67*Parâmetros!$G$10,Parâmetros!$G$11)</f>
        <v>8.3789999999999993E-3</v>
      </c>
      <c r="M67" s="13">
        <f>IF($D67*Parâmetros!$L$10&lt;=Parâmetros!$L$11,$D67*Parâmetros!$L$10,Parâmetros!$L$11)</f>
        <v>1.7198999999999999E-2</v>
      </c>
      <c r="N67" s="13">
        <f>IF($D67*Parâmetros!$M$10&lt;=Parâmetros!$M$11,$D67*Parâmetros!$M$10,Parâmetros!$M$11)</f>
        <v>2.0286000000000002E-2</v>
      </c>
      <c r="O67" s="13">
        <f>IF($D67*Parâmetros!$N$10&lt;=Parâmetros!$N$11,$D67*Parâmetros!$N$10,Parâmetros!$N$11)</f>
        <v>2.4255000000000002E-2</v>
      </c>
      <c r="P67" s="104">
        <f>IF($D67*Parâmetros!$P$10&lt;=Parâmetros!$P$11,$D67*Parâmetros!$P$10,Parâmetros!$P$11)</f>
        <v>2.4255000000000002E-2</v>
      </c>
    </row>
    <row r="68" spans="1:16" x14ac:dyDescent="0.25">
      <c r="A68" s="303"/>
      <c r="B68" s="315"/>
      <c r="C68" s="9" t="s">
        <v>14</v>
      </c>
      <c r="D68" s="16">
        <v>6.5699999999999995E-2</v>
      </c>
      <c r="E68" s="17">
        <v>7.2999999999999995E-2</v>
      </c>
      <c r="F68" s="98"/>
      <c r="G68" s="13">
        <f>IF($D68*Parâmetros!$C$10&lt;=Parâmetros!$C$11,$D68*Parâmetros!$C$10,Parâmetros!$C$11)</f>
        <v>3.0000000000000001E-3</v>
      </c>
      <c r="H68" s="13">
        <f>IF($D68*Parâmetros!$D$10&lt;=Parâmetros!$D$11,$D68*Parâmetros!$D$10,Parâmetros!$D$11)</f>
        <v>4.7999999999999996E-3</v>
      </c>
      <c r="I68" s="13">
        <f>IF($D68*Parâmetros!$E$10&lt;=Parâmetros!$E$11,$D68*Parâmetros!$E$10,Parâmetros!$E$11)</f>
        <v>8.3999999999999995E-3</v>
      </c>
      <c r="J68" s="13">
        <f>IF($D68*Parâmetros!$F$10&lt;=Parâmetros!$F$11,$D68*Parâmetros!$F$10,Parâmetros!$F$11)</f>
        <v>1.0200000000000001E-2</v>
      </c>
      <c r="K68" s="13">
        <f>IF($D68*Parâmetros!$G$10&lt;=Parâmetros!$G$11,$D68*Parâmetros!$G$10,Parâmetros!$G$11)</f>
        <v>1.2E-2</v>
      </c>
      <c r="M68" s="13">
        <f>IF($D68*Parâmetros!$L$10&lt;=Parâmetros!$L$11,$D68*Parâmetros!$L$10,Parâmetros!$L$11)</f>
        <v>2.5000000000000001E-2</v>
      </c>
      <c r="N68" s="13">
        <f>IF($D68*Parâmetros!$M$10&lt;=Parâmetros!$M$11,$D68*Parâmetros!$M$10,Parâmetros!$M$11)</f>
        <v>0.03</v>
      </c>
      <c r="O68" s="13">
        <f>IF($D68*Parâmetros!$N$10&lt;=Parâmetros!$N$11,$D68*Parâmetros!$N$10,Parâmetros!$N$11)</f>
        <v>3.5999999999999997E-2</v>
      </c>
      <c r="P68" s="104">
        <f>IF($D68*Parâmetros!$P$10&lt;=Parâmetros!$P$11,$D68*Parâmetros!$P$10,Parâmetros!$P$11)</f>
        <v>3.6135E-2</v>
      </c>
    </row>
    <row r="69" spans="1:16" x14ac:dyDescent="0.25">
      <c r="A69" s="303"/>
      <c r="B69" s="315"/>
      <c r="C69" s="9" t="s">
        <v>15</v>
      </c>
      <c r="D69" s="16">
        <v>0.1008</v>
      </c>
      <c r="E69" s="17">
        <v>0.112</v>
      </c>
      <c r="F69" s="98"/>
      <c r="G69" s="13">
        <f>IF($D69*Parâmetros!$C$10&lt;=Parâmetros!$C$11,$D69*Parâmetros!$C$10,Parâmetros!$C$11)</f>
        <v>3.0000000000000001E-3</v>
      </c>
      <c r="H69" s="13">
        <f>IF($D69*Parâmetros!$D$10&lt;=Parâmetros!$D$11,$D69*Parâmetros!$D$10,Parâmetros!$D$11)</f>
        <v>4.7999999999999996E-3</v>
      </c>
      <c r="I69" s="13">
        <f>IF($D69*Parâmetros!$E$10&lt;=Parâmetros!$E$11,$D69*Parâmetros!$E$10,Parâmetros!$E$11)</f>
        <v>8.3999999999999995E-3</v>
      </c>
      <c r="J69" s="13">
        <f>IF($D69*Parâmetros!$F$10&lt;=Parâmetros!$F$11,$D69*Parâmetros!$F$10,Parâmetros!$F$11)</f>
        <v>1.0200000000000001E-2</v>
      </c>
      <c r="K69" s="13">
        <f>IF($D69*Parâmetros!$G$10&lt;=Parâmetros!$G$11,$D69*Parâmetros!$G$10,Parâmetros!$G$11)</f>
        <v>1.2E-2</v>
      </c>
      <c r="M69" s="13">
        <f>IF($D69*Parâmetros!$L$10&lt;=Parâmetros!$L$11,$D69*Parâmetros!$L$10,Parâmetros!$L$11)</f>
        <v>2.5000000000000001E-2</v>
      </c>
      <c r="N69" s="13">
        <f>IF($D69*Parâmetros!$M$10&lt;=Parâmetros!$M$11,$D69*Parâmetros!$M$10,Parâmetros!$M$11)</f>
        <v>0.03</v>
      </c>
      <c r="O69" s="13">
        <f>IF($D69*Parâmetros!$N$10&lt;=Parâmetros!$N$11,$D69*Parâmetros!$N$10,Parâmetros!$N$11)</f>
        <v>3.5999999999999997E-2</v>
      </c>
      <c r="P69" s="104">
        <f>IF($D69*Parâmetros!$P$10&lt;=Parâmetros!$P$11,$D69*Parâmetros!$P$10,Parâmetros!$P$11)</f>
        <v>4.4999999999999998E-2</v>
      </c>
    </row>
    <row r="70" spans="1:16" x14ac:dyDescent="0.25">
      <c r="A70" s="303"/>
      <c r="B70" s="315"/>
      <c r="C70" s="9" t="s">
        <v>16</v>
      </c>
      <c r="D70" s="16">
        <v>0.126</v>
      </c>
      <c r="E70" s="17">
        <v>0.14000000000000001</v>
      </c>
      <c r="F70" s="98"/>
      <c r="G70" s="13">
        <f>IF($D70*Parâmetros!$C$10&lt;=Parâmetros!$C$11,$D70*Parâmetros!$C$10,Parâmetros!$C$11)</f>
        <v>3.0000000000000001E-3</v>
      </c>
      <c r="H70" s="13">
        <f>IF($D70*Parâmetros!$D$10&lt;=Parâmetros!$D$11,$D70*Parâmetros!$D$10,Parâmetros!$D$11)</f>
        <v>4.7999999999999996E-3</v>
      </c>
      <c r="I70" s="13">
        <f>IF($D70*Parâmetros!$E$10&lt;=Parâmetros!$E$11,$D70*Parâmetros!$E$10,Parâmetros!$E$11)</f>
        <v>8.3999999999999995E-3</v>
      </c>
      <c r="J70" s="13">
        <f>IF($D70*Parâmetros!$F$10&lt;=Parâmetros!$F$11,$D70*Parâmetros!$F$10,Parâmetros!$F$11)</f>
        <v>1.0200000000000001E-2</v>
      </c>
      <c r="K70" s="13">
        <f>IF($D70*Parâmetros!$G$10&lt;=Parâmetros!$G$11,$D70*Parâmetros!$G$10,Parâmetros!$G$11)</f>
        <v>1.2E-2</v>
      </c>
      <c r="M70" s="13">
        <f>IF($D70*Parâmetros!$L$10&lt;=Parâmetros!$L$11,$D70*Parâmetros!$L$10,Parâmetros!$L$11)</f>
        <v>2.5000000000000001E-2</v>
      </c>
      <c r="N70" s="13">
        <f>IF($D70*Parâmetros!$M$10&lt;=Parâmetros!$M$11,$D70*Parâmetros!$M$10,Parâmetros!$M$11)</f>
        <v>0.03</v>
      </c>
      <c r="O70" s="13">
        <f>IF($D70*Parâmetros!$N$10&lt;=Parâmetros!$N$11,$D70*Parâmetros!$N$10,Parâmetros!$N$11)</f>
        <v>3.5999999999999997E-2</v>
      </c>
      <c r="P70" s="104">
        <f>IF($D70*Parâmetros!$P$10&lt;=Parâmetros!$P$11,$D70*Parâmetros!$P$10,Parâmetros!$P$11)</f>
        <v>4.4999999999999998E-2</v>
      </c>
    </row>
    <row r="71" spans="1:16" x14ac:dyDescent="0.25">
      <c r="A71" s="303"/>
      <c r="B71" s="315"/>
      <c r="C71" s="9" t="s">
        <v>17</v>
      </c>
      <c r="D71" s="16">
        <v>0.13139999999999999</v>
      </c>
      <c r="E71" s="17">
        <v>0.16600000000000001</v>
      </c>
      <c r="F71" s="98"/>
      <c r="G71" s="13">
        <f>IF($D71*Parâmetros!$C$10&lt;=Parâmetros!$C$11,$D71*Parâmetros!$C$10,Parâmetros!$C$11)</f>
        <v>3.0000000000000001E-3</v>
      </c>
      <c r="H71" s="13">
        <f>IF($D71*Parâmetros!$D$10&lt;=Parâmetros!$D$11,$D71*Parâmetros!$D$10,Parâmetros!$D$11)</f>
        <v>4.7999999999999996E-3</v>
      </c>
      <c r="I71" s="13">
        <f>IF($D71*Parâmetros!$E$10&lt;=Parâmetros!$E$11,$D71*Parâmetros!$E$10,Parâmetros!$E$11)</f>
        <v>8.3999999999999995E-3</v>
      </c>
      <c r="J71" s="13">
        <f>IF($D71*Parâmetros!$F$10&lt;=Parâmetros!$F$11,$D71*Parâmetros!$F$10,Parâmetros!$F$11)</f>
        <v>1.0200000000000001E-2</v>
      </c>
      <c r="K71" s="13">
        <f>IF($D71*Parâmetros!$G$10&lt;=Parâmetros!$G$11,$D71*Parâmetros!$G$10,Parâmetros!$G$11)</f>
        <v>1.2E-2</v>
      </c>
      <c r="M71" s="13">
        <f>IF($D71*Parâmetros!$L$10&lt;=Parâmetros!$L$11,$D71*Parâmetros!$L$10,Parâmetros!$L$11)</f>
        <v>2.5000000000000001E-2</v>
      </c>
      <c r="N71" s="13">
        <f>IF($D71*Parâmetros!$M$10&lt;=Parâmetros!$M$11,$D71*Parâmetros!$M$10,Parâmetros!$M$11)</f>
        <v>0.03</v>
      </c>
      <c r="O71" s="13">
        <f>IF($D71*Parâmetros!$N$10&lt;=Parâmetros!$N$11,$D71*Parâmetros!$N$10,Parâmetros!$N$11)</f>
        <v>3.5999999999999997E-2</v>
      </c>
      <c r="P71" s="104">
        <f>IF($D71*Parâmetros!$P$10&lt;=Parâmetros!$P$11,$D71*Parâmetros!$P$10,Parâmetros!$P$11)</f>
        <v>4.4999999999999998E-2</v>
      </c>
    </row>
    <row r="72" spans="1:16" x14ac:dyDescent="0.25">
      <c r="A72" s="304"/>
      <c r="B72" s="316"/>
      <c r="C72" s="9" t="s">
        <v>18</v>
      </c>
      <c r="D72" s="16">
        <v>0.153</v>
      </c>
      <c r="E72" s="17">
        <v>0.17</v>
      </c>
      <c r="F72" s="98"/>
      <c r="G72" s="13">
        <f>IF($D72*Parâmetros!$C$10&lt;=Parâmetros!$C$11,$D72*Parâmetros!$C$10,Parâmetros!$C$11)</f>
        <v>3.0000000000000001E-3</v>
      </c>
      <c r="H72" s="13">
        <f>IF($D72*Parâmetros!$D$10&lt;=Parâmetros!$D$11,$D72*Parâmetros!$D$10,Parâmetros!$D$11)</f>
        <v>4.7999999999999996E-3</v>
      </c>
      <c r="I72" s="13">
        <f>IF($D72*Parâmetros!$E$10&lt;=Parâmetros!$E$11,$D72*Parâmetros!$E$10,Parâmetros!$E$11)</f>
        <v>8.3999999999999995E-3</v>
      </c>
      <c r="J72" s="13">
        <f>IF($D72*Parâmetros!$F$10&lt;=Parâmetros!$F$11,$D72*Parâmetros!$F$10,Parâmetros!$F$11)</f>
        <v>1.0200000000000001E-2</v>
      </c>
      <c r="K72" s="13">
        <f>IF($D72*Parâmetros!$G$10&lt;=Parâmetros!$G$11,$D72*Parâmetros!$G$10,Parâmetros!$G$11)</f>
        <v>1.2E-2</v>
      </c>
      <c r="M72" s="13">
        <f>IF($D72*Parâmetros!$L$10&lt;=Parâmetros!$L$11,$D72*Parâmetros!$L$10,Parâmetros!$L$11)</f>
        <v>2.5000000000000001E-2</v>
      </c>
      <c r="N72" s="13">
        <f>IF($D72*Parâmetros!$M$10&lt;=Parâmetros!$M$11,$D72*Parâmetros!$M$10,Parâmetros!$M$11)</f>
        <v>0.03</v>
      </c>
      <c r="O72" s="13">
        <f>IF($D72*Parâmetros!$N$10&lt;=Parâmetros!$N$11,$D72*Parâmetros!$N$10,Parâmetros!$N$11)</f>
        <v>3.5999999999999997E-2</v>
      </c>
      <c r="P72" s="104">
        <f>IF($D72*Parâmetros!$P$10&lt;=Parâmetros!$P$11,$D72*Parâmetros!$P$10,Parâmetros!$P$11)</f>
        <v>4.4999999999999998E-2</v>
      </c>
    </row>
    <row r="73" spans="1:16" x14ac:dyDescent="0.25">
      <c r="A73" s="100" t="s">
        <v>5</v>
      </c>
      <c r="B73" s="100"/>
    </row>
    <row r="74" spans="1:16" x14ac:dyDescent="0.25">
      <c r="A74" s="102" t="s">
        <v>161</v>
      </c>
      <c r="B74" s="102"/>
    </row>
    <row r="75" spans="1:16" x14ac:dyDescent="0.25">
      <c r="A75" s="102" t="s">
        <v>162</v>
      </c>
      <c r="B75" s="102"/>
    </row>
    <row r="76" spans="1:16" x14ac:dyDescent="0.25">
      <c r="A76" s="102" t="s">
        <v>163</v>
      </c>
      <c r="B76" s="102"/>
    </row>
    <row r="77" spans="1:16" x14ac:dyDescent="0.25">
      <c r="A77" s="102" t="s">
        <v>164</v>
      </c>
      <c r="B77" s="102"/>
    </row>
    <row r="80" spans="1:16" ht="14.4" x14ac:dyDescent="0.25">
      <c r="A80" s="151" t="s">
        <v>167</v>
      </c>
      <c r="B80" s="151"/>
    </row>
    <row r="81" spans="1:16" ht="17.25" customHeight="1" x14ac:dyDescent="0.25">
      <c r="A81" s="158" t="s">
        <v>168</v>
      </c>
      <c r="B81" s="174"/>
      <c r="C81" s="181" t="s">
        <v>169</v>
      </c>
      <c r="D81" s="181"/>
      <c r="E81" s="182"/>
      <c r="M81" s="101"/>
      <c r="P81" s="95"/>
    </row>
    <row r="82" spans="1:16" x14ac:dyDescent="0.25">
      <c r="A82" s="156">
        <v>1529</v>
      </c>
      <c r="B82" s="95" t="s">
        <v>170</v>
      </c>
      <c r="C82" s="183"/>
      <c r="D82" s="183"/>
      <c r="E82" s="184"/>
      <c r="M82" s="101"/>
      <c r="P82" s="95"/>
    </row>
    <row r="83" spans="1:16" x14ac:dyDescent="0.25">
      <c r="A83" s="156">
        <v>2308</v>
      </c>
      <c r="B83" s="95" t="s">
        <v>171</v>
      </c>
      <c r="C83" s="183"/>
      <c r="D83" s="183"/>
      <c r="E83" s="184"/>
      <c r="M83" s="101"/>
      <c r="P83" s="95"/>
    </row>
    <row r="84" spans="1:16" x14ac:dyDescent="0.25">
      <c r="A84" s="156">
        <v>20085</v>
      </c>
      <c r="B84" s="95" t="s">
        <v>172</v>
      </c>
      <c r="C84" s="183"/>
      <c r="D84" s="183"/>
      <c r="E84" s="184"/>
      <c r="M84" s="101"/>
      <c r="P84" s="95"/>
    </row>
    <row r="85" spans="1:16" x14ac:dyDescent="0.25">
      <c r="A85" s="156">
        <v>118151</v>
      </c>
      <c r="B85" s="95" t="s">
        <v>173</v>
      </c>
      <c r="C85" s="183"/>
      <c r="D85" s="183"/>
      <c r="E85" s="184"/>
      <c r="M85" s="101"/>
      <c r="P85" s="95"/>
    </row>
    <row r="86" spans="1:16" x14ac:dyDescent="0.25">
      <c r="A86" s="156">
        <v>197520</v>
      </c>
      <c r="B86" s="95" t="s">
        <v>174</v>
      </c>
      <c r="C86" s="183"/>
      <c r="D86" s="183"/>
      <c r="E86" s="184"/>
      <c r="M86" s="101"/>
      <c r="P86" s="95"/>
    </row>
    <row r="87" spans="1:16" x14ac:dyDescent="0.25">
      <c r="A87" s="156">
        <v>295785</v>
      </c>
      <c r="B87" s="95" t="s">
        <v>175</v>
      </c>
      <c r="C87" s="183"/>
      <c r="D87" s="183"/>
      <c r="E87" s="184"/>
      <c r="M87" s="101"/>
      <c r="P87" s="95"/>
    </row>
    <row r="88" spans="1:16" x14ac:dyDescent="0.25">
      <c r="A88" s="156">
        <v>314075</v>
      </c>
      <c r="B88" s="95" t="s">
        <v>176</v>
      </c>
      <c r="C88" s="183"/>
      <c r="D88" s="183"/>
      <c r="E88" s="184"/>
      <c r="M88" s="101"/>
      <c r="P88" s="95"/>
    </row>
    <row r="89" spans="1:16" x14ac:dyDescent="0.25">
      <c r="A89" s="156">
        <v>314076</v>
      </c>
      <c r="B89" s="95" t="s">
        <v>177</v>
      </c>
      <c r="C89" s="183"/>
      <c r="D89" s="183"/>
      <c r="E89" s="184"/>
      <c r="M89" s="101"/>
      <c r="P89" s="95"/>
    </row>
    <row r="90" spans="1:16" x14ac:dyDescent="0.25">
      <c r="A90" s="156">
        <v>314077</v>
      </c>
      <c r="B90" s="95" t="s">
        <v>178</v>
      </c>
      <c r="C90" s="183"/>
      <c r="D90" s="183"/>
      <c r="E90" s="184"/>
      <c r="M90" s="101"/>
      <c r="P90" s="95"/>
    </row>
    <row r="91" spans="1:16" x14ac:dyDescent="0.25">
      <c r="A91" s="156">
        <v>314078</v>
      </c>
      <c r="B91" s="95" t="s">
        <v>179</v>
      </c>
      <c r="C91" s="183"/>
      <c r="D91" s="183"/>
      <c r="E91" s="184"/>
      <c r="M91" s="101"/>
      <c r="P91" s="95"/>
    </row>
    <row r="92" spans="1:16" x14ac:dyDescent="0.25">
      <c r="A92" s="156">
        <v>314079</v>
      </c>
      <c r="B92" s="95" t="s">
        <v>180</v>
      </c>
      <c r="C92" s="183"/>
      <c r="D92" s="183"/>
      <c r="E92" s="184"/>
      <c r="M92" s="101"/>
      <c r="P92" s="95"/>
    </row>
    <row r="93" spans="1:16" x14ac:dyDescent="0.25">
      <c r="A93" s="156">
        <v>314080</v>
      </c>
      <c r="B93" s="95" t="s">
        <v>181</v>
      </c>
      <c r="C93" s="183"/>
      <c r="D93" s="183"/>
      <c r="E93" s="184"/>
      <c r="M93" s="101"/>
      <c r="P93" s="95"/>
    </row>
    <row r="94" spans="1:16" x14ac:dyDescent="0.25">
      <c r="A94" s="156">
        <v>332305</v>
      </c>
      <c r="B94" s="95" t="s">
        <v>182</v>
      </c>
      <c r="C94" s="183"/>
      <c r="D94" s="183"/>
      <c r="E94" s="184"/>
      <c r="M94" s="101"/>
      <c r="P94" s="95"/>
    </row>
    <row r="95" spans="1:16" x14ac:dyDescent="0.25">
      <c r="A95" s="156">
        <v>332444</v>
      </c>
      <c r="B95" s="95" t="s">
        <v>183</v>
      </c>
      <c r="C95" s="183"/>
      <c r="D95" s="183"/>
      <c r="E95" s="184"/>
      <c r="M95" s="101"/>
      <c r="P95" s="95"/>
    </row>
    <row r="96" spans="1:16" x14ac:dyDescent="0.25">
      <c r="A96" s="157">
        <v>409692</v>
      </c>
      <c r="B96" s="175" t="s">
        <v>184</v>
      </c>
      <c r="C96" s="185"/>
      <c r="D96" s="185"/>
      <c r="E96" s="186"/>
      <c r="M96" s="101"/>
      <c r="P96" s="95"/>
    </row>
  </sheetData>
  <mergeCells count="21">
    <mergeCell ref="B38:B44"/>
    <mergeCell ref="B45:B51"/>
    <mergeCell ref="B52:B58"/>
    <mergeCell ref="B59:B65"/>
    <mergeCell ref="B66:B72"/>
    <mergeCell ref="A38:A44"/>
    <mergeCell ref="A45:A51"/>
    <mergeCell ref="A52:A58"/>
    <mergeCell ref="A59:A65"/>
    <mergeCell ref="A66:A72"/>
    <mergeCell ref="A31:A37"/>
    <mergeCell ref="A24:A30"/>
    <mergeCell ref="G1:P1"/>
    <mergeCell ref="A3:A9"/>
    <mergeCell ref="A10:A16"/>
    <mergeCell ref="A17:A23"/>
    <mergeCell ref="B3:B9"/>
    <mergeCell ref="B10:B16"/>
    <mergeCell ref="B17:B23"/>
    <mergeCell ref="B24:B30"/>
    <mergeCell ref="B31:B37"/>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26"/>
  <sheetViews>
    <sheetView showGridLines="0" workbookViewId="0">
      <selection activeCell="O29" sqref="O29"/>
    </sheetView>
  </sheetViews>
  <sheetFormatPr defaultColWidth="9.33203125" defaultRowHeight="13.8" x14ac:dyDescent="0.25"/>
  <cols>
    <col min="1" max="1" width="2.77734375" style="95" customWidth="1"/>
    <col min="2" max="2" width="32.88671875" style="95" customWidth="1"/>
    <col min="3" max="3" width="9.6640625" style="95" bestFit="1" customWidth="1"/>
    <col min="4" max="4" width="10.77734375" style="95" customWidth="1"/>
    <col min="5" max="5" width="7.109375" style="95" customWidth="1"/>
    <col min="6" max="6" width="11.88671875" style="95" bestFit="1" customWidth="1"/>
    <col min="7" max="7" width="1" style="95" customWidth="1"/>
    <col min="8" max="12" width="8.109375" style="95" bestFit="1" customWidth="1"/>
    <col min="13" max="13" width="0.6640625" style="95" customWidth="1"/>
    <col min="14" max="19" width="7" style="95" bestFit="1" customWidth="1"/>
    <col min="20" max="20" width="11.77734375" style="101" bestFit="1" customWidth="1"/>
    <col min="21" max="16384" width="9.33203125" style="95"/>
  </cols>
  <sheetData>
    <row r="1" spans="2:20" s="94" customFormat="1" ht="15" customHeight="1" x14ac:dyDescent="0.25">
      <c r="B1" s="108" t="s">
        <v>292</v>
      </c>
      <c r="C1" s="109"/>
      <c r="D1" s="109"/>
      <c r="E1" s="109"/>
      <c r="F1" s="97"/>
      <c r="G1" s="97"/>
    </row>
    <row r="2" spans="2:20" s="94" customFormat="1" ht="15" customHeight="1" x14ac:dyDescent="0.25">
      <c r="B2" s="108" t="s">
        <v>293</v>
      </c>
      <c r="C2" s="109"/>
      <c r="D2" s="109"/>
      <c r="E2" s="109"/>
      <c r="F2" s="97"/>
      <c r="G2" s="97"/>
      <c r="H2" s="287" t="s">
        <v>10</v>
      </c>
      <c r="I2" s="287"/>
      <c r="J2" s="287"/>
      <c r="K2" s="287"/>
      <c r="L2" s="287"/>
      <c r="M2" s="287"/>
      <c r="N2" s="287"/>
      <c r="O2" s="287"/>
      <c r="P2" s="287"/>
      <c r="Q2" s="287"/>
      <c r="R2" s="287"/>
      <c r="S2" s="287"/>
      <c r="T2" s="287"/>
    </row>
    <row r="3" spans="2:20" ht="15.75" customHeight="1" x14ac:dyDescent="0.25">
      <c r="B3" s="5" t="s">
        <v>94</v>
      </c>
      <c r="C3" s="5" t="s">
        <v>95</v>
      </c>
      <c r="D3" s="323" t="s">
        <v>9</v>
      </c>
      <c r="E3" s="323"/>
      <c r="F3" s="5" t="s">
        <v>0</v>
      </c>
      <c r="H3" s="5" t="s">
        <v>61</v>
      </c>
      <c r="I3" s="5" t="s">
        <v>60</v>
      </c>
      <c r="J3" s="5" t="s">
        <v>62</v>
      </c>
      <c r="K3" s="5" t="s">
        <v>63</v>
      </c>
      <c r="L3" s="5" t="s">
        <v>64</v>
      </c>
      <c r="M3" s="5"/>
      <c r="N3" s="5" t="s">
        <v>356</v>
      </c>
      <c r="O3" s="5" t="s">
        <v>355</v>
      </c>
      <c r="P3" s="5" t="s">
        <v>68</v>
      </c>
      <c r="Q3" s="5" t="s">
        <v>69</v>
      </c>
      <c r="R3" s="5" t="s">
        <v>70</v>
      </c>
      <c r="S3" s="5" t="s">
        <v>354</v>
      </c>
      <c r="T3" s="5" t="s">
        <v>101</v>
      </c>
    </row>
    <row r="4" spans="2:20" x14ac:dyDescent="0.25">
      <c r="B4" s="190" t="s">
        <v>369</v>
      </c>
      <c r="C4" s="33" t="s">
        <v>220</v>
      </c>
      <c r="D4" s="324" t="s">
        <v>281</v>
      </c>
      <c r="E4" s="325"/>
      <c r="F4" s="191">
        <v>8.9999999999999993E-3</v>
      </c>
      <c r="G4" s="192"/>
      <c r="H4" s="13">
        <f>IF($F4*Parâmetros!$C$10&lt;=Parâmetros!$C$11,$F4*Parâmetros!$C$10,Parâmetros!$C$11)</f>
        <v>4.4999999999999999E-4</v>
      </c>
      <c r="I4" s="13">
        <f>IF($F4*Parâmetros!$D$10&lt;=Parâmetros!$D$11,$F4*Parâmetros!$D$10,Parâmetros!$D$11)</f>
        <v>7.1999999999999994E-4</v>
      </c>
      <c r="J4" s="13">
        <f>IF($F4*Parâmetros!$E$10&lt;=Parâmetros!$E$11,$F4*Parâmetros!$E$10,Parâmetros!$E$11)</f>
        <v>1.17E-3</v>
      </c>
      <c r="K4" s="13">
        <f>IF($F4*Parâmetros!$F$10&lt;=Parâmetros!$F$11,$F4*Parâmetros!$F$10,Parâmetros!$F$11)</f>
        <v>1.431E-3</v>
      </c>
      <c r="L4" s="13">
        <f>IF($F4*Parâmetros!$G$10&lt;=Parâmetros!$G$11,$F4*Parâmetros!$G$10,Parâmetros!$G$11)</f>
        <v>1.7099999999999999E-3</v>
      </c>
      <c r="M4" s="13"/>
      <c r="N4" s="13">
        <f>IF($F4*Parâmetros!$J$10&lt;=Parâmetros!$J$11,$F4*Parâmetros!$J$10,Parâmetros!$J$11)</f>
        <v>1.8E-3</v>
      </c>
      <c r="O4" s="13">
        <f>IF($F4*Parâmetros!$K$10&lt;=Parâmetros!$K$11,$F4*Parâmetros!$K$10,Parâmetros!$K$11)</f>
        <v>2.6099999999999995E-3</v>
      </c>
      <c r="P4" s="13">
        <f>IF($F4*Parâmetros!$L$10&lt;=Parâmetros!$L$11,$F4*Parâmetros!$L$10,Parâmetros!$L$11)</f>
        <v>3.5099999999999997E-3</v>
      </c>
      <c r="Q4" s="13">
        <f>IF($F4*Parâmetros!$M$10&lt;=Parâmetros!$M$11,$F4*Parâmetros!$M$10,Parâmetros!$M$11)</f>
        <v>4.1399999999999996E-3</v>
      </c>
      <c r="R4" s="13">
        <f>IF($F4*Parâmetros!$N$10&lt;=Parâmetros!$N$11,$F4*Parâmetros!$N$10,Parâmetros!$N$11)</f>
        <v>4.9500000000000004E-3</v>
      </c>
      <c r="S4" s="13">
        <f>IF($F4*Parâmetros!$O$10&lt;=Parâmetros!$O$11,$F4*Parâmetros!$O$10,Parâmetros!$O$11)</f>
        <v>5.8500000000000002E-3</v>
      </c>
      <c r="T4" s="104">
        <f>IF($F4*Parâmetros!$P$10&lt;=Parâmetros!$P$11,$F4*Parâmetros!$P$10,Parâmetros!$P$11)</f>
        <v>4.9500000000000004E-3</v>
      </c>
    </row>
    <row r="5" spans="2:20" x14ac:dyDescent="0.25">
      <c r="B5" s="149" t="s">
        <v>370</v>
      </c>
      <c r="C5" s="8" t="s">
        <v>220</v>
      </c>
      <c r="D5" s="321" t="s">
        <v>281</v>
      </c>
      <c r="E5" s="322"/>
      <c r="F5" s="176">
        <v>2.7E-2</v>
      </c>
      <c r="G5" s="177"/>
      <c r="H5" s="147">
        <f>IF($F5*Parâmetros!$C$10&lt;=Parâmetros!$C$11,$F5*Parâmetros!$C$10,Parâmetros!$C$11)</f>
        <v>1.3500000000000001E-3</v>
      </c>
      <c r="I5" s="147">
        <f>IF($F5*Parâmetros!$D$10&lt;=Parâmetros!$D$11,$F5*Parâmetros!$D$10,Parâmetros!$D$11)</f>
        <v>2.16E-3</v>
      </c>
      <c r="J5" s="147">
        <f>IF($F5*Parâmetros!$E$10&lt;=Parâmetros!$E$11,$F5*Parâmetros!$E$10,Parâmetros!$E$11)</f>
        <v>3.5100000000000001E-3</v>
      </c>
      <c r="K5" s="147">
        <f>IF($F5*Parâmetros!$F$10&lt;=Parâmetros!$F$11,$F5*Parâmetros!$F$10,Parâmetros!$F$11)</f>
        <v>4.2929999999999999E-3</v>
      </c>
      <c r="L5" s="147">
        <f>IF($F5*Parâmetros!$G$10&lt;=Parâmetros!$G$11,$F5*Parâmetros!$G$10,Parâmetros!$G$11)</f>
        <v>5.13E-3</v>
      </c>
      <c r="M5" s="147"/>
      <c r="N5" s="147">
        <f>IF($F5*Parâmetros!$J$10&lt;=Parâmetros!$J$11,$F5*Parâmetros!$J$10,Parâmetros!$J$11)</f>
        <v>5.4000000000000003E-3</v>
      </c>
      <c r="O5" s="147">
        <f>IF($F5*Parâmetros!$K$10&lt;=Parâmetros!$K$11,$F5*Parâmetros!$K$10,Parâmetros!$K$11)</f>
        <v>7.8300000000000002E-3</v>
      </c>
      <c r="P5" s="147">
        <f>IF($F5*Parâmetros!$L$10&lt;=Parâmetros!$L$11,$F5*Parâmetros!$L$10,Parâmetros!$L$11)</f>
        <v>1.0529999999999999E-2</v>
      </c>
      <c r="Q5" s="147">
        <f>IF($F5*Parâmetros!$M$10&lt;=Parâmetros!$M$11,$F5*Parâmetros!$M$10,Parâmetros!$M$11)</f>
        <v>1.242E-2</v>
      </c>
      <c r="R5" s="147">
        <f>IF($F5*Parâmetros!$N$10&lt;=Parâmetros!$N$11,$F5*Parâmetros!$N$10,Parâmetros!$N$11)</f>
        <v>1.485E-2</v>
      </c>
      <c r="S5" s="147">
        <f>IF($F5*Parâmetros!$O$10&lt;=Parâmetros!$O$11,$F5*Parâmetros!$O$10,Parâmetros!$O$11)</f>
        <v>1.755E-2</v>
      </c>
      <c r="T5" s="148">
        <f>IF($F5*Parâmetros!$P$10&lt;=Parâmetros!$P$11,$F5*Parâmetros!$P$10,Parâmetros!$P$11)</f>
        <v>1.485E-2</v>
      </c>
    </row>
    <row r="6" spans="2:20" x14ac:dyDescent="0.25">
      <c r="B6" s="111"/>
      <c r="M6" s="107"/>
      <c r="N6" s="107"/>
      <c r="O6" s="107"/>
      <c r="T6" s="153"/>
    </row>
    <row r="7" spans="2:20" x14ac:dyDescent="0.25">
      <c r="B7" s="100" t="s">
        <v>5</v>
      </c>
      <c r="C7" s="100"/>
      <c r="D7" s="100"/>
      <c r="E7" s="100"/>
      <c r="M7" s="107"/>
      <c r="N7" s="107"/>
      <c r="O7" s="107"/>
    </row>
    <row r="8" spans="2:20" x14ac:dyDescent="0.25">
      <c r="B8" s="102" t="s">
        <v>91</v>
      </c>
      <c r="C8" s="98"/>
      <c r="D8" s="98"/>
      <c r="E8" s="98"/>
      <c r="M8" s="107"/>
      <c r="N8" s="107"/>
      <c r="O8" s="107"/>
    </row>
    <row r="9" spans="2:20" x14ac:dyDescent="0.25">
      <c r="B9" s="102" t="s">
        <v>365</v>
      </c>
      <c r="C9" s="98"/>
      <c r="D9" s="98"/>
      <c r="E9" s="98"/>
      <c r="M9" s="107"/>
      <c r="N9" s="107"/>
      <c r="O9" s="107"/>
    </row>
    <row r="10" spans="2:20" x14ac:dyDescent="0.25">
      <c r="B10" s="102" t="s">
        <v>371</v>
      </c>
      <c r="C10" s="98" t="s">
        <v>357</v>
      </c>
      <c r="D10" s="98"/>
      <c r="E10" s="98"/>
      <c r="M10" s="107"/>
      <c r="N10" s="107"/>
      <c r="O10" s="107"/>
    </row>
    <row r="11" spans="2:20" x14ac:dyDescent="0.25">
      <c r="B11" s="102" t="s">
        <v>372</v>
      </c>
      <c r="M11" s="107"/>
      <c r="N11" s="107"/>
      <c r="O11" s="107"/>
    </row>
    <row r="12" spans="2:20" x14ac:dyDescent="0.25">
      <c r="B12" s="102" t="s">
        <v>373</v>
      </c>
      <c r="M12" s="107"/>
      <c r="N12" s="107"/>
      <c r="O12" s="107"/>
    </row>
    <row r="13" spans="2:20" x14ac:dyDescent="0.25">
      <c r="B13" s="111"/>
      <c r="M13" s="107"/>
      <c r="N13" s="107"/>
      <c r="O13" s="107"/>
      <c r="T13" s="153"/>
    </row>
    <row r="14" spans="2:20" ht="14.4" x14ac:dyDescent="0.25">
      <c r="B14" s="108" t="s">
        <v>294</v>
      </c>
      <c r="C14" s="110"/>
      <c r="D14" s="110"/>
      <c r="E14" s="110"/>
      <c r="F14" s="152"/>
      <c r="G14" s="98"/>
      <c r="H14" s="107"/>
      <c r="I14" s="107"/>
      <c r="J14" s="107"/>
      <c r="K14" s="107"/>
      <c r="L14" s="107"/>
      <c r="M14" s="107"/>
      <c r="N14" s="107"/>
      <c r="O14" s="107"/>
      <c r="P14" s="107"/>
      <c r="Q14" s="107"/>
      <c r="R14" s="107"/>
      <c r="S14" s="107"/>
      <c r="T14" s="153"/>
    </row>
    <row r="15" spans="2:20" ht="12.75" customHeight="1" x14ac:dyDescent="0.25">
      <c r="B15" s="5" t="s">
        <v>94</v>
      </c>
      <c r="C15" s="5" t="s">
        <v>95</v>
      </c>
      <c r="D15" s="323" t="s">
        <v>9</v>
      </c>
      <c r="E15" s="323"/>
      <c r="F15" s="5" t="s">
        <v>0</v>
      </c>
      <c r="H15" s="5" t="s">
        <v>61</v>
      </c>
      <c r="I15" s="5" t="s">
        <v>60</v>
      </c>
      <c r="J15" s="5" t="s">
        <v>62</v>
      </c>
      <c r="K15" s="5" t="s">
        <v>63</v>
      </c>
      <c r="L15" s="5" t="s">
        <v>64</v>
      </c>
      <c r="M15" s="5"/>
      <c r="N15" s="5" t="s">
        <v>356</v>
      </c>
      <c r="O15" s="5" t="s">
        <v>355</v>
      </c>
      <c r="P15" s="5" t="s">
        <v>68</v>
      </c>
      <c r="Q15" s="5" t="s">
        <v>69</v>
      </c>
      <c r="R15" s="5" t="s">
        <v>70</v>
      </c>
      <c r="S15" s="5" t="s">
        <v>354</v>
      </c>
      <c r="T15" s="5" t="s">
        <v>101</v>
      </c>
    </row>
    <row r="16" spans="2:20" ht="17.25" customHeight="1" x14ac:dyDescent="0.25">
      <c r="B16" s="190" t="s">
        <v>369</v>
      </c>
      <c r="C16" s="190" t="s">
        <v>221</v>
      </c>
      <c r="D16" s="324" t="s">
        <v>275</v>
      </c>
      <c r="E16" s="325"/>
      <c r="F16" s="178">
        <v>8.9999999999999993E-3</v>
      </c>
      <c r="G16" s="193"/>
      <c r="H16" s="178">
        <f>IF($F16*Parâmetros!$C$10&lt;=Parâmetros!$C$11,$F16*Parâmetros!$C$10,Parâmetros!$C$11)</f>
        <v>4.4999999999999999E-4</v>
      </c>
      <c r="I16" s="178">
        <f>IF($F16*Parâmetros!$D$10&lt;=Parâmetros!$D$11,$F16*Parâmetros!$D$10,Parâmetros!$D$11)</f>
        <v>7.1999999999999994E-4</v>
      </c>
      <c r="J16" s="178">
        <f>IF($F16*Parâmetros!$E$10&lt;=Parâmetros!$E$11,$F16*Parâmetros!$E$10,Parâmetros!$E$11)</f>
        <v>1.17E-3</v>
      </c>
      <c r="K16" s="178">
        <f>IF($F16*Parâmetros!$F$10&lt;=Parâmetros!$F$11,$F16*Parâmetros!$F$10,Parâmetros!$F$11)</f>
        <v>1.431E-3</v>
      </c>
      <c r="L16" s="178">
        <f>IF($F16*Parâmetros!$G$10&lt;=Parâmetros!$G$11,$F16*Parâmetros!$G$10,Parâmetros!$G$11)</f>
        <v>1.7099999999999999E-3</v>
      </c>
      <c r="M16" s="48"/>
      <c r="N16" s="178">
        <f>IF($F16*Parâmetros!$J$10&lt;=Parâmetros!$J$11,$F16*Parâmetros!$J$10,Parâmetros!$J$11)</f>
        <v>1.8E-3</v>
      </c>
      <c r="O16" s="178">
        <f>IF($F16*Parâmetros!$K$10&lt;=Parâmetros!$K$11,$F16*Parâmetros!$K$10,Parâmetros!$K$11)</f>
        <v>2.6099999999999995E-3</v>
      </c>
      <c r="P16" s="178">
        <f>IF($F16*Parâmetros!$L$10&lt;=Parâmetros!$L$11,$F16*Parâmetros!$L$10,Parâmetros!$L$11)</f>
        <v>3.5099999999999997E-3</v>
      </c>
      <c r="Q16" s="178">
        <f>IF($F16*Parâmetros!$M$10&lt;=Parâmetros!$M$11,$F16*Parâmetros!$M$10,Parâmetros!$M$11)</f>
        <v>4.1399999999999996E-3</v>
      </c>
      <c r="R16" s="178">
        <f>IF($F16*Parâmetros!$N$10&lt;=Parâmetros!$N$11,$F16*Parâmetros!$N$10,Parâmetros!$N$11)</f>
        <v>4.9500000000000004E-3</v>
      </c>
      <c r="S16" s="178">
        <f>IF($F16*Parâmetros!$O$10&lt;=Parâmetros!$O$11,$F16*Parâmetros!$O$10,Parâmetros!$O$11)</f>
        <v>5.8500000000000002E-3</v>
      </c>
      <c r="T16" s="180">
        <f>IF($F16*Parâmetros!$P$10&lt;=Parâmetros!$P$11,$F16*Parâmetros!$P$10,Parâmetros!$P$11)</f>
        <v>4.9500000000000004E-3</v>
      </c>
    </row>
    <row r="17" spans="2:20" ht="17.25" customHeight="1" x14ac:dyDescent="0.25">
      <c r="B17" s="149" t="s">
        <v>374</v>
      </c>
      <c r="C17" s="149" t="s">
        <v>221</v>
      </c>
      <c r="D17" s="321" t="s">
        <v>275</v>
      </c>
      <c r="E17" s="322"/>
      <c r="F17" s="10">
        <v>2.7E-2</v>
      </c>
      <c r="G17" s="110"/>
      <c r="H17" s="10">
        <f>IF($F17*Parâmetros!$C$10&lt;=Parâmetros!$C$11,$F17*Parâmetros!$C$10,Parâmetros!$C$11)</f>
        <v>1.3500000000000001E-3</v>
      </c>
      <c r="I17" s="10">
        <f>IF($F17*Parâmetros!$D$10&lt;=Parâmetros!$D$11,$F17*Parâmetros!$D$10,Parâmetros!$D$11)</f>
        <v>2.16E-3</v>
      </c>
      <c r="J17" s="10">
        <f>IF($F17*Parâmetros!$E$10&lt;=Parâmetros!$E$11,$F17*Parâmetros!$E$10,Parâmetros!$E$11)</f>
        <v>3.5100000000000001E-3</v>
      </c>
      <c r="K17" s="10">
        <f>IF($F17*Parâmetros!$F$10&lt;=Parâmetros!$F$11,$F17*Parâmetros!$F$10,Parâmetros!$F$11)</f>
        <v>4.2929999999999999E-3</v>
      </c>
      <c r="L17" s="10">
        <f>IF($F17*Parâmetros!$G$10&lt;=Parâmetros!$G$11,$F17*Parâmetros!$G$10,Parâmetros!$G$11)</f>
        <v>5.13E-3</v>
      </c>
      <c r="M17" s="99"/>
      <c r="N17" s="10">
        <f>IF($F17*Parâmetros!$J$10&lt;=Parâmetros!$J$11,$F17*Parâmetros!$J$10,Parâmetros!$J$11)</f>
        <v>5.4000000000000003E-3</v>
      </c>
      <c r="O17" s="10">
        <f>IF($F17*Parâmetros!$K$10&lt;=Parâmetros!$K$11,$F17*Parâmetros!$K$10,Parâmetros!$K$11)</f>
        <v>7.8300000000000002E-3</v>
      </c>
      <c r="P17" s="10">
        <f>IF($F17*Parâmetros!$L$10&lt;=Parâmetros!$L$11,$F17*Parâmetros!$L$10,Parâmetros!$L$11)</f>
        <v>1.0529999999999999E-2</v>
      </c>
      <c r="Q17" s="10">
        <f>IF($F17*Parâmetros!$M$10&lt;=Parâmetros!$M$11,$F17*Parâmetros!$M$10,Parâmetros!$M$11)</f>
        <v>1.242E-2</v>
      </c>
      <c r="R17" s="10">
        <f>IF($F17*Parâmetros!$N$10&lt;=Parâmetros!$N$11,$F17*Parâmetros!$N$10,Parâmetros!$N$11)</f>
        <v>1.485E-2</v>
      </c>
      <c r="S17" s="10">
        <f>IF($F17*Parâmetros!$O$10&lt;=Parâmetros!$O$11,$F17*Parâmetros!$O$10,Parâmetros!$O$11)</f>
        <v>1.755E-2</v>
      </c>
      <c r="T17" s="150">
        <f>IF($F17*Parâmetros!$P$10&lt;=Parâmetros!$P$11,$F17*Parâmetros!$P$10,Parâmetros!$P$11)</f>
        <v>1.485E-2</v>
      </c>
    </row>
    <row r="18" spans="2:20" x14ac:dyDescent="0.25">
      <c r="B18" s="100" t="s">
        <v>5</v>
      </c>
      <c r="C18" s="100"/>
      <c r="D18" s="100"/>
      <c r="E18" s="100"/>
      <c r="M18" s="107"/>
      <c r="N18" s="107"/>
      <c r="O18" s="107"/>
    </row>
    <row r="19" spans="2:20" x14ac:dyDescent="0.25">
      <c r="B19" s="102" t="s">
        <v>159</v>
      </c>
      <c r="C19" s="98"/>
      <c r="D19" s="98"/>
      <c r="E19" s="98"/>
      <c r="M19" s="107"/>
      <c r="N19" s="107"/>
      <c r="O19" s="107"/>
    </row>
    <row r="20" spans="2:20" x14ac:dyDescent="0.25">
      <c r="B20" s="102" t="s">
        <v>282</v>
      </c>
      <c r="C20" s="98"/>
      <c r="D20" s="98"/>
      <c r="E20" s="98"/>
      <c r="M20" s="107"/>
      <c r="N20" s="107"/>
      <c r="O20" s="107"/>
    </row>
    <row r="21" spans="2:20" x14ac:dyDescent="0.25">
      <c r="B21" s="102" t="s">
        <v>93</v>
      </c>
      <c r="L21" s="107"/>
      <c r="M21" s="107"/>
      <c r="N21" s="107"/>
      <c r="O21" s="107"/>
    </row>
    <row r="22" spans="2:20" x14ac:dyDescent="0.25">
      <c r="B22" s="102" t="s">
        <v>283</v>
      </c>
      <c r="M22" s="107"/>
      <c r="N22" s="107"/>
      <c r="O22" s="107"/>
    </row>
    <row r="23" spans="2:20" x14ac:dyDescent="0.25">
      <c r="M23" s="107"/>
      <c r="N23" s="107"/>
      <c r="O23" s="107"/>
    </row>
    <row r="24" spans="2:20" x14ac:dyDescent="0.25">
      <c r="M24" s="107"/>
      <c r="N24" s="107"/>
      <c r="O24" s="107"/>
    </row>
    <row r="25" spans="2:20" x14ac:dyDescent="0.25">
      <c r="M25" s="107"/>
      <c r="N25" s="107"/>
      <c r="O25" s="107"/>
    </row>
    <row r="26" spans="2:20" x14ac:dyDescent="0.25">
      <c r="M26" s="107"/>
      <c r="N26" s="107"/>
      <c r="O26" s="107"/>
    </row>
  </sheetData>
  <mergeCells count="7">
    <mergeCell ref="D17:E17"/>
    <mergeCell ref="H2:T2"/>
    <mergeCell ref="D3:E3"/>
    <mergeCell ref="D4:E4"/>
    <mergeCell ref="D5:E5"/>
    <mergeCell ref="D15:E15"/>
    <mergeCell ref="D16:E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26"/>
  <sheetViews>
    <sheetView showGridLines="0" workbookViewId="0">
      <selection activeCell="G17" sqref="G17"/>
    </sheetView>
  </sheetViews>
  <sheetFormatPr defaultColWidth="9.33203125" defaultRowHeight="13.8" x14ac:dyDescent="0.25"/>
  <cols>
    <col min="1" max="1" width="2.77734375" style="95" customWidth="1"/>
    <col min="2" max="2" width="34.5546875" style="95" customWidth="1"/>
    <col min="3" max="3" width="12.109375" style="95" bestFit="1" customWidth="1"/>
    <col min="4" max="4" width="15.109375" style="95" bestFit="1" customWidth="1"/>
    <col min="5" max="5" width="16.109375" style="95" bestFit="1" customWidth="1"/>
    <col min="6" max="7" width="7.5546875" style="95" bestFit="1" customWidth="1"/>
    <col min="8" max="8" width="1" style="95" customWidth="1"/>
    <col min="9" max="13" width="8.109375" style="95" bestFit="1" customWidth="1"/>
    <col min="14" max="14" width="0.6640625" style="95" customWidth="1"/>
    <col min="15" max="20" width="7" style="95" bestFit="1" customWidth="1"/>
    <col min="21" max="21" width="11.77734375" style="101" bestFit="1" customWidth="1"/>
    <col min="22" max="16384" width="9.33203125" style="95"/>
  </cols>
  <sheetData>
    <row r="1" spans="2:21" ht="14.4" x14ac:dyDescent="0.25">
      <c r="B1" s="151" t="s">
        <v>284</v>
      </c>
      <c r="C1" s="151"/>
    </row>
    <row r="2" spans="2:21" s="94" customFormat="1" ht="14.4" x14ac:dyDescent="0.25">
      <c r="B2" s="112" t="s">
        <v>285</v>
      </c>
      <c r="C2" s="112"/>
      <c r="D2" s="113"/>
      <c r="E2" s="113"/>
      <c r="H2" s="97"/>
      <c r="I2" s="287" t="s">
        <v>10</v>
      </c>
      <c r="J2" s="287"/>
      <c r="K2" s="287"/>
      <c r="L2" s="287"/>
      <c r="M2" s="287"/>
      <c r="N2" s="287"/>
      <c r="O2" s="287"/>
      <c r="P2" s="287"/>
      <c r="Q2" s="287"/>
      <c r="R2" s="287"/>
      <c r="S2" s="287"/>
      <c r="T2" s="287"/>
      <c r="U2" s="287"/>
    </row>
    <row r="3" spans="2:21" x14ac:dyDescent="0.25">
      <c r="B3" s="5" t="s">
        <v>20</v>
      </c>
      <c r="C3" s="5" t="s">
        <v>95</v>
      </c>
      <c r="D3" s="5" t="s">
        <v>6</v>
      </c>
      <c r="E3" s="5" t="s">
        <v>9</v>
      </c>
      <c r="F3" s="5" t="s">
        <v>7</v>
      </c>
      <c r="G3" s="5" t="s">
        <v>4</v>
      </c>
      <c r="I3" s="5" t="s">
        <v>61</v>
      </c>
      <c r="J3" s="5" t="s">
        <v>60</v>
      </c>
      <c r="K3" s="5" t="s">
        <v>62</v>
      </c>
      <c r="L3" s="5" t="s">
        <v>63</v>
      </c>
      <c r="M3" s="5" t="s">
        <v>64</v>
      </c>
      <c r="N3" s="47"/>
      <c r="O3" s="5" t="s">
        <v>356</v>
      </c>
      <c r="P3" s="5" t="s">
        <v>355</v>
      </c>
      <c r="Q3" s="5" t="s">
        <v>68</v>
      </c>
      <c r="R3" s="5" t="s">
        <v>69</v>
      </c>
      <c r="S3" s="5" t="s">
        <v>70</v>
      </c>
      <c r="T3" s="5" t="s">
        <v>354</v>
      </c>
      <c r="U3" s="5" t="s">
        <v>101</v>
      </c>
    </row>
    <row r="4" spans="2:21" x14ac:dyDescent="0.25">
      <c r="B4" s="33" t="s">
        <v>358</v>
      </c>
      <c r="C4" s="326" t="s">
        <v>219</v>
      </c>
      <c r="D4" s="290" t="s">
        <v>96</v>
      </c>
      <c r="E4" s="329" t="s">
        <v>324</v>
      </c>
      <c r="F4" s="13">
        <v>1.6E-2</v>
      </c>
      <c r="G4" s="13">
        <v>1.7999999999999999E-2</v>
      </c>
      <c r="I4" s="13">
        <f>IF($F4*Parâmetros!$C$10&lt;=Parâmetros!$C$11,$F4*Parâmetros!$C$10,Parâmetros!$C$11)</f>
        <v>8.0000000000000004E-4</v>
      </c>
      <c r="J4" s="13">
        <f>IF($F4*Parâmetros!$D$10&lt;=Parâmetros!$D$11,$F4*Parâmetros!$D$10,Parâmetros!$D$11)</f>
        <v>1.2800000000000001E-3</v>
      </c>
      <c r="K4" s="13">
        <f>IF($F4*Parâmetros!$E$10&lt;=Parâmetros!$E$11,$F4*Parâmetros!$E$10,Parâmetros!$E$11)</f>
        <v>2.0800000000000003E-3</v>
      </c>
      <c r="L4" s="13">
        <f>IF($F4*Parâmetros!$F$10&lt;=Parâmetros!$F$11,$F4*Parâmetros!$F$10,Parâmetros!$F$11)</f>
        <v>2.5440000000000003E-3</v>
      </c>
      <c r="M4" s="13">
        <f>IF($F4*Parâmetros!$G$10&lt;=Parâmetros!$G$11,$F4*Parâmetros!$G$10,Parâmetros!$G$11)</f>
        <v>3.0400000000000002E-3</v>
      </c>
      <c r="N4" s="99"/>
      <c r="O4" s="13">
        <f>IF($F4*Parâmetros!$J$10&lt;=Parâmetros!$J$11,$F4*Parâmetros!$J$10,Parâmetros!$J$11)</f>
        <v>3.2000000000000002E-3</v>
      </c>
      <c r="P4" s="13">
        <f>IF($F4*Parâmetros!$K$10&lt;=Parâmetros!$K$11,$F4*Parâmetros!$K$10,Parâmetros!$K$11)</f>
        <v>4.64E-3</v>
      </c>
      <c r="Q4" s="13">
        <f>IF($F4*Parâmetros!$L$10&lt;=Parâmetros!$L$11,$F4*Parâmetros!$L$10,Parâmetros!$L$11)</f>
        <v>6.2400000000000008E-3</v>
      </c>
      <c r="R4" s="13">
        <f>IF($F4*Parâmetros!$M$10&lt;=Parâmetros!$M$11,$F4*Parâmetros!$M$10,Parâmetros!$M$11)</f>
        <v>7.3600000000000002E-3</v>
      </c>
      <c r="S4" s="13">
        <f>IF($F4*Parâmetros!$N$10&lt;=Parâmetros!$N$11,$F4*Parâmetros!$N$10,Parâmetros!$N$11)</f>
        <v>8.8000000000000005E-3</v>
      </c>
      <c r="T4" s="13">
        <f>IF($F4*Parâmetros!$O$10&lt;=Parâmetros!$O$11,$F4*Parâmetros!$O$10,Parâmetros!$O$11)</f>
        <v>1.0400000000000001E-2</v>
      </c>
      <c r="U4" s="104">
        <f>IF($F4*Parâmetros!$P$10&lt;=Parâmetros!$P$11,$F4*Parâmetros!$P$10,Parâmetros!$P$11)</f>
        <v>8.8000000000000005E-3</v>
      </c>
    </row>
    <row r="5" spans="2:21" x14ac:dyDescent="0.25">
      <c r="B5" s="27" t="s">
        <v>286</v>
      </c>
      <c r="C5" s="327"/>
      <c r="D5" s="291"/>
      <c r="E5" s="330"/>
      <c r="F5" s="12">
        <v>4.8000000000000001E-2</v>
      </c>
      <c r="G5" s="12">
        <v>5.3999999999999999E-2</v>
      </c>
      <c r="H5" s="98"/>
      <c r="I5" s="147">
        <f>IF($F5*Parâmetros!$C$10&lt;=Parâmetros!$C$11,$F5*Parâmetros!$C$10,Parâmetros!$C$11)</f>
        <v>2.4000000000000002E-3</v>
      </c>
      <c r="J5" s="147">
        <f>IF($F5*Parâmetros!$D$10&lt;=Parâmetros!$D$11,$F5*Parâmetros!$D$10,Parâmetros!$D$11)</f>
        <v>3.8400000000000001E-3</v>
      </c>
      <c r="K5" s="147">
        <f>IF($F5*Parâmetros!$E$10&lt;=Parâmetros!$E$11,$F5*Parâmetros!$E$10,Parâmetros!$E$11)</f>
        <v>6.2400000000000008E-3</v>
      </c>
      <c r="L5" s="147">
        <f>IF($F5*Parâmetros!$F$10&lt;=Parâmetros!$F$11,$F5*Parâmetros!$F$10,Parâmetros!$F$11)</f>
        <v>7.6319999999999999E-3</v>
      </c>
      <c r="M5" s="147">
        <f>IF($F5*Parâmetros!$G$10&lt;=Parâmetros!$G$11,$F5*Parâmetros!$G$10,Parâmetros!$G$11)</f>
        <v>9.1199999999999996E-3</v>
      </c>
      <c r="N5" s="99"/>
      <c r="O5" s="147">
        <f>IF($F5*Parâmetros!$J$10&lt;=Parâmetros!$J$11,$F5*Parâmetros!$J$10,Parâmetros!$J$11)</f>
        <v>9.6000000000000009E-3</v>
      </c>
      <c r="P5" s="147">
        <f>IF($F5*Parâmetros!$K$10&lt;=Parâmetros!$K$11,$F5*Parâmetros!$K$10,Parâmetros!$K$11)</f>
        <v>1.392E-2</v>
      </c>
      <c r="Q5" s="147">
        <f>IF($F5*Parâmetros!$L$10&lt;=Parâmetros!$L$11,$F5*Parâmetros!$L$10,Parâmetros!$L$11)</f>
        <v>1.8720000000000001E-2</v>
      </c>
      <c r="R5" s="147">
        <f>IF($F5*Parâmetros!$M$10&lt;=Parâmetros!$M$11,$F5*Parâmetros!$M$10,Parâmetros!$M$11)</f>
        <v>2.2080000000000002E-2</v>
      </c>
      <c r="S5" s="147">
        <f>IF($F5*Parâmetros!$N$10&lt;=Parâmetros!$N$11,$F5*Parâmetros!$N$10,Parâmetros!$N$11)</f>
        <v>2.6400000000000003E-2</v>
      </c>
      <c r="T5" s="147">
        <f>IF($F5*Parâmetros!$O$10&lt;=Parâmetros!$O$11,$F5*Parâmetros!$O$10,Parâmetros!$O$11)</f>
        <v>3.1200000000000002E-2</v>
      </c>
      <c r="U5" s="148">
        <f>IF($F5*Parâmetros!$P$10&lt;=Parâmetros!$P$11,$F5*Parâmetros!$P$10,Parâmetros!$P$11)</f>
        <v>2.6400000000000003E-2</v>
      </c>
    </row>
    <row r="6" spans="2:21" x14ac:dyDescent="0.25">
      <c r="B6" s="33" t="s">
        <v>287</v>
      </c>
      <c r="C6" s="327"/>
      <c r="D6" s="291"/>
      <c r="E6" s="330"/>
      <c r="F6" s="13">
        <v>7.1999999999999995E-2</v>
      </c>
      <c r="G6" s="13">
        <v>8.0500000000000002E-2</v>
      </c>
      <c r="H6" s="98"/>
      <c r="I6" s="13">
        <f>IF($F6*Parâmetros!$C$10&lt;=Parâmetros!$C$11,$F6*Parâmetros!$C$10,Parâmetros!$C$11)</f>
        <v>3.0000000000000001E-3</v>
      </c>
      <c r="J6" s="13">
        <f>IF($F6*Parâmetros!$D$10&lt;=Parâmetros!$D$11,$F6*Parâmetros!$D$10,Parâmetros!$D$11)</f>
        <v>4.7999999999999996E-3</v>
      </c>
      <c r="K6" s="13">
        <f>IF($F6*Parâmetros!$E$10&lt;=Parâmetros!$E$11,$F6*Parâmetros!$E$10,Parâmetros!$E$11)</f>
        <v>8.3999999999999995E-3</v>
      </c>
      <c r="L6" s="13">
        <f>IF($F6*Parâmetros!$F$10&lt;=Parâmetros!$F$11,$F6*Parâmetros!$F$10,Parâmetros!$F$11)</f>
        <v>1.0200000000000001E-2</v>
      </c>
      <c r="M6" s="13">
        <f>IF($F6*Parâmetros!$G$10&lt;=Parâmetros!$G$11,$F6*Parâmetros!$G$10,Parâmetros!$G$11)</f>
        <v>1.2E-2</v>
      </c>
      <c r="N6" s="99"/>
      <c r="O6" s="13">
        <f>IF($F6*Parâmetros!$J$10&lt;=Parâmetros!$J$11,$F6*Parâmetros!$J$10,Parâmetros!$J$11)</f>
        <v>1.44E-2</v>
      </c>
      <c r="P6" s="13">
        <f>IF($F6*Parâmetros!$K$10&lt;=Parâmetros!$K$11,$F6*Parâmetros!$K$10,Parâmetros!$K$11)</f>
        <v>2.0879999999999996E-2</v>
      </c>
      <c r="Q6" s="13">
        <f>IF($F6*Parâmetros!$L$10&lt;=Parâmetros!$L$11,$F6*Parâmetros!$L$10,Parâmetros!$L$11)</f>
        <v>2.5000000000000001E-2</v>
      </c>
      <c r="R6" s="13">
        <f>IF($F6*Parâmetros!$M$10&lt;=Parâmetros!$M$11,$F6*Parâmetros!$M$10,Parâmetros!$M$11)</f>
        <v>0.03</v>
      </c>
      <c r="S6" s="13">
        <f>IF($F6*Parâmetros!$N$10&lt;=Parâmetros!$N$11,$F6*Parâmetros!$N$10,Parâmetros!$N$11)</f>
        <v>3.5999999999999997E-2</v>
      </c>
      <c r="T6" s="13">
        <f>IF($F6*Parâmetros!$O$10&lt;=Parâmetros!$O$11,$F6*Parâmetros!$O$10,Parâmetros!$O$11)</f>
        <v>4.2999999999999997E-2</v>
      </c>
      <c r="U6" s="104">
        <f>IF($F6*Parâmetros!$P$10&lt;=Parâmetros!$P$11,$F6*Parâmetros!$P$10,Parâmetros!$P$11)</f>
        <v>3.9600000000000003E-2</v>
      </c>
    </row>
    <row r="7" spans="2:21" x14ac:dyDescent="0.25">
      <c r="B7" s="27" t="s">
        <v>288</v>
      </c>
      <c r="C7" s="328"/>
      <c r="D7" s="292"/>
      <c r="E7" s="331"/>
      <c r="F7" s="12">
        <v>9.6000000000000002E-2</v>
      </c>
      <c r="G7" s="12">
        <v>0.1075</v>
      </c>
      <c r="H7" s="98"/>
      <c r="I7" s="147">
        <f>IF($F7*Parâmetros!$C$10&lt;=Parâmetros!$C$11,$F7*Parâmetros!$C$10,Parâmetros!$C$11)</f>
        <v>3.0000000000000001E-3</v>
      </c>
      <c r="J7" s="147">
        <f>IF($F7*Parâmetros!$D$10&lt;=Parâmetros!$D$11,$F7*Parâmetros!$D$10,Parâmetros!$D$11)</f>
        <v>4.7999999999999996E-3</v>
      </c>
      <c r="K7" s="147">
        <f>IF($F7*Parâmetros!$E$10&lt;=Parâmetros!$E$11,$F7*Parâmetros!$E$10,Parâmetros!$E$11)</f>
        <v>8.3999999999999995E-3</v>
      </c>
      <c r="L7" s="147">
        <f>IF($F7*Parâmetros!$F$10&lt;=Parâmetros!$F$11,$F7*Parâmetros!$F$10,Parâmetros!$F$11)</f>
        <v>1.0200000000000001E-2</v>
      </c>
      <c r="M7" s="147">
        <f>IF($F7*Parâmetros!$G$10&lt;=Parâmetros!$G$11,$F7*Parâmetros!$G$10,Parâmetros!$G$11)</f>
        <v>1.2E-2</v>
      </c>
      <c r="N7" s="99"/>
      <c r="O7" s="147">
        <f>IF($F7*Parâmetros!$J$10&lt;=Parâmetros!$J$11,$F7*Parâmetros!$J$10,Parâmetros!$J$11)</f>
        <v>1.9200000000000002E-2</v>
      </c>
      <c r="P7" s="147">
        <f>IF($F7*Parâmetros!$K$10&lt;=Parâmetros!$K$11,$F7*Parâmetros!$K$10,Parâmetros!$K$11)</f>
        <v>2.2499999999999999E-2</v>
      </c>
      <c r="Q7" s="147">
        <f>IF($F7*Parâmetros!$L$10&lt;=Parâmetros!$L$11,$F7*Parâmetros!$L$10,Parâmetros!$L$11)</f>
        <v>2.5000000000000001E-2</v>
      </c>
      <c r="R7" s="147">
        <f>IF($F7*Parâmetros!$M$10&lt;=Parâmetros!$M$11,$F7*Parâmetros!$M$10,Parâmetros!$M$11)</f>
        <v>0.03</v>
      </c>
      <c r="S7" s="147">
        <f>IF($F7*Parâmetros!$N$10&lt;=Parâmetros!$N$11,$F7*Parâmetros!$N$10,Parâmetros!$N$11)</f>
        <v>3.5999999999999997E-2</v>
      </c>
      <c r="T7" s="147">
        <f>IF($F7*Parâmetros!$O$10&lt;=Parâmetros!$O$11,$F7*Parâmetros!$O$10,Parâmetros!$O$11)</f>
        <v>4.2999999999999997E-2</v>
      </c>
      <c r="U7" s="148">
        <f>IF($F7*Parâmetros!$P$10&lt;=Parâmetros!$P$11,$F7*Parâmetros!$P$10,Parâmetros!$P$11)</f>
        <v>4.4999999999999998E-2</v>
      </c>
    </row>
    <row r="8" spans="2:21" ht="14.4" x14ac:dyDescent="0.25">
      <c r="B8" s="151" t="s">
        <v>158</v>
      </c>
      <c r="C8" s="151"/>
      <c r="N8" s="107"/>
      <c r="O8" s="107"/>
      <c r="P8" s="107"/>
    </row>
    <row r="9" spans="2:21" x14ac:dyDescent="0.25">
      <c r="B9" s="5" t="s">
        <v>20</v>
      </c>
      <c r="C9" s="5" t="s">
        <v>95</v>
      </c>
      <c r="D9" s="5" t="s">
        <v>6</v>
      </c>
      <c r="E9" s="5" t="s">
        <v>9</v>
      </c>
      <c r="F9" s="5" t="s">
        <v>7</v>
      </c>
      <c r="G9" s="5" t="s">
        <v>4</v>
      </c>
      <c r="I9" s="5" t="s">
        <v>61</v>
      </c>
      <c r="J9" s="5" t="s">
        <v>60</v>
      </c>
      <c r="K9" s="5" t="s">
        <v>62</v>
      </c>
      <c r="L9" s="5" t="s">
        <v>63</v>
      </c>
      <c r="M9" s="5" t="s">
        <v>64</v>
      </c>
      <c r="N9" s="47"/>
      <c r="O9" s="5" t="s">
        <v>356</v>
      </c>
      <c r="P9" s="5" t="s">
        <v>355</v>
      </c>
      <c r="Q9" s="5" t="s">
        <v>68</v>
      </c>
      <c r="R9" s="5" t="s">
        <v>69</v>
      </c>
      <c r="S9" s="5" t="s">
        <v>70</v>
      </c>
      <c r="T9" s="5" t="s">
        <v>354</v>
      </c>
      <c r="U9" s="5" t="s">
        <v>101</v>
      </c>
    </row>
    <row r="10" spans="2:21" x14ac:dyDescent="0.25">
      <c r="B10" s="33" t="s">
        <v>349</v>
      </c>
      <c r="C10" s="34" t="s">
        <v>219</v>
      </c>
      <c r="D10" s="6" t="s">
        <v>19</v>
      </c>
      <c r="E10" s="6" t="s">
        <v>124</v>
      </c>
      <c r="F10" s="13">
        <v>1.6E-2</v>
      </c>
      <c r="G10" s="13">
        <v>1.7999999999999999E-2</v>
      </c>
      <c r="H10" s="98"/>
      <c r="I10" s="13">
        <f>IF(F10*Parâmetros!$C$10&lt;=Parâmetros!$C$11,F10*Parâmetros!$C$10,Parâmetros!$C$11)</f>
        <v>8.0000000000000004E-4</v>
      </c>
      <c r="J10" s="13">
        <f>IF(F10*Parâmetros!$D$10&lt;=Parâmetros!$D$11,F10*Parâmetros!$D$10,Parâmetros!$D$11)</f>
        <v>1.2800000000000001E-3</v>
      </c>
      <c r="K10" s="13">
        <f>IF(F10*Parâmetros!$E$10&lt;=Parâmetros!$E$11,F10*Parâmetros!$E$10,Parâmetros!$E$11)</f>
        <v>2.0800000000000003E-3</v>
      </c>
      <c r="L10" s="13">
        <f>IF(F10*Parâmetros!$F$10&lt;=Parâmetros!$F$11,F10*Parâmetros!$F$10,Parâmetros!$F$11)</f>
        <v>2.5440000000000003E-3</v>
      </c>
      <c r="M10" s="13">
        <f>IF(F10*Parâmetros!$G$10&lt;=Parâmetros!$G$11,F10*Parâmetros!$G$10,Parâmetros!$G$11)</f>
        <v>3.0400000000000002E-3</v>
      </c>
      <c r="N10" s="99"/>
      <c r="O10" s="13">
        <f>IF(F10*Parâmetros!$J$10&lt;=Parâmetros!$J$11,F10*Parâmetros!$J$10,Parâmetros!$J$11)</f>
        <v>3.2000000000000002E-3</v>
      </c>
      <c r="P10" s="13">
        <f>IF(F10*Parâmetros!$K$10&lt;=Parâmetros!$K$11,F10*Parâmetros!$K$10,Parâmetros!$K$11)</f>
        <v>4.64E-3</v>
      </c>
      <c r="Q10" s="13">
        <f>IF(F10*Parâmetros!$L$10&lt;=Parâmetros!$L$11,F10*Parâmetros!$L$10,Parâmetros!$L$11)</f>
        <v>6.2400000000000008E-3</v>
      </c>
      <c r="R10" s="13">
        <f>IF(F10*Parâmetros!$M$10&lt;=Parâmetros!$M$11,F10*Parâmetros!$M$10,Parâmetros!$M$11)</f>
        <v>7.3600000000000002E-3</v>
      </c>
      <c r="S10" s="13">
        <f>IF(F10*Parâmetros!$N$10&lt;=Parâmetros!$N$11,F10*Parâmetros!$N$10,Parâmetros!$N$11)</f>
        <v>8.8000000000000005E-3</v>
      </c>
      <c r="T10" s="13">
        <f>IF(G10*Parâmetros!$O$10&lt;=Parâmetros!$O$11,G10*Parâmetros!$O$10,Parâmetros!$O$11)</f>
        <v>1.17E-2</v>
      </c>
      <c r="U10" s="104">
        <f>IF(F10*Parâmetros!$P$10&lt;=Parâmetros!$P$11,F10*Parâmetros!$P$10,Parâmetros!$P$11)</f>
        <v>8.8000000000000005E-3</v>
      </c>
    </row>
    <row r="11" spans="2:21" x14ac:dyDescent="0.25">
      <c r="N11" s="107"/>
      <c r="O11" s="107"/>
      <c r="P11" s="107"/>
    </row>
    <row r="12" spans="2:21" s="94" customFormat="1" ht="14.4" x14ac:dyDescent="0.25">
      <c r="B12" s="112" t="s">
        <v>295</v>
      </c>
      <c r="C12" s="112"/>
      <c r="D12" s="113"/>
      <c r="E12" s="113"/>
      <c r="H12" s="97"/>
      <c r="I12" s="287" t="s">
        <v>10</v>
      </c>
      <c r="J12" s="287"/>
      <c r="K12" s="287"/>
      <c r="L12" s="287"/>
      <c r="M12" s="287"/>
      <c r="N12" s="287"/>
      <c r="O12" s="287"/>
      <c r="P12" s="287"/>
      <c r="Q12" s="287"/>
      <c r="R12" s="287"/>
      <c r="S12" s="287"/>
      <c r="T12" s="287"/>
      <c r="U12" s="287"/>
    </row>
    <row r="13" spans="2:21" x14ac:dyDescent="0.25">
      <c r="B13" s="5" t="s">
        <v>20</v>
      </c>
      <c r="C13" s="5" t="s">
        <v>95</v>
      </c>
      <c r="D13" s="5" t="s">
        <v>6</v>
      </c>
      <c r="E13" s="5" t="s">
        <v>9</v>
      </c>
      <c r="F13" s="5" t="s">
        <v>7</v>
      </c>
      <c r="G13" s="5" t="s">
        <v>4</v>
      </c>
      <c r="I13" s="5" t="s">
        <v>61</v>
      </c>
      <c r="J13" s="5" t="s">
        <v>60</v>
      </c>
      <c r="K13" s="5" t="s">
        <v>62</v>
      </c>
      <c r="L13" s="5" t="s">
        <v>63</v>
      </c>
      <c r="M13" s="5" t="s">
        <v>64</v>
      </c>
      <c r="N13" s="47"/>
      <c r="O13" s="5" t="s">
        <v>356</v>
      </c>
      <c r="P13" s="5" t="s">
        <v>355</v>
      </c>
      <c r="Q13" s="5" t="s">
        <v>68</v>
      </c>
      <c r="R13" s="5" t="s">
        <v>69</v>
      </c>
      <c r="S13" s="5" t="s">
        <v>70</v>
      </c>
      <c r="T13" s="5" t="s">
        <v>354</v>
      </c>
      <c r="U13" s="5" t="s">
        <v>101</v>
      </c>
    </row>
    <row r="14" spans="2:21" ht="12.75" customHeight="1" x14ac:dyDescent="0.25">
      <c r="B14" s="33">
        <v>1.7899999999999999E-2</v>
      </c>
      <c r="C14" s="226" t="s">
        <v>223</v>
      </c>
      <c r="D14" s="189" t="s">
        <v>186</v>
      </c>
      <c r="E14" s="227" t="s">
        <v>224</v>
      </c>
      <c r="F14" s="13">
        <v>3.4000000000000002E-2</v>
      </c>
      <c r="G14" s="13">
        <v>1.7999999999999999E-2</v>
      </c>
      <c r="I14" s="178">
        <f>IF($F14*Parâmetros!$C$10&lt;=Parâmetros!$C$11,$F14*Parâmetros!$C$10,Parâmetros!$C$11)</f>
        <v>1.7000000000000001E-3</v>
      </c>
      <c r="J14" s="178">
        <f>IF($F14*Parâmetros!$D$10&lt;=Parâmetros!$D$11,$F14*Parâmetros!$D$10,Parâmetros!$D$11)</f>
        <v>2.7200000000000002E-3</v>
      </c>
      <c r="K14" s="178">
        <f>IF($F14*Parâmetros!$E$10&lt;=Parâmetros!$E$11,$F14*Parâmetros!$E$10,Parâmetros!$E$11)</f>
        <v>4.4200000000000003E-3</v>
      </c>
      <c r="L14" s="178">
        <f>IF($F14*Parâmetros!$F$10&lt;=Parâmetros!$F$11,$F14*Parâmetros!$F$10,Parâmetros!$F$11)</f>
        <v>5.4060000000000002E-3</v>
      </c>
      <c r="M14" s="178">
        <f>IF($F14*Parâmetros!$G$10&lt;=Parâmetros!$G$11,$F14*Parâmetros!$G$10,Parâmetros!$G$11)</f>
        <v>6.4600000000000005E-3</v>
      </c>
      <c r="N14" s="179"/>
      <c r="O14" s="178">
        <f>IF($F14*Parâmetros!$J$10&lt;=Parâmetros!$J$11,$F14*Parâmetros!$J$10,Parâmetros!$J$11)</f>
        <v>6.8000000000000005E-3</v>
      </c>
      <c r="P14" s="178">
        <f>IF($F14*Parâmetros!$K$10&lt;=Parâmetros!$K$11,$F14*Parâmetros!$K$10,Parâmetros!$K$11)</f>
        <v>9.8600000000000007E-3</v>
      </c>
      <c r="Q14" s="178">
        <f>IF($F14*Parâmetros!$L$10&lt;=Parâmetros!$L$11,$F14*Parâmetros!$L$10,Parâmetros!$L$11)</f>
        <v>1.3260000000000001E-2</v>
      </c>
      <c r="R14" s="178">
        <f>IF($F14*Parâmetros!$M$10&lt;=Parâmetros!$M$11,$F14*Parâmetros!$M$10,Parâmetros!$M$11)</f>
        <v>1.5640000000000001E-2</v>
      </c>
      <c r="S14" s="178">
        <f>IF($F14*Parâmetros!$N$10&lt;=Parâmetros!$N$11,$F14*Parâmetros!$N$10,Parâmetros!$N$11)</f>
        <v>1.8700000000000001E-2</v>
      </c>
      <c r="T14" s="178">
        <f>IF($F14*Parâmetros!$O$10&lt;=Parâmetros!$O$11,$F14*Parâmetros!$O$10,Parâmetros!$O$11)</f>
        <v>2.2100000000000002E-2</v>
      </c>
      <c r="U14" s="180">
        <f>IF($F14*Parâmetros!$P$10&lt;=Parâmetros!$P$11,$F14*Parâmetros!$P$10,Parâmetros!$P$11)</f>
        <v>1.8700000000000001E-2</v>
      </c>
    </row>
    <row r="15" spans="2:21" x14ac:dyDescent="0.25">
      <c r="N15" s="107"/>
      <c r="O15" s="107"/>
      <c r="P15" s="107"/>
    </row>
    <row r="16" spans="2:21" ht="105.6" x14ac:dyDescent="0.25">
      <c r="B16" s="225" t="s">
        <v>350</v>
      </c>
      <c r="J16" s="95" t="s">
        <v>359</v>
      </c>
      <c r="N16" s="107"/>
      <c r="O16" s="107"/>
      <c r="P16" s="107"/>
      <c r="U16" s="95"/>
    </row>
    <row r="17" spans="2:21" x14ac:dyDescent="0.25">
      <c r="N17" s="107"/>
      <c r="O17" s="107"/>
      <c r="P17" s="107"/>
      <c r="U17" s="95"/>
    </row>
    <row r="18" spans="2:21" ht="82.8" x14ac:dyDescent="0.25">
      <c r="B18" s="135" t="s">
        <v>351</v>
      </c>
      <c r="I18" s="95" t="s">
        <v>357</v>
      </c>
      <c r="N18" s="107"/>
      <c r="O18" s="107"/>
      <c r="P18" s="107"/>
      <c r="R18" s="126"/>
      <c r="U18" s="95"/>
    </row>
    <row r="19" spans="2:21" x14ac:dyDescent="0.25">
      <c r="N19" s="107"/>
      <c r="O19" s="107"/>
      <c r="P19" s="107"/>
      <c r="R19" s="126"/>
      <c r="U19" s="95"/>
    </row>
    <row r="20" spans="2:21" ht="82.8" x14ac:dyDescent="0.25">
      <c r="B20" s="135" t="s">
        <v>352</v>
      </c>
      <c r="N20" s="107"/>
      <c r="O20" s="107"/>
      <c r="P20" s="107"/>
      <c r="U20" s="95"/>
    </row>
    <row r="21" spans="2:21" x14ac:dyDescent="0.25">
      <c r="N21" s="107"/>
      <c r="O21" s="107"/>
      <c r="P21" s="107"/>
      <c r="U21" s="95"/>
    </row>
    <row r="22" spans="2:21" x14ac:dyDescent="0.25">
      <c r="N22" s="107"/>
      <c r="O22" s="107"/>
      <c r="P22" s="107"/>
      <c r="U22" s="95"/>
    </row>
    <row r="23" spans="2:21" x14ac:dyDescent="0.25">
      <c r="N23" s="107"/>
      <c r="O23" s="107"/>
      <c r="P23" s="107"/>
      <c r="U23" s="95"/>
    </row>
    <row r="24" spans="2:21" x14ac:dyDescent="0.25">
      <c r="N24" s="107"/>
      <c r="O24" s="107"/>
      <c r="P24" s="107"/>
      <c r="U24" s="95"/>
    </row>
    <row r="25" spans="2:21" x14ac:dyDescent="0.25">
      <c r="N25" s="107"/>
      <c r="O25" s="107"/>
      <c r="P25" s="107"/>
      <c r="U25" s="95"/>
    </row>
    <row r="26" spans="2:21" x14ac:dyDescent="0.25">
      <c r="N26" s="107"/>
      <c r="O26" s="107"/>
      <c r="P26" s="107"/>
      <c r="U26" s="95"/>
    </row>
  </sheetData>
  <mergeCells count="5">
    <mergeCell ref="C4:C7"/>
    <mergeCell ref="I2:U2"/>
    <mergeCell ref="D4:D7"/>
    <mergeCell ref="E4:E7"/>
    <mergeCell ref="I12:U12"/>
  </mergeCells>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1"/>
  <sheetViews>
    <sheetView showGridLines="0" workbookViewId="0">
      <pane ySplit="2" topLeftCell="A3" activePane="bottomLeft" state="frozen"/>
      <selection pane="bottomLeft" activeCell="G42" sqref="G42"/>
    </sheetView>
  </sheetViews>
  <sheetFormatPr defaultColWidth="9.33203125" defaultRowHeight="13.8" x14ac:dyDescent="0.25"/>
  <cols>
    <col min="1" max="1" width="14.33203125" style="1" bestFit="1" customWidth="1"/>
    <col min="2" max="2" width="41" style="1" customWidth="1"/>
    <col min="3" max="3" width="14.6640625" style="1" bestFit="1" customWidth="1"/>
    <col min="4" max="4" width="13.77734375" style="1" bestFit="1" customWidth="1"/>
    <col min="5" max="5" width="1" style="2" customWidth="1"/>
    <col min="6" max="10" width="11.77734375" style="2" customWidth="1"/>
    <col min="11" max="11" width="5" style="2" customWidth="1"/>
    <col min="12" max="14" width="15.33203125" style="2" customWidth="1"/>
    <col min="15" max="18" width="9.33203125" style="1"/>
    <col min="19" max="19" width="12.77734375" style="1" bestFit="1" customWidth="1"/>
    <col min="20" max="20" width="10.44140625" style="1" bestFit="1" customWidth="1"/>
    <col min="21" max="16384" width="9.33203125" style="1"/>
  </cols>
  <sheetData>
    <row r="1" spans="1:20" x14ac:dyDescent="0.25">
      <c r="A1" s="341" t="s">
        <v>58</v>
      </c>
      <c r="B1" s="342"/>
      <c r="C1" s="342"/>
      <c r="D1" s="343"/>
      <c r="E1" s="3"/>
      <c r="F1" s="332" t="s">
        <v>10</v>
      </c>
      <c r="G1" s="333"/>
      <c r="H1" s="333"/>
      <c r="I1" s="333"/>
      <c r="J1" s="333"/>
      <c r="K1" s="333"/>
      <c r="L1" s="333"/>
      <c r="M1" s="333"/>
      <c r="N1" s="334"/>
    </row>
    <row r="2" spans="1:20" x14ac:dyDescent="0.25">
      <c r="A2" s="5" t="s">
        <v>2</v>
      </c>
      <c r="B2" s="5" t="s">
        <v>1</v>
      </c>
      <c r="C2" s="5" t="s">
        <v>3</v>
      </c>
      <c r="D2" s="5" t="s">
        <v>0</v>
      </c>
      <c r="F2" s="5" t="s">
        <v>61</v>
      </c>
      <c r="G2" s="5" t="s">
        <v>60</v>
      </c>
      <c r="H2" s="5" t="s">
        <v>62</v>
      </c>
      <c r="I2" s="5" t="s">
        <v>63</v>
      </c>
      <c r="J2" s="5" t="s">
        <v>64</v>
      </c>
      <c r="K2" s="5"/>
      <c r="L2" s="25" t="s">
        <v>65</v>
      </c>
      <c r="M2" s="25" t="s">
        <v>66</v>
      </c>
      <c r="N2" s="25" t="s">
        <v>67</v>
      </c>
    </row>
    <row r="3" spans="1:20" x14ac:dyDescent="0.25">
      <c r="A3" s="344">
        <v>1057</v>
      </c>
      <c r="B3" s="335" t="s">
        <v>21</v>
      </c>
      <c r="C3" s="8" t="s">
        <v>12</v>
      </c>
      <c r="D3" s="10">
        <v>6.0000000000000001E-3</v>
      </c>
      <c r="F3" s="12">
        <f t="shared" ref="F3:F9" si="0">IF(D3*0.05&lt;=0.3%,D3*0.05,0.3%)</f>
        <v>3.0000000000000003E-4</v>
      </c>
      <c r="G3" s="12">
        <f>IF($D3*0.08&lt;=0.48%,$D3*0.08,0.48%)</f>
        <v>4.8000000000000001E-4</v>
      </c>
      <c r="H3" s="12">
        <f t="shared" ref="H3:H9" si="1">IF($D3*0.13&lt;=0.84%,$D3*0.13,0.84%)</f>
        <v>7.8000000000000009E-4</v>
      </c>
      <c r="I3" s="12">
        <f t="shared" ref="I3:I8" si="2">IF($D3*0.159&lt;=1.02%,$D3*0.159,1.02%)</f>
        <v>9.5399999999999999E-4</v>
      </c>
      <c r="J3" s="12">
        <f t="shared" ref="J3:J8" si="3">IF($D3*0.19&lt;=1.2%,$D3*0.19,1.2%)</f>
        <v>1.14E-3</v>
      </c>
      <c r="K3" s="12"/>
      <c r="L3" s="12">
        <f>IF($D3*0.39&lt;=2.5%,$D3*0.39,2.5%)</f>
        <v>2.3400000000000001E-3</v>
      </c>
      <c r="M3" s="12">
        <f>IF($D3*0.47&lt;=3%,$D3*0.47,3%)</f>
        <v>2.82E-3</v>
      </c>
      <c r="N3" s="12">
        <f t="shared" ref="N3:N8" si="4">IF($D3*0.56&lt;=3.6%,$D3*0.56,3.6%)</f>
        <v>3.3600000000000006E-3</v>
      </c>
      <c r="R3" s="20"/>
      <c r="S3" s="21"/>
      <c r="T3" s="22"/>
    </row>
    <row r="4" spans="1:20" x14ac:dyDescent="0.25">
      <c r="A4" s="345"/>
      <c r="B4" s="336" t="s">
        <v>21</v>
      </c>
      <c r="C4" s="8" t="s">
        <v>13</v>
      </c>
      <c r="D4" s="10">
        <v>0.03</v>
      </c>
      <c r="F4" s="12">
        <f t="shared" si="0"/>
        <v>1.5E-3</v>
      </c>
      <c r="G4" s="12">
        <f t="shared" ref="G4:G51" si="5">IF(D4*0.08&lt;=0.48%,D4*0.08,0.48%)</f>
        <v>2.3999999999999998E-3</v>
      </c>
      <c r="H4" s="12">
        <f t="shared" si="1"/>
        <v>3.8999999999999998E-3</v>
      </c>
      <c r="I4" s="12">
        <f t="shared" si="2"/>
        <v>4.7699999999999999E-3</v>
      </c>
      <c r="J4" s="12">
        <f t="shared" si="3"/>
        <v>5.7000000000000002E-3</v>
      </c>
      <c r="K4" s="12"/>
      <c r="L4" s="12">
        <f t="shared" ref="L4:L51" si="6">IF($D4*0.39&lt;=2.5%,$D4*0.39,2.5%)</f>
        <v>1.17E-2</v>
      </c>
      <c r="M4" s="12">
        <f>IF($D4*0.47&lt;=3%,$D4*0.47,3%)</f>
        <v>1.4099999999999998E-2</v>
      </c>
      <c r="N4" s="12">
        <f t="shared" si="4"/>
        <v>1.6800000000000002E-2</v>
      </c>
      <c r="Q4" s="19"/>
      <c r="R4" s="20"/>
      <c r="S4" s="21"/>
      <c r="T4" s="22"/>
    </row>
    <row r="5" spans="1:20" x14ac:dyDescent="0.25">
      <c r="A5" s="345"/>
      <c r="B5" s="336" t="s">
        <v>21</v>
      </c>
      <c r="C5" s="8" t="s">
        <v>14</v>
      </c>
      <c r="D5" s="10">
        <v>3.95E-2</v>
      </c>
      <c r="F5" s="12">
        <f t="shared" si="0"/>
        <v>1.9750000000000002E-3</v>
      </c>
      <c r="G5" s="12">
        <f t="shared" si="5"/>
        <v>3.16E-3</v>
      </c>
      <c r="H5" s="12">
        <f t="shared" si="1"/>
        <v>5.1349999999999998E-3</v>
      </c>
      <c r="I5" s="12">
        <f t="shared" si="2"/>
        <v>6.2805000000000005E-3</v>
      </c>
      <c r="J5" s="12">
        <f t="shared" si="3"/>
        <v>7.5050000000000004E-3</v>
      </c>
      <c r="K5" s="12"/>
      <c r="L5" s="12">
        <f t="shared" si="6"/>
        <v>1.5405E-2</v>
      </c>
      <c r="M5" s="12">
        <f>IF($D5*0.47&lt;=3%,$D5*0.47,3%)</f>
        <v>1.8564999999999998E-2</v>
      </c>
      <c r="N5" s="12">
        <f t="shared" si="4"/>
        <v>2.2120000000000001E-2</v>
      </c>
      <c r="Q5" s="19"/>
      <c r="R5" s="20"/>
      <c r="S5" s="21"/>
      <c r="T5" s="22"/>
    </row>
    <row r="6" spans="1:20" x14ac:dyDescent="0.25">
      <c r="A6" s="345"/>
      <c r="B6" s="336" t="s">
        <v>21</v>
      </c>
      <c r="C6" s="8" t="s">
        <v>15</v>
      </c>
      <c r="D6" s="10">
        <v>4.9500000000000002E-2</v>
      </c>
      <c r="F6" s="12">
        <f t="shared" si="0"/>
        <v>2.4750000000000002E-3</v>
      </c>
      <c r="G6" s="12">
        <f t="shared" si="5"/>
        <v>3.96E-3</v>
      </c>
      <c r="H6" s="12">
        <f t="shared" si="1"/>
        <v>6.4350000000000006E-3</v>
      </c>
      <c r="I6" s="12">
        <f t="shared" si="2"/>
        <v>7.8705000000000008E-3</v>
      </c>
      <c r="J6" s="12">
        <f t="shared" si="3"/>
        <v>9.4050000000000002E-3</v>
      </c>
      <c r="K6" s="12"/>
      <c r="L6" s="12">
        <f t="shared" si="6"/>
        <v>1.9305000000000003E-2</v>
      </c>
      <c r="M6" s="12">
        <f t="shared" ref="M6:M51" si="7">IF($D6*0.47&lt;=3%,$D6*0.47,3%)</f>
        <v>2.3265000000000001E-2</v>
      </c>
      <c r="N6" s="12">
        <f t="shared" si="4"/>
        <v>2.7720000000000005E-2</v>
      </c>
      <c r="Q6" s="19"/>
      <c r="R6" s="20"/>
      <c r="S6" s="21"/>
      <c r="T6" s="22"/>
    </row>
    <row r="7" spans="1:20" x14ac:dyDescent="0.25">
      <c r="A7" s="345"/>
      <c r="B7" s="336" t="s">
        <v>21</v>
      </c>
      <c r="C7" s="8" t="s">
        <v>16</v>
      </c>
      <c r="D7" s="10">
        <v>0.06</v>
      </c>
      <c r="F7" s="12">
        <f t="shared" si="0"/>
        <v>3.0000000000000001E-3</v>
      </c>
      <c r="G7" s="12">
        <f t="shared" si="5"/>
        <v>4.7999999999999996E-3</v>
      </c>
      <c r="H7" s="12">
        <f t="shared" si="1"/>
        <v>7.7999999999999996E-3</v>
      </c>
      <c r="I7" s="12">
        <f t="shared" si="2"/>
        <v>9.5399999999999999E-3</v>
      </c>
      <c r="J7" s="12">
        <f t="shared" si="3"/>
        <v>1.14E-2</v>
      </c>
      <c r="K7" s="12"/>
      <c r="L7" s="12">
        <f t="shared" si="6"/>
        <v>2.3400000000000001E-2</v>
      </c>
      <c r="M7" s="12">
        <f t="shared" si="7"/>
        <v>2.8199999999999996E-2</v>
      </c>
      <c r="N7" s="12">
        <f t="shared" si="4"/>
        <v>3.3600000000000005E-2</v>
      </c>
      <c r="Q7" s="19"/>
      <c r="R7" s="20"/>
      <c r="S7" s="21"/>
      <c r="T7" s="22"/>
    </row>
    <row r="8" spans="1:20" x14ac:dyDescent="0.25">
      <c r="A8" s="345"/>
      <c r="B8" s="336" t="s">
        <v>21</v>
      </c>
      <c r="C8" s="8" t="s">
        <v>17</v>
      </c>
      <c r="D8" s="10">
        <v>7.4300000000000005E-2</v>
      </c>
      <c r="F8" s="12">
        <f t="shared" si="0"/>
        <v>3.0000000000000001E-3</v>
      </c>
      <c r="G8" s="12">
        <f>IF(D8*0.08&lt;=0.48%,D8*0.08,0.48%)</f>
        <v>4.7999999999999996E-3</v>
      </c>
      <c r="H8" s="12">
        <f t="shared" si="1"/>
        <v>8.3999999999999995E-3</v>
      </c>
      <c r="I8" s="12">
        <f t="shared" si="2"/>
        <v>1.0200000000000001E-2</v>
      </c>
      <c r="J8" s="12">
        <f t="shared" si="3"/>
        <v>1.2E-2</v>
      </c>
      <c r="K8" s="12"/>
      <c r="L8" s="12">
        <f t="shared" si="6"/>
        <v>2.5000000000000001E-2</v>
      </c>
      <c r="M8" s="12">
        <f t="shared" si="7"/>
        <v>0.03</v>
      </c>
      <c r="N8" s="12">
        <f t="shared" si="4"/>
        <v>3.6000000000000004E-2</v>
      </c>
      <c r="Q8" s="19"/>
      <c r="R8" s="20"/>
      <c r="S8" s="21"/>
      <c r="T8" s="22"/>
    </row>
    <row r="9" spans="1:20" x14ac:dyDescent="0.25">
      <c r="A9" s="346"/>
      <c r="B9" s="337" t="s">
        <v>21</v>
      </c>
      <c r="C9" s="8" t="s">
        <v>18</v>
      </c>
      <c r="D9" s="10">
        <v>0.1</v>
      </c>
      <c r="F9" s="12">
        <f t="shared" si="0"/>
        <v>3.0000000000000001E-3</v>
      </c>
      <c r="G9" s="12">
        <f t="shared" si="5"/>
        <v>4.7999999999999996E-3</v>
      </c>
      <c r="H9" s="12">
        <f t="shared" si="1"/>
        <v>8.3999999999999995E-3</v>
      </c>
      <c r="I9" s="12">
        <f t="shared" ref="I9:I51" si="8">IF($D9*0.159&lt;=1.02%,$D9*0.159,1.02%)</f>
        <v>1.0200000000000001E-2</v>
      </c>
      <c r="J9" s="12">
        <f t="shared" ref="J9:J51" si="9">IF($D9*0.19&lt;=1.2%,$D9*0.19,1.2%)</f>
        <v>1.2E-2</v>
      </c>
      <c r="K9" s="12"/>
      <c r="L9" s="12">
        <f t="shared" si="6"/>
        <v>2.5000000000000001E-2</v>
      </c>
      <c r="M9" s="12">
        <f t="shared" si="7"/>
        <v>0.03</v>
      </c>
      <c r="N9" s="12">
        <f t="shared" ref="N9:N50" si="10">IF($D9*0.56&lt;=3.6%,$D9*0.56,3.6%)</f>
        <v>3.6000000000000004E-2</v>
      </c>
    </row>
    <row r="10" spans="1:20" x14ac:dyDescent="0.25">
      <c r="A10" s="347">
        <v>130590</v>
      </c>
      <c r="B10" s="338" t="s">
        <v>22</v>
      </c>
      <c r="C10" s="7" t="s">
        <v>12</v>
      </c>
      <c r="D10" s="11">
        <v>4.3E-3</v>
      </c>
      <c r="F10" s="12">
        <f t="shared" ref="F10:F51" si="11">IF(D10*0.05&lt;=0.3%,D10*0.05,0.3%)</f>
        <v>2.1500000000000002E-4</v>
      </c>
      <c r="G10" s="12">
        <f t="shared" si="5"/>
        <v>3.4400000000000001E-4</v>
      </c>
      <c r="H10" s="12">
        <f t="shared" ref="H10:H51" si="12">IF($D10*0.13&lt;=0.84%,$D10*0.13,0.84%)</f>
        <v>5.5900000000000004E-4</v>
      </c>
      <c r="I10" s="12">
        <f t="shared" si="8"/>
        <v>6.8369999999999998E-4</v>
      </c>
      <c r="J10" s="12">
        <f t="shared" si="9"/>
        <v>8.1700000000000002E-4</v>
      </c>
      <c r="K10" s="13"/>
      <c r="L10" s="12">
        <f t="shared" si="6"/>
        <v>1.6770000000000001E-3</v>
      </c>
      <c r="M10" s="12">
        <f t="shared" si="7"/>
        <v>2.0209999999999998E-3</v>
      </c>
      <c r="N10" s="12">
        <f t="shared" si="10"/>
        <v>2.4080000000000004E-3</v>
      </c>
      <c r="Q10" s="19"/>
      <c r="R10" s="24"/>
      <c r="S10" s="23"/>
    </row>
    <row r="11" spans="1:20" x14ac:dyDescent="0.25">
      <c r="A11" s="348">
        <v>130590</v>
      </c>
      <c r="B11" s="339" t="s">
        <v>22</v>
      </c>
      <c r="C11" s="7" t="s">
        <v>13</v>
      </c>
      <c r="D11" s="11">
        <v>2.8500000000000001E-2</v>
      </c>
      <c r="F11" s="12">
        <f t="shared" si="11"/>
        <v>1.4250000000000001E-3</v>
      </c>
      <c r="G11" s="12">
        <f t="shared" si="5"/>
        <v>2.2800000000000003E-3</v>
      </c>
      <c r="H11" s="12">
        <f t="shared" si="12"/>
        <v>3.7050000000000004E-3</v>
      </c>
      <c r="I11" s="12">
        <f t="shared" si="8"/>
        <v>4.5314999999999999E-3</v>
      </c>
      <c r="J11" s="12">
        <f t="shared" si="9"/>
        <v>5.4150000000000005E-3</v>
      </c>
      <c r="K11" s="13"/>
      <c r="L11" s="12">
        <f t="shared" si="6"/>
        <v>1.1115000000000002E-2</v>
      </c>
      <c r="M11" s="12">
        <f t="shared" si="7"/>
        <v>1.3394999999999999E-2</v>
      </c>
      <c r="N11" s="12">
        <f t="shared" si="10"/>
        <v>1.5960000000000002E-2</v>
      </c>
      <c r="Q11" s="19"/>
      <c r="R11" s="24"/>
      <c r="S11" s="23"/>
    </row>
    <row r="12" spans="1:20" x14ac:dyDescent="0.25">
      <c r="A12" s="348">
        <v>130590</v>
      </c>
      <c r="B12" s="339" t="s">
        <v>22</v>
      </c>
      <c r="C12" s="7" t="s">
        <v>14</v>
      </c>
      <c r="D12" s="11">
        <v>5.2299999999999999E-2</v>
      </c>
      <c r="F12" s="12">
        <f t="shared" si="11"/>
        <v>2.6150000000000001E-3</v>
      </c>
      <c r="G12" s="12">
        <f t="shared" si="5"/>
        <v>4.1840000000000002E-3</v>
      </c>
      <c r="H12" s="12">
        <f t="shared" si="12"/>
        <v>6.7990000000000004E-3</v>
      </c>
      <c r="I12" s="12">
        <f t="shared" si="8"/>
        <v>8.3157000000000005E-3</v>
      </c>
      <c r="J12" s="12">
        <f t="shared" si="9"/>
        <v>9.9369999999999997E-3</v>
      </c>
      <c r="K12" s="13"/>
      <c r="L12" s="12">
        <f t="shared" si="6"/>
        <v>2.0397000000000002E-2</v>
      </c>
      <c r="M12" s="12">
        <f t="shared" si="7"/>
        <v>2.4580999999999999E-2</v>
      </c>
      <c r="N12" s="12">
        <f t="shared" si="10"/>
        <v>2.9288000000000002E-2</v>
      </c>
      <c r="Q12" s="19"/>
      <c r="R12" s="24"/>
      <c r="S12" s="23"/>
    </row>
    <row r="13" spans="1:20" x14ac:dyDescent="0.25">
      <c r="A13" s="348">
        <v>130590</v>
      </c>
      <c r="B13" s="339" t="s">
        <v>22</v>
      </c>
      <c r="C13" s="7" t="s">
        <v>15</v>
      </c>
      <c r="D13" s="11">
        <v>7.5999999999999998E-2</v>
      </c>
      <c r="F13" s="12">
        <f t="shared" si="11"/>
        <v>3.0000000000000001E-3</v>
      </c>
      <c r="G13" s="12">
        <f t="shared" si="5"/>
        <v>4.7999999999999996E-3</v>
      </c>
      <c r="H13" s="12">
        <f t="shared" si="12"/>
        <v>8.3999999999999995E-3</v>
      </c>
      <c r="I13" s="12">
        <f t="shared" si="8"/>
        <v>1.0200000000000001E-2</v>
      </c>
      <c r="J13" s="12">
        <f t="shared" si="9"/>
        <v>1.2E-2</v>
      </c>
      <c r="K13" s="13"/>
      <c r="L13" s="12">
        <f t="shared" si="6"/>
        <v>2.5000000000000001E-2</v>
      </c>
      <c r="M13" s="12">
        <f t="shared" si="7"/>
        <v>0.03</v>
      </c>
      <c r="N13" s="12">
        <f t="shared" si="10"/>
        <v>3.6000000000000004E-2</v>
      </c>
    </row>
    <row r="14" spans="1:20" x14ac:dyDescent="0.25">
      <c r="A14" s="348">
        <v>130590</v>
      </c>
      <c r="B14" s="339" t="s">
        <v>22</v>
      </c>
      <c r="C14" s="7" t="s">
        <v>16</v>
      </c>
      <c r="D14" s="11">
        <v>8.5500000000000007E-2</v>
      </c>
      <c r="F14" s="12">
        <f t="shared" si="11"/>
        <v>3.0000000000000001E-3</v>
      </c>
      <c r="G14" s="12">
        <f t="shared" si="5"/>
        <v>4.7999999999999996E-3</v>
      </c>
      <c r="H14" s="12">
        <f t="shared" si="12"/>
        <v>8.3999999999999995E-3</v>
      </c>
      <c r="I14" s="12">
        <f t="shared" si="8"/>
        <v>1.0200000000000001E-2</v>
      </c>
      <c r="J14" s="12">
        <f t="shared" si="9"/>
        <v>1.2E-2</v>
      </c>
      <c r="K14" s="13"/>
      <c r="L14" s="12">
        <f t="shared" si="6"/>
        <v>2.5000000000000001E-2</v>
      </c>
      <c r="M14" s="12">
        <f t="shared" si="7"/>
        <v>0.03</v>
      </c>
      <c r="N14" s="12">
        <f t="shared" si="10"/>
        <v>3.6000000000000004E-2</v>
      </c>
    </row>
    <row r="15" spans="1:20" x14ac:dyDescent="0.25">
      <c r="A15" s="348">
        <v>130590</v>
      </c>
      <c r="B15" s="339" t="s">
        <v>22</v>
      </c>
      <c r="C15" s="7" t="s">
        <v>17</v>
      </c>
      <c r="D15" s="11">
        <v>0.10929999999999999</v>
      </c>
      <c r="F15" s="12">
        <f t="shared" si="11"/>
        <v>3.0000000000000001E-3</v>
      </c>
      <c r="G15" s="12">
        <f t="shared" si="5"/>
        <v>4.7999999999999996E-3</v>
      </c>
      <c r="H15" s="12">
        <f t="shared" si="12"/>
        <v>8.3999999999999995E-3</v>
      </c>
      <c r="I15" s="12">
        <f t="shared" si="8"/>
        <v>1.0200000000000001E-2</v>
      </c>
      <c r="J15" s="12">
        <f t="shared" si="9"/>
        <v>1.2E-2</v>
      </c>
      <c r="K15" s="13"/>
      <c r="L15" s="12">
        <f t="shared" si="6"/>
        <v>2.5000000000000001E-2</v>
      </c>
      <c r="M15" s="12">
        <f t="shared" si="7"/>
        <v>0.03</v>
      </c>
      <c r="N15" s="12">
        <f t="shared" si="10"/>
        <v>3.6000000000000004E-2</v>
      </c>
    </row>
    <row r="16" spans="1:20" x14ac:dyDescent="0.25">
      <c r="A16" s="349">
        <v>130590</v>
      </c>
      <c r="B16" s="340" t="s">
        <v>22</v>
      </c>
      <c r="C16" s="7" t="s">
        <v>18</v>
      </c>
      <c r="D16" s="11">
        <v>0.13300000000000001</v>
      </c>
      <c r="F16" s="12">
        <f t="shared" si="11"/>
        <v>3.0000000000000001E-3</v>
      </c>
      <c r="G16" s="12">
        <f t="shared" si="5"/>
        <v>4.7999999999999996E-3</v>
      </c>
      <c r="H16" s="12">
        <f t="shared" si="12"/>
        <v>8.3999999999999995E-3</v>
      </c>
      <c r="I16" s="12">
        <f t="shared" si="8"/>
        <v>1.0200000000000001E-2</v>
      </c>
      <c r="J16" s="12">
        <f t="shared" si="9"/>
        <v>1.2E-2</v>
      </c>
      <c r="K16" s="13"/>
      <c r="L16" s="12">
        <f t="shared" si="6"/>
        <v>2.5000000000000001E-2</v>
      </c>
      <c r="M16" s="12">
        <f t="shared" si="7"/>
        <v>0.03</v>
      </c>
      <c r="N16" s="12">
        <f t="shared" si="10"/>
        <v>3.6000000000000004E-2</v>
      </c>
    </row>
    <row r="17" spans="1:14" x14ac:dyDescent="0.25">
      <c r="A17" s="344">
        <v>787</v>
      </c>
      <c r="B17" s="335" t="s">
        <v>59</v>
      </c>
      <c r="C17" s="8" t="s">
        <v>12</v>
      </c>
      <c r="D17" s="10">
        <v>1.9E-3</v>
      </c>
      <c r="F17" s="12">
        <f t="shared" si="11"/>
        <v>9.5000000000000005E-5</v>
      </c>
      <c r="G17" s="12">
        <f t="shared" si="5"/>
        <v>1.5200000000000001E-4</v>
      </c>
      <c r="H17" s="12">
        <f t="shared" si="12"/>
        <v>2.4699999999999999E-4</v>
      </c>
      <c r="I17" s="12">
        <f t="shared" si="8"/>
        <v>3.0210000000000002E-4</v>
      </c>
      <c r="J17" s="12">
        <f t="shared" si="9"/>
        <v>3.6099999999999999E-4</v>
      </c>
      <c r="K17" s="12"/>
      <c r="L17" s="12">
        <f t="shared" si="6"/>
        <v>7.4100000000000001E-4</v>
      </c>
      <c r="M17" s="12">
        <f t="shared" si="7"/>
        <v>8.9299999999999991E-4</v>
      </c>
      <c r="N17" s="12">
        <f t="shared" si="10"/>
        <v>1.0640000000000001E-3</v>
      </c>
    </row>
    <row r="18" spans="1:14" x14ac:dyDescent="0.25">
      <c r="A18" s="345">
        <v>787</v>
      </c>
      <c r="B18" s="336" t="s">
        <v>23</v>
      </c>
      <c r="C18" s="8" t="s">
        <v>13</v>
      </c>
      <c r="D18" s="10">
        <v>1.66E-2</v>
      </c>
      <c r="F18" s="12">
        <f t="shared" si="11"/>
        <v>8.3000000000000001E-4</v>
      </c>
      <c r="G18" s="12">
        <f t="shared" si="5"/>
        <v>1.328E-3</v>
      </c>
      <c r="H18" s="12">
        <f t="shared" si="12"/>
        <v>2.1580000000000002E-3</v>
      </c>
      <c r="I18" s="12">
        <f t="shared" si="8"/>
        <v>2.6394000000000001E-3</v>
      </c>
      <c r="J18" s="12">
        <f t="shared" si="9"/>
        <v>3.1540000000000001E-3</v>
      </c>
      <c r="K18" s="12"/>
      <c r="L18" s="12">
        <f t="shared" si="6"/>
        <v>6.4740000000000006E-3</v>
      </c>
      <c r="M18" s="12">
        <f t="shared" si="7"/>
        <v>7.8019999999999999E-3</v>
      </c>
      <c r="N18" s="12">
        <f t="shared" si="10"/>
        <v>9.2960000000000004E-3</v>
      </c>
    </row>
    <row r="19" spans="1:14" x14ac:dyDescent="0.25">
      <c r="A19" s="345">
        <v>787</v>
      </c>
      <c r="B19" s="336" t="s">
        <v>24</v>
      </c>
      <c r="C19" s="8" t="s">
        <v>14</v>
      </c>
      <c r="D19" s="10">
        <v>3.7999999999999999E-2</v>
      </c>
      <c r="F19" s="12">
        <f t="shared" si="11"/>
        <v>1.9E-3</v>
      </c>
      <c r="G19" s="12">
        <f t="shared" si="5"/>
        <v>3.0400000000000002E-3</v>
      </c>
      <c r="H19" s="12">
        <f t="shared" si="12"/>
        <v>4.9399999999999999E-3</v>
      </c>
      <c r="I19" s="12">
        <f t="shared" si="8"/>
        <v>6.0419999999999996E-3</v>
      </c>
      <c r="J19" s="12">
        <f t="shared" si="9"/>
        <v>7.2199999999999999E-3</v>
      </c>
      <c r="K19" s="12"/>
      <c r="L19" s="12">
        <f t="shared" si="6"/>
        <v>1.482E-2</v>
      </c>
      <c r="M19" s="12">
        <f t="shared" si="7"/>
        <v>1.7859999999999997E-2</v>
      </c>
      <c r="N19" s="12">
        <f t="shared" si="10"/>
        <v>2.128E-2</v>
      </c>
    </row>
    <row r="20" spans="1:14" x14ac:dyDescent="0.25">
      <c r="A20" s="345">
        <v>787</v>
      </c>
      <c r="B20" s="336" t="s">
        <v>25</v>
      </c>
      <c r="C20" s="8" t="s">
        <v>15</v>
      </c>
      <c r="D20" s="10">
        <v>6.6500000000000004E-2</v>
      </c>
      <c r="F20" s="12">
        <f t="shared" si="11"/>
        <v>3.0000000000000001E-3</v>
      </c>
      <c r="G20" s="12">
        <f t="shared" si="5"/>
        <v>4.7999999999999996E-3</v>
      </c>
      <c r="H20" s="12">
        <f t="shared" si="12"/>
        <v>8.3999999999999995E-3</v>
      </c>
      <c r="I20" s="12">
        <f t="shared" si="8"/>
        <v>1.0200000000000001E-2</v>
      </c>
      <c r="J20" s="12">
        <f t="shared" si="9"/>
        <v>1.2E-2</v>
      </c>
      <c r="K20" s="12"/>
      <c r="L20" s="12">
        <f t="shared" si="6"/>
        <v>2.5000000000000001E-2</v>
      </c>
      <c r="M20" s="12">
        <f t="shared" si="7"/>
        <v>0.03</v>
      </c>
      <c r="N20" s="12">
        <f t="shared" si="10"/>
        <v>3.6000000000000004E-2</v>
      </c>
    </row>
    <row r="21" spans="1:14" x14ac:dyDescent="0.25">
      <c r="A21" s="345">
        <v>787</v>
      </c>
      <c r="B21" s="336" t="s">
        <v>26</v>
      </c>
      <c r="C21" s="8" t="s">
        <v>16</v>
      </c>
      <c r="D21" s="10">
        <v>7.0300000000000001E-2</v>
      </c>
      <c r="F21" s="12">
        <f t="shared" si="11"/>
        <v>3.0000000000000001E-3</v>
      </c>
      <c r="G21" s="12">
        <f t="shared" si="5"/>
        <v>4.7999999999999996E-3</v>
      </c>
      <c r="H21" s="12">
        <f t="shared" si="12"/>
        <v>8.3999999999999995E-3</v>
      </c>
      <c r="I21" s="12">
        <f t="shared" si="8"/>
        <v>1.0200000000000001E-2</v>
      </c>
      <c r="J21" s="12">
        <f t="shared" si="9"/>
        <v>1.2E-2</v>
      </c>
      <c r="K21" s="12"/>
      <c r="L21" s="12">
        <f t="shared" si="6"/>
        <v>2.5000000000000001E-2</v>
      </c>
      <c r="M21" s="12">
        <f t="shared" si="7"/>
        <v>0.03</v>
      </c>
      <c r="N21" s="12">
        <f t="shared" si="10"/>
        <v>3.6000000000000004E-2</v>
      </c>
    </row>
    <row r="22" spans="1:14" x14ac:dyDescent="0.25">
      <c r="A22" s="345">
        <v>787</v>
      </c>
      <c r="B22" s="336" t="s">
        <v>27</v>
      </c>
      <c r="C22" s="8" t="s">
        <v>17</v>
      </c>
      <c r="D22" s="10">
        <v>9.98E-2</v>
      </c>
      <c r="F22" s="12">
        <f t="shared" si="11"/>
        <v>3.0000000000000001E-3</v>
      </c>
      <c r="G22" s="12">
        <f t="shared" si="5"/>
        <v>4.7999999999999996E-3</v>
      </c>
      <c r="H22" s="12">
        <f t="shared" si="12"/>
        <v>8.3999999999999995E-3</v>
      </c>
      <c r="I22" s="12">
        <f t="shared" si="8"/>
        <v>1.0200000000000001E-2</v>
      </c>
      <c r="J22" s="12">
        <f t="shared" si="9"/>
        <v>1.2E-2</v>
      </c>
      <c r="K22" s="12"/>
      <c r="L22" s="12">
        <f t="shared" si="6"/>
        <v>2.5000000000000001E-2</v>
      </c>
      <c r="M22" s="12">
        <f t="shared" si="7"/>
        <v>0.03</v>
      </c>
      <c r="N22" s="12">
        <f t="shared" si="10"/>
        <v>3.6000000000000004E-2</v>
      </c>
    </row>
    <row r="23" spans="1:14" x14ac:dyDescent="0.25">
      <c r="A23" s="346">
        <v>787</v>
      </c>
      <c r="B23" s="337" t="s">
        <v>28</v>
      </c>
      <c r="C23" s="8" t="s">
        <v>18</v>
      </c>
      <c r="D23" s="10">
        <v>0.114</v>
      </c>
      <c r="F23" s="12">
        <f t="shared" si="11"/>
        <v>3.0000000000000001E-3</v>
      </c>
      <c r="G23" s="12">
        <f t="shared" si="5"/>
        <v>4.7999999999999996E-3</v>
      </c>
      <c r="H23" s="12">
        <f t="shared" si="12"/>
        <v>8.3999999999999995E-3</v>
      </c>
      <c r="I23" s="12">
        <f t="shared" si="8"/>
        <v>1.0200000000000001E-2</v>
      </c>
      <c r="J23" s="12">
        <f t="shared" si="9"/>
        <v>1.2E-2</v>
      </c>
      <c r="K23" s="12"/>
      <c r="L23" s="12">
        <f t="shared" si="6"/>
        <v>2.5000000000000001E-2</v>
      </c>
      <c r="M23" s="12">
        <f t="shared" si="7"/>
        <v>0.03</v>
      </c>
      <c r="N23" s="12">
        <f t="shared" si="10"/>
        <v>3.6000000000000004E-2</v>
      </c>
    </row>
    <row r="24" spans="1:14" x14ac:dyDescent="0.25">
      <c r="A24" s="347">
        <v>1078</v>
      </c>
      <c r="B24" s="338" t="s">
        <v>29</v>
      </c>
      <c r="C24" s="7" t="s">
        <v>12</v>
      </c>
      <c r="D24" s="11">
        <v>1.1599999999999999E-2</v>
      </c>
      <c r="F24" s="12">
        <f t="shared" si="11"/>
        <v>5.8E-4</v>
      </c>
      <c r="G24" s="12">
        <f t="shared" si="5"/>
        <v>9.2800000000000001E-4</v>
      </c>
      <c r="H24" s="12">
        <f t="shared" si="12"/>
        <v>1.508E-3</v>
      </c>
      <c r="I24" s="12">
        <f t="shared" si="8"/>
        <v>1.8443999999999999E-3</v>
      </c>
      <c r="J24" s="12">
        <f t="shared" si="9"/>
        <v>2.2039999999999998E-3</v>
      </c>
      <c r="K24" s="13"/>
      <c r="L24" s="12">
        <f t="shared" si="6"/>
        <v>4.5240000000000002E-3</v>
      </c>
      <c r="M24" s="12">
        <f t="shared" si="7"/>
        <v>5.4519999999999994E-3</v>
      </c>
      <c r="N24" s="12">
        <f t="shared" si="10"/>
        <v>6.496E-3</v>
      </c>
    </row>
    <row r="25" spans="1:14" x14ac:dyDescent="0.25">
      <c r="A25" s="348">
        <v>1078</v>
      </c>
      <c r="B25" s="339" t="s">
        <v>30</v>
      </c>
      <c r="C25" s="7" t="s">
        <v>13</v>
      </c>
      <c r="D25" s="11">
        <v>3.2899999999999999E-2</v>
      </c>
      <c r="F25" s="12">
        <f t="shared" si="11"/>
        <v>1.645E-3</v>
      </c>
      <c r="G25" s="12">
        <f t="shared" si="5"/>
        <v>2.6319999999999998E-3</v>
      </c>
      <c r="H25" s="12">
        <f t="shared" si="12"/>
        <v>4.2769999999999996E-3</v>
      </c>
      <c r="I25" s="12">
        <f t="shared" si="8"/>
        <v>5.2310999999999998E-3</v>
      </c>
      <c r="J25" s="12">
        <f t="shared" si="9"/>
        <v>6.2509999999999996E-3</v>
      </c>
      <c r="K25" s="13"/>
      <c r="L25" s="12">
        <f t="shared" si="6"/>
        <v>1.2831E-2</v>
      </c>
      <c r="M25" s="12">
        <f t="shared" si="7"/>
        <v>1.5462999999999999E-2</v>
      </c>
      <c r="N25" s="12">
        <f t="shared" si="10"/>
        <v>1.8423999999999999E-2</v>
      </c>
    </row>
    <row r="26" spans="1:14" x14ac:dyDescent="0.25">
      <c r="A26" s="348">
        <v>1078</v>
      </c>
      <c r="B26" s="339" t="s">
        <v>31</v>
      </c>
      <c r="C26" s="7" t="s">
        <v>14</v>
      </c>
      <c r="D26" s="11">
        <v>5.4199999999999998E-2</v>
      </c>
      <c r="F26" s="12">
        <f t="shared" si="11"/>
        <v>2.7100000000000002E-3</v>
      </c>
      <c r="G26" s="12">
        <f t="shared" si="5"/>
        <v>4.3359999999999996E-3</v>
      </c>
      <c r="H26" s="12">
        <f t="shared" si="12"/>
        <v>7.0460000000000002E-3</v>
      </c>
      <c r="I26" s="12">
        <f t="shared" si="8"/>
        <v>8.6178000000000001E-3</v>
      </c>
      <c r="J26" s="12">
        <f t="shared" si="9"/>
        <v>1.0298E-2</v>
      </c>
      <c r="K26" s="13"/>
      <c r="L26" s="12">
        <f t="shared" si="6"/>
        <v>2.1138000000000001E-2</v>
      </c>
      <c r="M26" s="12">
        <f t="shared" si="7"/>
        <v>2.5473999999999997E-2</v>
      </c>
      <c r="N26" s="12">
        <f t="shared" si="10"/>
        <v>3.0352000000000001E-2</v>
      </c>
    </row>
    <row r="27" spans="1:14" x14ac:dyDescent="0.25">
      <c r="A27" s="348">
        <v>1078</v>
      </c>
      <c r="B27" s="339" t="s">
        <v>32</v>
      </c>
      <c r="C27" s="7" t="s">
        <v>15</v>
      </c>
      <c r="D27" s="11">
        <v>7.5600000000000001E-2</v>
      </c>
      <c r="F27" s="12">
        <f t="shared" si="11"/>
        <v>3.0000000000000001E-3</v>
      </c>
      <c r="G27" s="12">
        <f t="shared" si="5"/>
        <v>4.7999999999999996E-3</v>
      </c>
      <c r="H27" s="12">
        <f t="shared" si="12"/>
        <v>8.3999999999999995E-3</v>
      </c>
      <c r="I27" s="12">
        <f t="shared" si="8"/>
        <v>1.0200000000000001E-2</v>
      </c>
      <c r="J27" s="12">
        <f t="shared" si="9"/>
        <v>1.2E-2</v>
      </c>
      <c r="K27" s="13"/>
      <c r="L27" s="12">
        <f t="shared" si="6"/>
        <v>2.5000000000000001E-2</v>
      </c>
      <c r="M27" s="12">
        <f t="shared" si="7"/>
        <v>0.03</v>
      </c>
      <c r="N27" s="12">
        <f t="shared" si="10"/>
        <v>3.6000000000000004E-2</v>
      </c>
    </row>
    <row r="28" spans="1:14" x14ac:dyDescent="0.25">
      <c r="A28" s="348">
        <v>1078</v>
      </c>
      <c r="B28" s="339" t="s">
        <v>33</v>
      </c>
      <c r="C28" s="7" t="s">
        <v>16</v>
      </c>
      <c r="D28" s="11">
        <v>8.7300000000000003E-2</v>
      </c>
      <c r="F28" s="12">
        <f t="shared" si="11"/>
        <v>3.0000000000000001E-3</v>
      </c>
      <c r="G28" s="12">
        <f t="shared" si="5"/>
        <v>4.7999999999999996E-3</v>
      </c>
      <c r="H28" s="12">
        <f t="shared" si="12"/>
        <v>8.3999999999999995E-3</v>
      </c>
      <c r="I28" s="12">
        <f t="shared" si="8"/>
        <v>1.0200000000000001E-2</v>
      </c>
      <c r="J28" s="12">
        <f t="shared" si="9"/>
        <v>1.2E-2</v>
      </c>
      <c r="K28" s="13"/>
      <c r="L28" s="12">
        <f t="shared" si="6"/>
        <v>2.5000000000000001E-2</v>
      </c>
      <c r="M28" s="12">
        <f t="shared" si="7"/>
        <v>0.03</v>
      </c>
      <c r="N28" s="12">
        <f t="shared" si="10"/>
        <v>3.6000000000000004E-2</v>
      </c>
    </row>
    <row r="29" spans="1:14" x14ac:dyDescent="0.25">
      <c r="A29" s="348">
        <v>1078</v>
      </c>
      <c r="B29" s="339" t="s">
        <v>34</v>
      </c>
      <c r="C29" s="7" t="s">
        <v>17</v>
      </c>
      <c r="D29" s="11">
        <v>0.1091</v>
      </c>
      <c r="F29" s="12">
        <f t="shared" si="11"/>
        <v>3.0000000000000001E-3</v>
      </c>
      <c r="G29" s="12">
        <f t="shared" si="5"/>
        <v>4.7999999999999996E-3</v>
      </c>
      <c r="H29" s="12">
        <f t="shared" si="12"/>
        <v>8.3999999999999995E-3</v>
      </c>
      <c r="I29" s="12">
        <f t="shared" si="8"/>
        <v>1.0200000000000001E-2</v>
      </c>
      <c r="J29" s="12">
        <f t="shared" si="9"/>
        <v>1.2E-2</v>
      </c>
      <c r="K29" s="13"/>
      <c r="L29" s="12">
        <f t="shared" si="6"/>
        <v>2.5000000000000001E-2</v>
      </c>
      <c r="M29" s="12">
        <f t="shared" si="7"/>
        <v>0.03</v>
      </c>
      <c r="N29" s="12">
        <f t="shared" si="10"/>
        <v>3.6000000000000004E-2</v>
      </c>
    </row>
    <row r="30" spans="1:14" x14ac:dyDescent="0.25">
      <c r="A30" s="349">
        <v>1078</v>
      </c>
      <c r="B30" s="340" t="s">
        <v>35</v>
      </c>
      <c r="C30" s="7" t="s">
        <v>18</v>
      </c>
      <c r="D30" s="11">
        <v>0.13089999999999999</v>
      </c>
      <c r="F30" s="12">
        <f t="shared" si="11"/>
        <v>3.0000000000000001E-3</v>
      </c>
      <c r="G30" s="12">
        <f t="shared" si="5"/>
        <v>4.7999999999999996E-3</v>
      </c>
      <c r="H30" s="12">
        <f t="shared" si="12"/>
        <v>8.3999999999999995E-3</v>
      </c>
      <c r="I30" s="12">
        <f t="shared" si="8"/>
        <v>1.0200000000000001E-2</v>
      </c>
      <c r="J30" s="12">
        <f t="shared" si="9"/>
        <v>1.2E-2</v>
      </c>
      <c r="K30" s="13"/>
      <c r="L30" s="12">
        <f t="shared" si="6"/>
        <v>2.5000000000000001E-2</v>
      </c>
      <c r="M30" s="12">
        <f t="shared" si="7"/>
        <v>0.03</v>
      </c>
      <c r="N30" s="12">
        <f t="shared" si="10"/>
        <v>3.6000000000000004E-2</v>
      </c>
    </row>
    <row r="31" spans="1:14" x14ac:dyDescent="0.25">
      <c r="A31" s="344">
        <v>301017</v>
      </c>
      <c r="B31" s="335" t="s">
        <v>36</v>
      </c>
      <c r="C31" s="8" t="s">
        <v>12</v>
      </c>
      <c r="D31" s="10">
        <v>4.3E-3</v>
      </c>
      <c r="F31" s="12">
        <f t="shared" si="11"/>
        <v>2.1500000000000002E-4</v>
      </c>
      <c r="G31" s="12">
        <f t="shared" si="5"/>
        <v>3.4400000000000001E-4</v>
      </c>
      <c r="H31" s="12">
        <f t="shared" si="12"/>
        <v>5.5900000000000004E-4</v>
      </c>
      <c r="I31" s="12">
        <f t="shared" si="8"/>
        <v>6.8369999999999998E-4</v>
      </c>
      <c r="J31" s="12">
        <f t="shared" si="9"/>
        <v>8.1700000000000002E-4</v>
      </c>
      <c r="K31" s="12"/>
      <c r="L31" s="12">
        <f t="shared" si="6"/>
        <v>1.6770000000000001E-3</v>
      </c>
      <c r="M31" s="12">
        <f t="shared" si="7"/>
        <v>2.0209999999999998E-3</v>
      </c>
      <c r="N31" s="12">
        <f t="shared" si="10"/>
        <v>2.4080000000000004E-3</v>
      </c>
    </row>
    <row r="32" spans="1:14" x14ac:dyDescent="0.25">
      <c r="A32" s="345">
        <v>301017</v>
      </c>
      <c r="B32" s="336" t="s">
        <v>36</v>
      </c>
      <c r="C32" s="8" t="s">
        <v>13</v>
      </c>
      <c r="D32" s="10">
        <v>2.8500000000000001E-2</v>
      </c>
      <c r="F32" s="12">
        <f t="shared" si="11"/>
        <v>1.4250000000000001E-3</v>
      </c>
      <c r="G32" s="12">
        <f t="shared" si="5"/>
        <v>2.2800000000000003E-3</v>
      </c>
      <c r="H32" s="12">
        <f t="shared" si="12"/>
        <v>3.7050000000000004E-3</v>
      </c>
      <c r="I32" s="12">
        <f t="shared" si="8"/>
        <v>4.5314999999999999E-3</v>
      </c>
      <c r="J32" s="12">
        <f t="shared" si="9"/>
        <v>5.4150000000000005E-3</v>
      </c>
      <c r="K32" s="12"/>
      <c r="L32" s="12">
        <f t="shared" si="6"/>
        <v>1.1115000000000002E-2</v>
      </c>
      <c r="M32" s="12">
        <f t="shared" si="7"/>
        <v>1.3394999999999999E-2</v>
      </c>
      <c r="N32" s="12">
        <f t="shared" si="10"/>
        <v>1.5960000000000002E-2</v>
      </c>
    </row>
    <row r="33" spans="1:14" x14ac:dyDescent="0.25">
      <c r="A33" s="345">
        <v>301017</v>
      </c>
      <c r="B33" s="336" t="s">
        <v>36</v>
      </c>
      <c r="C33" s="8" t="s">
        <v>14</v>
      </c>
      <c r="D33" s="10">
        <v>5.2299999999999999E-2</v>
      </c>
      <c r="F33" s="12">
        <f t="shared" si="11"/>
        <v>2.6150000000000001E-3</v>
      </c>
      <c r="G33" s="12">
        <f t="shared" si="5"/>
        <v>4.1840000000000002E-3</v>
      </c>
      <c r="H33" s="12">
        <f t="shared" si="12"/>
        <v>6.7990000000000004E-3</v>
      </c>
      <c r="I33" s="12">
        <f t="shared" si="8"/>
        <v>8.3157000000000005E-3</v>
      </c>
      <c r="J33" s="12">
        <f t="shared" si="9"/>
        <v>9.9369999999999997E-3</v>
      </c>
      <c r="K33" s="12"/>
      <c r="L33" s="12">
        <f t="shared" si="6"/>
        <v>2.0397000000000002E-2</v>
      </c>
      <c r="M33" s="12">
        <f t="shared" si="7"/>
        <v>2.4580999999999999E-2</v>
      </c>
      <c r="N33" s="12">
        <f t="shared" si="10"/>
        <v>2.9288000000000002E-2</v>
      </c>
    </row>
    <row r="34" spans="1:14" x14ac:dyDescent="0.25">
      <c r="A34" s="345">
        <v>301017</v>
      </c>
      <c r="B34" s="336" t="s">
        <v>36</v>
      </c>
      <c r="C34" s="8" t="s">
        <v>15</v>
      </c>
      <c r="D34" s="10">
        <v>7.5999999999999998E-2</v>
      </c>
      <c r="F34" s="12">
        <f t="shared" si="11"/>
        <v>3.0000000000000001E-3</v>
      </c>
      <c r="G34" s="12">
        <f t="shared" si="5"/>
        <v>4.7999999999999996E-3</v>
      </c>
      <c r="H34" s="12">
        <f t="shared" si="12"/>
        <v>8.3999999999999995E-3</v>
      </c>
      <c r="I34" s="12">
        <f t="shared" si="8"/>
        <v>1.0200000000000001E-2</v>
      </c>
      <c r="J34" s="12">
        <f t="shared" si="9"/>
        <v>1.2E-2</v>
      </c>
      <c r="K34" s="12"/>
      <c r="L34" s="12">
        <f t="shared" si="6"/>
        <v>2.5000000000000001E-2</v>
      </c>
      <c r="M34" s="12">
        <f t="shared" si="7"/>
        <v>0.03</v>
      </c>
      <c r="N34" s="12">
        <f t="shared" si="10"/>
        <v>3.6000000000000004E-2</v>
      </c>
    </row>
    <row r="35" spans="1:14" x14ac:dyDescent="0.25">
      <c r="A35" s="345">
        <v>301017</v>
      </c>
      <c r="B35" s="336" t="s">
        <v>36</v>
      </c>
      <c r="C35" s="8" t="s">
        <v>16</v>
      </c>
      <c r="D35" s="10">
        <v>8.5500000000000007E-2</v>
      </c>
      <c r="F35" s="12">
        <f t="shared" si="11"/>
        <v>3.0000000000000001E-3</v>
      </c>
      <c r="G35" s="12">
        <f t="shared" si="5"/>
        <v>4.7999999999999996E-3</v>
      </c>
      <c r="H35" s="12">
        <f t="shared" si="12"/>
        <v>8.3999999999999995E-3</v>
      </c>
      <c r="I35" s="12">
        <f t="shared" si="8"/>
        <v>1.0200000000000001E-2</v>
      </c>
      <c r="J35" s="12">
        <f t="shared" si="9"/>
        <v>1.2E-2</v>
      </c>
      <c r="K35" s="12"/>
      <c r="L35" s="12">
        <f t="shared" si="6"/>
        <v>2.5000000000000001E-2</v>
      </c>
      <c r="M35" s="12">
        <f t="shared" si="7"/>
        <v>0.03</v>
      </c>
      <c r="N35" s="12">
        <f t="shared" si="10"/>
        <v>3.6000000000000004E-2</v>
      </c>
    </row>
    <row r="36" spans="1:14" x14ac:dyDescent="0.25">
      <c r="A36" s="345">
        <v>301017</v>
      </c>
      <c r="B36" s="336" t="s">
        <v>36</v>
      </c>
      <c r="C36" s="8" t="s">
        <v>17</v>
      </c>
      <c r="D36" s="10">
        <v>0.10929999999999999</v>
      </c>
      <c r="F36" s="12">
        <f t="shared" si="11"/>
        <v>3.0000000000000001E-3</v>
      </c>
      <c r="G36" s="12">
        <f t="shared" si="5"/>
        <v>4.7999999999999996E-3</v>
      </c>
      <c r="H36" s="12">
        <f t="shared" si="12"/>
        <v>8.3999999999999995E-3</v>
      </c>
      <c r="I36" s="12">
        <f t="shared" si="8"/>
        <v>1.0200000000000001E-2</v>
      </c>
      <c r="J36" s="12">
        <f t="shared" si="9"/>
        <v>1.2E-2</v>
      </c>
      <c r="K36" s="12"/>
      <c r="L36" s="12">
        <f t="shared" si="6"/>
        <v>2.5000000000000001E-2</v>
      </c>
      <c r="M36" s="12">
        <f t="shared" si="7"/>
        <v>0.03</v>
      </c>
      <c r="N36" s="12">
        <f t="shared" si="10"/>
        <v>3.6000000000000004E-2</v>
      </c>
    </row>
    <row r="37" spans="1:14" x14ac:dyDescent="0.25">
      <c r="A37" s="346">
        <v>301017</v>
      </c>
      <c r="B37" s="337" t="s">
        <v>36</v>
      </c>
      <c r="C37" s="8" t="s">
        <v>18</v>
      </c>
      <c r="D37" s="10">
        <v>0.13300000000000001</v>
      </c>
      <c r="F37" s="12">
        <f t="shared" si="11"/>
        <v>3.0000000000000001E-3</v>
      </c>
      <c r="G37" s="12">
        <f t="shared" si="5"/>
        <v>4.7999999999999996E-3</v>
      </c>
      <c r="H37" s="12">
        <f t="shared" si="12"/>
        <v>8.3999999999999995E-3</v>
      </c>
      <c r="I37" s="12">
        <f t="shared" si="8"/>
        <v>1.0200000000000001E-2</v>
      </c>
      <c r="J37" s="12">
        <f t="shared" si="9"/>
        <v>1.2E-2</v>
      </c>
      <c r="K37" s="12"/>
      <c r="L37" s="12">
        <f t="shared" si="6"/>
        <v>2.5000000000000001E-2</v>
      </c>
      <c r="M37" s="12">
        <f t="shared" si="7"/>
        <v>0.03</v>
      </c>
      <c r="N37" s="12">
        <f t="shared" si="10"/>
        <v>3.6000000000000004E-2</v>
      </c>
    </row>
    <row r="38" spans="1:14" x14ac:dyDescent="0.25">
      <c r="A38" s="347">
        <v>1342</v>
      </c>
      <c r="B38" s="338" t="s">
        <v>37</v>
      </c>
      <c r="C38" s="7" t="s">
        <v>12</v>
      </c>
      <c r="D38" s="11">
        <v>1.14E-2</v>
      </c>
      <c r="F38" s="12">
        <f t="shared" si="11"/>
        <v>5.7000000000000009E-4</v>
      </c>
      <c r="G38" s="12">
        <f t="shared" si="5"/>
        <v>9.1200000000000005E-4</v>
      </c>
      <c r="H38" s="12">
        <f t="shared" si="12"/>
        <v>1.482E-3</v>
      </c>
      <c r="I38" s="12">
        <f t="shared" si="8"/>
        <v>1.8126000000000001E-3</v>
      </c>
      <c r="J38" s="12">
        <f t="shared" si="9"/>
        <v>2.166E-3</v>
      </c>
      <c r="K38" s="13"/>
      <c r="L38" s="12">
        <f t="shared" si="6"/>
        <v>4.4460000000000003E-3</v>
      </c>
      <c r="M38" s="12">
        <f t="shared" si="7"/>
        <v>5.3579999999999999E-3</v>
      </c>
      <c r="N38" s="12">
        <f t="shared" si="10"/>
        <v>6.3840000000000008E-3</v>
      </c>
    </row>
    <row r="39" spans="1:14" x14ac:dyDescent="0.25">
      <c r="A39" s="348">
        <v>1342</v>
      </c>
      <c r="B39" s="339" t="s">
        <v>38</v>
      </c>
      <c r="C39" s="7" t="s">
        <v>13</v>
      </c>
      <c r="D39" s="11">
        <v>3.3300000000000003E-2</v>
      </c>
      <c r="F39" s="12">
        <f t="shared" si="11"/>
        <v>1.6650000000000002E-3</v>
      </c>
      <c r="G39" s="12">
        <f t="shared" si="5"/>
        <v>2.6640000000000001E-3</v>
      </c>
      <c r="H39" s="12">
        <f t="shared" si="12"/>
        <v>4.3290000000000004E-3</v>
      </c>
      <c r="I39" s="12">
        <f t="shared" si="8"/>
        <v>5.2947000000000003E-3</v>
      </c>
      <c r="J39" s="12">
        <f t="shared" si="9"/>
        <v>6.327000000000001E-3</v>
      </c>
      <c r="K39" s="13"/>
      <c r="L39" s="12">
        <f t="shared" si="6"/>
        <v>1.2987000000000002E-2</v>
      </c>
      <c r="M39" s="12">
        <f t="shared" si="7"/>
        <v>1.5651000000000002E-2</v>
      </c>
      <c r="N39" s="12">
        <f t="shared" si="10"/>
        <v>1.8648000000000005E-2</v>
      </c>
    </row>
    <row r="40" spans="1:14" x14ac:dyDescent="0.25">
      <c r="A40" s="348">
        <v>1342</v>
      </c>
      <c r="B40" s="339" t="s">
        <v>39</v>
      </c>
      <c r="C40" s="7" t="s">
        <v>14</v>
      </c>
      <c r="D40" s="11">
        <v>5.5100000000000003E-2</v>
      </c>
      <c r="F40" s="12">
        <f t="shared" si="11"/>
        <v>2.7550000000000005E-3</v>
      </c>
      <c r="G40" s="12">
        <f t="shared" si="5"/>
        <v>4.4080000000000005E-3</v>
      </c>
      <c r="H40" s="12">
        <f t="shared" si="12"/>
        <v>7.163000000000001E-3</v>
      </c>
      <c r="I40" s="12">
        <f t="shared" si="8"/>
        <v>8.7609000000000003E-3</v>
      </c>
      <c r="J40" s="12">
        <f t="shared" si="9"/>
        <v>1.0469000000000001E-2</v>
      </c>
      <c r="K40" s="13"/>
      <c r="L40" s="12">
        <f t="shared" si="6"/>
        <v>2.1489000000000001E-2</v>
      </c>
      <c r="M40" s="12">
        <f t="shared" si="7"/>
        <v>2.5897E-2</v>
      </c>
      <c r="N40" s="12">
        <f t="shared" si="10"/>
        <v>3.0856000000000005E-2</v>
      </c>
    </row>
    <row r="41" spans="1:14" x14ac:dyDescent="0.25">
      <c r="A41" s="348">
        <v>1342</v>
      </c>
      <c r="B41" s="339" t="s">
        <v>40</v>
      </c>
      <c r="C41" s="7" t="s">
        <v>15</v>
      </c>
      <c r="D41" s="11">
        <v>7.7899999999999997E-2</v>
      </c>
      <c r="F41" s="12">
        <f t="shared" si="11"/>
        <v>3.0000000000000001E-3</v>
      </c>
      <c r="G41" s="12">
        <f t="shared" si="5"/>
        <v>4.7999999999999996E-3</v>
      </c>
      <c r="H41" s="12">
        <f t="shared" si="12"/>
        <v>8.3999999999999995E-3</v>
      </c>
      <c r="I41" s="12">
        <f t="shared" si="8"/>
        <v>1.0200000000000001E-2</v>
      </c>
      <c r="J41" s="12">
        <f t="shared" si="9"/>
        <v>1.2E-2</v>
      </c>
      <c r="K41" s="13"/>
      <c r="L41" s="12">
        <f t="shared" si="6"/>
        <v>2.5000000000000001E-2</v>
      </c>
      <c r="M41" s="12">
        <f t="shared" si="7"/>
        <v>0.03</v>
      </c>
      <c r="N41" s="12">
        <f t="shared" si="10"/>
        <v>3.6000000000000004E-2</v>
      </c>
    </row>
    <row r="42" spans="1:14" x14ac:dyDescent="0.25">
      <c r="A42" s="348">
        <v>1342</v>
      </c>
      <c r="B42" s="339" t="s">
        <v>41</v>
      </c>
      <c r="C42" s="7" t="s">
        <v>16</v>
      </c>
      <c r="D42" s="11">
        <v>9.0300000000000005E-2</v>
      </c>
      <c r="F42" s="12">
        <f t="shared" si="11"/>
        <v>3.0000000000000001E-3</v>
      </c>
      <c r="G42" s="12">
        <f t="shared" si="5"/>
        <v>4.7999999999999996E-3</v>
      </c>
      <c r="H42" s="12">
        <f t="shared" si="12"/>
        <v>8.3999999999999995E-3</v>
      </c>
      <c r="I42" s="12">
        <f t="shared" si="8"/>
        <v>1.0200000000000001E-2</v>
      </c>
      <c r="J42" s="12">
        <f t="shared" si="9"/>
        <v>1.2E-2</v>
      </c>
      <c r="K42" s="13"/>
      <c r="L42" s="12">
        <f t="shared" si="6"/>
        <v>2.5000000000000001E-2</v>
      </c>
      <c r="M42" s="12">
        <f t="shared" si="7"/>
        <v>0.03</v>
      </c>
      <c r="N42" s="12">
        <f t="shared" si="10"/>
        <v>3.6000000000000004E-2</v>
      </c>
    </row>
    <row r="43" spans="1:14" x14ac:dyDescent="0.25">
      <c r="A43" s="348">
        <v>1342</v>
      </c>
      <c r="B43" s="339" t="s">
        <v>42</v>
      </c>
      <c r="C43" s="7" t="s">
        <v>17</v>
      </c>
      <c r="D43" s="11">
        <v>0.114</v>
      </c>
      <c r="F43" s="12">
        <f t="shared" si="11"/>
        <v>3.0000000000000001E-3</v>
      </c>
      <c r="G43" s="12">
        <f t="shared" si="5"/>
        <v>4.7999999999999996E-3</v>
      </c>
      <c r="H43" s="12">
        <f t="shared" si="12"/>
        <v>8.3999999999999995E-3</v>
      </c>
      <c r="I43" s="12">
        <f t="shared" si="8"/>
        <v>1.0200000000000001E-2</v>
      </c>
      <c r="J43" s="12">
        <f t="shared" si="9"/>
        <v>1.2E-2</v>
      </c>
      <c r="K43" s="13"/>
      <c r="L43" s="12">
        <f t="shared" si="6"/>
        <v>2.5000000000000001E-2</v>
      </c>
      <c r="M43" s="12">
        <f t="shared" si="7"/>
        <v>0.03</v>
      </c>
      <c r="N43" s="12">
        <f t="shared" si="10"/>
        <v>3.6000000000000004E-2</v>
      </c>
    </row>
    <row r="44" spans="1:14" x14ac:dyDescent="0.25">
      <c r="A44" s="349">
        <v>1342</v>
      </c>
      <c r="B44" s="340" t="s">
        <v>43</v>
      </c>
      <c r="C44" s="7" t="s">
        <v>18</v>
      </c>
      <c r="D44" s="11">
        <v>0.13780000000000001</v>
      </c>
      <c r="F44" s="12">
        <f t="shared" si="11"/>
        <v>3.0000000000000001E-3</v>
      </c>
      <c r="G44" s="12">
        <f t="shared" si="5"/>
        <v>4.7999999999999996E-3</v>
      </c>
      <c r="H44" s="12">
        <f t="shared" si="12"/>
        <v>8.3999999999999995E-3</v>
      </c>
      <c r="I44" s="12">
        <f t="shared" si="8"/>
        <v>1.0200000000000001E-2</v>
      </c>
      <c r="J44" s="12">
        <f t="shared" si="9"/>
        <v>1.2E-2</v>
      </c>
      <c r="K44" s="13"/>
      <c r="L44" s="12">
        <f t="shared" si="6"/>
        <v>2.5000000000000001E-2</v>
      </c>
      <c r="M44" s="12">
        <f t="shared" si="7"/>
        <v>0.03</v>
      </c>
      <c r="N44" s="12">
        <f t="shared" si="10"/>
        <v>3.6000000000000004E-2</v>
      </c>
    </row>
    <row r="45" spans="1:14" x14ac:dyDescent="0.25">
      <c r="A45" s="344">
        <v>16936</v>
      </c>
      <c r="B45" s="335" t="s">
        <v>44</v>
      </c>
      <c r="C45" s="8" t="s">
        <v>12</v>
      </c>
      <c r="D45" s="10">
        <v>1.24E-2</v>
      </c>
      <c r="F45" s="12">
        <f t="shared" si="11"/>
        <v>6.2E-4</v>
      </c>
      <c r="G45" s="12">
        <f t="shared" si="5"/>
        <v>9.9200000000000004E-4</v>
      </c>
      <c r="H45" s="12">
        <f t="shared" si="12"/>
        <v>1.6119999999999999E-3</v>
      </c>
      <c r="I45" s="12">
        <f t="shared" si="8"/>
        <v>1.9716E-3</v>
      </c>
      <c r="J45" s="12">
        <f t="shared" si="9"/>
        <v>2.356E-3</v>
      </c>
      <c r="K45" s="12"/>
      <c r="L45" s="12">
        <f t="shared" si="6"/>
        <v>4.836E-3</v>
      </c>
      <c r="M45" s="12">
        <f t="shared" si="7"/>
        <v>5.8279999999999998E-3</v>
      </c>
      <c r="N45" s="12">
        <f t="shared" si="10"/>
        <v>6.9440000000000005E-3</v>
      </c>
    </row>
    <row r="46" spans="1:14" x14ac:dyDescent="0.25">
      <c r="A46" s="345">
        <v>16936</v>
      </c>
      <c r="B46" s="336" t="s">
        <v>45</v>
      </c>
      <c r="C46" s="8" t="s">
        <v>13</v>
      </c>
      <c r="D46" s="10">
        <v>3.5200000000000002E-2</v>
      </c>
      <c r="F46" s="12">
        <f t="shared" si="11"/>
        <v>1.7600000000000003E-3</v>
      </c>
      <c r="G46" s="12">
        <f t="shared" si="5"/>
        <v>2.8160000000000004E-3</v>
      </c>
      <c r="H46" s="12">
        <f t="shared" si="12"/>
        <v>4.5760000000000002E-3</v>
      </c>
      <c r="I46" s="12">
        <f t="shared" si="8"/>
        <v>5.5968000000000007E-3</v>
      </c>
      <c r="J46" s="12">
        <f t="shared" si="9"/>
        <v>6.6880000000000004E-3</v>
      </c>
      <c r="K46" s="12"/>
      <c r="L46" s="12">
        <f t="shared" si="6"/>
        <v>1.3728000000000001E-2</v>
      </c>
      <c r="M46" s="12">
        <f t="shared" si="7"/>
        <v>1.6544E-2</v>
      </c>
      <c r="N46" s="12">
        <f t="shared" si="10"/>
        <v>1.9712000000000004E-2</v>
      </c>
    </row>
    <row r="47" spans="1:14" x14ac:dyDescent="0.25">
      <c r="A47" s="345">
        <v>16936</v>
      </c>
      <c r="B47" s="336" t="s">
        <v>46</v>
      </c>
      <c r="C47" s="8" t="s">
        <v>14</v>
      </c>
      <c r="D47" s="10">
        <v>5.7000000000000002E-2</v>
      </c>
      <c r="F47" s="12">
        <f t="shared" si="11"/>
        <v>2.8500000000000001E-3</v>
      </c>
      <c r="G47" s="12">
        <f t="shared" si="5"/>
        <v>4.5600000000000007E-3</v>
      </c>
      <c r="H47" s="12">
        <f t="shared" si="12"/>
        <v>7.4100000000000008E-3</v>
      </c>
      <c r="I47" s="12">
        <f t="shared" si="8"/>
        <v>9.0629999999999999E-3</v>
      </c>
      <c r="J47" s="12">
        <f t="shared" si="9"/>
        <v>1.0830000000000001E-2</v>
      </c>
      <c r="K47" s="12"/>
      <c r="L47" s="12">
        <f t="shared" si="6"/>
        <v>2.2230000000000003E-2</v>
      </c>
      <c r="M47" s="12">
        <f t="shared" si="7"/>
        <v>2.6789999999999998E-2</v>
      </c>
      <c r="N47" s="12">
        <f t="shared" si="10"/>
        <v>3.1920000000000004E-2</v>
      </c>
    </row>
    <row r="48" spans="1:14" x14ac:dyDescent="0.25">
      <c r="A48" s="345">
        <v>16936</v>
      </c>
      <c r="B48" s="336" t="s">
        <v>47</v>
      </c>
      <c r="C48" s="8" t="s">
        <v>15</v>
      </c>
      <c r="D48" s="10">
        <v>8.2699999999999996E-2</v>
      </c>
      <c r="F48" s="12">
        <f t="shared" si="11"/>
        <v>3.0000000000000001E-3</v>
      </c>
      <c r="G48" s="12">
        <f t="shared" si="5"/>
        <v>4.7999999999999996E-3</v>
      </c>
      <c r="H48" s="12">
        <f t="shared" si="12"/>
        <v>8.3999999999999995E-3</v>
      </c>
      <c r="I48" s="12">
        <f t="shared" si="8"/>
        <v>1.0200000000000001E-2</v>
      </c>
      <c r="J48" s="12">
        <f t="shared" si="9"/>
        <v>1.2E-2</v>
      </c>
      <c r="K48" s="12"/>
      <c r="L48" s="12">
        <f t="shared" si="6"/>
        <v>2.5000000000000001E-2</v>
      </c>
      <c r="M48" s="12">
        <f t="shared" si="7"/>
        <v>0.03</v>
      </c>
      <c r="N48" s="12">
        <f t="shared" si="10"/>
        <v>3.6000000000000004E-2</v>
      </c>
    </row>
    <row r="49" spans="1:14" x14ac:dyDescent="0.25">
      <c r="A49" s="345">
        <v>16936</v>
      </c>
      <c r="B49" s="336" t="s">
        <v>48</v>
      </c>
      <c r="C49" s="8" t="s">
        <v>16</v>
      </c>
      <c r="D49" s="10">
        <v>9.5000000000000001E-2</v>
      </c>
      <c r="F49" s="12">
        <f t="shared" si="11"/>
        <v>3.0000000000000001E-3</v>
      </c>
      <c r="G49" s="12">
        <f t="shared" si="5"/>
        <v>4.7999999999999996E-3</v>
      </c>
      <c r="H49" s="12">
        <f t="shared" si="12"/>
        <v>8.3999999999999995E-3</v>
      </c>
      <c r="I49" s="12">
        <f t="shared" si="8"/>
        <v>1.0200000000000001E-2</v>
      </c>
      <c r="J49" s="12">
        <f t="shared" si="9"/>
        <v>1.2E-2</v>
      </c>
      <c r="K49" s="12"/>
      <c r="L49" s="12">
        <f t="shared" si="6"/>
        <v>2.5000000000000001E-2</v>
      </c>
      <c r="M49" s="12">
        <f t="shared" si="7"/>
        <v>0.03</v>
      </c>
      <c r="N49" s="12">
        <f t="shared" si="10"/>
        <v>3.6000000000000004E-2</v>
      </c>
    </row>
    <row r="50" spans="1:14" x14ac:dyDescent="0.25">
      <c r="A50" s="345">
        <v>16936</v>
      </c>
      <c r="B50" s="336" t="s">
        <v>49</v>
      </c>
      <c r="C50" s="8" t="s">
        <v>17</v>
      </c>
      <c r="D50" s="10">
        <v>0.1188</v>
      </c>
      <c r="F50" s="12">
        <f t="shared" si="11"/>
        <v>3.0000000000000001E-3</v>
      </c>
      <c r="G50" s="12">
        <f t="shared" si="5"/>
        <v>4.7999999999999996E-3</v>
      </c>
      <c r="H50" s="12">
        <f t="shared" si="12"/>
        <v>8.3999999999999995E-3</v>
      </c>
      <c r="I50" s="12">
        <f t="shared" si="8"/>
        <v>1.0200000000000001E-2</v>
      </c>
      <c r="J50" s="12">
        <f t="shared" si="9"/>
        <v>1.2E-2</v>
      </c>
      <c r="K50" s="12"/>
      <c r="L50" s="12">
        <f t="shared" si="6"/>
        <v>2.5000000000000001E-2</v>
      </c>
      <c r="M50" s="12">
        <f t="shared" si="7"/>
        <v>0.03</v>
      </c>
      <c r="N50" s="12">
        <f t="shared" si="10"/>
        <v>3.6000000000000004E-2</v>
      </c>
    </row>
    <row r="51" spans="1:14" x14ac:dyDescent="0.25">
      <c r="A51" s="346">
        <v>16936</v>
      </c>
      <c r="B51" s="337" t="s">
        <v>50</v>
      </c>
      <c r="C51" s="8" t="s">
        <v>18</v>
      </c>
      <c r="D51" s="10">
        <v>0.14249999999999999</v>
      </c>
      <c r="F51" s="12">
        <f t="shared" si="11"/>
        <v>3.0000000000000001E-3</v>
      </c>
      <c r="G51" s="12">
        <f t="shared" si="5"/>
        <v>4.7999999999999996E-3</v>
      </c>
      <c r="H51" s="12">
        <f t="shared" si="12"/>
        <v>8.3999999999999995E-3</v>
      </c>
      <c r="I51" s="12">
        <f t="shared" si="8"/>
        <v>1.0200000000000001E-2</v>
      </c>
      <c r="J51" s="12">
        <f t="shared" si="9"/>
        <v>1.2E-2</v>
      </c>
      <c r="K51" s="12"/>
      <c r="L51" s="12">
        <f t="shared" si="6"/>
        <v>2.5000000000000001E-2</v>
      </c>
      <c r="M51" s="12">
        <f t="shared" si="7"/>
        <v>0.03</v>
      </c>
      <c r="N51" s="12">
        <f>IF($D51*0.56&lt;=3.6%,$D51*0.56,3.6%)</f>
        <v>3.6000000000000004E-2</v>
      </c>
    </row>
  </sheetData>
  <mergeCells count="16">
    <mergeCell ref="F1:N1"/>
    <mergeCell ref="B17:B23"/>
    <mergeCell ref="B31:B37"/>
    <mergeCell ref="B45:B51"/>
    <mergeCell ref="B24:B30"/>
    <mergeCell ref="B38:B44"/>
    <mergeCell ref="A1:D1"/>
    <mergeCell ref="A3:A9"/>
    <mergeCell ref="A10:A16"/>
    <mergeCell ref="B3:B9"/>
    <mergeCell ref="B10:B16"/>
    <mergeCell ref="A17:A23"/>
    <mergeCell ref="A24:A30"/>
    <mergeCell ref="A31:A37"/>
    <mergeCell ref="A38:A44"/>
    <mergeCell ref="A45:A5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14"/>
  <sheetViews>
    <sheetView workbookViewId="0">
      <selection activeCell="I15" sqref="I15"/>
    </sheetView>
  </sheetViews>
  <sheetFormatPr defaultColWidth="9.33203125" defaultRowHeight="13.8" x14ac:dyDescent="0.25"/>
  <cols>
    <col min="1" max="1" width="2.77734375" style="95" customWidth="1"/>
    <col min="2" max="2" width="19.77734375" style="95" bestFit="1" customWidth="1"/>
    <col min="3" max="3" width="19.77734375" style="95" customWidth="1"/>
    <col min="4" max="4" width="19.6640625" style="95" customWidth="1"/>
    <col min="5" max="5" width="1" style="95" customWidth="1"/>
    <col min="6" max="10" width="11.77734375" style="95" customWidth="1"/>
    <col min="11" max="11" width="0.6640625" style="95" customWidth="1"/>
    <col min="12" max="14" width="15.44140625" style="95" customWidth="1"/>
    <col min="15" max="15" width="11.6640625" style="101" bestFit="1" customWidth="1"/>
    <col min="16" max="16384" width="9.33203125" style="95"/>
  </cols>
  <sheetData>
    <row r="1" spans="2:15" ht="14.4" x14ac:dyDescent="0.25">
      <c r="B1" s="151" t="s">
        <v>319</v>
      </c>
      <c r="C1" s="151"/>
    </row>
    <row r="2" spans="2:15" ht="14.4" x14ac:dyDescent="0.25">
      <c r="B2" s="151"/>
      <c r="C2" s="151"/>
    </row>
    <row r="3" spans="2:15" x14ac:dyDescent="0.25">
      <c r="B3" s="5" t="s">
        <v>320</v>
      </c>
      <c r="C3" s="5" t="s">
        <v>321</v>
      </c>
      <c r="D3" s="200" t="s">
        <v>322</v>
      </c>
      <c r="F3" s="5" t="s">
        <v>61</v>
      </c>
      <c r="G3" s="5" t="s">
        <v>60</v>
      </c>
      <c r="H3" s="5" t="s">
        <v>62</v>
      </c>
      <c r="I3" s="5" t="s">
        <v>63</v>
      </c>
      <c r="J3" s="5" t="s">
        <v>64</v>
      </c>
      <c r="K3" s="47"/>
      <c r="L3" s="26" t="s">
        <v>68</v>
      </c>
      <c r="M3" s="26" t="s">
        <v>69</v>
      </c>
      <c r="N3" s="26" t="s">
        <v>70</v>
      </c>
      <c r="O3" s="65" t="s">
        <v>101</v>
      </c>
    </row>
    <row r="4" spans="2:15" x14ac:dyDescent="0.25">
      <c r="B4" s="199">
        <v>23.5</v>
      </c>
      <c r="C4" s="199">
        <v>11.8</v>
      </c>
      <c r="D4" s="201">
        <v>1.95</v>
      </c>
      <c r="E4" s="98"/>
      <c r="F4" s="13" t="e">
        <f>IF(#REF!*Parâmetros!$C$10&lt;=Parâmetros!$C$11,#REF!*Parâmetros!$C$10,Parâmetros!$C$11)</f>
        <v>#REF!</v>
      </c>
      <c r="G4" s="13" t="e">
        <f>IF(#REF!*Parâmetros!$D$10&lt;=Parâmetros!$D$11,#REF!*Parâmetros!$D$10,Parâmetros!$D$11)</f>
        <v>#REF!</v>
      </c>
      <c r="H4" s="13" t="e">
        <f>IF(#REF!*Parâmetros!$E$10&lt;=Parâmetros!$E$11,#REF!*Parâmetros!$E$10,Parâmetros!$E$11)</f>
        <v>#REF!</v>
      </c>
      <c r="I4" s="13" t="e">
        <f>IF(#REF!*Parâmetros!$F$10&lt;=Parâmetros!$F$11,#REF!*Parâmetros!$F$10,Parâmetros!$F$11)</f>
        <v>#REF!</v>
      </c>
      <c r="J4" s="13" t="e">
        <f>IF(#REF!*Parâmetros!$G$10&lt;=Parâmetros!$G$11,#REF!*Parâmetros!$G$10,Parâmetros!$G$11)</f>
        <v>#REF!</v>
      </c>
      <c r="K4" s="99"/>
      <c r="L4" s="13" t="e">
        <f>IF(#REF!*Parâmetros!$L$10&lt;=Parâmetros!$L$11,#REF!*Parâmetros!$L$10,Parâmetros!$L$11)</f>
        <v>#REF!</v>
      </c>
      <c r="M4" s="13" t="e">
        <f>IF(#REF!*Parâmetros!$M$10&lt;=Parâmetros!$M$11,#REF!*Parâmetros!$M$10,Parâmetros!$M$11)</f>
        <v>#REF!</v>
      </c>
      <c r="N4" s="13" t="e">
        <f>IF(#REF!*Parâmetros!$N$10&lt;=Parâmetros!$N$11,#REF!*Parâmetros!$N$10,Parâmetros!$N$11)</f>
        <v>#REF!</v>
      </c>
      <c r="O4" s="104" t="e">
        <f>IF(#REF!*Parâmetros!$P$10&lt;=Parâmetros!$P$11,#REF!*Parâmetros!$P$10,Parâmetros!$P$11)</f>
        <v>#REF!</v>
      </c>
    </row>
    <row r="5" spans="2:15" x14ac:dyDescent="0.25">
      <c r="B5" s="95" t="s">
        <v>323</v>
      </c>
      <c r="K5" s="107"/>
    </row>
    <row r="6" spans="2:15" x14ac:dyDescent="0.25">
      <c r="B6" s="95" t="s">
        <v>353</v>
      </c>
      <c r="K6" s="107"/>
      <c r="M6" s="126"/>
      <c r="O6" s="95"/>
    </row>
    <row r="7" spans="2:15" x14ac:dyDescent="0.25">
      <c r="K7" s="107"/>
      <c r="M7" s="126"/>
      <c r="O7" s="95"/>
    </row>
    <row r="8" spans="2:15" x14ac:dyDescent="0.25">
      <c r="K8" s="107"/>
      <c r="M8" s="126"/>
      <c r="O8" s="95"/>
    </row>
    <row r="9" spans="2:15" x14ac:dyDescent="0.25">
      <c r="K9" s="107"/>
      <c r="O9" s="95"/>
    </row>
    <row r="10" spans="2:15" x14ac:dyDescent="0.25">
      <c r="K10" s="107"/>
      <c r="O10" s="95"/>
    </row>
    <row r="11" spans="2:15" x14ac:dyDescent="0.25">
      <c r="K11" s="107"/>
      <c r="O11" s="95"/>
    </row>
    <row r="12" spans="2:15" x14ac:dyDescent="0.25">
      <c r="K12" s="107"/>
      <c r="O12" s="95"/>
    </row>
    <row r="13" spans="2:15" x14ac:dyDescent="0.25">
      <c r="K13" s="107"/>
      <c r="O13" s="95"/>
    </row>
    <row r="14" spans="2:15" x14ac:dyDescent="0.25">
      <c r="K14" s="107"/>
      <c r="O14" s="95"/>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Parâmetros</vt:lpstr>
      <vt:lpstr>Tabelas Comerciais</vt:lpstr>
      <vt:lpstr>1 - Consignado</vt:lpstr>
      <vt:lpstr>Consignado INSS 1640</vt:lpstr>
      <vt:lpstr>Consignado - Gov MG</vt:lpstr>
      <vt:lpstr>2 - Portabilidade</vt:lpstr>
      <vt:lpstr>3 - Não Consignado</vt:lpstr>
      <vt:lpstr>Convênios de Exceção</vt:lpstr>
      <vt:lpstr>4 - Portabilidade</vt:lpstr>
      <vt:lpstr>BB Consórcio</vt:lpstr>
      <vt:lpstr>BB Dental</vt:lpstr>
      <vt:lpstr>BrasilCap</vt:lpstr>
      <vt:lpstr>Cielo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wendson dos santos</cp:lastModifiedBy>
  <dcterms:created xsi:type="dcterms:W3CDTF">2019-01-02T17:17:33Z</dcterms:created>
  <dcterms:modified xsi:type="dcterms:W3CDTF">2024-04-22T17:15:02Z</dcterms:modified>
</cp:coreProperties>
</file>