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ropbox\bt-content\youtube\YT2015\0708-swap-spot\"/>
    </mc:Choice>
  </mc:AlternateContent>
  <xr:revisionPtr revIDLastSave="0" documentId="13_ncr:1_{BBF712BC-C8F5-4048-AEC7-D34A900846BA}" xr6:coauthVersionLast="47" xr6:coauthVersionMax="47" xr10:uidLastSave="{00000000-0000-0000-0000-000000000000}"/>
  <bookViews>
    <workbookView xWindow="6855" yWindow="3780" windowWidth="20445" windowHeight="14325" xr2:uid="{00000000-000D-0000-FFFF-FFFF00000000}"/>
  </bookViews>
  <sheets>
    <sheet name="par-vs-spot-sa" sheetId="2" r:id="rId1"/>
    <sheet name="par-vs-spot-annual" sheetId="3" r:id="rId2"/>
  </sheets>
  <externalReferences>
    <externalReference r:id="rId3"/>
    <externalReference r:id="rId4"/>
    <externalReference r:id="rId5"/>
  </externalReferences>
  <definedNames>
    <definedName name="c_">'[1]Duration (5)'!$D$42</definedName>
    <definedName name="face">[1]Sheet2!$C$2</definedName>
    <definedName name="i">'[1]Duration (5)'!$D$46</definedName>
    <definedName name="k">'[1]Duration (5)'!$D$43</definedName>
    <definedName name="mean" localSheetId="1">'[2]NewlongtermOptions (2)'!#REF!</definedName>
    <definedName name="mean" localSheetId="0">'[2]NewlongtermOptions (2)'!#REF!</definedName>
    <definedName name="mean">'[2]NewlongtermOptions (2)'!#REF!</definedName>
    <definedName name="N">'[1]Duration (5)'!$D$45</definedName>
    <definedName name="rate">[1]Sheet2!$B$10:$B$19</definedName>
    <definedName name="S">'[3]Duration (9)'!$D$56</definedName>
    <definedName name="S_">'[3]Duration (9)'!$D$57</definedName>
    <definedName name="T">[1]Sheet2!$C$3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" i="3" l="1"/>
  <c r="G34" i="3"/>
  <c r="F31" i="3"/>
  <c r="H15" i="3"/>
  <c r="G15" i="3"/>
  <c r="F15" i="3"/>
  <c r="E15" i="3"/>
  <c r="F11" i="3"/>
  <c r="E11" i="3"/>
  <c r="H28" i="3"/>
  <c r="H31" i="3" s="1"/>
  <c r="H34" i="3" s="1"/>
  <c r="G28" i="3"/>
  <c r="F28" i="3"/>
  <c r="E28" i="3"/>
  <c r="E29" i="3" s="1"/>
  <c r="F11" i="2"/>
  <c r="E11" i="2"/>
  <c r="H15" i="2"/>
  <c r="G15" i="2"/>
  <c r="F15" i="2"/>
  <c r="E15" i="2"/>
  <c r="I32" i="2"/>
  <c r="H29" i="2"/>
  <c r="G26" i="2"/>
  <c r="F23" i="2"/>
  <c r="I20" i="2"/>
  <c r="I26" i="2" s="1"/>
  <c r="H20" i="2"/>
  <c r="G20" i="2"/>
  <c r="F20" i="2"/>
  <c r="E20" i="2"/>
  <c r="E21" i="2" s="1"/>
  <c r="F29" i="3" l="1"/>
  <c r="E6" i="3"/>
  <c r="G31" i="3"/>
  <c r="F21" i="2"/>
  <c r="E6" i="2"/>
  <c r="E16" i="2" s="1"/>
  <c r="G23" i="2"/>
  <c r="H23" i="2"/>
  <c r="H26" i="2" s="1"/>
  <c r="I29" i="2"/>
  <c r="I23" i="2"/>
  <c r="E7" i="3" l="1"/>
  <c r="E8" i="3" s="1"/>
  <c r="E12" i="3"/>
  <c r="E16" i="3"/>
  <c r="F32" i="3"/>
  <c r="G29" i="3"/>
  <c r="E12" i="2"/>
  <c r="F24" i="2"/>
  <c r="G21" i="2"/>
  <c r="E7" i="2"/>
  <c r="G32" i="3" l="1"/>
  <c r="F6" i="3"/>
  <c r="H29" i="3"/>
  <c r="G35" i="3"/>
  <c r="K28" i="3"/>
  <c r="H21" i="2"/>
  <c r="F6" i="2"/>
  <c r="G24" i="2"/>
  <c r="E8" i="2"/>
  <c r="F7" i="3" l="1"/>
  <c r="F12" i="3"/>
  <c r="G12" i="3" s="1"/>
  <c r="F16" i="3"/>
  <c r="F8" i="3"/>
  <c r="H35" i="3"/>
  <c r="G6" i="3"/>
  <c r="G8" i="3" s="1"/>
  <c r="K34" i="3"/>
  <c r="H32" i="3"/>
  <c r="K31" i="3"/>
  <c r="F16" i="2"/>
  <c r="F12" i="2"/>
  <c r="G12" i="2" s="1"/>
  <c r="I21" i="2"/>
  <c r="H24" i="2"/>
  <c r="I24" i="2" s="1"/>
  <c r="F7" i="2"/>
  <c r="F8" i="2"/>
  <c r="G27" i="2"/>
  <c r="K35" i="3" l="1"/>
  <c r="G16" i="3"/>
  <c r="G7" i="3"/>
  <c r="H38" i="3"/>
  <c r="G6" i="2"/>
  <c r="G16" i="2" s="1"/>
  <c r="H27" i="2"/>
  <c r="H6" i="3" l="1"/>
  <c r="G7" i="2"/>
  <c r="G8" i="2"/>
  <c r="I27" i="2"/>
  <c r="H30" i="2"/>
  <c r="H7" i="3" l="1"/>
  <c r="H16" i="3"/>
  <c r="I16" i="3" s="1"/>
  <c r="I24" i="3"/>
  <c r="I25" i="3" s="1"/>
  <c r="H8" i="3"/>
  <c r="I30" i="2"/>
  <c r="I33" i="2" s="1"/>
  <c r="H6" i="2"/>
  <c r="H16" i="2" s="1"/>
  <c r="I16" i="2" s="1"/>
  <c r="H7" i="2" l="1"/>
  <c r="H8" i="2"/>
</calcChain>
</file>

<file path=xl/sharedStrings.xml><?xml version="1.0" encoding="utf-8"?>
<sst xmlns="http://schemas.openxmlformats.org/spreadsheetml/2006/main" count="48" uniqueCount="15">
  <si>
    <t>Face (par) value</t>
  </si>
  <si>
    <t>Discount function</t>
  </si>
  <si>
    <t>Spot rates</t>
  </si>
  <si>
    <t>Forward rates</t>
  </si>
  <si>
    <t>Sum of discount factors * d[2.5] /2</t>
  </si>
  <si>
    <t>Plus d[2.5] = 1.0</t>
  </si>
  <si>
    <t>FV Cash flows</t>
  </si>
  <si>
    <t>Years</t>
  </si>
  <si>
    <t>DF</t>
  </si>
  <si>
    <t>Term in Years</t>
  </si>
  <si>
    <t>Cash Flows (FV)</t>
  </si>
  <si>
    <t>Cash Flows (PV)</t>
  </si>
  <si>
    <t>Swap rate (par rate)</t>
  </si>
  <si>
    <t>1-year swap rate of 2.0%:</t>
  </si>
  <si>
    <t>2-year swap rate of 4%: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</si>
</sst>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43" formatCode="_(* #,##0.00_);_(* \(#,##0.00\);_(* &quot;-&quot;??_);_(@_)"/>
    <numFmt numFmtId="164" formatCode="0.0"/>
    <numFmt numFmtId="165" formatCode="0.000%"/>
    <numFmt numFmtId="166" formatCode="_(* #,##0.000000_);_(* \(#,##0.000000\);_(* &quot;-&quot;??_);_(@_)"/>
    <numFmt numFmtId="167" formatCode="0.0000%"/>
    <numFmt numFmtId="168" formatCode="_(* #,##0.00000_);_(* \(#,##0.00000\);_(* &quot;-&quot;??_);_(@_)"/>
    <numFmt numFmtId="169" formatCode="_(* #,##0.00000_);_(* \(#,##0.00000\);_(* &quot;-&quot;?????_);_(@_)"/>
    <numFmt numFmtId="170" formatCode="&quot;Year &quot;0.00"/>
    <numFmt numFmtId="171" formatCode="_(* #,##0.0000_);_(* \(#,##0.0000\);_(* &quot;-&quot;??_);_(@_)"/>
    <numFmt numFmtId="172" formatCode="&quot;$&quot;#,##0.0000_);\(&quot;$&quot;#,##0.00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CECE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4" fontId="2" fillId="0" borderId="1" xfId="0" applyNumberFormat="1" applyFont="1" applyBorder="1"/>
    <xf numFmtId="0" fontId="2" fillId="0" borderId="0" xfId="0" applyFont="1" applyFill="1"/>
    <xf numFmtId="0" fontId="0" fillId="0" borderId="0" xfId="0" applyFill="1"/>
    <xf numFmtId="43" fontId="0" fillId="0" borderId="0" xfId="0" applyNumberFormat="1" applyFill="1"/>
    <xf numFmtId="10" fontId="0" fillId="0" borderId="0" xfId="0" applyNumberFormat="1"/>
    <xf numFmtId="165" fontId="1" fillId="0" borderId="0" xfId="2" applyNumberFormat="1" applyFont="1" applyFill="1"/>
    <xf numFmtId="0" fontId="0" fillId="0" borderId="0" xfId="0" quotePrefix="1" applyFill="1"/>
    <xf numFmtId="10" fontId="2" fillId="2" borderId="0" xfId="0" applyNumberFormat="1" applyFont="1" applyFill="1"/>
    <xf numFmtId="9" fontId="0" fillId="2" borderId="0" xfId="0" applyNumberFormat="1" applyFill="1"/>
    <xf numFmtId="168" fontId="2" fillId="2" borderId="0" xfId="0" applyNumberFormat="1" applyFont="1" applyFill="1"/>
    <xf numFmtId="169" fontId="2" fillId="2" borderId="0" xfId="0" applyNumberFormat="1" applyFont="1" applyFill="1"/>
    <xf numFmtId="13" fontId="0" fillId="0" borderId="0" xfId="0" applyNumberFormat="1"/>
    <xf numFmtId="170" fontId="0" fillId="0" borderId="2" xfId="0" applyNumberFormat="1" applyBorder="1"/>
    <xf numFmtId="0" fontId="0" fillId="0" borderId="2" xfId="0" applyBorder="1"/>
    <xf numFmtId="7" fontId="1" fillId="0" borderId="2" xfId="1" applyNumberFormat="1" applyFont="1" applyBorder="1"/>
    <xf numFmtId="7" fontId="1" fillId="0" borderId="0" xfId="1" applyNumberFormat="1" applyFont="1" applyFill="1" applyBorder="1"/>
    <xf numFmtId="171" fontId="0" fillId="0" borderId="0" xfId="0" applyNumberFormat="1"/>
    <xf numFmtId="164" fontId="0" fillId="0" borderId="2" xfId="0" applyNumberFormat="1" applyBorder="1"/>
    <xf numFmtId="7" fontId="0" fillId="0" borderId="0" xfId="0" applyNumberFormat="1"/>
    <xf numFmtId="7" fontId="1" fillId="0" borderId="0" xfId="1" applyNumberFormat="1" applyFont="1"/>
    <xf numFmtId="167" fontId="2" fillId="3" borderId="0" xfId="2" applyNumberFormat="1" applyFont="1" applyFill="1"/>
    <xf numFmtId="7" fontId="2" fillId="4" borderId="0" xfId="1" applyNumberFormat="1" applyFont="1" applyFill="1"/>
    <xf numFmtId="167" fontId="2" fillId="4" borderId="0" xfId="0" applyNumberFormat="1" applyFont="1" applyFill="1"/>
    <xf numFmtId="172" fontId="0" fillId="0" borderId="0" xfId="0" applyNumberFormat="1" applyFill="1"/>
    <xf numFmtId="172" fontId="2" fillId="0" borderId="0" xfId="0" applyNumberFormat="1" applyFont="1" applyFill="1"/>
    <xf numFmtId="172" fontId="2" fillId="5" borderId="0" xfId="0" applyNumberFormat="1" applyFont="1" applyFill="1"/>
    <xf numFmtId="172" fontId="0" fillId="0" borderId="3" xfId="0" applyNumberFormat="1" applyFill="1" applyBorder="1"/>
    <xf numFmtId="0" fontId="0" fillId="0" borderId="4" xfId="0" applyFill="1" applyBorder="1"/>
    <xf numFmtId="172" fontId="2" fillId="5" borderId="4" xfId="0" applyNumberFormat="1" applyFont="1" applyFill="1" applyBorder="1"/>
    <xf numFmtId="0" fontId="2" fillId="6" borderId="0" xfId="0" applyFont="1" applyFill="1"/>
    <xf numFmtId="0" fontId="0" fillId="6" borderId="0" xfId="0" applyFill="1"/>
    <xf numFmtId="0" fontId="3" fillId="0" borderId="0" xfId="0" applyFont="1" applyFill="1"/>
    <xf numFmtId="0" fontId="4" fillId="0" borderId="0" xfId="0" applyFont="1" applyFill="1"/>
    <xf numFmtId="167" fontId="3" fillId="0" borderId="0" xfId="2" applyNumberFormat="1" applyFont="1" applyFill="1"/>
    <xf numFmtId="166" fontId="0" fillId="3" borderId="0" xfId="0" applyNumberFormat="1" applyFill="1"/>
    <xf numFmtId="172" fontId="2" fillId="0" borderId="3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7FFE7"/>
      <color rgb="FFECECEC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388327</xdr:colOff>
      <xdr:row>3</xdr:row>
      <xdr:rowOff>80597</xdr:rowOff>
    </xdr:from>
    <xdr:to>
      <xdr:col>12</xdr:col>
      <xdr:colOff>58616</xdr:colOff>
      <xdr:row>9</xdr:row>
      <xdr:rowOff>128491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5077" y="652097"/>
          <a:ext cx="2315308" cy="1190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388327</xdr:colOff>
      <xdr:row>3</xdr:row>
      <xdr:rowOff>80597</xdr:rowOff>
    </xdr:from>
    <xdr:to>
      <xdr:col>12</xdr:col>
      <xdr:colOff>58616</xdr:colOff>
      <xdr:row>9</xdr:row>
      <xdr:rowOff>128491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2702" y="652097"/>
          <a:ext cx="2318239" cy="1190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%20Harper\Documents\_xls\Different%20Durations%20(FRM%20LO%2023.9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David%20Harper\My%20Documents\0_FRM\XLS\Greek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ration"/>
      <sheetName val="Black-Scholes (2)"/>
      <sheetName val="Duration (8)"/>
      <sheetName val="Duration (7)"/>
      <sheetName val="Duration (6)"/>
      <sheetName val="Duration (5)"/>
      <sheetName val="duration (4)"/>
      <sheetName val="Duration (2)"/>
      <sheetName val="Duration (3)"/>
      <sheetName val="Sheet2"/>
    </sheetNames>
    <sheetDataSet>
      <sheetData sheetId="0"/>
      <sheetData sheetId="1"/>
      <sheetData sheetId="2"/>
      <sheetData sheetId="3"/>
      <sheetData sheetId="4"/>
      <sheetData sheetId="5">
        <row r="42">
          <cell r="D42">
            <v>0.05</v>
          </cell>
        </row>
        <row r="43">
          <cell r="D43">
            <v>1</v>
          </cell>
        </row>
        <row r="45">
          <cell r="D45">
            <v>5</v>
          </cell>
        </row>
        <row r="46">
          <cell r="D46">
            <v>5.8268908123975824E-2</v>
          </cell>
        </row>
      </sheetData>
      <sheetData sheetId="6"/>
      <sheetData sheetId="7"/>
      <sheetData sheetId="8"/>
      <sheetData sheetId="9">
        <row r="2">
          <cell r="C2">
            <v>100</v>
          </cell>
        </row>
        <row r="3">
          <cell r="C3">
            <v>30</v>
          </cell>
        </row>
        <row r="10">
          <cell r="B10">
            <v>0.01</v>
          </cell>
        </row>
        <row r="11">
          <cell r="B11">
            <v>0.02</v>
          </cell>
        </row>
        <row r="12">
          <cell r="B12">
            <v>0.03</v>
          </cell>
        </row>
        <row r="13">
          <cell r="B13">
            <v>0.04</v>
          </cell>
        </row>
        <row r="14">
          <cell r="B14">
            <v>0.05</v>
          </cell>
        </row>
        <row r="15">
          <cell r="B15">
            <v>0.06</v>
          </cell>
        </row>
        <row r="16">
          <cell r="B16">
            <v>7.0000000000000007E-2</v>
          </cell>
        </row>
        <row r="17">
          <cell r="B17">
            <v>0.08</v>
          </cell>
        </row>
        <row r="18">
          <cell r="B18">
            <v>0.09</v>
          </cell>
        </row>
        <row r="19">
          <cell r="B19">
            <v>0.1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longtermOptions (3)"/>
      <sheetName val="NewlongtermOptions (2)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ration (9)"/>
    </sheetNames>
    <sheetDataSet>
      <sheetData sheetId="0">
        <row r="56">
          <cell r="D56">
            <v>0.75</v>
          </cell>
        </row>
        <row r="57">
          <cell r="D57">
            <v>0.75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3"/>
  <sheetViews>
    <sheetView showGridLines="0" tabSelected="1" zoomScale="120" zoomScaleNormal="120" workbookViewId="0">
      <selection activeCell="J12" sqref="J12"/>
    </sheetView>
  </sheetViews>
  <sheetFormatPr defaultRowHeight="15" x14ac:dyDescent="0.25"/>
  <cols>
    <col min="1" max="1" width="2.7109375" customWidth="1"/>
    <col min="2" max="3" width="3.7109375" customWidth="1"/>
    <col min="4" max="4" width="11.28515625" customWidth="1"/>
    <col min="5" max="5" width="10.7109375" customWidth="1"/>
    <col min="6" max="6" width="11.5703125" customWidth="1"/>
    <col min="7" max="7" width="11.5703125" bestFit="1" customWidth="1"/>
    <col min="8" max="8" width="12.5703125" customWidth="1"/>
    <col min="9" max="9" width="12.28515625" customWidth="1"/>
  </cols>
  <sheetData>
    <row r="2" spans="2:11" x14ac:dyDescent="0.25">
      <c r="B2" t="s">
        <v>0</v>
      </c>
      <c r="E2" s="24">
        <v>100</v>
      </c>
    </row>
    <row r="3" spans="2:11" x14ac:dyDescent="0.25">
      <c r="K3" s="2"/>
    </row>
    <row r="4" spans="2:11" x14ac:dyDescent="0.25">
      <c r="B4" s="1" t="s">
        <v>9</v>
      </c>
      <c r="E4" s="3">
        <v>0.5</v>
      </c>
      <c r="F4" s="3">
        <v>1</v>
      </c>
      <c r="G4" s="3">
        <v>1.5</v>
      </c>
      <c r="H4" s="3">
        <v>2</v>
      </c>
    </row>
    <row r="5" spans="2:11" x14ac:dyDescent="0.25">
      <c r="B5" s="1" t="s">
        <v>12</v>
      </c>
      <c r="E5" s="25">
        <v>0.01</v>
      </c>
      <c r="F5" s="25">
        <v>0.02</v>
      </c>
      <c r="G5" s="25">
        <v>0.03</v>
      </c>
      <c r="H5" s="25">
        <v>0.04</v>
      </c>
    </row>
    <row r="6" spans="2:11" s="5" customFormat="1" x14ac:dyDescent="0.25">
      <c r="B6" s="4" t="s">
        <v>1</v>
      </c>
      <c r="E6" s="37">
        <f>E21</f>
        <v>0.99502487562189068</v>
      </c>
      <c r="F6" s="37">
        <f>F24</f>
        <v>0.98024727845918913</v>
      </c>
      <c r="G6" s="37">
        <f>G27</f>
        <v>0.95603046077712706</v>
      </c>
      <c r="H6" s="37">
        <f>H30</f>
        <v>0.92291563500278018</v>
      </c>
      <c r="I6"/>
    </row>
    <row r="7" spans="2:11" s="5" customFormat="1" x14ac:dyDescent="0.25">
      <c r="B7" s="4" t="s">
        <v>2</v>
      </c>
      <c r="E7" s="23">
        <f>2*((1/E6)^(1/(2*E4))-1)</f>
        <v>9.9999999999997868E-3</v>
      </c>
      <c r="F7" s="23">
        <f>2*((1/F6)^(1/(2*F4))-1)</f>
        <v>2.0050250631250321E-2</v>
      </c>
      <c r="G7" s="23">
        <f>2*((1/G6)^(1/(2*G4))-1)</f>
        <v>3.0202784269631966E-2</v>
      </c>
      <c r="H7" s="23">
        <f>2*((1/H6)^(1/(2*H4))-1)</f>
        <v>4.0513605320018353E-2</v>
      </c>
      <c r="I7"/>
    </row>
    <row r="8" spans="2:11" s="5" customFormat="1" x14ac:dyDescent="0.25">
      <c r="B8" s="34" t="s">
        <v>3</v>
      </c>
      <c r="C8" s="35"/>
      <c r="D8" s="35"/>
      <c r="E8" s="36">
        <f>E7</f>
        <v>9.9999999999997868E-3</v>
      </c>
      <c r="F8" s="36">
        <f>(E6/F6-1)*2</f>
        <v>3.0150753768844574E-2</v>
      </c>
      <c r="G8" s="36">
        <f>(F6/G6-1)*2</f>
        <v>5.0661184294017225E-2</v>
      </c>
      <c r="H8" s="36">
        <f>(G6/H6-1)*2</f>
        <v>7.1761327944665609E-2</v>
      </c>
      <c r="I8"/>
    </row>
    <row r="9" spans="2:11" s="5" customFormat="1" x14ac:dyDescent="0.25">
      <c r="B9" s="4"/>
      <c r="I9"/>
    </row>
    <row r="10" spans="2:11" s="5" customFormat="1" x14ac:dyDescent="0.25">
      <c r="B10" s="32" t="s">
        <v>13</v>
      </c>
      <c r="C10" s="33"/>
      <c r="D10" s="33"/>
      <c r="E10" s="33"/>
      <c r="F10" s="33"/>
      <c r="I10"/>
    </row>
    <row r="11" spans="2:11" s="5" customFormat="1" x14ac:dyDescent="0.25">
      <c r="B11" s="4" t="s">
        <v>10</v>
      </c>
      <c r="E11" s="27">
        <f>$F$5*$E$2/2</f>
        <v>1</v>
      </c>
      <c r="F11" s="27">
        <f>$F$5*$E$2/2+E2</f>
        <v>101</v>
      </c>
      <c r="G11" s="30"/>
      <c r="I11"/>
    </row>
    <row r="12" spans="2:11" s="5" customFormat="1" x14ac:dyDescent="0.25">
      <c r="B12" s="4" t="s">
        <v>11</v>
      </c>
      <c r="E12" s="26">
        <f>E11*E6</f>
        <v>0.99502487562189068</v>
      </c>
      <c r="F12" s="26">
        <f>F11*F6</f>
        <v>99.004975124378106</v>
      </c>
      <c r="G12" s="31">
        <f>SUM(E12:F12)</f>
        <v>100</v>
      </c>
      <c r="I12"/>
    </row>
    <row r="13" spans="2:11" s="5" customFormat="1" x14ac:dyDescent="0.25">
      <c r="B13" s="4"/>
      <c r="I13"/>
    </row>
    <row r="14" spans="2:11" s="5" customFormat="1" x14ac:dyDescent="0.25">
      <c r="B14" s="32" t="s">
        <v>14</v>
      </c>
      <c r="C14" s="33"/>
      <c r="D14" s="33"/>
      <c r="E14" s="33"/>
      <c r="F14" s="33"/>
      <c r="G14" s="33"/>
      <c r="H14" s="33"/>
      <c r="I14"/>
    </row>
    <row r="15" spans="2:11" s="5" customFormat="1" x14ac:dyDescent="0.25">
      <c r="B15" s="4" t="s">
        <v>10</v>
      </c>
      <c r="E15" s="27">
        <f>$H$5*$E$2/2</f>
        <v>2</v>
      </c>
      <c r="F15" s="27">
        <f>$H$5*$E$2/2</f>
        <v>2</v>
      </c>
      <c r="G15" s="27">
        <f>$H$5*$E$2/2</f>
        <v>2</v>
      </c>
      <c r="H15" s="38">
        <f>$H$5*$E$2/2+E2</f>
        <v>102</v>
      </c>
    </row>
    <row r="16" spans="2:11" s="5" customFormat="1" x14ac:dyDescent="0.25">
      <c r="B16" s="4" t="s">
        <v>11</v>
      </c>
      <c r="E16" s="26">
        <f>E15*E6</f>
        <v>1.9900497512437814</v>
      </c>
      <c r="F16" s="26">
        <f>F15*F6</f>
        <v>1.9604945569183783</v>
      </c>
      <c r="G16" s="26">
        <f>G15*G6</f>
        <v>1.9120609215542541</v>
      </c>
      <c r="H16" s="29">
        <f>H15*H6</f>
        <v>94.137394770283578</v>
      </c>
      <c r="I16" s="28">
        <f>SUM(E16:H16)</f>
        <v>99.999999999999986</v>
      </c>
    </row>
    <row r="17" spans="2:11" s="5" customFormat="1" x14ac:dyDescent="0.25">
      <c r="B17" s="4"/>
      <c r="G17" s="6"/>
    </row>
    <row r="18" spans="2:11" x14ac:dyDescent="0.25">
      <c r="E18" s="7"/>
      <c r="F18" s="7"/>
      <c r="G18" s="7"/>
      <c r="H18" s="7"/>
      <c r="I18" s="7"/>
    </row>
    <row r="19" spans="2:11" x14ac:dyDescent="0.25">
      <c r="B19" s="1" t="s">
        <v>6</v>
      </c>
      <c r="D19" s="2"/>
      <c r="E19" s="14"/>
      <c r="F19" s="14"/>
      <c r="G19" s="14"/>
      <c r="H19" s="14"/>
    </row>
    <row r="20" spans="2:11" x14ac:dyDescent="0.25">
      <c r="B20" s="15" t="s">
        <v>7</v>
      </c>
      <c r="C20" s="16"/>
      <c r="D20" s="16">
        <v>0.5</v>
      </c>
      <c r="E20" s="17">
        <f>$E$2*(1+E$5/2)</f>
        <v>100.49999999999999</v>
      </c>
      <c r="F20" s="17">
        <f>$E$2*F5/2</f>
        <v>1</v>
      </c>
      <c r="G20" s="17">
        <f>$E$2*G5/2</f>
        <v>1.5</v>
      </c>
      <c r="H20" s="17">
        <f>$E$2*H5/2</f>
        <v>2</v>
      </c>
      <c r="I20" s="17">
        <f>$E$2*I5/2</f>
        <v>0</v>
      </c>
      <c r="K20" s="18"/>
    </row>
    <row r="21" spans="2:11" x14ac:dyDescent="0.25">
      <c r="D21" s="2" t="s">
        <v>8</v>
      </c>
      <c r="E21" s="19">
        <f>E2/E20</f>
        <v>0.99502487562189068</v>
      </c>
      <c r="F21" s="19">
        <f>E21</f>
        <v>0.99502487562189068</v>
      </c>
      <c r="G21" s="19">
        <f>F21</f>
        <v>0.99502487562189068</v>
      </c>
      <c r="H21" s="19">
        <f>G21</f>
        <v>0.99502487562189068</v>
      </c>
      <c r="I21" s="19">
        <f>H21</f>
        <v>0.99502487562189068</v>
      </c>
    </row>
    <row r="22" spans="2:11" x14ac:dyDescent="0.25">
      <c r="E22" s="14"/>
    </row>
    <row r="23" spans="2:11" x14ac:dyDescent="0.25">
      <c r="B23" s="15" t="s">
        <v>7</v>
      </c>
      <c r="C23" s="15"/>
      <c r="D23" s="20">
        <v>1</v>
      </c>
      <c r="E23" s="16"/>
      <c r="F23" s="17">
        <f>$E$2*(1+F$5/2)</f>
        <v>101</v>
      </c>
      <c r="G23" s="17">
        <f>G20</f>
        <v>1.5</v>
      </c>
      <c r="H23" s="17">
        <f>H20</f>
        <v>2</v>
      </c>
      <c r="I23" s="17">
        <f>I20</f>
        <v>0</v>
      </c>
      <c r="K23" s="18"/>
    </row>
    <row r="24" spans="2:11" x14ac:dyDescent="0.25">
      <c r="D24" s="2" t="s">
        <v>8</v>
      </c>
      <c r="F24" s="19">
        <f>(E2-(F20*F21))/F23</f>
        <v>0.98024727845918913</v>
      </c>
      <c r="G24" s="19">
        <f>F24</f>
        <v>0.98024727845918913</v>
      </c>
      <c r="H24" s="19">
        <f>G24</f>
        <v>0.98024727845918913</v>
      </c>
      <c r="I24" s="19">
        <f>H24</f>
        <v>0.98024727845918913</v>
      </c>
    </row>
    <row r="26" spans="2:11" x14ac:dyDescent="0.25">
      <c r="B26" s="15" t="s">
        <v>7</v>
      </c>
      <c r="C26" s="15"/>
      <c r="D26" s="16">
        <v>1.5</v>
      </c>
      <c r="E26" s="16"/>
      <c r="F26" s="16"/>
      <c r="G26" s="17">
        <f>$E$2*(1+G$5/2)</f>
        <v>101.49999999999999</v>
      </c>
      <c r="H26" s="17">
        <f>H23</f>
        <v>2</v>
      </c>
      <c r="I26" s="17">
        <f>I20</f>
        <v>0</v>
      </c>
      <c r="K26" s="18"/>
    </row>
    <row r="27" spans="2:11" x14ac:dyDescent="0.25">
      <c r="D27" s="2" t="s">
        <v>8</v>
      </c>
      <c r="G27" s="19">
        <f>(E2-(G20*G21)-(G23*G24))/G26</f>
        <v>0.95603046077712706</v>
      </c>
      <c r="H27" s="19">
        <f>G27</f>
        <v>0.95603046077712706</v>
      </c>
      <c r="I27" s="19">
        <f>H27</f>
        <v>0.95603046077712706</v>
      </c>
      <c r="K27" s="21"/>
    </row>
    <row r="29" spans="2:11" x14ac:dyDescent="0.25">
      <c r="B29" s="15" t="s">
        <v>7</v>
      </c>
      <c r="C29" s="15"/>
      <c r="D29" s="20">
        <v>2</v>
      </c>
      <c r="E29" s="16"/>
      <c r="F29" s="16"/>
      <c r="G29" s="16"/>
      <c r="H29" s="17">
        <f>$E$2*(1+H$5/2)</f>
        <v>102</v>
      </c>
      <c r="I29" s="17">
        <f>I20</f>
        <v>0</v>
      </c>
    </row>
    <row r="30" spans="2:11" x14ac:dyDescent="0.25">
      <c r="D30" s="2" t="s">
        <v>8</v>
      </c>
      <c r="H30" s="19">
        <f>(E2-(H20*H21)-(H23*H24)-(H26*H27))/H29</f>
        <v>0.92291563500278018</v>
      </c>
      <c r="I30" s="19">
        <f>H30</f>
        <v>0.92291563500278018</v>
      </c>
    </row>
    <row r="32" spans="2:11" x14ac:dyDescent="0.25">
      <c r="B32" s="15" t="s">
        <v>7</v>
      </c>
      <c r="C32" s="15"/>
      <c r="D32" s="20">
        <v>2.5</v>
      </c>
      <c r="E32" s="16"/>
      <c r="F32" s="16"/>
      <c r="G32" s="16"/>
      <c r="H32" s="16"/>
      <c r="I32" s="17">
        <f>$E$2*(1+I$5/2)</f>
        <v>100</v>
      </c>
      <c r="J32" s="22"/>
    </row>
    <row r="33" spans="4:9" x14ac:dyDescent="0.25">
      <c r="D33" s="2" t="s">
        <v>8</v>
      </c>
      <c r="I33" s="19">
        <f>(E2-(I20*I21)-(I23*I24)-(I26*I27)-(I29*I30))/I32</f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1"/>
  <sheetViews>
    <sheetView showGridLines="0" zoomScale="120" zoomScaleNormal="120" workbookViewId="0">
      <selection activeCell="H20" sqref="H20"/>
    </sheetView>
  </sheetViews>
  <sheetFormatPr defaultRowHeight="15" outlineLevelRow="1" x14ac:dyDescent="0.25"/>
  <cols>
    <col min="1" max="1" width="2.7109375" customWidth="1"/>
    <col min="2" max="3" width="3.7109375" customWidth="1"/>
    <col min="4" max="4" width="11.28515625" customWidth="1"/>
    <col min="5" max="5" width="10.7109375" customWidth="1"/>
    <col min="6" max="6" width="11.5703125" customWidth="1"/>
    <col min="7" max="7" width="11.5703125" bestFit="1" customWidth="1"/>
    <col min="8" max="8" width="12.5703125" customWidth="1"/>
    <col min="9" max="9" width="12.28515625" customWidth="1"/>
  </cols>
  <sheetData>
    <row r="2" spans="2:11" x14ac:dyDescent="0.25">
      <c r="B2" t="s">
        <v>0</v>
      </c>
      <c r="E2" s="24">
        <v>100</v>
      </c>
    </row>
    <row r="3" spans="2:11" x14ac:dyDescent="0.25">
      <c r="K3" s="2"/>
    </row>
    <row r="4" spans="2:11" x14ac:dyDescent="0.25">
      <c r="B4" s="1" t="s">
        <v>9</v>
      </c>
      <c r="E4" s="3">
        <v>1</v>
      </c>
      <c r="F4" s="3">
        <v>2</v>
      </c>
      <c r="G4" s="3">
        <v>3</v>
      </c>
      <c r="H4" s="3">
        <v>4</v>
      </c>
    </row>
    <row r="5" spans="2:11" x14ac:dyDescent="0.25">
      <c r="B5" s="1" t="s">
        <v>12</v>
      </c>
      <c r="E5" s="25">
        <v>0.01</v>
      </c>
      <c r="F5" s="25">
        <v>0.02</v>
      </c>
      <c r="G5" s="25">
        <v>0.03</v>
      </c>
      <c r="H5" s="25">
        <v>0.04</v>
      </c>
    </row>
    <row r="6" spans="2:11" s="5" customFormat="1" x14ac:dyDescent="0.25">
      <c r="B6" s="4" t="s">
        <v>1</v>
      </c>
      <c r="E6" s="37">
        <f>E29</f>
        <v>0.99009900990099009</v>
      </c>
      <c r="F6" s="37">
        <f>F32</f>
        <v>0.9609784507862551</v>
      </c>
      <c r="G6" s="37">
        <f>G35</f>
        <v>0.9140462875527986</v>
      </c>
      <c r="H6" s="37">
        <f>H38</f>
        <v>0.85134139429845979</v>
      </c>
      <c r="I6"/>
    </row>
    <row r="7" spans="2:11" s="5" customFormat="1" x14ac:dyDescent="0.25">
      <c r="B7" s="4" t="s">
        <v>2</v>
      </c>
      <c r="E7" s="23">
        <f>2*((1/E6)^(1/(2*E4))-1)</f>
        <v>9.9751242241779003E-3</v>
      </c>
      <c r="F7" s="23">
        <f>2*((1/F6)^(1/(2*F4))-1)</f>
        <v>2.000099514828424E-2</v>
      </c>
      <c r="G7" s="23">
        <f>2*((1/G6)^(1/(2*G4))-1)</f>
        <v>3.0183517253448588E-2</v>
      </c>
      <c r="H7" s="23">
        <f>2*((1/H6)^(1/(2*H4))-1)</f>
        <v>4.0642967548895736E-2</v>
      </c>
      <c r="I7"/>
    </row>
    <row r="8" spans="2:11" s="5" customFormat="1" x14ac:dyDescent="0.25">
      <c r="B8" s="34" t="s">
        <v>3</v>
      </c>
      <c r="C8" s="35"/>
      <c r="D8" s="35"/>
      <c r="E8" s="36">
        <f>E7</f>
        <v>9.9751242241779003E-3</v>
      </c>
      <c r="F8" s="36">
        <f>(E6/F6-1)*2</f>
        <v>6.0606060606060552E-2</v>
      </c>
      <c r="G8" s="36">
        <f>(F6/G6-1)*2</f>
        <v>0.10269099907206947</v>
      </c>
      <c r="H8" s="36">
        <f>(G6/H6-1)*2</f>
        <v>0.14730845621810795</v>
      </c>
      <c r="I8"/>
    </row>
    <row r="9" spans="2:11" s="5" customFormat="1" x14ac:dyDescent="0.25">
      <c r="B9" s="4"/>
      <c r="I9"/>
    </row>
    <row r="10" spans="2:11" s="5" customFormat="1" x14ac:dyDescent="0.25">
      <c r="B10" s="32" t="s">
        <v>13</v>
      </c>
      <c r="C10" s="33"/>
      <c r="D10" s="33"/>
      <c r="E10" s="33"/>
      <c r="F10" s="33"/>
      <c r="I10"/>
    </row>
    <row r="11" spans="2:11" s="5" customFormat="1" x14ac:dyDescent="0.25">
      <c r="B11" s="4" t="s">
        <v>10</v>
      </c>
      <c r="E11" s="27">
        <f>$F$5*$E$2</f>
        <v>2</v>
      </c>
      <c r="F11" s="27">
        <f>$F$5*$E$2+E2</f>
        <v>102</v>
      </c>
      <c r="G11" s="30"/>
      <c r="I11"/>
    </row>
    <row r="12" spans="2:11" s="5" customFormat="1" x14ac:dyDescent="0.25">
      <c r="B12" s="4" t="s">
        <v>11</v>
      </c>
      <c r="E12" s="26">
        <f>E11*E6</f>
        <v>1.9801980198019802</v>
      </c>
      <c r="F12" s="26">
        <f>F11*F6</f>
        <v>98.019801980198025</v>
      </c>
      <c r="G12" s="31">
        <f>SUM(E12:F12)</f>
        <v>100</v>
      </c>
      <c r="I12"/>
    </row>
    <row r="13" spans="2:11" s="5" customFormat="1" x14ac:dyDescent="0.25">
      <c r="B13" s="4"/>
      <c r="I13"/>
    </row>
    <row r="14" spans="2:11" s="5" customFormat="1" x14ac:dyDescent="0.25">
      <c r="B14" s="32" t="s">
        <v>14</v>
      </c>
      <c r="C14" s="33"/>
      <c r="D14" s="33"/>
      <c r="E14" s="33"/>
      <c r="F14" s="33"/>
      <c r="G14" s="33"/>
      <c r="H14" s="33"/>
      <c r="I14"/>
    </row>
    <row r="15" spans="2:11" s="5" customFormat="1" x14ac:dyDescent="0.25">
      <c r="B15" s="4" t="s">
        <v>10</v>
      </c>
      <c r="E15" s="27">
        <f>$H$5*$E$2</f>
        <v>4</v>
      </c>
      <c r="F15" s="27">
        <f>$H$5*$E$2</f>
        <v>4</v>
      </c>
      <c r="G15" s="27">
        <f>$H$5*$E$2</f>
        <v>4</v>
      </c>
      <c r="H15" s="38">
        <f>$H$5*$E$2+E2</f>
        <v>104</v>
      </c>
    </row>
    <row r="16" spans="2:11" s="5" customFormat="1" x14ac:dyDescent="0.25">
      <c r="B16" s="4" t="s">
        <v>11</v>
      </c>
      <c r="E16" s="26">
        <f>E15*E6</f>
        <v>3.9603960396039604</v>
      </c>
      <c r="F16" s="26">
        <f>F15*F6</f>
        <v>3.8439138031450204</v>
      </c>
      <c r="G16" s="26">
        <f>G15*G6</f>
        <v>3.6561851502111944</v>
      </c>
      <c r="H16" s="29">
        <f>H15*H6</f>
        <v>88.539505007039821</v>
      </c>
      <c r="I16" s="28">
        <f>SUM(E16:H16)</f>
        <v>100</v>
      </c>
    </row>
    <row r="17" spans="2:11" s="5" customFormat="1" x14ac:dyDescent="0.25">
      <c r="B17" s="4"/>
      <c r="G17" s="6"/>
    </row>
    <row r="18" spans="2:11" s="5" customFormat="1" x14ac:dyDescent="0.25">
      <c r="B18" s="4"/>
      <c r="G18" s="6"/>
    </row>
    <row r="19" spans="2:11" s="5" customFormat="1" x14ac:dyDescent="0.25">
      <c r="B19" s="4"/>
      <c r="G19" s="6"/>
    </row>
    <row r="20" spans="2:11" s="5" customFormat="1" x14ac:dyDescent="0.25">
      <c r="B20" s="4"/>
      <c r="G20" s="6"/>
    </row>
    <row r="21" spans="2:11" s="5" customFormat="1" x14ac:dyDescent="0.25">
      <c r="B21" s="4"/>
    </row>
    <row r="22" spans="2:11" s="5" customFormat="1" x14ac:dyDescent="0.25">
      <c r="B22" s="4"/>
    </row>
    <row r="23" spans="2:11" outlineLevel="1" x14ac:dyDescent="0.25">
      <c r="B23" s="4"/>
      <c r="E23" s="7"/>
      <c r="F23" s="8"/>
      <c r="G23" s="8"/>
      <c r="H23" s="9"/>
      <c r="I23" s="8"/>
    </row>
    <row r="24" spans="2:11" outlineLevel="1" x14ac:dyDescent="0.25">
      <c r="E24" s="7"/>
      <c r="F24" s="10" t="s">
        <v>4</v>
      </c>
      <c r="G24" s="11"/>
      <c r="H24" s="11"/>
      <c r="I24" s="12">
        <f>SUM(E6:I6)*I5/2</f>
        <v>0</v>
      </c>
    </row>
    <row r="25" spans="2:11" outlineLevel="1" x14ac:dyDescent="0.25">
      <c r="E25" s="7"/>
      <c r="F25" s="10" t="s">
        <v>5</v>
      </c>
      <c r="G25" s="11"/>
      <c r="H25" s="11"/>
      <c r="I25" s="13">
        <f>I24+I6</f>
        <v>0</v>
      </c>
    </row>
    <row r="26" spans="2:11" x14ac:dyDescent="0.25">
      <c r="E26" s="7"/>
      <c r="F26" s="7"/>
      <c r="G26" s="7"/>
      <c r="H26" s="7"/>
      <c r="I26" s="7"/>
    </row>
    <row r="27" spans="2:11" x14ac:dyDescent="0.25">
      <c r="B27" s="1" t="s">
        <v>6</v>
      </c>
      <c r="D27" s="2"/>
      <c r="E27" s="14"/>
      <c r="F27" s="14"/>
      <c r="G27" s="14"/>
      <c r="H27" s="14"/>
    </row>
    <row r="28" spans="2:11" x14ac:dyDescent="0.25">
      <c r="B28" s="15" t="s">
        <v>7</v>
      </c>
      <c r="C28" s="16"/>
      <c r="D28" s="16">
        <v>1</v>
      </c>
      <c r="E28" s="17">
        <f>$E$2*(1+E$5)</f>
        <v>101</v>
      </c>
      <c r="F28" s="17">
        <f>$E$2*F5</f>
        <v>2</v>
      </c>
      <c r="G28" s="17">
        <f>$E$2*G5</f>
        <v>3</v>
      </c>
      <c r="H28" s="17">
        <f>$E$2*H5</f>
        <v>4</v>
      </c>
      <c r="I28" s="17"/>
      <c r="K28" s="18">
        <f>G28*G29</f>
        <v>2.9702970297029703</v>
      </c>
    </row>
    <row r="29" spans="2:11" x14ac:dyDescent="0.25">
      <c r="D29" s="2" t="s">
        <v>8</v>
      </c>
      <c r="E29" s="19">
        <f>E2/E28</f>
        <v>0.99009900990099009</v>
      </c>
      <c r="F29" s="19">
        <f>E29</f>
        <v>0.99009900990099009</v>
      </c>
      <c r="G29" s="19">
        <f>F29</f>
        <v>0.99009900990099009</v>
      </c>
      <c r="H29" s="19">
        <f>G29</f>
        <v>0.99009900990099009</v>
      </c>
      <c r="I29" s="19"/>
    </row>
    <row r="30" spans="2:11" x14ac:dyDescent="0.25">
      <c r="E30" s="14"/>
    </row>
    <row r="31" spans="2:11" x14ac:dyDescent="0.25">
      <c r="B31" s="15" t="s">
        <v>7</v>
      </c>
      <c r="C31" s="15"/>
      <c r="D31" s="20">
        <v>1</v>
      </c>
      <c r="E31" s="16"/>
      <c r="F31" s="17">
        <f>$E$2*(1+F$5)</f>
        <v>102</v>
      </c>
      <c r="G31" s="17">
        <f>G28</f>
        <v>3</v>
      </c>
      <c r="H31" s="17">
        <f>H28</f>
        <v>4</v>
      </c>
      <c r="I31" s="17"/>
      <c r="K31" s="18">
        <f>G31*G32</f>
        <v>2.8829353523587651</v>
      </c>
    </row>
    <row r="32" spans="2:11" x14ac:dyDescent="0.25">
      <c r="D32" s="2" t="s">
        <v>8</v>
      </c>
      <c r="F32" s="19">
        <f>(E2-(F28*F29))/F31</f>
        <v>0.9609784507862551</v>
      </c>
      <c r="G32" s="19">
        <f>F32</f>
        <v>0.9609784507862551</v>
      </c>
      <c r="H32" s="19">
        <f>G32</f>
        <v>0.9609784507862551</v>
      </c>
      <c r="I32" s="19"/>
    </row>
    <row r="34" spans="2:11" x14ac:dyDescent="0.25">
      <c r="B34" s="15" t="s">
        <v>7</v>
      </c>
      <c r="C34" s="15"/>
      <c r="D34" s="16">
        <v>1.5</v>
      </c>
      <c r="E34" s="16"/>
      <c r="F34" s="16"/>
      <c r="G34" s="17">
        <f>$E$2*(1+G$5)</f>
        <v>103</v>
      </c>
      <c r="H34" s="17">
        <f>H31</f>
        <v>4</v>
      </c>
      <c r="I34" s="17"/>
      <c r="K34" s="18">
        <f>G34*G35</f>
        <v>94.146767617938252</v>
      </c>
    </row>
    <row r="35" spans="2:11" x14ac:dyDescent="0.25">
      <c r="D35" s="2" t="s">
        <v>8</v>
      </c>
      <c r="G35" s="19">
        <f>(E2-(G28*G29)-(G31*G32))/G34</f>
        <v>0.9140462875527986</v>
      </c>
      <c r="H35" s="19">
        <f>G35</f>
        <v>0.9140462875527986</v>
      </c>
      <c r="I35" s="19"/>
      <c r="K35" s="21">
        <f>K28+K31+K34</f>
        <v>99.999999999999986</v>
      </c>
    </row>
    <row r="37" spans="2:11" x14ac:dyDescent="0.25">
      <c r="B37" s="15" t="s">
        <v>7</v>
      </c>
      <c r="C37" s="15"/>
      <c r="D37" s="20">
        <v>2</v>
      </c>
      <c r="E37" s="16"/>
      <c r="F37" s="16"/>
      <c r="G37" s="16"/>
      <c r="H37" s="17">
        <f>$E$2*(1+H$5)</f>
        <v>104</v>
      </c>
      <c r="I37" s="17"/>
    </row>
    <row r="38" spans="2:11" x14ac:dyDescent="0.25">
      <c r="D38" s="2" t="s">
        <v>8</v>
      </c>
      <c r="H38" s="19">
        <f>(E2-(H28*H29)-(H31*H32)-(H34*H35))/H37</f>
        <v>0.85134139429845979</v>
      </c>
      <c r="I38" s="19"/>
    </row>
    <row r="40" spans="2:11" x14ac:dyDescent="0.25">
      <c r="B40" s="15" t="s">
        <v>7</v>
      </c>
      <c r="C40" s="15"/>
      <c r="D40" s="20">
        <v>2.5</v>
      </c>
      <c r="E40" s="16"/>
      <c r="F40" s="16"/>
      <c r="G40" s="16"/>
      <c r="H40" s="16"/>
      <c r="I40" s="17"/>
      <c r="J40" s="22"/>
    </row>
    <row r="41" spans="2:11" x14ac:dyDescent="0.25">
      <c r="D41" s="2" t="s">
        <v>8</v>
      </c>
      <c r="I41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par-vs-spot-sa</vt:lpstr>
      <vt:lpstr>par-vs-spot-annual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David's 5810</dc:creator>
  <cp:lastModifiedBy>David Harper</cp:lastModifiedBy>
  <dcterms:created xsi:type="dcterms:W3CDTF">2015-07-08T15:24:11Z</dcterms:created>
  <dcterms:modified xsi:type="dcterms:W3CDTF">2021-10-02T00:55:55Z</dcterms:modified>
</cp:coreProperties>
</file>