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24226"/>
  <mc:AlternateContent xmlns:mc="http://schemas.openxmlformats.org/markup-compatibility/2006">
    <mc:Choice Requires="x15">
      <x15ac:absPath xmlns:x15ac="http://schemas.microsoft.com/office/spreadsheetml/2010/11/ac" url="G:\My Drive\New folder\"/>
    </mc:Choice>
  </mc:AlternateContent>
  <xr:revisionPtr revIDLastSave="0" documentId="13_ncr:1_{C447A723-4BF8-4A7F-908E-7A44838326BE}" xr6:coauthVersionLast="47" xr6:coauthVersionMax="47" xr10:uidLastSave="{00000000-0000-0000-0000-000000000000}"/>
  <bookViews>
    <workbookView xWindow="-108" yWindow="-108" windowWidth="23256" windowHeight="12576" activeTab="6" xr2:uid="{00000000-000D-0000-FFFF-FFFF00000000}"/>
  </bookViews>
  <sheets>
    <sheet name="Instructions for A1 P2" sheetId="4" r:id="rId1"/>
    <sheet name="Dashboard1_Population" sheetId="9" r:id="rId2"/>
    <sheet name="Dashboard2_Sample_vs_Population" sheetId="10" r:id="rId3"/>
    <sheet name="Task3" sheetId="14" r:id="rId4"/>
    <sheet name="ScaleReference" sheetId="6" r:id="rId5"/>
    <sheet name="Data_Population" sheetId="2" r:id="rId6"/>
    <sheet name="RawData_YourSample" sheetId="7" r:id="rId7"/>
    <sheet name="EncodedData_YourSample" sheetId="8" r:id="rId8"/>
    <sheet name="workspace1" sheetId="11" r:id="rId9"/>
    <sheet name="workspace2" sheetId="12" r:id="rId10"/>
  </sheets>
  <definedNames>
    <definedName name="_xlnm._FilterDatabase" localSheetId="5" hidden="1">Data_Population!$A$1:$AE$168</definedName>
    <definedName name="_xlnm._FilterDatabase" localSheetId="7" hidden="1">EncodedData_YourSample!$A$1:$AE$9</definedName>
    <definedName name="_xlcn.WorksheetConnection_DS_SemI_A1_P2_22D3031.xlsxTable11" hidden="1">Table1[]</definedName>
    <definedName name="_xlcn.WorksheetConnection_DS_SemI_A1_P2_22D3031.xlsxTable21" hidden="1">Table2[]</definedName>
    <definedName name="_xlcn.WorksheetConnection_DS_SemI_A1_P2_22D3031.xlsxTable251" hidden="1">Table25</definedName>
    <definedName name="_xlcn.WorksheetConnection_Sheet1L45L471" hidden="1">workspace1!$L$45:$L$47</definedName>
    <definedName name="Slicer_Course">#N/A</definedName>
    <definedName name="Slicer_Course2">#N/A</definedName>
    <definedName name="Slicer_NAME">#N/A</definedName>
    <definedName name="Slicer_Total_Scale">#N/A</definedName>
    <definedName name="Slicer_Total_Scale2">#N/A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L$45:$L$47"/>
          <x15:modelTable id="Table25" name="Table25" connection="WorksheetConnection_DS_SemI_A1_P2_22D3031.xlsx!Table25"/>
          <x15:modelTable id="Table2" name="Table2" connection="WorksheetConnection_DS_SemI_A1_P2_22D3031.xlsx!Table2"/>
          <x15:modelTable id="Table1" name="Table1" connection="WorksheetConnection_DS_SemI_A1_P2_22D3031.xlsx!Table1"/>
        </x15:modelTables>
        <x15:modelRelationships>
          <x15:modelRelationship fromTable="Table1" fromColumn="Q2" toTable="Table2" toColumn="Serial Number"/>
          <x15:modelRelationship fromTable="Table1" fromColumn="Q1" toTable="Table25" toColumn="Serial Number"/>
        </x15:modelRelationships>
        <x15:extLst>
          <ext xmlns:x16="http://schemas.microsoft.com/office/spreadsheetml/2014/11/main" uri="{9835A34E-60A6-4A7C-AAB8-D5F71C897F49}">
            <x16:modelTimeGroupings>
              <x16:modelTimeGrouping tableName="Table1" columnName="DOB" columnId="DOB">
                <x16:calculatedTimeColumn columnName="DOB (Year)" columnId="DOB (Year)" contentType="years" isSelected="1"/>
                <x16:calculatedTimeColumn columnName="DOB (Quarter)" columnId="DOB (Quarter)" contentType="quarters" isSelected="1"/>
                <x16:calculatedTimeColumn columnName="DOB (Month Index)" columnId="DOB (Month Index)" contentType="monthsindex" isSelected="1"/>
                <x16:calculatedTimeColumn columnName="DOB (Month)" columnId="DOB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2" i="8" l="1"/>
  <c r="AE22" i="8"/>
  <c r="AC22" i="8"/>
  <c r="AD21" i="8"/>
  <c r="AE21" i="8"/>
  <c r="AC21" i="8"/>
  <c r="AD20" i="8"/>
  <c r="AE20" i="8"/>
  <c r="AC20" i="8"/>
  <c r="AD19" i="8"/>
  <c r="AE19" i="8"/>
  <c r="AC19" i="8"/>
  <c r="AD18" i="8"/>
  <c r="AE18" i="8"/>
  <c r="AC18" i="8"/>
  <c r="AD17" i="8" a="1"/>
  <c r="AD17" i="8"/>
  <c r="AE17" i="8" a="1"/>
  <c r="AE17" i="8" s="1"/>
  <c r="AC17" i="8" a="1"/>
  <c r="AC17" i="8" s="1"/>
  <c r="AD16" i="8"/>
  <c r="AE16" i="8"/>
  <c r="AC16" i="8"/>
  <c r="AD14" i="8"/>
  <c r="AE14" i="8"/>
  <c r="AC14" i="8"/>
  <c r="AC15" i="8"/>
  <c r="AD15" i="8"/>
  <c r="AE15" i="8"/>
  <c r="AD13" i="8"/>
  <c r="AE13" i="8"/>
  <c r="AC13" i="8"/>
  <c r="AD12" i="8"/>
  <c r="AE12" i="8"/>
  <c r="AC12" i="8"/>
  <c r="AI159" i="2"/>
  <c r="AI160" i="2" s="1"/>
  <c r="AH161" i="2"/>
  <c r="AH162" i="2" s="1"/>
  <c r="K72" i="11"/>
  <c r="P2" i="8"/>
  <c r="P3" i="8"/>
  <c r="P4" i="8"/>
  <c r="P5" i="8"/>
  <c r="P6" i="8"/>
  <c r="P7" i="8"/>
  <c r="P8" i="8"/>
  <c r="W8" i="8" s="1"/>
  <c r="P9" i="8"/>
  <c r="W6" i="8"/>
  <c r="W9" i="8"/>
  <c r="O2" i="8"/>
  <c r="O3" i="8"/>
  <c r="O4" i="8"/>
  <c r="V4" i="8" s="1"/>
  <c r="O5" i="8"/>
  <c r="O6" i="8"/>
  <c r="V6" i="8" s="1"/>
  <c r="O7" i="8"/>
  <c r="O8" i="8"/>
  <c r="V8" i="8" s="1"/>
  <c r="O9" i="8"/>
  <c r="V9" i="8" s="1"/>
  <c r="N2" i="8"/>
  <c r="N3" i="8"/>
  <c r="N4" i="8"/>
  <c r="N5" i="8"/>
  <c r="U5" i="8" s="1"/>
  <c r="N6" i="8"/>
  <c r="N7" i="8"/>
  <c r="N8" i="8"/>
  <c r="N9" i="8"/>
  <c r="U9" i="8" s="1"/>
  <c r="U2" i="8"/>
  <c r="M2" i="8"/>
  <c r="T2" i="8" s="1"/>
  <c r="M3" i="8"/>
  <c r="T3" i="8" s="1"/>
  <c r="M4" i="8"/>
  <c r="M5" i="8"/>
  <c r="M6" i="8"/>
  <c r="M7" i="8"/>
  <c r="T7" i="8" s="1"/>
  <c r="M8" i="8"/>
  <c r="M9" i="8"/>
  <c r="T9" i="8" s="1"/>
  <c r="L2" i="8"/>
  <c r="L3" i="8"/>
  <c r="L4" i="8"/>
  <c r="L5" i="8"/>
  <c r="L6" i="8"/>
  <c r="L7" i="8"/>
  <c r="L8" i="8"/>
  <c r="L9" i="8"/>
  <c r="AB9" i="8" s="1"/>
  <c r="K2" i="8"/>
  <c r="AA2" i="8" s="1"/>
  <c r="K3" i="8"/>
  <c r="K4" i="8"/>
  <c r="AA4" i="8" s="1"/>
  <c r="K5" i="8"/>
  <c r="K6" i="8"/>
  <c r="AA6" i="8" s="1"/>
  <c r="K7" i="8"/>
  <c r="K8" i="8"/>
  <c r="K9" i="8"/>
  <c r="AA9" i="8" s="1"/>
  <c r="J2" i="8"/>
  <c r="J3" i="8"/>
  <c r="J4" i="8"/>
  <c r="S4" i="8" s="1"/>
  <c r="J5" i="8"/>
  <c r="S5" i="8" s="1"/>
  <c r="J6" i="8"/>
  <c r="J7" i="8"/>
  <c r="J8" i="8"/>
  <c r="S8" i="8" s="1"/>
  <c r="J9" i="8"/>
  <c r="S9" i="8" s="1"/>
  <c r="I2" i="8"/>
  <c r="I3" i="8"/>
  <c r="R3" i="8" s="1"/>
  <c r="I4" i="8"/>
  <c r="I5" i="8"/>
  <c r="R5" i="8" s="1"/>
  <c r="I6" i="8"/>
  <c r="I7" i="8"/>
  <c r="R7" i="8" s="1"/>
  <c r="I8" i="8"/>
  <c r="R8" i="8" s="1"/>
  <c r="I9" i="8"/>
  <c r="R2" i="8"/>
  <c r="H2" i="8"/>
  <c r="H3" i="8"/>
  <c r="H4" i="8"/>
  <c r="Q4" i="8" s="1"/>
  <c r="H5" i="8"/>
  <c r="Q5" i="8" s="1"/>
  <c r="H6" i="8"/>
  <c r="H7" i="8"/>
  <c r="H8" i="8"/>
  <c r="Q8" i="8" s="1"/>
  <c r="H9" i="8"/>
  <c r="Q9" i="8" s="1"/>
  <c r="Q2" i="8"/>
  <c r="G2" i="8"/>
  <c r="Z2" i="8" s="1"/>
  <c r="G3" i="8"/>
  <c r="G4" i="8"/>
  <c r="Z4" i="8" s="1"/>
  <c r="G5" i="8"/>
  <c r="G6" i="8"/>
  <c r="Z6" i="8" s="1"/>
  <c r="G7" i="8"/>
  <c r="Z7" i="8" s="1"/>
  <c r="G8" i="8"/>
  <c r="Z8" i="8" s="1"/>
  <c r="G9" i="8"/>
  <c r="Z9" i="8" s="1"/>
  <c r="F2" i="8"/>
  <c r="Y2" i="8" s="1"/>
  <c r="F3" i="8"/>
  <c r="Y3" i="8" s="1"/>
  <c r="F4" i="8"/>
  <c r="Y4" i="8" s="1"/>
  <c r="F5" i="8"/>
  <c r="F6" i="8"/>
  <c r="F7" i="8"/>
  <c r="Y7" i="8" s="1"/>
  <c r="F8" i="8"/>
  <c r="Y8" i="8" s="1"/>
  <c r="F9" i="8"/>
  <c r="Y6" i="8"/>
  <c r="B9" i="8"/>
  <c r="C9" i="8"/>
  <c r="D9" i="8"/>
  <c r="E9" i="8"/>
  <c r="X9" i="8" s="1"/>
  <c r="R9" i="8"/>
  <c r="Y9" i="8"/>
  <c r="E2" i="8"/>
  <c r="X2" i="8" s="1"/>
  <c r="E3" i="8"/>
  <c r="X3" i="8" s="1"/>
  <c r="E4" i="8"/>
  <c r="E5" i="8"/>
  <c r="E6" i="8"/>
  <c r="E7" i="8"/>
  <c r="X7" i="8" s="1"/>
  <c r="E8" i="8"/>
  <c r="X8" i="8" s="1"/>
  <c r="X5" i="8"/>
  <c r="D2" i="8"/>
  <c r="D3" i="8"/>
  <c r="D4" i="8"/>
  <c r="D5" i="8"/>
  <c r="D6" i="8"/>
  <c r="D7" i="8"/>
  <c r="D8" i="8"/>
  <c r="C2" i="8"/>
  <c r="C3" i="8"/>
  <c r="C4" i="8"/>
  <c r="C5" i="8"/>
  <c r="C6" i="8"/>
  <c r="C7" i="8"/>
  <c r="C8" i="8"/>
  <c r="B2" i="8"/>
  <c r="B3" i="8"/>
  <c r="B4" i="8"/>
  <c r="B5" i="8"/>
  <c r="B6" i="8"/>
  <c r="B7" i="8"/>
  <c r="B8" i="8"/>
  <c r="AB8" i="8"/>
  <c r="AA8" i="8"/>
  <c r="U8" i="8"/>
  <c r="T8" i="8"/>
  <c r="AB7" i="8"/>
  <c r="AA7" i="8"/>
  <c r="W7" i="8"/>
  <c r="V7" i="8"/>
  <c r="U7" i="8"/>
  <c r="S7" i="8"/>
  <c r="Q7" i="8"/>
  <c r="AB6" i="8"/>
  <c r="X6" i="8"/>
  <c r="U6" i="8"/>
  <c r="T6" i="8"/>
  <c r="S6" i="8"/>
  <c r="R6" i="8"/>
  <c r="Q6" i="8"/>
  <c r="AB5" i="8"/>
  <c r="AA5" i="8"/>
  <c r="Z5" i="8"/>
  <c r="Y5" i="8"/>
  <c r="W5" i="8"/>
  <c r="V5" i="8"/>
  <c r="T5" i="8"/>
  <c r="AB4" i="8"/>
  <c r="X4" i="8"/>
  <c r="W4" i="8"/>
  <c r="U4" i="8"/>
  <c r="T4" i="8"/>
  <c r="R4" i="8"/>
  <c r="AB3" i="8"/>
  <c r="AA3" i="8"/>
  <c r="Z3" i="8"/>
  <c r="W3" i="8"/>
  <c r="V3" i="8"/>
  <c r="U3" i="8"/>
  <c r="S3" i="8"/>
  <c r="Q3" i="8"/>
  <c r="AB2" i="8"/>
  <c r="W2" i="8"/>
  <c r="V2" i="8"/>
  <c r="S2" i="8"/>
  <c r="Q3" i="2"/>
  <c r="R3" i="2"/>
  <c r="S3" i="2"/>
  <c r="T3" i="2"/>
  <c r="U3" i="2"/>
  <c r="V3" i="2"/>
  <c r="W3" i="2"/>
  <c r="X3" i="2"/>
  <c r="Y3" i="2"/>
  <c r="Z3" i="2"/>
  <c r="AA3" i="2"/>
  <c r="AB3" i="2"/>
  <c r="Q5" i="2"/>
  <c r="R5" i="2"/>
  <c r="S5" i="2"/>
  <c r="T5" i="2"/>
  <c r="U5" i="2"/>
  <c r="V5" i="2"/>
  <c r="W5" i="2"/>
  <c r="X5" i="2"/>
  <c r="Y5" i="2"/>
  <c r="Z5" i="2"/>
  <c r="AA5" i="2"/>
  <c r="AB5" i="2"/>
  <c r="Q4" i="2"/>
  <c r="R4" i="2"/>
  <c r="S4" i="2"/>
  <c r="T4" i="2"/>
  <c r="U4" i="2"/>
  <c r="V4" i="2"/>
  <c r="W4" i="2"/>
  <c r="X4" i="2"/>
  <c r="Y4" i="2"/>
  <c r="Z4" i="2"/>
  <c r="AA4" i="2"/>
  <c r="AB4" i="2"/>
  <c r="Q7" i="2"/>
  <c r="R7" i="2"/>
  <c r="S7" i="2"/>
  <c r="T7" i="2"/>
  <c r="U7" i="2"/>
  <c r="V7" i="2"/>
  <c r="W7" i="2"/>
  <c r="X7" i="2"/>
  <c r="Y7" i="2"/>
  <c r="Z7" i="2"/>
  <c r="AA7" i="2"/>
  <c r="AB7" i="2"/>
  <c r="Q6" i="2"/>
  <c r="R6" i="2"/>
  <c r="S6" i="2"/>
  <c r="T6" i="2"/>
  <c r="U6" i="2"/>
  <c r="V6" i="2"/>
  <c r="W6" i="2"/>
  <c r="X6" i="2"/>
  <c r="Y6" i="2"/>
  <c r="Z6" i="2"/>
  <c r="AA6" i="2"/>
  <c r="AB6" i="2"/>
  <c r="Q8" i="2"/>
  <c r="R8" i="2"/>
  <c r="S8" i="2"/>
  <c r="T8" i="2"/>
  <c r="U8" i="2"/>
  <c r="V8" i="2"/>
  <c r="W8" i="2"/>
  <c r="X8" i="2"/>
  <c r="Y8" i="2"/>
  <c r="Z8" i="2"/>
  <c r="AA8" i="2"/>
  <c r="AB8" i="2"/>
  <c r="Q11" i="2"/>
  <c r="R11" i="2"/>
  <c r="S11" i="2"/>
  <c r="T11" i="2"/>
  <c r="U11" i="2"/>
  <c r="V11" i="2"/>
  <c r="W11" i="2"/>
  <c r="X11" i="2"/>
  <c r="Y11" i="2"/>
  <c r="Z11" i="2"/>
  <c r="AA11" i="2"/>
  <c r="AB11" i="2"/>
  <c r="Q12" i="2"/>
  <c r="R12" i="2"/>
  <c r="S12" i="2"/>
  <c r="T12" i="2"/>
  <c r="U12" i="2"/>
  <c r="V12" i="2"/>
  <c r="W12" i="2"/>
  <c r="X12" i="2"/>
  <c r="Y12" i="2"/>
  <c r="Z12" i="2"/>
  <c r="AA12" i="2"/>
  <c r="AB12" i="2"/>
  <c r="Q10" i="2"/>
  <c r="R10" i="2"/>
  <c r="S10" i="2"/>
  <c r="T10" i="2"/>
  <c r="U10" i="2"/>
  <c r="V10" i="2"/>
  <c r="W10" i="2"/>
  <c r="X10" i="2"/>
  <c r="Y10" i="2"/>
  <c r="Z10" i="2"/>
  <c r="AA10" i="2"/>
  <c r="AB10" i="2"/>
  <c r="Q13" i="2"/>
  <c r="R13" i="2"/>
  <c r="S13" i="2"/>
  <c r="T13" i="2"/>
  <c r="U13" i="2"/>
  <c r="V13" i="2"/>
  <c r="W13" i="2"/>
  <c r="X13" i="2"/>
  <c r="Y13" i="2"/>
  <c r="Z13" i="2"/>
  <c r="AA13" i="2"/>
  <c r="AB13" i="2"/>
  <c r="Q9" i="2"/>
  <c r="R9" i="2"/>
  <c r="S9" i="2"/>
  <c r="T9" i="2"/>
  <c r="U9" i="2"/>
  <c r="V9" i="2"/>
  <c r="W9" i="2"/>
  <c r="X9" i="2"/>
  <c r="Y9" i="2"/>
  <c r="Z9" i="2"/>
  <c r="AA9" i="2"/>
  <c r="AB9" i="2"/>
  <c r="Q14" i="2"/>
  <c r="R14" i="2"/>
  <c r="S14" i="2"/>
  <c r="T14" i="2"/>
  <c r="U14" i="2"/>
  <c r="V14" i="2"/>
  <c r="W14" i="2"/>
  <c r="X14" i="2"/>
  <c r="Y14" i="2"/>
  <c r="Z14" i="2"/>
  <c r="AA14" i="2"/>
  <c r="AB14" i="2"/>
  <c r="Q17" i="2"/>
  <c r="R17" i="2"/>
  <c r="S17" i="2"/>
  <c r="T17" i="2"/>
  <c r="U17" i="2"/>
  <c r="V17" i="2"/>
  <c r="W17" i="2"/>
  <c r="X17" i="2"/>
  <c r="Y17" i="2"/>
  <c r="Z17" i="2"/>
  <c r="AA17" i="2"/>
  <c r="AB17" i="2"/>
  <c r="Q16" i="2"/>
  <c r="R16" i="2"/>
  <c r="S16" i="2"/>
  <c r="T16" i="2"/>
  <c r="U16" i="2"/>
  <c r="V16" i="2"/>
  <c r="W16" i="2"/>
  <c r="X16" i="2"/>
  <c r="Y16" i="2"/>
  <c r="Z16" i="2"/>
  <c r="AA16" i="2"/>
  <c r="AB16" i="2"/>
  <c r="Q18" i="2"/>
  <c r="R18" i="2"/>
  <c r="S18" i="2"/>
  <c r="T18" i="2"/>
  <c r="U18" i="2"/>
  <c r="V18" i="2"/>
  <c r="W18" i="2"/>
  <c r="X18" i="2"/>
  <c r="Y18" i="2"/>
  <c r="Z18" i="2"/>
  <c r="AA18" i="2"/>
  <c r="AB18" i="2"/>
  <c r="Q15" i="2"/>
  <c r="R15" i="2"/>
  <c r="S15" i="2"/>
  <c r="T15" i="2"/>
  <c r="U15" i="2"/>
  <c r="V15" i="2"/>
  <c r="W15" i="2"/>
  <c r="X15" i="2"/>
  <c r="Y15" i="2"/>
  <c r="Z15" i="2"/>
  <c r="AA15" i="2"/>
  <c r="AB15" i="2"/>
  <c r="Q19" i="2"/>
  <c r="R19" i="2"/>
  <c r="S19" i="2"/>
  <c r="T19" i="2"/>
  <c r="U19" i="2"/>
  <c r="V19" i="2"/>
  <c r="W19" i="2"/>
  <c r="X19" i="2"/>
  <c r="Y19" i="2"/>
  <c r="Z19" i="2"/>
  <c r="AA19" i="2"/>
  <c r="AB19" i="2"/>
  <c r="Q21" i="2"/>
  <c r="R21" i="2"/>
  <c r="S21" i="2"/>
  <c r="T21" i="2"/>
  <c r="U21" i="2"/>
  <c r="V21" i="2"/>
  <c r="W21" i="2"/>
  <c r="X21" i="2"/>
  <c r="Y21" i="2"/>
  <c r="Z21" i="2"/>
  <c r="AA21" i="2"/>
  <c r="AB21" i="2"/>
  <c r="Q20" i="2"/>
  <c r="R20" i="2"/>
  <c r="S20" i="2"/>
  <c r="T20" i="2"/>
  <c r="U20" i="2"/>
  <c r="V20" i="2"/>
  <c r="W20" i="2"/>
  <c r="X20" i="2"/>
  <c r="Y20" i="2"/>
  <c r="Z20" i="2"/>
  <c r="AA20" i="2"/>
  <c r="AB20" i="2"/>
  <c r="Q23" i="2"/>
  <c r="R23" i="2"/>
  <c r="S23" i="2"/>
  <c r="T23" i="2"/>
  <c r="U23" i="2"/>
  <c r="V23" i="2"/>
  <c r="W23" i="2"/>
  <c r="X23" i="2"/>
  <c r="Y23" i="2"/>
  <c r="Z23" i="2"/>
  <c r="AA23" i="2"/>
  <c r="AB23" i="2"/>
  <c r="Q22" i="2"/>
  <c r="R22" i="2"/>
  <c r="S22" i="2"/>
  <c r="T22" i="2"/>
  <c r="U22" i="2"/>
  <c r="V22" i="2"/>
  <c r="W22" i="2"/>
  <c r="X22" i="2"/>
  <c r="Y22" i="2"/>
  <c r="Z22" i="2"/>
  <c r="AA22" i="2"/>
  <c r="AB22" i="2"/>
  <c r="Q25" i="2"/>
  <c r="R25" i="2"/>
  <c r="S25" i="2"/>
  <c r="T25" i="2"/>
  <c r="U25" i="2"/>
  <c r="V25" i="2"/>
  <c r="W25" i="2"/>
  <c r="X25" i="2"/>
  <c r="Y25" i="2"/>
  <c r="Z25" i="2"/>
  <c r="AA25" i="2"/>
  <c r="AB25" i="2"/>
  <c r="Q24" i="2"/>
  <c r="R24" i="2"/>
  <c r="S24" i="2"/>
  <c r="T24" i="2"/>
  <c r="U24" i="2"/>
  <c r="V24" i="2"/>
  <c r="W24" i="2"/>
  <c r="X24" i="2"/>
  <c r="Y24" i="2"/>
  <c r="Z24" i="2"/>
  <c r="AA24" i="2"/>
  <c r="AB24" i="2"/>
  <c r="Q26" i="2"/>
  <c r="R26" i="2"/>
  <c r="S26" i="2"/>
  <c r="T26" i="2"/>
  <c r="U26" i="2"/>
  <c r="V26" i="2"/>
  <c r="W26" i="2"/>
  <c r="X26" i="2"/>
  <c r="Y26" i="2"/>
  <c r="Z26" i="2"/>
  <c r="AA26" i="2"/>
  <c r="AB26" i="2"/>
  <c r="Q28" i="2"/>
  <c r="R28" i="2"/>
  <c r="S28" i="2"/>
  <c r="T28" i="2"/>
  <c r="U28" i="2"/>
  <c r="V28" i="2"/>
  <c r="W28" i="2"/>
  <c r="X28" i="2"/>
  <c r="Y28" i="2"/>
  <c r="Z28" i="2"/>
  <c r="AA28" i="2"/>
  <c r="AB28" i="2"/>
  <c r="Q27" i="2"/>
  <c r="R27" i="2"/>
  <c r="S27" i="2"/>
  <c r="T27" i="2"/>
  <c r="U27" i="2"/>
  <c r="V27" i="2"/>
  <c r="W27" i="2"/>
  <c r="X27" i="2"/>
  <c r="Y27" i="2"/>
  <c r="Z27" i="2"/>
  <c r="AA27" i="2"/>
  <c r="AB27" i="2"/>
  <c r="Q32" i="2"/>
  <c r="R32" i="2"/>
  <c r="S32" i="2"/>
  <c r="T32" i="2"/>
  <c r="U32" i="2"/>
  <c r="V32" i="2"/>
  <c r="W32" i="2"/>
  <c r="X32" i="2"/>
  <c r="Y32" i="2"/>
  <c r="Z32" i="2"/>
  <c r="AA32" i="2"/>
  <c r="AB32" i="2"/>
  <c r="Q29" i="2"/>
  <c r="R29" i="2"/>
  <c r="S29" i="2"/>
  <c r="T29" i="2"/>
  <c r="U29" i="2"/>
  <c r="V29" i="2"/>
  <c r="W29" i="2"/>
  <c r="X29" i="2"/>
  <c r="Y29" i="2"/>
  <c r="Z29" i="2"/>
  <c r="AA29" i="2"/>
  <c r="AB29" i="2"/>
  <c r="Q33" i="2"/>
  <c r="R33" i="2"/>
  <c r="S33" i="2"/>
  <c r="T33" i="2"/>
  <c r="U33" i="2"/>
  <c r="V33" i="2"/>
  <c r="W33" i="2"/>
  <c r="X33" i="2"/>
  <c r="Y33" i="2"/>
  <c r="Z33" i="2"/>
  <c r="AA33" i="2"/>
  <c r="AB33" i="2"/>
  <c r="Q30" i="2"/>
  <c r="R30" i="2"/>
  <c r="S30" i="2"/>
  <c r="T30" i="2"/>
  <c r="U30" i="2"/>
  <c r="V30" i="2"/>
  <c r="W30" i="2"/>
  <c r="X30" i="2"/>
  <c r="Y30" i="2"/>
  <c r="Z30" i="2"/>
  <c r="AA30" i="2"/>
  <c r="AB30" i="2"/>
  <c r="Q31" i="2"/>
  <c r="R31" i="2"/>
  <c r="S31" i="2"/>
  <c r="T31" i="2"/>
  <c r="U31" i="2"/>
  <c r="V31" i="2"/>
  <c r="W31" i="2"/>
  <c r="X31" i="2"/>
  <c r="Y31" i="2"/>
  <c r="Z31" i="2"/>
  <c r="AA31" i="2"/>
  <c r="AB31" i="2"/>
  <c r="Q35" i="2"/>
  <c r="R35" i="2"/>
  <c r="S35" i="2"/>
  <c r="T35" i="2"/>
  <c r="U35" i="2"/>
  <c r="V35" i="2"/>
  <c r="W35" i="2"/>
  <c r="X35" i="2"/>
  <c r="Y35" i="2"/>
  <c r="Z35" i="2"/>
  <c r="AA35" i="2"/>
  <c r="AB35" i="2"/>
  <c r="Q37" i="2"/>
  <c r="R37" i="2"/>
  <c r="S37" i="2"/>
  <c r="T37" i="2"/>
  <c r="U37" i="2"/>
  <c r="V37" i="2"/>
  <c r="W37" i="2"/>
  <c r="X37" i="2"/>
  <c r="Y37" i="2"/>
  <c r="Z37" i="2"/>
  <c r="AA37" i="2"/>
  <c r="AB37" i="2"/>
  <c r="Q38" i="2"/>
  <c r="R38" i="2"/>
  <c r="S38" i="2"/>
  <c r="T38" i="2"/>
  <c r="U38" i="2"/>
  <c r="V38" i="2"/>
  <c r="W38" i="2"/>
  <c r="X38" i="2"/>
  <c r="Y38" i="2"/>
  <c r="Z38" i="2"/>
  <c r="AA38" i="2"/>
  <c r="AB38" i="2"/>
  <c r="Q34" i="2"/>
  <c r="R34" i="2"/>
  <c r="S34" i="2"/>
  <c r="T34" i="2"/>
  <c r="U34" i="2"/>
  <c r="V34" i="2"/>
  <c r="W34" i="2"/>
  <c r="X34" i="2"/>
  <c r="Y34" i="2"/>
  <c r="Z34" i="2"/>
  <c r="AA34" i="2"/>
  <c r="AB34" i="2"/>
  <c r="Q36" i="2"/>
  <c r="R36" i="2"/>
  <c r="S36" i="2"/>
  <c r="T36" i="2"/>
  <c r="U36" i="2"/>
  <c r="V36" i="2"/>
  <c r="W36" i="2"/>
  <c r="X36" i="2"/>
  <c r="Y36" i="2"/>
  <c r="Z36" i="2"/>
  <c r="AA36" i="2"/>
  <c r="AB36" i="2"/>
  <c r="Q39" i="2"/>
  <c r="R39" i="2"/>
  <c r="S39" i="2"/>
  <c r="T39" i="2"/>
  <c r="U39" i="2"/>
  <c r="V39" i="2"/>
  <c r="W39" i="2"/>
  <c r="X39" i="2"/>
  <c r="Y39" i="2"/>
  <c r="Z39" i="2"/>
  <c r="AA39" i="2"/>
  <c r="AB39" i="2"/>
  <c r="Q43" i="2"/>
  <c r="R43" i="2"/>
  <c r="S43" i="2"/>
  <c r="T43" i="2"/>
  <c r="U43" i="2"/>
  <c r="V43" i="2"/>
  <c r="W43" i="2"/>
  <c r="X43" i="2"/>
  <c r="Y43" i="2"/>
  <c r="Z43" i="2"/>
  <c r="AA43" i="2"/>
  <c r="AB43" i="2"/>
  <c r="Q42" i="2"/>
  <c r="R42" i="2"/>
  <c r="S42" i="2"/>
  <c r="T42" i="2"/>
  <c r="U42" i="2"/>
  <c r="V42" i="2"/>
  <c r="W42" i="2"/>
  <c r="X42" i="2"/>
  <c r="Y42" i="2"/>
  <c r="Z42" i="2"/>
  <c r="AA42" i="2"/>
  <c r="AB42" i="2"/>
  <c r="Q40" i="2"/>
  <c r="R40" i="2"/>
  <c r="S40" i="2"/>
  <c r="T40" i="2"/>
  <c r="U40" i="2"/>
  <c r="V40" i="2"/>
  <c r="W40" i="2"/>
  <c r="X40" i="2"/>
  <c r="Y40" i="2"/>
  <c r="Z40" i="2"/>
  <c r="AA40" i="2"/>
  <c r="AB40" i="2"/>
  <c r="Q41" i="2"/>
  <c r="R41" i="2"/>
  <c r="S41" i="2"/>
  <c r="T41" i="2"/>
  <c r="U41" i="2"/>
  <c r="V41" i="2"/>
  <c r="W41" i="2"/>
  <c r="X41" i="2"/>
  <c r="Y41" i="2"/>
  <c r="Z41" i="2"/>
  <c r="AA41" i="2"/>
  <c r="AB41" i="2"/>
  <c r="Q46" i="2"/>
  <c r="R46" i="2"/>
  <c r="S46" i="2"/>
  <c r="T46" i="2"/>
  <c r="U46" i="2"/>
  <c r="V46" i="2"/>
  <c r="W46" i="2"/>
  <c r="X46" i="2"/>
  <c r="Y46" i="2"/>
  <c r="Z46" i="2"/>
  <c r="AA46" i="2"/>
  <c r="AB46" i="2"/>
  <c r="Q48" i="2"/>
  <c r="R48" i="2"/>
  <c r="S48" i="2"/>
  <c r="T48" i="2"/>
  <c r="U48" i="2"/>
  <c r="V48" i="2"/>
  <c r="W48" i="2"/>
  <c r="X48" i="2"/>
  <c r="Y48" i="2"/>
  <c r="Z48" i="2"/>
  <c r="AA48" i="2"/>
  <c r="AB48" i="2"/>
  <c r="Q47" i="2"/>
  <c r="R47" i="2"/>
  <c r="S47" i="2"/>
  <c r="T47" i="2"/>
  <c r="U47" i="2"/>
  <c r="V47" i="2"/>
  <c r="W47" i="2"/>
  <c r="X47" i="2"/>
  <c r="Y47" i="2"/>
  <c r="Z47" i="2"/>
  <c r="AA47" i="2"/>
  <c r="AB47" i="2"/>
  <c r="Q44" i="2"/>
  <c r="R44" i="2"/>
  <c r="S44" i="2"/>
  <c r="T44" i="2"/>
  <c r="U44" i="2"/>
  <c r="V44" i="2"/>
  <c r="W44" i="2"/>
  <c r="X44" i="2"/>
  <c r="Y44" i="2"/>
  <c r="Z44" i="2"/>
  <c r="AA44" i="2"/>
  <c r="AB44" i="2"/>
  <c r="Q45" i="2"/>
  <c r="R45" i="2"/>
  <c r="S45" i="2"/>
  <c r="T45" i="2"/>
  <c r="U45" i="2"/>
  <c r="V45" i="2"/>
  <c r="W45" i="2"/>
  <c r="X45" i="2"/>
  <c r="Y45" i="2"/>
  <c r="Z45" i="2"/>
  <c r="AA45" i="2"/>
  <c r="AB45" i="2"/>
  <c r="Q49" i="2"/>
  <c r="R49" i="2"/>
  <c r="S49" i="2"/>
  <c r="T49" i="2"/>
  <c r="U49" i="2"/>
  <c r="V49" i="2"/>
  <c r="W49" i="2"/>
  <c r="X49" i="2"/>
  <c r="Y49" i="2"/>
  <c r="Z49" i="2"/>
  <c r="AA49" i="2"/>
  <c r="AB49" i="2"/>
  <c r="Q52" i="2"/>
  <c r="R52" i="2"/>
  <c r="S52" i="2"/>
  <c r="T52" i="2"/>
  <c r="U52" i="2"/>
  <c r="V52" i="2"/>
  <c r="W52" i="2"/>
  <c r="X52" i="2"/>
  <c r="Y52" i="2"/>
  <c r="Z52" i="2"/>
  <c r="AA52" i="2"/>
  <c r="AB52" i="2"/>
  <c r="Q51" i="2"/>
  <c r="R51" i="2"/>
  <c r="S51" i="2"/>
  <c r="T51" i="2"/>
  <c r="U51" i="2"/>
  <c r="V51" i="2"/>
  <c r="W51" i="2"/>
  <c r="X51" i="2"/>
  <c r="Y51" i="2"/>
  <c r="Z51" i="2"/>
  <c r="AA51" i="2"/>
  <c r="AB51" i="2"/>
  <c r="Q53" i="2"/>
  <c r="R53" i="2"/>
  <c r="S53" i="2"/>
  <c r="T53" i="2"/>
  <c r="U53" i="2"/>
  <c r="V53" i="2"/>
  <c r="W53" i="2"/>
  <c r="X53" i="2"/>
  <c r="Y53" i="2"/>
  <c r="Z53" i="2"/>
  <c r="AA53" i="2"/>
  <c r="AB53" i="2"/>
  <c r="Q50" i="2"/>
  <c r="R50" i="2"/>
  <c r="S50" i="2"/>
  <c r="T50" i="2"/>
  <c r="U50" i="2"/>
  <c r="V50" i="2"/>
  <c r="W50" i="2"/>
  <c r="X50" i="2"/>
  <c r="Y50" i="2"/>
  <c r="Z50" i="2"/>
  <c r="AA50" i="2"/>
  <c r="AB50" i="2"/>
  <c r="Q54" i="2"/>
  <c r="R54" i="2"/>
  <c r="S54" i="2"/>
  <c r="T54" i="2"/>
  <c r="U54" i="2"/>
  <c r="V54" i="2"/>
  <c r="W54" i="2"/>
  <c r="X54" i="2"/>
  <c r="Y54" i="2"/>
  <c r="Z54" i="2"/>
  <c r="AA54" i="2"/>
  <c r="AB54" i="2"/>
  <c r="Q57" i="2"/>
  <c r="R57" i="2"/>
  <c r="S57" i="2"/>
  <c r="T57" i="2"/>
  <c r="U57" i="2"/>
  <c r="V57" i="2"/>
  <c r="W57" i="2"/>
  <c r="X57" i="2"/>
  <c r="Y57" i="2"/>
  <c r="Z57" i="2"/>
  <c r="AA57" i="2"/>
  <c r="AB57" i="2"/>
  <c r="Q58" i="2"/>
  <c r="R58" i="2"/>
  <c r="S58" i="2"/>
  <c r="T58" i="2"/>
  <c r="U58" i="2"/>
  <c r="V58" i="2"/>
  <c r="W58" i="2"/>
  <c r="X58" i="2"/>
  <c r="Y58" i="2"/>
  <c r="Z58" i="2"/>
  <c r="AA58" i="2"/>
  <c r="AB58" i="2"/>
  <c r="Q55" i="2"/>
  <c r="R55" i="2"/>
  <c r="S55" i="2"/>
  <c r="T55" i="2"/>
  <c r="U55" i="2"/>
  <c r="V55" i="2"/>
  <c r="W55" i="2"/>
  <c r="X55" i="2"/>
  <c r="Y55" i="2"/>
  <c r="Z55" i="2"/>
  <c r="AA55" i="2"/>
  <c r="AB55" i="2"/>
  <c r="Q56" i="2"/>
  <c r="R56" i="2"/>
  <c r="S56" i="2"/>
  <c r="T56" i="2"/>
  <c r="U56" i="2"/>
  <c r="V56" i="2"/>
  <c r="W56" i="2"/>
  <c r="X56" i="2"/>
  <c r="Y56" i="2"/>
  <c r="Z56" i="2"/>
  <c r="AA56" i="2"/>
  <c r="AB56" i="2"/>
  <c r="Q66" i="2"/>
  <c r="R66" i="2"/>
  <c r="S66" i="2"/>
  <c r="T66" i="2"/>
  <c r="U66" i="2"/>
  <c r="V66" i="2"/>
  <c r="W66" i="2"/>
  <c r="X66" i="2"/>
  <c r="Y66" i="2"/>
  <c r="Z66" i="2"/>
  <c r="AA66" i="2"/>
  <c r="AB66" i="2"/>
  <c r="Q64" i="2"/>
  <c r="R64" i="2"/>
  <c r="S64" i="2"/>
  <c r="T64" i="2"/>
  <c r="U64" i="2"/>
  <c r="V64" i="2"/>
  <c r="W64" i="2"/>
  <c r="X64" i="2"/>
  <c r="Y64" i="2"/>
  <c r="Z64" i="2"/>
  <c r="AA64" i="2"/>
  <c r="AB64" i="2"/>
  <c r="Q63" i="2"/>
  <c r="R63" i="2"/>
  <c r="S63" i="2"/>
  <c r="T63" i="2"/>
  <c r="U63" i="2"/>
  <c r="V63" i="2"/>
  <c r="W63" i="2"/>
  <c r="X63" i="2"/>
  <c r="Y63" i="2"/>
  <c r="Z63" i="2"/>
  <c r="AA63" i="2"/>
  <c r="AB63" i="2"/>
  <c r="Q62" i="2"/>
  <c r="R62" i="2"/>
  <c r="S62" i="2"/>
  <c r="T62" i="2"/>
  <c r="U62" i="2"/>
  <c r="V62" i="2"/>
  <c r="W62" i="2"/>
  <c r="X62" i="2"/>
  <c r="Y62" i="2"/>
  <c r="Z62" i="2"/>
  <c r="AA62" i="2"/>
  <c r="AB62" i="2"/>
  <c r="Q61" i="2"/>
  <c r="R61" i="2"/>
  <c r="S61" i="2"/>
  <c r="T61" i="2"/>
  <c r="U61" i="2"/>
  <c r="V61" i="2"/>
  <c r="W61" i="2"/>
  <c r="X61" i="2"/>
  <c r="Y61" i="2"/>
  <c r="Z61" i="2"/>
  <c r="AA61" i="2"/>
  <c r="AB61" i="2"/>
  <c r="Q59" i="2"/>
  <c r="R59" i="2"/>
  <c r="S59" i="2"/>
  <c r="T59" i="2"/>
  <c r="U59" i="2"/>
  <c r="V59" i="2"/>
  <c r="W59" i="2"/>
  <c r="X59" i="2"/>
  <c r="Y59" i="2"/>
  <c r="Z59" i="2"/>
  <c r="AA59" i="2"/>
  <c r="AB59" i="2"/>
  <c r="Q65" i="2"/>
  <c r="R65" i="2"/>
  <c r="S65" i="2"/>
  <c r="T65" i="2"/>
  <c r="U65" i="2"/>
  <c r="V65" i="2"/>
  <c r="W65" i="2"/>
  <c r="X65" i="2"/>
  <c r="Y65" i="2"/>
  <c r="Z65" i="2"/>
  <c r="AA65" i="2"/>
  <c r="AB65" i="2"/>
  <c r="Q60" i="2"/>
  <c r="R60" i="2"/>
  <c r="S60" i="2"/>
  <c r="T60" i="2"/>
  <c r="U60" i="2"/>
  <c r="V60" i="2"/>
  <c r="W60" i="2"/>
  <c r="X60" i="2"/>
  <c r="Y60" i="2"/>
  <c r="Z60" i="2"/>
  <c r="AA60" i="2"/>
  <c r="AB60" i="2"/>
  <c r="Q70" i="2"/>
  <c r="R70" i="2"/>
  <c r="S70" i="2"/>
  <c r="T70" i="2"/>
  <c r="U70" i="2"/>
  <c r="V70" i="2"/>
  <c r="W70" i="2"/>
  <c r="X70" i="2"/>
  <c r="Y70" i="2"/>
  <c r="Z70" i="2"/>
  <c r="AA70" i="2"/>
  <c r="AB70" i="2"/>
  <c r="Q71" i="2"/>
  <c r="R71" i="2"/>
  <c r="S71" i="2"/>
  <c r="T71" i="2"/>
  <c r="U71" i="2"/>
  <c r="V71" i="2"/>
  <c r="W71" i="2"/>
  <c r="X71" i="2"/>
  <c r="Y71" i="2"/>
  <c r="Z71" i="2"/>
  <c r="AA71" i="2"/>
  <c r="AB71" i="2"/>
  <c r="Q67" i="2"/>
  <c r="R67" i="2"/>
  <c r="S67" i="2"/>
  <c r="T67" i="2"/>
  <c r="U67" i="2"/>
  <c r="V67" i="2"/>
  <c r="W67" i="2"/>
  <c r="X67" i="2"/>
  <c r="Y67" i="2"/>
  <c r="Z67" i="2"/>
  <c r="AA67" i="2"/>
  <c r="AB67" i="2"/>
  <c r="Q68" i="2"/>
  <c r="R68" i="2"/>
  <c r="S68" i="2"/>
  <c r="T68" i="2"/>
  <c r="U68" i="2"/>
  <c r="V68" i="2"/>
  <c r="W68" i="2"/>
  <c r="X68" i="2"/>
  <c r="Y68" i="2"/>
  <c r="Z68" i="2"/>
  <c r="AA68" i="2"/>
  <c r="AB68" i="2"/>
  <c r="Q69" i="2"/>
  <c r="R69" i="2"/>
  <c r="S69" i="2"/>
  <c r="T69" i="2"/>
  <c r="U69" i="2"/>
  <c r="V69" i="2"/>
  <c r="W69" i="2"/>
  <c r="X69" i="2"/>
  <c r="Y69" i="2"/>
  <c r="Z69" i="2"/>
  <c r="AA69" i="2"/>
  <c r="AB69" i="2"/>
  <c r="Q72" i="2"/>
  <c r="R72" i="2"/>
  <c r="S72" i="2"/>
  <c r="T72" i="2"/>
  <c r="U72" i="2"/>
  <c r="V72" i="2"/>
  <c r="W72" i="2"/>
  <c r="X72" i="2"/>
  <c r="Y72" i="2"/>
  <c r="Z72" i="2"/>
  <c r="AA72" i="2"/>
  <c r="AB72" i="2"/>
  <c r="Q76" i="2"/>
  <c r="R76" i="2"/>
  <c r="S76" i="2"/>
  <c r="T76" i="2"/>
  <c r="U76" i="2"/>
  <c r="V76" i="2"/>
  <c r="W76" i="2"/>
  <c r="X76" i="2"/>
  <c r="Y76" i="2"/>
  <c r="Z76" i="2"/>
  <c r="AA76" i="2"/>
  <c r="AB76" i="2"/>
  <c r="Q73" i="2"/>
  <c r="R73" i="2"/>
  <c r="S73" i="2"/>
  <c r="T73" i="2"/>
  <c r="U73" i="2"/>
  <c r="V73" i="2"/>
  <c r="W73" i="2"/>
  <c r="X73" i="2"/>
  <c r="Y73" i="2"/>
  <c r="Z73" i="2"/>
  <c r="AA73" i="2"/>
  <c r="AB73" i="2"/>
  <c r="Q74" i="2"/>
  <c r="R74" i="2"/>
  <c r="S74" i="2"/>
  <c r="T74" i="2"/>
  <c r="U74" i="2"/>
  <c r="V74" i="2"/>
  <c r="W74" i="2"/>
  <c r="X74" i="2"/>
  <c r="Y74" i="2"/>
  <c r="Z74" i="2"/>
  <c r="AA74" i="2"/>
  <c r="AB74" i="2"/>
  <c r="Q75" i="2"/>
  <c r="R75" i="2"/>
  <c r="S75" i="2"/>
  <c r="T75" i="2"/>
  <c r="U75" i="2"/>
  <c r="V75" i="2"/>
  <c r="W75" i="2"/>
  <c r="X75" i="2"/>
  <c r="Y75" i="2"/>
  <c r="Z75" i="2"/>
  <c r="AA75" i="2"/>
  <c r="AB75" i="2"/>
  <c r="Q82" i="2"/>
  <c r="R82" i="2"/>
  <c r="S82" i="2"/>
  <c r="T82" i="2"/>
  <c r="U82" i="2"/>
  <c r="V82" i="2"/>
  <c r="W82" i="2"/>
  <c r="X82" i="2"/>
  <c r="Y82" i="2"/>
  <c r="Z82" i="2"/>
  <c r="AA82" i="2"/>
  <c r="AB82" i="2"/>
  <c r="Q80" i="2"/>
  <c r="R80" i="2"/>
  <c r="S80" i="2"/>
  <c r="T80" i="2"/>
  <c r="U80" i="2"/>
  <c r="V80" i="2"/>
  <c r="W80" i="2"/>
  <c r="X80" i="2"/>
  <c r="Y80" i="2"/>
  <c r="Z80" i="2"/>
  <c r="AA80" i="2"/>
  <c r="AB80" i="2"/>
  <c r="Q79" i="2"/>
  <c r="R79" i="2"/>
  <c r="S79" i="2"/>
  <c r="T79" i="2"/>
  <c r="U79" i="2"/>
  <c r="V79" i="2"/>
  <c r="W79" i="2"/>
  <c r="X79" i="2"/>
  <c r="Y79" i="2"/>
  <c r="Z79" i="2"/>
  <c r="AA79" i="2"/>
  <c r="AB79" i="2"/>
  <c r="Q81" i="2"/>
  <c r="R81" i="2"/>
  <c r="S81" i="2"/>
  <c r="T81" i="2"/>
  <c r="U81" i="2"/>
  <c r="V81" i="2"/>
  <c r="W81" i="2"/>
  <c r="X81" i="2"/>
  <c r="Y81" i="2"/>
  <c r="Z81" i="2"/>
  <c r="AA81" i="2"/>
  <c r="AB81" i="2"/>
  <c r="Q77" i="2"/>
  <c r="R77" i="2"/>
  <c r="S77" i="2"/>
  <c r="T77" i="2"/>
  <c r="U77" i="2"/>
  <c r="V77" i="2"/>
  <c r="W77" i="2"/>
  <c r="X77" i="2"/>
  <c r="Y77" i="2"/>
  <c r="Z77" i="2"/>
  <c r="AA77" i="2"/>
  <c r="AB77" i="2"/>
  <c r="Q78" i="2"/>
  <c r="R78" i="2"/>
  <c r="S78" i="2"/>
  <c r="T78" i="2"/>
  <c r="U78" i="2"/>
  <c r="V78" i="2"/>
  <c r="W78" i="2"/>
  <c r="X78" i="2"/>
  <c r="Y78" i="2"/>
  <c r="Z78" i="2"/>
  <c r="AA78" i="2"/>
  <c r="AB78" i="2"/>
  <c r="Q83" i="2"/>
  <c r="R83" i="2"/>
  <c r="S83" i="2"/>
  <c r="T83" i="2"/>
  <c r="U83" i="2"/>
  <c r="V83" i="2"/>
  <c r="W83" i="2"/>
  <c r="X83" i="2"/>
  <c r="Y83" i="2"/>
  <c r="Z83" i="2"/>
  <c r="AA83" i="2"/>
  <c r="AB83" i="2"/>
  <c r="Q84" i="2"/>
  <c r="R84" i="2"/>
  <c r="S84" i="2"/>
  <c r="T84" i="2"/>
  <c r="U84" i="2"/>
  <c r="V84" i="2"/>
  <c r="W84" i="2"/>
  <c r="X84" i="2"/>
  <c r="Y84" i="2"/>
  <c r="Z84" i="2"/>
  <c r="AA84" i="2"/>
  <c r="AB84" i="2"/>
  <c r="Q85" i="2"/>
  <c r="R85" i="2"/>
  <c r="S85" i="2"/>
  <c r="T85" i="2"/>
  <c r="U85" i="2"/>
  <c r="V85" i="2"/>
  <c r="W85" i="2"/>
  <c r="X85" i="2"/>
  <c r="Y85" i="2"/>
  <c r="Z85" i="2"/>
  <c r="AA85" i="2"/>
  <c r="AB85" i="2"/>
  <c r="Q87" i="2"/>
  <c r="R87" i="2"/>
  <c r="S87" i="2"/>
  <c r="T87" i="2"/>
  <c r="U87" i="2"/>
  <c r="V87" i="2"/>
  <c r="W87" i="2"/>
  <c r="X87" i="2"/>
  <c r="Y87" i="2"/>
  <c r="Z87" i="2"/>
  <c r="AA87" i="2"/>
  <c r="AB87" i="2"/>
  <c r="Q86" i="2"/>
  <c r="R86" i="2"/>
  <c r="S86" i="2"/>
  <c r="T86" i="2"/>
  <c r="U86" i="2"/>
  <c r="V86" i="2"/>
  <c r="W86" i="2"/>
  <c r="X86" i="2"/>
  <c r="Y86" i="2"/>
  <c r="Z86" i="2"/>
  <c r="AA86" i="2"/>
  <c r="AB86" i="2"/>
  <c r="Q88" i="2"/>
  <c r="R88" i="2"/>
  <c r="S88" i="2"/>
  <c r="T88" i="2"/>
  <c r="U88" i="2"/>
  <c r="V88" i="2"/>
  <c r="W88" i="2"/>
  <c r="X88" i="2"/>
  <c r="Y88" i="2"/>
  <c r="Z88" i="2"/>
  <c r="AA88" i="2"/>
  <c r="AB88" i="2"/>
  <c r="Q93" i="2"/>
  <c r="R93" i="2"/>
  <c r="S93" i="2"/>
  <c r="T93" i="2"/>
  <c r="U93" i="2"/>
  <c r="V93" i="2"/>
  <c r="W93" i="2"/>
  <c r="X93" i="2"/>
  <c r="Y93" i="2"/>
  <c r="Z93" i="2"/>
  <c r="AA93" i="2"/>
  <c r="AB93" i="2"/>
  <c r="Q91" i="2"/>
  <c r="R91" i="2"/>
  <c r="S91" i="2"/>
  <c r="T91" i="2"/>
  <c r="U91" i="2"/>
  <c r="V91" i="2"/>
  <c r="W91" i="2"/>
  <c r="X91" i="2"/>
  <c r="Y91" i="2"/>
  <c r="Z91" i="2"/>
  <c r="AA91" i="2"/>
  <c r="AB91" i="2"/>
  <c r="Q90" i="2"/>
  <c r="R90" i="2"/>
  <c r="S90" i="2"/>
  <c r="T90" i="2"/>
  <c r="U90" i="2"/>
  <c r="V90" i="2"/>
  <c r="W90" i="2"/>
  <c r="X90" i="2"/>
  <c r="Y90" i="2"/>
  <c r="Z90" i="2"/>
  <c r="AA90" i="2"/>
  <c r="AB90" i="2"/>
  <c r="Q92" i="2"/>
  <c r="R92" i="2"/>
  <c r="S92" i="2"/>
  <c r="T92" i="2"/>
  <c r="U92" i="2"/>
  <c r="V92" i="2"/>
  <c r="W92" i="2"/>
  <c r="X92" i="2"/>
  <c r="Y92" i="2"/>
  <c r="Z92" i="2"/>
  <c r="AA92" i="2"/>
  <c r="AB92" i="2"/>
  <c r="Q89" i="2"/>
  <c r="R89" i="2"/>
  <c r="S89" i="2"/>
  <c r="T89" i="2"/>
  <c r="U89" i="2"/>
  <c r="V89" i="2"/>
  <c r="W89" i="2"/>
  <c r="X89" i="2"/>
  <c r="Y89" i="2"/>
  <c r="Z89" i="2"/>
  <c r="AA89" i="2"/>
  <c r="AB89" i="2"/>
  <c r="Q94" i="2"/>
  <c r="R94" i="2"/>
  <c r="S94" i="2"/>
  <c r="T94" i="2"/>
  <c r="U94" i="2"/>
  <c r="V94" i="2"/>
  <c r="W94" i="2"/>
  <c r="X94" i="2"/>
  <c r="Y94" i="2"/>
  <c r="Z94" i="2"/>
  <c r="AA94" i="2"/>
  <c r="AB94" i="2"/>
  <c r="Q96" i="2"/>
  <c r="R96" i="2"/>
  <c r="S96" i="2"/>
  <c r="T96" i="2"/>
  <c r="U96" i="2"/>
  <c r="V96" i="2"/>
  <c r="W96" i="2"/>
  <c r="X96" i="2"/>
  <c r="Y96" i="2"/>
  <c r="Z96" i="2"/>
  <c r="AA96" i="2"/>
  <c r="AB96" i="2"/>
  <c r="Q95" i="2"/>
  <c r="R95" i="2"/>
  <c r="S95" i="2"/>
  <c r="T95" i="2"/>
  <c r="U95" i="2"/>
  <c r="V95" i="2"/>
  <c r="W95" i="2"/>
  <c r="X95" i="2"/>
  <c r="Y95" i="2"/>
  <c r="Z95" i="2"/>
  <c r="AA95" i="2"/>
  <c r="AB95" i="2"/>
  <c r="Q99" i="2"/>
  <c r="R99" i="2"/>
  <c r="S99" i="2"/>
  <c r="T99" i="2"/>
  <c r="U99" i="2"/>
  <c r="V99" i="2"/>
  <c r="W99" i="2"/>
  <c r="X99" i="2"/>
  <c r="Y99" i="2"/>
  <c r="Z99" i="2"/>
  <c r="AA99" i="2"/>
  <c r="AB99" i="2"/>
  <c r="Q97" i="2"/>
  <c r="R97" i="2"/>
  <c r="S97" i="2"/>
  <c r="T97" i="2"/>
  <c r="U97" i="2"/>
  <c r="V97" i="2"/>
  <c r="W97" i="2"/>
  <c r="X97" i="2"/>
  <c r="Y97" i="2"/>
  <c r="Z97" i="2"/>
  <c r="AA97" i="2"/>
  <c r="AB97" i="2"/>
  <c r="Q98" i="2"/>
  <c r="R98" i="2"/>
  <c r="S98" i="2"/>
  <c r="T98" i="2"/>
  <c r="U98" i="2"/>
  <c r="V98" i="2"/>
  <c r="W98" i="2"/>
  <c r="X98" i="2"/>
  <c r="Y98" i="2"/>
  <c r="Z98" i="2"/>
  <c r="AA98" i="2"/>
  <c r="AB98" i="2"/>
  <c r="Q100" i="2"/>
  <c r="R100" i="2"/>
  <c r="S100" i="2"/>
  <c r="T100" i="2"/>
  <c r="U100" i="2"/>
  <c r="V100" i="2"/>
  <c r="W100" i="2"/>
  <c r="X100" i="2"/>
  <c r="Y100" i="2"/>
  <c r="Z100" i="2"/>
  <c r="AA100" i="2"/>
  <c r="AB100" i="2"/>
  <c r="Q102" i="2"/>
  <c r="R102" i="2"/>
  <c r="S102" i="2"/>
  <c r="T102" i="2"/>
  <c r="U102" i="2"/>
  <c r="V102" i="2"/>
  <c r="W102" i="2"/>
  <c r="X102" i="2"/>
  <c r="Y102" i="2"/>
  <c r="Z102" i="2"/>
  <c r="AA102" i="2"/>
  <c r="AB102" i="2"/>
  <c r="Q101" i="2"/>
  <c r="R101" i="2"/>
  <c r="S101" i="2"/>
  <c r="T101" i="2"/>
  <c r="U101" i="2"/>
  <c r="V101" i="2"/>
  <c r="W101" i="2"/>
  <c r="X101" i="2"/>
  <c r="Y101" i="2"/>
  <c r="Z101" i="2"/>
  <c r="AA101" i="2"/>
  <c r="AB101" i="2"/>
  <c r="Q105" i="2"/>
  <c r="R105" i="2"/>
  <c r="S105" i="2"/>
  <c r="T105" i="2"/>
  <c r="U105" i="2"/>
  <c r="V105" i="2"/>
  <c r="W105" i="2"/>
  <c r="X105" i="2"/>
  <c r="Y105" i="2"/>
  <c r="Z105" i="2"/>
  <c r="AA105" i="2"/>
  <c r="AB105" i="2"/>
  <c r="Q103" i="2"/>
  <c r="R103" i="2"/>
  <c r="S103" i="2"/>
  <c r="T103" i="2"/>
  <c r="U103" i="2"/>
  <c r="V103" i="2"/>
  <c r="W103" i="2"/>
  <c r="X103" i="2"/>
  <c r="Y103" i="2"/>
  <c r="Z103" i="2"/>
  <c r="AA103" i="2"/>
  <c r="AB103" i="2"/>
  <c r="Q107" i="2"/>
  <c r="R107" i="2"/>
  <c r="S107" i="2"/>
  <c r="T107" i="2"/>
  <c r="U107" i="2"/>
  <c r="V107" i="2"/>
  <c r="W107" i="2"/>
  <c r="X107" i="2"/>
  <c r="Y107" i="2"/>
  <c r="Z107" i="2"/>
  <c r="AA107" i="2"/>
  <c r="AB107" i="2"/>
  <c r="Q104" i="2"/>
  <c r="R104" i="2"/>
  <c r="S104" i="2"/>
  <c r="T104" i="2"/>
  <c r="U104" i="2"/>
  <c r="V104" i="2"/>
  <c r="W104" i="2"/>
  <c r="X104" i="2"/>
  <c r="Y104" i="2"/>
  <c r="Z104" i="2"/>
  <c r="AA104" i="2"/>
  <c r="AB104" i="2"/>
  <c r="Q106" i="2"/>
  <c r="R106" i="2"/>
  <c r="S106" i="2"/>
  <c r="T106" i="2"/>
  <c r="U106" i="2"/>
  <c r="V106" i="2"/>
  <c r="W106" i="2"/>
  <c r="X106" i="2"/>
  <c r="Y106" i="2"/>
  <c r="Z106" i="2"/>
  <c r="AA106" i="2"/>
  <c r="AB106" i="2"/>
  <c r="Q108" i="2"/>
  <c r="R108" i="2"/>
  <c r="S108" i="2"/>
  <c r="T108" i="2"/>
  <c r="U108" i="2"/>
  <c r="V108" i="2"/>
  <c r="W108" i="2"/>
  <c r="X108" i="2"/>
  <c r="Y108" i="2"/>
  <c r="Z108" i="2"/>
  <c r="AA108" i="2"/>
  <c r="AB108" i="2"/>
  <c r="Q110" i="2"/>
  <c r="R110" i="2"/>
  <c r="S110" i="2"/>
  <c r="T110" i="2"/>
  <c r="U110" i="2"/>
  <c r="V110" i="2"/>
  <c r="W110" i="2"/>
  <c r="X110" i="2"/>
  <c r="Y110" i="2"/>
  <c r="Z110" i="2"/>
  <c r="AA110" i="2"/>
  <c r="AB110" i="2"/>
  <c r="Q109" i="2"/>
  <c r="R109" i="2"/>
  <c r="S109" i="2"/>
  <c r="T109" i="2"/>
  <c r="U109" i="2"/>
  <c r="V109" i="2"/>
  <c r="W109" i="2"/>
  <c r="X109" i="2"/>
  <c r="Y109" i="2"/>
  <c r="Z109" i="2"/>
  <c r="AA109" i="2"/>
  <c r="AB109" i="2"/>
  <c r="Q111" i="2"/>
  <c r="R111" i="2"/>
  <c r="S111" i="2"/>
  <c r="T111" i="2"/>
  <c r="U111" i="2"/>
  <c r="V111" i="2"/>
  <c r="W111" i="2"/>
  <c r="X111" i="2"/>
  <c r="Y111" i="2"/>
  <c r="Z111" i="2"/>
  <c r="AA111" i="2"/>
  <c r="AB111" i="2"/>
  <c r="Q113" i="2"/>
  <c r="R113" i="2"/>
  <c r="S113" i="2"/>
  <c r="T113" i="2"/>
  <c r="U113" i="2"/>
  <c r="V113" i="2"/>
  <c r="W113" i="2"/>
  <c r="X113" i="2"/>
  <c r="Y113" i="2"/>
  <c r="Z113" i="2"/>
  <c r="AA113" i="2"/>
  <c r="AB113" i="2"/>
  <c r="Q112" i="2"/>
  <c r="R112" i="2"/>
  <c r="S112" i="2"/>
  <c r="T112" i="2"/>
  <c r="U112" i="2"/>
  <c r="V112" i="2"/>
  <c r="W112" i="2"/>
  <c r="X112" i="2"/>
  <c r="Y112" i="2"/>
  <c r="Z112" i="2"/>
  <c r="AA112" i="2"/>
  <c r="AB112" i="2"/>
  <c r="Q114" i="2"/>
  <c r="R114" i="2"/>
  <c r="S114" i="2"/>
  <c r="T114" i="2"/>
  <c r="U114" i="2"/>
  <c r="V114" i="2"/>
  <c r="W114" i="2"/>
  <c r="X114" i="2"/>
  <c r="Y114" i="2"/>
  <c r="Z114" i="2"/>
  <c r="AA114" i="2"/>
  <c r="AB114" i="2"/>
  <c r="Q117" i="2"/>
  <c r="R117" i="2"/>
  <c r="S117" i="2"/>
  <c r="T117" i="2"/>
  <c r="U117" i="2"/>
  <c r="V117" i="2"/>
  <c r="W117" i="2"/>
  <c r="X117" i="2"/>
  <c r="Y117" i="2"/>
  <c r="Z117" i="2"/>
  <c r="AA117" i="2"/>
  <c r="AB117" i="2"/>
  <c r="Q116" i="2"/>
  <c r="R116" i="2"/>
  <c r="S116" i="2"/>
  <c r="T116" i="2"/>
  <c r="U116" i="2"/>
  <c r="V116" i="2"/>
  <c r="W116" i="2"/>
  <c r="X116" i="2"/>
  <c r="Y116" i="2"/>
  <c r="Z116" i="2"/>
  <c r="AA116" i="2"/>
  <c r="AB116" i="2"/>
  <c r="Q119" i="2"/>
  <c r="R119" i="2"/>
  <c r="S119" i="2"/>
  <c r="T119" i="2"/>
  <c r="U119" i="2"/>
  <c r="V119" i="2"/>
  <c r="W119" i="2"/>
  <c r="X119" i="2"/>
  <c r="Y119" i="2"/>
  <c r="Z119" i="2"/>
  <c r="AA119" i="2"/>
  <c r="AB119" i="2"/>
  <c r="Q118" i="2"/>
  <c r="R118" i="2"/>
  <c r="S118" i="2"/>
  <c r="T118" i="2"/>
  <c r="U118" i="2"/>
  <c r="V118" i="2"/>
  <c r="W118" i="2"/>
  <c r="X118" i="2"/>
  <c r="Y118" i="2"/>
  <c r="Z118" i="2"/>
  <c r="AA118" i="2"/>
  <c r="AB118" i="2"/>
  <c r="Q115" i="2"/>
  <c r="R115" i="2"/>
  <c r="S115" i="2"/>
  <c r="T115" i="2"/>
  <c r="U115" i="2"/>
  <c r="V115" i="2"/>
  <c r="W115" i="2"/>
  <c r="X115" i="2"/>
  <c r="Y115" i="2"/>
  <c r="Z115" i="2"/>
  <c r="AA115" i="2"/>
  <c r="AB115" i="2"/>
  <c r="Q123" i="2"/>
  <c r="R123" i="2"/>
  <c r="S123" i="2"/>
  <c r="T123" i="2"/>
  <c r="U123" i="2"/>
  <c r="V123" i="2"/>
  <c r="W123" i="2"/>
  <c r="X123" i="2"/>
  <c r="Y123" i="2"/>
  <c r="Z123" i="2"/>
  <c r="AA123" i="2"/>
  <c r="AB123" i="2"/>
  <c r="Q121" i="2"/>
  <c r="R121" i="2"/>
  <c r="S121" i="2"/>
  <c r="T121" i="2"/>
  <c r="U121" i="2"/>
  <c r="V121" i="2"/>
  <c r="W121" i="2"/>
  <c r="X121" i="2"/>
  <c r="Y121" i="2"/>
  <c r="Z121" i="2"/>
  <c r="AA121" i="2"/>
  <c r="AB121" i="2"/>
  <c r="Q120" i="2"/>
  <c r="R120" i="2"/>
  <c r="S120" i="2"/>
  <c r="T120" i="2"/>
  <c r="U120" i="2"/>
  <c r="V120" i="2"/>
  <c r="W120" i="2"/>
  <c r="X120" i="2"/>
  <c r="Y120" i="2"/>
  <c r="Z120" i="2"/>
  <c r="AA120" i="2"/>
  <c r="AB120" i="2"/>
  <c r="Q122" i="2"/>
  <c r="R122" i="2"/>
  <c r="S122" i="2"/>
  <c r="T122" i="2"/>
  <c r="U122" i="2"/>
  <c r="V122" i="2"/>
  <c r="W122" i="2"/>
  <c r="X122" i="2"/>
  <c r="Y122" i="2"/>
  <c r="Z122" i="2"/>
  <c r="AA122" i="2"/>
  <c r="AB122" i="2"/>
  <c r="Q128" i="2"/>
  <c r="R128" i="2"/>
  <c r="S128" i="2"/>
  <c r="T128" i="2"/>
  <c r="U128" i="2"/>
  <c r="V128" i="2"/>
  <c r="W128" i="2"/>
  <c r="X128" i="2"/>
  <c r="Y128" i="2"/>
  <c r="Z128" i="2"/>
  <c r="AA128" i="2"/>
  <c r="AB128" i="2"/>
  <c r="Q126" i="2"/>
  <c r="R126" i="2"/>
  <c r="S126" i="2"/>
  <c r="T126" i="2"/>
  <c r="U126" i="2"/>
  <c r="V126" i="2"/>
  <c r="W126" i="2"/>
  <c r="X126" i="2"/>
  <c r="Y126" i="2"/>
  <c r="Z126" i="2"/>
  <c r="AA126" i="2"/>
  <c r="AB126" i="2"/>
  <c r="Q127" i="2"/>
  <c r="R127" i="2"/>
  <c r="S127" i="2"/>
  <c r="T127" i="2"/>
  <c r="U127" i="2"/>
  <c r="V127" i="2"/>
  <c r="W127" i="2"/>
  <c r="X127" i="2"/>
  <c r="Y127" i="2"/>
  <c r="Z127" i="2"/>
  <c r="AA127" i="2"/>
  <c r="AB127" i="2"/>
  <c r="Q125" i="2"/>
  <c r="R125" i="2"/>
  <c r="S125" i="2"/>
  <c r="T125" i="2"/>
  <c r="U125" i="2"/>
  <c r="V125" i="2"/>
  <c r="W125" i="2"/>
  <c r="X125" i="2"/>
  <c r="Y125" i="2"/>
  <c r="Z125" i="2"/>
  <c r="AA125" i="2"/>
  <c r="AB125" i="2"/>
  <c r="Q124" i="2"/>
  <c r="R124" i="2"/>
  <c r="S124" i="2"/>
  <c r="T124" i="2"/>
  <c r="U124" i="2"/>
  <c r="V124" i="2"/>
  <c r="W124" i="2"/>
  <c r="X124" i="2"/>
  <c r="Y124" i="2"/>
  <c r="Z124" i="2"/>
  <c r="AA124" i="2"/>
  <c r="AB124" i="2"/>
  <c r="Q131" i="2"/>
  <c r="R131" i="2"/>
  <c r="S131" i="2"/>
  <c r="T131" i="2"/>
  <c r="U131" i="2"/>
  <c r="V131" i="2"/>
  <c r="W131" i="2"/>
  <c r="X131" i="2"/>
  <c r="Y131" i="2"/>
  <c r="Z131" i="2"/>
  <c r="AA131" i="2"/>
  <c r="AB131" i="2"/>
  <c r="Q133" i="2"/>
  <c r="R133" i="2"/>
  <c r="S133" i="2"/>
  <c r="T133" i="2"/>
  <c r="U133" i="2"/>
  <c r="V133" i="2"/>
  <c r="W133" i="2"/>
  <c r="X133" i="2"/>
  <c r="Y133" i="2"/>
  <c r="Z133" i="2"/>
  <c r="AA133" i="2"/>
  <c r="AB133" i="2"/>
  <c r="Q129" i="2"/>
  <c r="R129" i="2"/>
  <c r="S129" i="2"/>
  <c r="T129" i="2"/>
  <c r="U129" i="2"/>
  <c r="V129" i="2"/>
  <c r="W129" i="2"/>
  <c r="X129" i="2"/>
  <c r="Y129" i="2"/>
  <c r="Z129" i="2"/>
  <c r="AA129" i="2"/>
  <c r="AB129" i="2"/>
  <c r="Q130" i="2"/>
  <c r="R130" i="2"/>
  <c r="S130" i="2"/>
  <c r="T130" i="2"/>
  <c r="U130" i="2"/>
  <c r="V130" i="2"/>
  <c r="W130" i="2"/>
  <c r="X130" i="2"/>
  <c r="Y130" i="2"/>
  <c r="Z130" i="2"/>
  <c r="AA130" i="2"/>
  <c r="AB130" i="2"/>
  <c r="Q132" i="2"/>
  <c r="R132" i="2"/>
  <c r="S132" i="2"/>
  <c r="T132" i="2"/>
  <c r="U132" i="2"/>
  <c r="V132" i="2"/>
  <c r="W132" i="2"/>
  <c r="X132" i="2"/>
  <c r="Y132" i="2"/>
  <c r="Z132" i="2"/>
  <c r="AA132" i="2"/>
  <c r="AB132" i="2"/>
  <c r="Q134" i="2"/>
  <c r="R134" i="2"/>
  <c r="S134" i="2"/>
  <c r="T134" i="2"/>
  <c r="U134" i="2"/>
  <c r="V134" i="2"/>
  <c r="W134" i="2"/>
  <c r="X134" i="2"/>
  <c r="Y134" i="2"/>
  <c r="Z134" i="2"/>
  <c r="AA134" i="2"/>
  <c r="AB134" i="2"/>
  <c r="Q139" i="2"/>
  <c r="R139" i="2"/>
  <c r="S139" i="2"/>
  <c r="T139" i="2"/>
  <c r="U139" i="2"/>
  <c r="V139" i="2"/>
  <c r="W139" i="2"/>
  <c r="X139" i="2"/>
  <c r="Y139" i="2"/>
  <c r="Z139" i="2"/>
  <c r="AA139" i="2"/>
  <c r="AB139" i="2"/>
  <c r="Q135" i="2"/>
  <c r="R135" i="2"/>
  <c r="S135" i="2"/>
  <c r="T135" i="2"/>
  <c r="U135" i="2"/>
  <c r="V135" i="2"/>
  <c r="W135" i="2"/>
  <c r="X135" i="2"/>
  <c r="Y135" i="2"/>
  <c r="Z135" i="2"/>
  <c r="AA135" i="2"/>
  <c r="AB135" i="2"/>
  <c r="Q136" i="2"/>
  <c r="R136" i="2"/>
  <c r="S136" i="2"/>
  <c r="T136" i="2"/>
  <c r="U136" i="2"/>
  <c r="V136" i="2"/>
  <c r="W136" i="2"/>
  <c r="X136" i="2"/>
  <c r="Y136" i="2"/>
  <c r="Z136" i="2"/>
  <c r="AA136" i="2"/>
  <c r="AB136" i="2"/>
  <c r="Q137" i="2"/>
  <c r="R137" i="2"/>
  <c r="S137" i="2"/>
  <c r="T137" i="2"/>
  <c r="U137" i="2"/>
  <c r="V137" i="2"/>
  <c r="W137" i="2"/>
  <c r="X137" i="2"/>
  <c r="Y137" i="2"/>
  <c r="Z137" i="2"/>
  <c r="AA137" i="2"/>
  <c r="AB137" i="2"/>
  <c r="Q138" i="2"/>
  <c r="R138" i="2"/>
  <c r="S138" i="2"/>
  <c r="T138" i="2"/>
  <c r="U138" i="2"/>
  <c r="V138" i="2"/>
  <c r="W138" i="2"/>
  <c r="X138" i="2"/>
  <c r="Y138" i="2"/>
  <c r="Z138" i="2"/>
  <c r="AA138" i="2"/>
  <c r="AB138" i="2"/>
  <c r="Q140" i="2"/>
  <c r="R140" i="2"/>
  <c r="S140" i="2"/>
  <c r="T140" i="2"/>
  <c r="U140" i="2"/>
  <c r="V140" i="2"/>
  <c r="W140" i="2"/>
  <c r="X140" i="2"/>
  <c r="Y140" i="2"/>
  <c r="Z140" i="2"/>
  <c r="AA140" i="2"/>
  <c r="AB140" i="2"/>
  <c r="Q143" i="2"/>
  <c r="R143" i="2"/>
  <c r="S143" i="2"/>
  <c r="T143" i="2"/>
  <c r="U143" i="2"/>
  <c r="V143" i="2"/>
  <c r="W143" i="2"/>
  <c r="X143" i="2"/>
  <c r="Y143" i="2"/>
  <c r="Z143" i="2"/>
  <c r="AA143" i="2"/>
  <c r="AB143" i="2"/>
  <c r="Q142" i="2"/>
  <c r="R142" i="2"/>
  <c r="S142" i="2"/>
  <c r="T142" i="2"/>
  <c r="U142" i="2"/>
  <c r="V142" i="2"/>
  <c r="W142" i="2"/>
  <c r="X142" i="2"/>
  <c r="Y142" i="2"/>
  <c r="Z142" i="2"/>
  <c r="AA142" i="2"/>
  <c r="AB142" i="2"/>
  <c r="Q144" i="2"/>
  <c r="R144" i="2"/>
  <c r="S144" i="2"/>
  <c r="T144" i="2"/>
  <c r="U144" i="2"/>
  <c r="V144" i="2"/>
  <c r="W144" i="2"/>
  <c r="X144" i="2"/>
  <c r="Y144" i="2"/>
  <c r="Z144" i="2"/>
  <c r="AA144" i="2"/>
  <c r="AB144" i="2"/>
  <c r="Q141" i="2"/>
  <c r="R141" i="2"/>
  <c r="S141" i="2"/>
  <c r="T141" i="2"/>
  <c r="U141" i="2"/>
  <c r="V141" i="2"/>
  <c r="W141" i="2"/>
  <c r="X141" i="2"/>
  <c r="Y141" i="2"/>
  <c r="Z141" i="2"/>
  <c r="AA141" i="2"/>
  <c r="AB141" i="2"/>
  <c r="Q148" i="2"/>
  <c r="R148" i="2"/>
  <c r="S148" i="2"/>
  <c r="T148" i="2"/>
  <c r="U148" i="2"/>
  <c r="V148" i="2"/>
  <c r="W148" i="2"/>
  <c r="X148" i="2"/>
  <c r="Y148" i="2"/>
  <c r="Z148" i="2"/>
  <c r="AA148" i="2"/>
  <c r="AB148" i="2"/>
  <c r="Q145" i="2"/>
  <c r="R145" i="2"/>
  <c r="S145" i="2"/>
  <c r="T145" i="2"/>
  <c r="U145" i="2"/>
  <c r="V145" i="2"/>
  <c r="W145" i="2"/>
  <c r="X145" i="2"/>
  <c r="Y145" i="2"/>
  <c r="Z145" i="2"/>
  <c r="AA145" i="2"/>
  <c r="AB145" i="2"/>
  <c r="Q147" i="2"/>
  <c r="R147" i="2"/>
  <c r="S147" i="2"/>
  <c r="T147" i="2"/>
  <c r="U147" i="2"/>
  <c r="V147" i="2"/>
  <c r="W147" i="2"/>
  <c r="X147" i="2"/>
  <c r="Y147" i="2"/>
  <c r="Z147" i="2"/>
  <c r="AA147" i="2"/>
  <c r="AB147" i="2"/>
  <c r="Q146" i="2"/>
  <c r="R146" i="2"/>
  <c r="S146" i="2"/>
  <c r="T146" i="2"/>
  <c r="U146" i="2"/>
  <c r="V146" i="2"/>
  <c r="W146" i="2"/>
  <c r="X146" i="2"/>
  <c r="Y146" i="2"/>
  <c r="Z146" i="2"/>
  <c r="AA146" i="2"/>
  <c r="AB146" i="2"/>
  <c r="Q151" i="2"/>
  <c r="R151" i="2"/>
  <c r="S151" i="2"/>
  <c r="T151" i="2"/>
  <c r="U151" i="2"/>
  <c r="V151" i="2"/>
  <c r="W151" i="2"/>
  <c r="X151" i="2"/>
  <c r="Y151" i="2"/>
  <c r="Z151" i="2"/>
  <c r="AA151" i="2"/>
  <c r="AB151" i="2"/>
  <c r="Q153" i="2"/>
  <c r="R153" i="2"/>
  <c r="S153" i="2"/>
  <c r="T153" i="2"/>
  <c r="U153" i="2"/>
  <c r="V153" i="2"/>
  <c r="W153" i="2"/>
  <c r="X153" i="2"/>
  <c r="Y153" i="2"/>
  <c r="Z153" i="2"/>
  <c r="AA153" i="2"/>
  <c r="AB153" i="2"/>
  <c r="Q150" i="2"/>
  <c r="R150" i="2"/>
  <c r="S150" i="2"/>
  <c r="T150" i="2"/>
  <c r="U150" i="2"/>
  <c r="V150" i="2"/>
  <c r="W150" i="2"/>
  <c r="X150" i="2"/>
  <c r="Y150" i="2"/>
  <c r="Z150" i="2"/>
  <c r="AA150" i="2"/>
  <c r="AB150" i="2"/>
  <c r="Q152" i="2"/>
  <c r="R152" i="2"/>
  <c r="S152" i="2"/>
  <c r="T152" i="2"/>
  <c r="U152" i="2"/>
  <c r="V152" i="2"/>
  <c r="W152" i="2"/>
  <c r="X152" i="2"/>
  <c r="Y152" i="2"/>
  <c r="Z152" i="2"/>
  <c r="AA152" i="2"/>
  <c r="AB152" i="2"/>
  <c r="Q149" i="2"/>
  <c r="R149" i="2"/>
  <c r="S149" i="2"/>
  <c r="T149" i="2"/>
  <c r="U149" i="2"/>
  <c r="V149" i="2"/>
  <c r="W149" i="2"/>
  <c r="X149" i="2"/>
  <c r="Y149" i="2"/>
  <c r="Z149" i="2"/>
  <c r="AA149" i="2"/>
  <c r="AB149" i="2"/>
  <c r="Q154" i="2"/>
  <c r="R154" i="2"/>
  <c r="S154" i="2"/>
  <c r="T154" i="2"/>
  <c r="U154" i="2"/>
  <c r="V154" i="2"/>
  <c r="W154" i="2"/>
  <c r="X154" i="2"/>
  <c r="Y154" i="2"/>
  <c r="Z154" i="2"/>
  <c r="AA154" i="2"/>
  <c r="AB154" i="2"/>
  <c r="Q158" i="2"/>
  <c r="R158" i="2"/>
  <c r="S158" i="2"/>
  <c r="T158" i="2"/>
  <c r="U158" i="2"/>
  <c r="V158" i="2"/>
  <c r="W158" i="2"/>
  <c r="X158" i="2"/>
  <c r="Y158" i="2"/>
  <c r="Z158" i="2"/>
  <c r="AA158" i="2"/>
  <c r="AB158" i="2"/>
  <c r="Q157" i="2"/>
  <c r="R157" i="2"/>
  <c r="S157" i="2"/>
  <c r="T157" i="2"/>
  <c r="U157" i="2"/>
  <c r="V157" i="2"/>
  <c r="W157" i="2"/>
  <c r="X157" i="2"/>
  <c r="Y157" i="2"/>
  <c r="Z157" i="2"/>
  <c r="AA157" i="2"/>
  <c r="AB157" i="2"/>
  <c r="Q155" i="2"/>
  <c r="R155" i="2"/>
  <c r="S155" i="2"/>
  <c r="T155" i="2"/>
  <c r="U155" i="2"/>
  <c r="V155" i="2"/>
  <c r="W155" i="2"/>
  <c r="X155" i="2"/>
  <c r="Y155" i="2"/>
  <c r="Z155" i="2"/>
  <c r="AA155" i="2"/>
  <c r="AB155" i="2"/>
  <c r="Q156" i="2"/>
  <c r="R156" i="2"/>
  <c r="S156" i="2"/>
  <c r="T156" i="2"/>
  <c r="U156" i="2"/>
  <c r="V156" i="2"/>
  <c r="W156" i="2"/>
  <c r="X156" i="2"/>
  <c r="Y156" i="2"/>
  <c r="Z156" i="2"/>
  <c r="AA156" i="2"/>
  <c r="AB156" i="2"/>
  <c r="Q165" i="2"/>
  <c r="R165" i="2"/>
  <c r="S165" i="2"/>
  <c r="T165" i="2"/>
  <c r="U165" i="2"/>
  <c r="V165" i="2"/>
  <c r="W165" i="2"/>
  <c r="X165" i="2"/>
  <c r="Y165" i="2"/>
  <c r="Z165" i="2"/>
  <c r="AA165" i="2"/>
  <c r="AB165" i="2"/>
  <c r="Q164" i="2"/>
  <c r="R164" i="2"/>
  <c r="S164" i="2"/>
  <c r="T164" i="2"/>
  <c r="U164" i="2"/>
  <c r="V164" i="2"/>
  <c r="W164" i="2"/>
  <c r="X164" i="2"/>
  <c r="Y164" i="2"/>
  <c r="Z164" i="2"/>
  <c r="AA164" i="2"/>
  <c r="AB164" i="2"/>
  <c r="Q167" i="2"/>
  <c r="R167" i="2"/>
  <c r="S167" i="2"/>
  <c r="T167" i="2"/>
  <c r="U167" i="2"/>
  <c r="V167" i="2"/>
  <c r="W167" i="2"/>
  <c r="X167" i="2"/>
  <c r="Y167" i="2"/>
  <c r="Z167" i="2"/>
  <c r="AA167" i="2"/>
  <c r="AB167" i="2"/>
  <c r="Q161" i="2"/>
  <c r="R161" i="2"/>
  <c r="S161" i="2"/>
  <c r="T161" i="2"/>
  <c r="U161" i="2"/>
  <c r="V161" i="2"/>
  <c r="W161" i="2"/>
  <c r="X161" i="2"/>
  <c r="Y161" i="2"/>
  <c r="Z161" i="2"/>
  <c r="AA161" i="2"/>
  <c r="AB161" i="2"/>
  <c r="Q162" i="2"/>
  <c r="R162" i="2"/>
  <c r="S162" i="2"/>
  <c r="T162" i="2"/>
  <c r="U162" i="2"/>
  <c r="V162" i="2"/>
  <c r="W162" i="2"/>
  <c r="X162" i="2"/>
  <c r="Y162" i="2"/>
  <c r="Z162" i="2"/>
  <c r="AA162" i="2"/>
  <c r="AB162" i="2"/>
  <c r="Q160" i="2"/>
  <c r="R160" i="2"/>
  <c r="S160" i="2"/>
  <c r="T160" i="2"/>
  <c r="U160" i="2"/>
  <c r="V160" i="2"/>
  <c r="W160" i="2"/>
  <c r="X160" i="2"/>
  <c r="Y160" i="2"/>
  <c r="Z160" i="2"/>
  <c r="AA160" i="2"/>
  <c r="AB160" i="2"/>
  <c r="Q163" i="2"/>
  <c r="R163" i="2"/>
  <c r="S163" i="2"/>
  <c r="T163" i="2"/>
  <c r="U163" i="2"/>
  <c r="V163" i="2"/>
  <c r="W163" i="2"/>
  <c r="X163" i="2"/>
  <c r="Y163" i="2"/>
  <c r="Z163" i="2"/>
  <c r="AA163" i="2"/>
  <c r="AB163" i="2"/>
  <c r="Q166" i="2"/>
  <c r="R166" i="2"/>
  <c r="S166" i="2"/>
  <c r="T166" i="2"/>
  <c r="U166" i="2"/>
  <c r="V166" i="2"/>
  <c r="W166" i="2"/>
  <c r="X166" i="2"/>
  <c r="Y166" i="2"/>
  <c r="Z166" i="2"/>
  <c r="AA166" i="2"/>
  <c r="AB166" i="2"/>
  <c r="Q159" i="2"/>
  <c r="R159" i="2"/>
  <c r="S159" i="2"/>
  <c r="T159" i="2"/>
  <c r="U159" i="2"/>
  <c r="V159" i="2"/>
  <c r="W159" i="2"/>
  <c r="X159" i="2"/>
  <c r="Y159" i="2"/>
  <c r="Z159" i="2"/>
  <c r="AA159" i="2"/>
  <c r="AB159" i="2"/>
  <c r="Q168" i="2"/>
  <c r="R168" i="2"/>
  <c r="S168" i="2"/>
  <c r="T168" i="2"/>
  <c r="U168" i="2"/>
  <c r="V168" i="2"/>
  <c r="W168" i="2"/>
  <c r="X168" i="2"/>
  <c r="Y168" i="2"/>
  <c r="Z168" i="2"/>
  <c r="AA168" i="2"/>
  <c r="AB168" i="2"/>
  <c r="AB2" i="2"/>
  <c r="AA2" i="2"/>
  <c r="Z2" i="2"/>
  <c r="Y2" i="2"/>
  <c r="X2" i="2"/>
  <c r="W2" i="2"/>
  <c r="V2" i="2"/>
  <c r="U2" i="2"/>
  <c r="T2" i="2"/>
  <c r="S2" i="2"/>
  <c r="R2" i="2"/>
  <c r="Q2" i="2"/>
  <c r="K73" i="11"/>
  <c r="AC9" i="8" l="1"/>
  <c r="AD9" i="8"/>
  <c r="AD7" i="8"/>
  <c r="AC5" i="8"/>
  <c r="AD5" i="8"/>
  <c r="AD6" i="8"/>
  <c r="AD8" i="8"/>
  <c r="AC4" i="8"/>
  <c r="AC6" i="8"/>
  <c r="AD4" i="8"/>
  <c r="AD3" i="8"/>
  <c r="AC3" i="8"/>
  <c r="AC8" i="8"/>
  <c r="AC10" i="8" s="1"/>
  <c r="AC7" i="8"/>
  <c r="AD2" i="8"/>
  <c r="AC2" i="8"/>
  <c r="AC167" i="2"/>
  <c r="AC148" i="2"/>
  <c r="AC109" i="2"/>
  <c r="AD99" i="2"/>
  <c r="AC94" i="2"/>
  <c r="AC90" i="2"/>
  <c r="AD86" i="2"/>
  <c r="AD77" i="2"/>
  <c r="AC80" i="2"/>
  <c r="AC74" i="2"/>
  <c r="AD69" i="2"/>
  <c r="AD65" i="2"/>
  <c r="AC62" i="2"/>
  <c r="AC66" i="2"/>
  <c r="AD57" i="2"/>
  <c r="AD49" i="2"/>
  <c r="AC47" i="2"/>
  <c r="AC41" i="2"/>
  <c r="AD39" i="2"/>
  <c r="AC38" i="2"/>
  <c r="AC31" i="2"/>
  <c r="AD32" i="2"/>
  <c r="AC22" i="2"/>
  <c r="AD11" i="2"/>
  <c r="AD159" i="2"/>
  <c r="AC160" i="2"/>
  <c r="AD150" i="2"/>
  <c r="AC146" i="2"/>
  <c r="AD139" i="2"/>
  <c r="AC130" i="2"/>
  <c r="AC131" i="2"/>
  <c r="AD115" i="2"/>
  <c r="AC116" i="2"/>
  <c r="AC112" i="2"/>
  <c r="AC106" i="2"/>
  <c r="AD105" i="2"/>
  <c r="AD166" i="2"/>
  <c r="AD160" i="2"/>
  <c r="AD164" i="2"/>
  <c r="AD156" i="2"/>
  <c r="AD157" i="2"/>
  <c r="AD154" i="2"/>
  <c r="AD152" i="2"/>
  <c r="AD153" i="2"/>
  <c r="AD145" i="2"/>
  <c r="AD141" i="2"/>
  <c r="AD142" i="2"/>
  <c r="AD140" i="2"/>
  <c r="AD137" i="2"/>
  <c r="AD135" i="2"/>
  <c r="AD134" i="2"/>
  <c r="AD130" i="2"/>
  <c r="AD133" i="2"/>
  <c r="AD124" i="2"/>
  <c r="AD127" i="2"/>
  <c r="AD128" i="2"/>
  <c r="AD120" i="2"/>
  <c r="AD123" i="2"/>
  <c r="AD118" i="2"/>
  <c r="AD116" i="2"/>
  <c r="AD114" i="2"/>
  <c r="AD113" i="2"/>
  <c r="AD109" i="2"/>
  <c r="AD108" i="2"/>
  <c r="AD104" i="2"/>
  <c r="AD103" i="2"/>
  <c r="AD101" i="2"/>
  <c r="AD100" i="2"/>
  <c r="AD97" i="2"/>
  <c r="AD95" i="2"/>
  <c r="AD94" i="2"/>
  <c r="AD92" i="2"/>
  <c r="AD91" i="2"/>
  <c r="AD88" i="2"/>
  <c r="AD84" i="2"/>
  <c r="AD71" i="2"/>
  <c r="AD53" i="2"/>
  <c r="AD26" i="2"/>
  <c r="AD16" i="2"/>
  <c r="AD168" i="2"/>
  <c r="AD161" i="2"/>
  <c r="AC21" i="2"/>
  <c r="AC7" i="2"/>
  <c r="AC143" i="2"/>
  <c r="AC132" i="2"/>
  <c r="AC122" i="2"/>
  <c r="AC121" i="2"/>
  <c r="AC115" i="2"/>
  <c r="AC119" i="2"/>
  <c r="AC110" i="2"/>
  <c r="AC107" i="2"/>
  <c r="AC105" i="2"/>
  <c r="AC102" i="2"/>
  <c r="AC98" i="2"/>
  <c r="AC99" i="2"/>
  <c r="AC96" i="2"/>
  <c r="AC89" i="2"/>
  <c r="AC93" i="2"/>
  <c r="AC86" i="2"/>
  <c r="AC85" i="2"/>
  <c r="AC83" i="2"/>
  <c r="AC77" i="2"/>
  <c r="AC79" i="2"/>
  <c r="AC82" i="2"/>
  <c r="AC76" i="2"/>
  <c r="AC69" i="2"/>
  <c r="AC67" i="2"/>
  <c r="AC70" i="2"/>
  <c r="AC65" i="2"/>
  <c r="AC61" i="2"/>
  <c r="AC63" i="2"/>
  <c r="AC55" i="2"/>
  <c r="AC57" i="2"/>
  <c r="AC50" i="2"/>
  <c r="AC51" i="2"/>
  <c r="AC49" i="2"/>
  <c r="AC44" i="2"/>
  <c r="AC48" i="2"/>
  <c r="AC42" i="2"/>
  <c r="AC39" i="2"/>
  <c r="AC34" i="2"/>
  <c r="AC37" i="2"/>
  <c r="AC33" i="2"/>
  <c r="AC32" i="2"/>
  <c r="AC28" i="2"/>
  <c r="AC24" i="2"/>
  <c r="AC20" i="2"/>
  <c r="AC19" i="2"/>
  <c r="AC18" i="2"/>
  <c r="AC17" i="2"/>
  <c r="AC9" i="2"/>
  <c r="AC10" i="2"/>
  <c r="AC11" i="2"/>
  <c r="AC6" i="2"/>
  <c r="AC4" i="2"/>
  <c r="AC3" i="2"/>
  <c r="AC162" i="2"/>
  <c r="AC155" i="2"/>
  <c r="AC136" i="2"/>
  <c r="AD163" i="2"/>
  <c r="AD162" i="2"/>
  <c r="AD167" i="2"/>
  <c r="AD165" i="2"/>
  <c r="AD155" i="2"/>
  <c r="AD158" i="2"/>
  <c r="AD149" i="2"/>
  <c r="AD151" i="2"/>
  <c r="AD147" i="2"/>
  <c r="AD148" i="2"/>
  <c r="AD144" i="2"/>
  <c r="AD143" i="2"/>
  <c r="AD138" i="2"/>
  <c r="AD136" i="2"/>
  <c r="AD132" i="2"/>
  <c r="AD129" i="2"/>
  <c r="AD131" i="2"/>
  <c r="AD126" i="2"/>
  <c r="AD122" i="2"/>
  <c r="AD121" i="2"/>
  <c r="AD119" i="2"/>
  <c r="AD117" i="2"/>
  <c r="AD112" i="2"/>
  <c r="AE112" i="2" s="1"/>
  <c r="AF112" i="2" s="1"/>
  <c r="AD111" i="2"/>
  <c r="AD110" i="2"/>
  <c r="AD106" i="2"/>
  <c r="AD107" i="2"/>
  <c r="AD102" i="2"/>
  <c r="AD98" i="2"/>
  <c r="AD96" i="2"/>
  <c r="AD89" i="2"/>
  <c r="AD90" i="2"/>
  <c r="AD93" i="2"/>
  <c r="AD85" i="2"/>
  <c r="AD83" i="2"/>
  <c r="AD79" i="2"/>
  <c r="AD82" i="2"/>
  <c r="AD74" i="2"/>
  <c r="AD76" i="2"/>
  <c r="AD67" i="2"/>
  <c r="AD70" i="2"/>
  <c r="AD61" i="2"/>
  <c r="AD63" i="2"/>
  <c r="AD66" i="2"/>
  <c r="AD55" i="2"/>
  <c r="AD50" i="2"/>
  <c r="AD51" i="2"/>
  <c r="AD44" i="2"/>
  <c r="AD48" i="2"/>
  <c r="AD41" i="2"/>
  <c r="AD42" i="2"/>
  <c r="AD34" i="2"/>
  <c r="AD37" i="2"/>
  <c r="AD31" i="2"/>
  <c r="AD33" i="2"/>
  <c r="AD28" i="2"/>
  <c r="AD24" i="2"/>
  <c r="AD22" i="2"/>
  <c r="AD20" i="2"/>
  <c r="AD19" i="2"/>
  <c r="AD18" i="2"/>
  <c r="AD17" i="2"/>
  <c r="AD9" i="2"/>
  <c r="AD10" i="2"/>
  <c r="AD6" i="2"/>
  <c r="AD4" i="2"/>
  <c r="AD3" i="2"/>
  <c r="AC150" i="2"/>
  <c r="AE150" i="2" s="1"/>
  <c r="AF150" i="2" s="1"/>
  <c r="AC163" i="2"/>
  <c r="AC138" i="2"/>
  <c r="AC111" i="2"/>
  <c r="AC147" i="2"/>
  <c r="AC126" i="2"/>
  <c r="AD2" i="2"/>
  <c r="AC168" i="2"/>
  <c r="AC166" i="2"/>
  <c r="AC161" i="2"/>
  <c r="AC164" i="2"/>
  <c r="AC156" i="2"/>
  <c r="AC157" i="2"/>
  <c r="AC154" i="2"/>
  <c r="AC152" i="2"/>
  <c r="AC153" i="2"/>
  <c r="AC145" i="2"/>
  <c r="AC141" i="2"/>
  <c r="AC142" i="2"/>
  <c r="AC140" i="2"/>
  <c r="AC137" i="2"/>
  <c r="AC135" i="2"/>
  <c r="AC134" i="2"/>
  <c r="AC133" i="2"/>
  <c r="AC124" i="2"/>
  <c r="AC127" i="2"/>
  <c r="AC128" i="2"/>
  <c r="AC120" i="2"/>
  <c r="AC123" i="2"/>
  <c r="AC118" i="2"/>
  <c r="AC114" i="2"/>
  <c r="AE114" i="2" s="1"/>
  <c r="AF114" i="2" s="1"/>
  <c r="AC113" i="2"/>
  <c r="AE113" i="2" s="1"/>
  <c r="AF113" i="2" s="1"/>
  <c r="AC108" i="2"/>
  <c r="AC104" i="2"/>
  <c r="AC103" i="2"/>
  <c r="AC101" i="2"/>
  <c r="AC100" i="2"/>
  <c r="AC97" i="2"/>
  <c r="AC95" i="2"/>
  <c r="AC92" i="2"/>
  <c r="AC91" i="2"/>
  <c r="AC88" i="2"/>
  <c r="AC87" i="2"/>
  <c r="AC84" i="2"/>
  <c r="AC78" i="2"/>
  <c r="AC81" i="2"/>
  <c r="AC75" i="2"/>
  <c r="AC73" i="2"/>
  <c r="AC72" i="2"/>
  <c r="AC68" i="2"/>
  <c r="AC71" i="2"/>
  <c r="AC60" i="2"/>
  <c r="AC59" i="2"/>
  <c r="AC64" i="2"/>
  <c r="AC56" i="2"/>
  <c r="AC58" i="2"/>
  <c r="AC54" i="2"/>
  <c r="AC53" i="2"/>
  <c r="AC52" i="2"/>
  <c r="AC45" i="2"/>
  <c r="AC46" i="2"/>
  <c r="AC40" i="2"/>
  <c r="AC43" i="2"/>
  <c r="AC36" i="2"/>
  <c r="AC35" i="2"/>
  <c r="AC30" i="2"/>
  <c r="AC29" i="2"/>
  <c r="AC27" i="2"/>
  <c r="AC26" i="2"/>
  <c r="AC25" i="2"/>
  <c r="AC23" i="2"/>
  <c r="AC15" i="2"/>
  <c r="AC16" i="2"/>
  <c r="AC14" i="2"/>
  <c r="AC13" i="2"/>
  <c r="AC12" i="2"/>
  <c r="AC8" i="2"/>
  <c r="AC5" i="2"/>
  <c r="AC158" i="2"/>
  <c r="AC151" i="2"/>
  <c r="AC139" i="2"/>
  <c r="AC125" i="2"/>
  <c r="AD146" i="2"/>
  <c r="AD87" i="2"/>
  <c r="AD78" i="2"/>
  <c r="AD81" i="2"/>
  <c r="AD80" i="2"/>
  <c r="AD75" i="2"/>
  <c r="AD73" i="2"/>
  <c r="AD72" i="2"/>
  <c r="AD68" i="2"/>
  <c r="AD60" i="2"/>
  <c r="AD59" i="2"/>
  <c r="AD62" i="2"/>
  <c r="AD64" i="2"/>
  <c r="AD56" i="2"/>
  <c r="AD58" i="2"/>
  <c r="AD54" i="2"/>
  <c r="AD52" i="2"/>
  <c r="AD45" i="2"/>
  <c r="AD47" i="2"/>
  <c r="AD46" i="2"/>
  <c r="AD40" i="2"/>
  <c r="AD43" i="2"/>
  <c r="AD36" i="2"/>
  <c r="AD38" i="2"/>
  <c r="AE38" i="2" s="1"/>
  <c r="AF38" i="2" s="1"/>
  <c r="AD35" i="2"/>
  <c r="AD30" i="2"/>
  <c r="AD29" i="2"/>
  <c r="AD27" i="2"/>
  <c r="AD25" i="2"/>
  <c r="AD23" i="2"/>
  <c r="AD21" i="2"/>
  <c r="AD15" i="2"/>
  <c r="AD14" i="2"/>
  <c r="AD13" i="2"/>
  <c r="AD12" i="2"/>
  <c r="AD8" i="2"/>
  <c r="AD7" i="2"/>
  <c r="AD5" i="2"/>
  <c r="AC159" i="2"/>
  <c r="AC165" i="2"/>
  <c r="AC149" i="2"/>
  <c r="AC144" i="2"/>
  <c r="AC129" i="2"/>
  <c r="AC117" i="2"/>
  <c r="AC2" i="2"/>
  <c r="AD125" i="2"/>
  <c r="AC179" i="2" l="1"/>
  <c r="AC181" i="2"/>
  <c r="AC178" i="2"/>
  <c r="AC177" i="2"/>
  <c r="AC180" i="2"/>
  <c r="AD180" i="2"/>
  <c r="AD179" i="2"/>
  <c r="AD181" i="2"/>
  <c r="AD177" i="2"/>
  <c r="AD178" i="2"/>
  <c r="AC174" i="2"/>
  <c r="AC173" i="2"/>
  <c r="AC175" i="2"/>
  <c r="AD175" i="2"/>
  <c r="AD174" i="2"/>
  <c r="AD173" i="2"/>
  <c r="AC171" i="2"/>
  <c r="AC172" i="2"/>
  <c r="AD172" i="2"/>
  <c r="AD171" i="2"/>
  <c r="AC11" i="8"/>
  <c r="AD10" i="8"/>
  <c r="AD169" i="2"/>
  <c r="AC169" i="2"/>
  <c r="AE39" i="2"/>
  <c r="AF39" i="2" s="1"/>
  <c r="AE105" i="2"/>
  <c r="AF105" i="2" s="1"/>
  <c r="AE153" i="2"/>
  <c r="AF153" i="2" s="1"/>
  <c r="AE7" i="2"/>
  <c r="AF7" i="2" s="1"/>
  <c r="AE99" i="2"/>
  <c r="AF99" i="2" s="1"/>
  <c r="AE134" i="2"/>
  <c r="AF134" i="2" s="1"/>
  <c r="AE152" i="2"/>
  <c r="AF152" i="2" s="1"/>
  <c r="AE106" i="2"/>
  <c r="AF106" i="2" s="1"/>
  <c r="AE9" i="8"/>
  <c r="AE2" i="8"/>
  <c r="AE3" i="8"/>
  <c r="AE124" i="2"/>
  <c r="AF124" i="2" s="1"/>
  <c r="AE66" i="2"/>
  <c r="AF66" i="2" s="1"/>
  <c r="AE139" i="2"/>
  <c r="AF139" i="2" s="1"/>
  <c r="AE133" i="2"/>
  <c r="AF133" i="2" s="1"/>
  <c r="AE141" i="2"/>
  <c r="AF141" i="2" s="1"/>
  <c r="AE94" i="2"/>
  <c r="AF94" i="2" s="1"/>
  <c r="AE103" i="2"/>
  <c r="AF103" i="2" s="1"/>
  <c r="AE21" i="2"/>
  <c r="AF21" i="2" s="1"/>
  <c r="AE160" i="2"/>
  <c r="AF160" i="2" s="1"/>
  <c r="AE88" i="2"/>
  <c r="AF88" i="2" s="1"/>
  <c r="AE159" i="2"/>
  <c r="AF159" i="2" s="1"/>
  <c r="AE123" i="2"/>
  <c r="AF123" i="2" s="1"/>
  <c r="AE7" i="8"/>
  <c r="AE6" i="8"/>
  <c r="AE5" i="8"/>
  <c r="AE8" i="8"/>
  <c r="AE4" i="8"/>
  <c r="AE62" i="2"/>
  <c r="AF62" i="2" s="1"/>
  <c r="AE97" i="2"/>
  <c r="AF97" i="2" s="1"/>
  <c r="AE26" i="2"/>
  <c r="AF26" i="2" s="1"/>
  <c r="AE100" i="2"/>
  <c r="AF100" i="2" s="1"/>
  <c r="AE90" i="2"/>
  <c r="AF90" i="2" s="1"/>
  <c r="AE74" i="2"/>
  <c r="AF74" i="2" s="1"/>
  <c r="AE65" i="2"/>
  <c r="AF65" i="2" s="1"/>
  <c r="AE149" i="2"/>
  <c r="AF149" i="2" s="1"/>
  <c r="AE146" i="2"/>
  <c r="AF146" i="2" s="1"/>
  <c r="AE71" i="2"/>
  <c r="AF71" i="2" s="1"/>
  <c r="AE31" i="2"/>
  <c r="AF31" i="2" s="1"/>
  <c r="AE11" i="2"/>
  <c r="AF11" i="2" s="1"/>
  <c r="AE147" i="2"/>
  <c r="AF147" i="2" s="1"/>
  <c r="AE161" i="2"/>
  <c r="AF161" i="2" s="1"/>
  <c r="AE91" i="2"/>
  <c r="AF91" i="2" s="1"/>
  <c r="AE109" i="2"/>
  <c r="AF109" i="2" s="1"/>
  <c r="AE167" i="2"/>
  <c r="AF167" i="2" s="1"/>
  <c r="AE130" i="2"/>
  <c r="AF130" i="2" s="1"/>
  <c r="AE104" i="2"/>
  <c r="AF104" i="2" s="1"/>
  <c r="AE80" i="2"/>
  <c r="AF80" i="2" s="1"/>
  <c r="AE116" i="2"/>
  <c r="AF116" i="2" s="1"/>
  <c r="AE137" i="2"/>
  <c r="AF137" i="2" s="1"/>
  <c r="AE47" i="2"/>
  <c r="AF47" i="2" s="1"/>
  <c r="AE157" i="2"/>
  <c r="AF157" i="2" s="1"/>
  <c r="AE120" i="2"/>
  <c r="AF120" i="2" s="1"/>
  <c r="AE95" i="2"/>
  <c r="AF95" i="2" s="1"/>
  <c r="AE165" i="2"/>
  <c r="AF165" i="2" s="1"/>
  <c r="AE84" i="2"/>
  <c r="AE101" i="2"/>
  <c r="AF101" i="2" s="1"/>
  <c r="AE69" i="2"/>
  <c r="AF69" i="2" s="1"/>
  <c r="AE57" i="2"/>
  <c r="AF57" i="2" s="1"/>
  <c r="AE86" i="2"/>
  <c r="AF86" i="2" s="1"/>
  <c r="AE32" i="2"/>
  <c r="AF32" i="2" s="1"/>
  <c r="AE115" i="2"/>
  <c r="AF115" i="2" s="1"/>
  <c r="AE138" i="2"/>
  <c r="AF138" i="2" s="1"/>
  <c r="AE131" i="2"/>
  <c r="AF131" i="2" s="1"/>
  <c r="AE59" i="2"/>
  <c r="AF59" i="2" s="1"/>
  <c r="AE78" i="2"/>
  <c r="AF78" i="2" s="1"/>
  <c r="AE23" i="2"/>
  <c r="AF23" i="2" s="1"/>
  <c r="AE144" i="2"/>
  <c r="AF144" i="2" s="1"/>
  <c r="AE37" i="2"/>
  <c r="AF37" i="2" s="1"/>
  <c r="AE142" i="2"/>
  <c r="AF142" i="2" s="1"/>
  <c r="AE164" i="2"/>
  <c r="AF164" i="2" s="1"/>
  <c r="AE43" i="2"/>
  <c r="AF43" i="2" s="1"/>
  <c r="AE49" i="2"/>
  <c r="AF49" i="2" s="1"/>
  <c r="AE77" i="2"/>
  <c r="AF77" i="2" s="1"/>
  <c r="AE8" i="2"/>
  <c r="AF8" i="2" s="1"/>
  <c r="AE53" i="2"/>
  <c r="AF53" i="2" s="1"/>
  <c r="AE127" i="2"/>
  <c r="AF127" i="2" s="1"/>
  <c r="AE46" i="2"/>
  <c r="AF46" i="2" s="1"/>
  <c r="AE16" i="2"/>
  <c r="AF16" i="2" s="1"/>
  <c r="AE145" i="2"/>
  <c r="AF145" i="2" s="1"/>
  <c r="AE166" i="2"/>
  <c r="AF166" i="2" s="1"/>
  <c r="AE156" i="2"/>
  <c r="AF156" i="2" s="1"/>
  <c r="AE129" i="2"/>
  <c r="AF129" i="2" s="1"/>
  <c r="AE163" i="2"/>
  <c r="AE140" i="2"/>
  <c r="AF140" i="2" s="1"/>
  <c r="AE128" i="2"/>
  <c r="AF128" i="2" s="1"/>
  <c r="AE151" i="2"/>
  <c r="AF151" i="2" s="1"/>
  <c r="AE108" i="2"/>
  <c r="AF108" i="2" s="1"/>
  <c r="AE92" i="2"/>
  <c r="AF92" i="2" s="1"/>
  <c r="AE118" i="2"/>
  <c r="AF118" i="2" s="1"/>
  <c r="AE135" i="2"/>
  <c r="AF135" i="2" s="1"/>
  <c r="AE154" i="2"/>
  <c r="AF154" i="2" s="1"/>
  <c r="AE22" i="2"/>
  <c r="AF22" i="2" s="1"/>
  <c r="AE41" i="2"/>
  <c r="AF41" i="2" s="1"/>
  <c r="AE148" i="2"/>
  <c r="AF148" i="2" s="1"/>
  <c r="AE56" i="2"/>
  <c r="AF56" i="2" s="1"/>
  <c r="AE75" i="2"/>
  <c r="AF75" i="2" s="1"/>
  <c r="AE2" i="2"/>
  <c r="AE126" i="2"/>
  <c r="AF126" i="2" s="1"/>
  <c r="AE45" i="2"/>
  <c r="AF45" i="2" s="1"/>
  <c r="AE60" i="2"/>
  <c r="AF60" i="2" s="1"/>
  <c r="AE111" i="2"/>
  <c r="AF111" i="2" s="1"/>
  <c r="AE13" i="2"/>
  <c r="AF13" i="2" s="1"/>
  <c r="AE17" i="2"/>
  <c r="AF17" i="2" s="1"/>
  <c r="AE93" i="2"/>
  <c r="AF93" i="2" s="1"/>
  <c r="AE110" i="2"/>
  <c r="AF110" i="2" s="1"/>
  <c r="AE162" i="2"/>
  <c r="AF162" i="2" s="1"/>
  <c r="AE168" i="2"/>
  <c r="AF168" i="2" s="1"/>
  <c r="AE3" i="2"/>
  <c r="AF3" i="2" s="1"/>
  <c r="AE55" i="2"/>
  <c r="AF55" i="2" s="1"/>
  <c r="AE82" i="2"/>
  <c r="AF82" i="2" s="1"/>
  <c r="AE50" i="2"/>
  <c r="AF50" i="2" s="1"/>
  <c r="AE5" i="2"/>
  <c r="AF5" i="2" s="1"/>
  <c r="AE25" i="2"/>
  <c r="AF25" i="2" s="1"/>
  <c r="AE40" i="2"/>
  <c r="AF40" i="2" s="1"/>
  <c r="AE64" i="2"/>
  <c r="AF64" i="2" s="1"/>
  <c r="AE81" i="2"/>
  <c r="AF81" i="2" s="1"/>
  <c r="AE18" i="2"/>
  <c r="AF18" i="2" s="1"/>
  <c r="AE34" i="2"/>
  <c r="AF34" i="2" s="1"/>
  <c r="AE76" i="2"/>
  <c r="AF76" i="2" s="1"/>
  <c r="AE89" i="2"/>
  <c r="AF89" i="2" s="1"/>
  <c r="AE119" i="2"/>
  <c r="AF119" i="2" s="1"/>
  <c r="AE19" i="2"/>
  <c r="AF19" i="2" s="1"/>
  <c r="AE96" i="2"/>
  <c r="AF96" i="2" s="1"/>
  <c r="AE158" i="2"/>
  <c r="AF158" i="2" s="1"/>
  <c r="AE12" i="2"/>
  <c r="AF12" i="2" s="1"/>
  <c r="AE27" i="2"/>
  <c r="AF27" i="2" s="1"/>
  <c r="AE4" i="2"/>
  <c r="AF4" i="2" s="1"/>
  <c r="AE20" i="2"/>
  <c r="AF20" i="2" s="1"/>
  <c r="AE42" i="2"/>
  <c r="AF42" i="2" s="1"/>
  <c r="AE63" i="2"/>
  <c r="AF63" i="2" s="1"/>
  <c r="AE79" i="2"/>
  <c r="AF79" i="2" s="1"/>
  <c r="AE121" i="2"/>
  <c r="AF121" i="2" s="1"/>
  <c r="AE125" i="2"/>
  <c r="AF125" i="2" s="1"/>
  <c r="AE29" i="2"/>
  <c r="AF29" i="2" s="1"/>
  <c r="AE52" i="2"/>
  <c r="AF52" i="2" s="1"/>
  <c r="AE87" i="2"/>
  <c r="AF87" i="2" s="1"/>
  <c r="AE6" i="2"/>
  <c r="AF6" i="2" s="1"/>
  <c r="AE24" i="2"/>
  <c r="AF24" i="2" s="1"/>
  <c r="AE48" i="2"/>
  <c r="AF48" i="2" s="1"/>
  <c r="AE61" i="2"/>
  <c r="AF61" i="2" s="1"/>
  <c r="AE98" i="2"/>
  <c r="AF98" i="2" s="1"/>
  <c r="AE122" i="2"/>
  <c r="AF122" i="2" s="1"/>
  <c r="AE14" i="2"/>
  <c r="AF14" i="2" s="1"/>
  <c r="AE30" i="2"/>
  <c r="AF30" i="2" s="1"/>
  <c r="AE68" i="2"/>
  <c r="AF68" i="2" s="1"/>
  <c r="AE28" i="2"/>
  <c r="AF28" i="2" s="1"/>
  <c r="AE44" i="2"/>
  <c r="AF44" i="2" s="1"/>
  <c r="AE83" i="2"/>
  <c r="AF83" i="2" s="1"/>
  <c r="AE102" i="2"/>
  <c r="AF102" i="2" s="1"/>
  <c r="AE132" i="2"/>
  <c r="AF132" i="2" s="1"/>
  <c r="AE117" i="2"/>
  <c r="AF117" i="2" s="1"/>
  <c r="AE35" i="2"/>
  <c r="AF35" i="2" s="1"/>
  <c r="AE54" i="2"/>
  <c r="AF54" i="2" s="1"/>
  <c r="AE72" i="2"/>
  <c r="AF72" i="2" s="1"/>
  <c r="AE136" i="2"/>
  <c r="AF136" i="2" s="1"/>
  <c r="AE10" i="2"/>
  <c r="AF10" i="2" s="1"/>
  <c r="AE70" i="2"/>
  <c r="AF70" i="2" s="1"/>
  <c r="AE85" i="2"/>
  <c r="AF85" i="2" s="1"/>
  <c r="AE143" i="2"/>
  <c r="AF143" i="2" s="1"/>
  <c r="AE15" i="2"/>
  <c r="AF15" i="2" s="1"/>
  <c r="AE36" i="2"/>
  <c r="AF36" i="2" s="1"/>
  <c r="AE58" i="2"/>
  <c r="AF58" i="2" s="1"/>
  <c r="AE73" i="2"/>
  <c r="AF73" i="2" s="1"/>
  <c r="AE155" i="2"/>
  <c r="AF155" i="2" s="1"/>
  <c r="AE9" i="2"/>
  <c r="AF9" i="2" s="1"/>
  <c r="AE33" i="2"/>
  <c r="AF33" i="2" s="1"/>
  <c r="AE51" i="2"/>
  <c r="AF51" i="2" s="1"/>
  <c r="AE67" i="2"/>
  <c r="AF67" i="2" s="1"/>
  <c r="AE107" i="2"/>
  <c r="AF107" i="2" s="1"/>
  <c r="AE178" i="2" l="1"/>
  <c r="AE180" i="2"/>
  <c r="AE179" i="2"/>
  <c r="AE181" i="2"/>
  <c r="AE177" i="2"/>
  <c r="AF2" i="2"/>
  <c r="AE173" i="2"/>
  <c r="AE175" i="2"/>
  <c r="AE174" i="2"/>
  <c r="AF163" i="2"/>
  <c r="AE172" i="2"/>
  <c r="AE171" i="2"/>
  <c r="AE10" i="8"/>
  <c r="AD11" i="8"/>
  <c r="AF84" i="2"/>
  <c r="AE169" i="2"/>
  <c r="AC170" i="2"/>
  <c r="AC176" i="2" s="1" a="1"/>
  <c r="AC176" i="2" s="1"/>
  <c r="AD170" i="2"/>
  <c r="AD176" i="2" s="1" a="1"/>
  <c r="AD176" i="2" s="1"/>
  <c r="AE11" i="8" l="1"/>
  <c r="AE170" i="2"/>
  <c r="AE176" i="2" s="1" a="1"/>
  <c r="AE176"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63DA4A-738A-47E9-85F5-6F16785D7A8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1BF579D-38C0-4EEE-85BE-D278F11B50FB}" name="WorksheetConnection_DS_SemI_A1_P2_22D3031.xlsx!Table1" type="102" refreshedVersion="7" minRefreshableVersion="5">
    <extLst>
      <ext xmlns:x15="http://schemas.microsoft.com/office/spreadsheetml/2010/11/main" uri="{DE250136-89BD-433C-8126-D09CA5730AF9}">
        <x15:connection id="Table1" autoDelete="1">
          <x15:rangePr sourceName="_xlcn.WorksheetConnection_DS_SemI_A1_P2_22D3031.xlsxTable11"/>
        </x15:connection>
      </ext>
    </extLst>
  </connection>
  <connection id="3" xr16:uid="{55C38292-BFB2-4A8B-B755-28CAF3307B7A}" name="WorksheetConnection_DS_SemI_A1_P2_22D3031.xlsx!Table2" type="102" refreshedVersion="7" minRefreshableVersion="5">
    <extLst>
      <ext xmlns:x15="http://schemas.microsoft.com/office/spreadsheetml/2010/11/main" uri="{DE250136-89BD-433C-8126-D09CA5730AF9}">
        <x15:connection id="Table2">
          <x15:rangePr sourceName="_xlcn.WorksheetConnection_DS_SemI_A1_P2_22D3031.xlsxTable21"/>
        </x15:connection>
      </ext>
    </extLst>
  </connection>
  <connection id="4" xr16:uid="{7AB9DE76-4B9E-4FB7-B661-C11BDA3F130D}" name="WorksheetConnection_DS_SemI_A1_P2_22D3031.xlsx!Table25" type="102" refreshedVersion="7" minRefreshableVersion="5">
    <extLst>
      <ext xmlns:x15="http://schemas.microsoft.com/office/spreadsheetml/2010/11/main" uri="{DE250136-89BD-433C-8126-D09CA5730AF9}">
        <x15:connection id="Table25">
          <x15:rangePr sourceName="_xlcn.WorksheetConnection_DS_SemI_A1_P2_22D3031.xlsxTable251"/>
        </x15:connection>
      </ext>
    </extLst>
  </connection>
  <connection id="5" xr16:uid="{8DAEEA84-2DBC-43CA-BCD9-11A8FBC7A0EE}" name="WorksheetConnection_Sheet1!$L$45:$L$47" type="102" refreshedVersion="7" minRefreshableVersion="5">
    <extLst>
      <ext xmlns:x15="http://schemas.microsoft.com/office/spreadsheetml/2010/11/main" uri="{DE250136-89BD-433C-8126-D09CA5730AF9}">
        <x15:connection id="Range">
          <x15:rangePr sourceName="_xlcn.WorksheetConnection_Sheet1L45L4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<sst xmlns="http://schemas.openxmlformats.org/spreadsheetml/2006/main" count="973" uniqueCount="273">
  <si>
    <t>Course</t>
  </si>
  <si>
    <t>DOB</t>
  </si>
  <si>
    <t>Q1</t>
  </si>
  <si>
    <t>Q2</t>
  </si>
  <si>
    <t>Q3</t>
  </si>
  <si>
    <t>Q4</t>
  </si>
  <si>
    <t>Q5</t>
  </si>
  <si>
    <t>Q6</t>
  </si>
  <si>
    <t>Q7</t>
  </si>
  <si>
    <t>Q8</t>
  </si>
  <si>
    <t>Q9</t>
  </si>
  <si>
    <t>Q10</t>
  </si>
  <si>
    <t>Q11</t>
  </si>
  <si>
    <t>Q12</t>
  </si>
  <si>
    <t>BCA</t>
  </si>
  <si>
    <t>BBA</t>
  </si>
  <si>
    <t>BSC</t>
  </si>
  <si>
    <t>Slightly Agree</t>
  </si>
  <si>
    <t>Strongly Agree</t>
  </si>
  <si>
    <t>Moderately Agree</t>
  </si>
  <si>
    <t>Moderately Disagree</t>
  </si>
  <si>
    <t>Neutral</t>
  </si>
  <si>
    <t>Strongly Disagree</t>
  </si>
  <si>
    <t>Slightly Disagree</t>
  </si>
  <si>
    <t>Serial Number</t>
  </si>
  <si>
    <t>Name</t>
  </si>
  <si>
    <t>cfc4</t>
  </si>
  <si>
    <t xml:space="preserve"> cfc5</t>
  </si>
  <si>
    <t xml:space="preserve"> cfc6</t>
  </si>
  <si>
    <t xml:space="preserve"> cfc9</t>
  </si>
  <si>
    <t xml:space="preserve"> cfc10</t>
  </si>
  <si>
    <t xml:space="preserve"> cfc11</t>
  </si>
  <si>
    <t xml:space="preserve"> cfc12</t>
  </si>
  <si>
    <t>cfc1</t>
  </si>
  <si>
    <t xml:space="preserve"> cfc2</t>
  </si>
  <si>
    <t xml:space="preserve"> cfc3</t>
  </si>
  <si>
    <t xml:space="preserve"> cfc7</t>
  </si>
  <si>
    <t xml:space="preserve"> cfc8</t>
  </si>
  <si>
    <t>CFC-I Scale</t>
  </si>
  <si>
    <t>CFC-F Scale</t>
  </si>
  <si>
    <t>CFC-Total-Scale</t>
  </si>
  <si>
    <t>Response</t>
  </si>
  <si>
    <t>Value</t>
  </si>
  <si>
    <t>BCOM</t>
  </si>
  <si>
    <t>Student1</t>
  </si>
  <si>
    <t>Student2</t>
  </si>
  <si>
    <t>Student3</t>
  </si>
  <si>
    <t>Student4</t>
  </si>
  <si>
    <t>Student5</t>
  </si>
  <si>
    <t>Student6</t>
  </si>
  <si>
    <t>Student7</t>
  </si>
  <si>
    <t>Student8</t>
  </si>
  <si>
    <t>Student9</t>
  </si>
  <si>
    <t>Student10</t>
  </si>
  <si>
    <t>Student11</t>
  </si>
  <si>
    <t>Student12</t>
  </si>
  <si>
    <t>Student13</t>
  </si>
  <si>
    <t>Student14</t>
  </si>
  <si>
    <t>Student15</t>
  </si>
  <si>
    <t>Student16</t>
  </si>
  <si>
    <t>Student17</t>
  </si>
  <si>
    <t>Student18</t>
  </si>
  <si>
    <t>Student19</t>
  </si>
  <si>
    <t>Student20</t>
  </si>
  <si>
    <t>Student21</t>
  </si>
  <si>
    <t>Student22</t>
  </si>
  <si>
    <t>Student23</t>
  </si>
  <si>
    <t>Student24</t>
  </si>
  <si>
    <t>Student25</t>
  </si>
  <si>
    <t>Student26</t>
  </si>
  <si>
    <t>Student27</t>
  </si>
  <si>
    <t>Student28</t>
  </si>
  <si>
    <t>Student29</t>
  </si>
  <si>
    <t>Student30</t>
  </si>
  <si>
    <t>Student31</t>
  </si>
  <si>
    <t>Student32</t>
  </si>
  <si>
    <t>Student33</t>
  </si>
  <si>
    <t>Student34</t>
  </si>
  <si>
    <t>Student35</t>
  </si>
  <si>
    <t>Student36</t>
  </si>
  <si>
    <t>Student37</t>
  </si>
  <si>
    <t>Student38</t>
  </si>
  <si>
    <t>Student39</t>
  </si>
  <si>
    <t>Student40</t>
  </si>
  <si>
    <t>Student41</t>
  </si>
  <si>
    <t>Student42</t>
  </si>
  <si>
    <t>Student43</t>
  </si>
  <si>
    <t>Student44</t>
  </si>
  <si>
    <t>Student45</t>
  </si>
  <si>
    <t>Student46</t>
  </si>
  <si>
    <t>Student47</t>
  </si>
  <si>
    <t>Student48</t>
  </si>
  <si>
    <t>Student49</t>
  </si>
  <si>
    <t>Student50</t>
  </si>
  <si>
    <t>Student51</t>
  </si>
  <si>
    <t>Student52</t>
  </si>
  <si>
    <t>Student53</t>
  </si>
  <si>
    <t>Student54</t>
  </si>
  <si>
    <t>Student55</t>
  </si>
  <si>
    <t>Student56</t>
  </si>
  <si>
    <t>Student57</t>
  </si>
  <si>
    <t>Student58</t>
  </si>
  <si>
    <t>Student59</t>
  </si>
  <si>
    <t>Student60</t>
  </si>
  <si>
    <t>Student61</t>
  </si>
  <si>
    <t>Student62</t>
  </si>
  <si>
    <t>Student63</t>
  </si>
  <si>
    <t>Student64</t>
  </si>
  <si>
    <t>Student65</t>
  </si>
  <si>
    <t>Student66</t>
  </si>
  <si>
    <t>Student67</t>
  </si>
  <si>
    <t>Student68</t>
  </si>
  <si>
    <t>Student69</t>
  </si>
  <si>
    <t>Student70</t>
  </si>
  <si>
    <t>Student71</t>
  </si>
  <si>
    <t>Student72</t>
  </si>
  <si>
    <t>Student73</t>
  </si>
  <si>
    <t>Student74</t>
  </si>
  <si>
    <t>Student75</t>
  </si>
  <si>
    <t>Student76</t>
  </si>
  <si>
    <t>Student77</t>
  </si>
  <si>
    <t>Student78</t>
  </si>
  <si>
    <t>Student79</t>
  </si>
  <si>
    <t>Student80</t>
  </si>
  <si>
    <t>Student81</t>
  </si>
  <si>
    <t>Student82</t>
  </si>
  <si>
    <t>Student83</t>
  </si>
  <si>
    <t>Student84</t>
  </si>
  <si>
    <t>Student85</t>
  </si>
  <si>
    <t>Student86</t>
  </si>
  <si>
    <t>Student87</t>
  </si>
  <si>
    <t>Student88</t>
  </si>
  <si>
    <t>Student89</t>
  </si>
  <si>
    <t>Student90</t>
  </si>
  <si>
    <t>Student91</t>
  </si>
  <si>
    <t>Student92</t>
  </si>
  <si>
    <t>Student93</t>
  </si>
  <si>
    <t>Student94</t>
  </si>
  <si>
    <t>Student95</t>
  </si>
  <si>
    <t>Student96</t>
  </si>
  <si>
    <t>Student97</t>
  </si>
  <si>
    <t>Student98</t>
  </si>
  <si>
    <t>Student99</t>
  </si>
  <si>
    <t>Student100</t>
  </si>
  <si>
    <t>Student101</t>
  </si>
  <si>
    <t>Student102</t>
  </si>
  <si>
    <t>Student103</t>
  </si>
  <si>
    <t>Student104</t>
  </si>
  <si>
    <t>Student105</t>
  </si>
  <si>
    <t>Student106</t>
  </si>
  <si>
    <t>Student107</t>
  </si>
  <si>
    <t>Student108</t>
  </si>
  <si>
    <t>Student109</t>
  </si>
  <si>
    <t>Student110</t>
  </si>
  <si>
    <t>Student111</t>
  </si>
  <si>
    <t>Student112</t>
  </si>
  <si>
    <t>Student113</t>
  </si>
  <si>
    <t>Student114</t>
  </si>
  <si>
    <t>Student115</t>
  </si>
  <si>
    <t>Student116</t>
  </si>
  <si>
    <t>Student117</t>
  </si>
  <si>
    <t>Student118</t>
  </si>
  <si>
    <t>Student119</t>
  </si>
  <si>
    <t>Student120</t>
  </si>
  <si>
    <t>Student121</t>
  </si>
  <si>
    <t>Student122</t>
  </si>
  <si>
    <t>Student123</t>
  </si>
  <si>
    <t>Student124</t>
  </si>
  <si>
    <t>Student125</t>
  </si>
  <si>
    <t>Student126</t>
  </si>
  <si>
    <t>Student127</t>
  </si>
  <si>
    <t>Student128</t>
  </si>
  <si>
    <t>Student129</t>
  </si>
  <si>
    <t>Student130</t>
  </si>
  <si>
    <t>Student131</t>
  </si>
  <si>
    <t>Student132</t>
  </si>
  <si>
    <t>Student133</t>
  </si>
  <si>
    <t>Student134</t>
  </si>
  <si>
    <t>Student135</t>
  </si>
  <si>
    <t>Student136</t>
  </si>
  <si>
    <t>Student137</t>
  </si>
  <si>
    <t>Student138</t>
  </si>
  <si>
    <t>Student139</t>
  </si>
  <si>
    <t>Student140</t>
  </si>
  <si>
    <t>Student141</t>
  </si>
  <si>
    <t>Student142</t>
  </si>
  <si>
    <t>Student143</t>
  </si>
  <si>
    <t>Student144</t>
  </si>
  <si>
    <t>Student145</t>
  </si>
  <si>
    <t>Student146</t>
  </si>
  <si>
    <t>Student147</t>
  </si>
  <si>
    <t>Student148</t>
  </si>
  <si>
    <t>Student149</t>
  </si>
  <si>
    <t>Student150</t>
  </si>
  <si>
    <t>Student151</t>
  </si>
  <si>
    <t>Student152</t>
  </si>
  <si>
    <t>Student153</t>
  </si>
  <si>
    <t>Student154</t>
  </si>
  <si>
    <t>Student155</t>
  </si>
  <si>
    <t>Student156</t>
  </si>
  <si>
    <t>Student157</t>
  </si>
  <si>
    <t>Student158</t>
  </si>
  <si>
    <t>Student159</t>
  </si>
  <si>
    <t>Student160</t>
  </si>
  <si>
    <t>Student161</t>
  </si>
  <si>
    <t>Student162</t>
  </si>
  <si>
    <t>Student163</t>
  </si>
  <si>
    <t>Student164</t>
  </si>
  <si>
    <t>Student165</t>
  </si>
  <si>
    <t>Student166</t>
  </si>
  <si>
    <t>Student167</t>
  </si>
  <si>
    <t>Task 1</t>
  </si>
  <si>
    <t>Task 2</t>
  </si>
  <si>
    <t>Task 3</t>
  </si>
  <si>
    <r>
      <t xml:space="preserve">Write a summary of your inferences based on population data, and on  the statistical comparison of </t>
    </r>
    <r>
      <rPr>
        <b/>
        <sz val="11"/>
        <color theme="1"/>
        <rFont val="Calibri"/>
        <family val="2"/>
        <scheme val="minor"/>
      </rPr>
      <t xml:space="preserve">YourSample </t>
    </r>
    <r>
      <rPr>
        <sz val="11"/>
        <color theme="1"/>
        <rFont val="Calibri"/>
        <family val="2"/>
        <scheme val="minor"/>
      </rPr>
      <t xml:space="preserve">data and </t>
    </r>
    <r>
      <rPr>
        <b/>
        <sz val="11"/>
        <color theme="1"/>
        <rFont val="Calibri"/>
        <family val="2"/>
        <scheme val="minor"/>
      </rPr>
      <t xml:space="preserve">Population </t>
    </r>
    <r>
      <rPr>
        <sz val="11"/>
        <color theme="1"/>
        <rFont val="Calibri"/>
        <family val="2"/>
        <scheme val="minor"/>
      </rPr>
      <t xml:space="preserve">data. Use your understanding of Data Science foundation (especially about population, sampling, central tendency and dispersion) to make your summary. Be statistically accurate, but at the same time you are also encouraged to use your own creativity!
</t>
    </r>
  </si>
  <si>
    <t xml:space="preserve">Your primary task is to 
Make a well formatted Excel Dashboard, to display the population data. 
Use the skills learnt in this course, including Pivot, Slicer, Charts, Conditional formatting etc to create a well structured and attractive dashboard. 
Your dashboard should make it really easy to visualize:
1. How many students from a each course in the population 
2. Who are the Top 5 students on CFC-I Scale in each course
3. Who are the Top 5 students on CFC-F Scale in each course
4. Who are the Top 5 students on CFC-Total Scale  in each course
Your dashboard should also make it easy to filter:
1. Students with CFC-Total Scale &lt;= 40
2. Students with CFC-Total Scale &gt; 40
Beyond these requirements, use your creativity to make the dashboard as useful and visually appealing as possible. </t>
  </si>
  <si>
    <r>
      <t xml:space="preserve">Spend some time reviewing the </t>
    </r>
    <r>
      <rPr>
        <b/>
        <sz val="11"/>
        <color theme="1"/>
        <rFont val="Calibri"/>
        <family val="2"/>
        <scheme val="minor"/>
      </rPr>
      <t>Data_Population</t>
    </r>
    <r>
      <rPr>
        <sz val="11"/>
        <color theme="1"/>
        <rFont val="Calibri"/>
        <family val="2"/>
        <scheme val="minor"/>
      </rPr>
      <t xml:space="preserve"> sheet. This contains survey data collected by all your DS batchmates, including yourself. The data has already been cleaned up and encoded (i.e. converted to numerical form)
Part 2 of your assignment contains 3 tasks, which are explained below. </t>
    </r>
  </si>
  <si>
    <t>Juwal jackson</t>
  </si>
  <si>
    <t>K R</t>
  </si>
  <si>
    <t>Allwin</t>
  </si>
  <si>
    <t>Karan</t>
  </si>
  <si>
    <t>F P</t>
  </si>
  <si>
    <t>Jeremy Joji</t>
  </si>
  <si>
    <t>Shalini</t>
  </si>
  <si>
    <t>Swaroop s.k</t>
  </si>
  <si>
    <t xml:space="preserve">Total Scale </t>
  </si>
  <si>
    <t>Row Labels</t>
  </si>
  <si>
    <t>Grand Total</t>
  </si>
  <si>
    <t>Sum of CFC-I Scale</t>
  </si>
  <si>
    <t>Sum of CFC-Total-Scale</t>
  </si>
  <si>
    <t>Less Then 40</t>
  </si>
  <si>
    <t>Sum of CFC-F Scale</t>
  </si>
  <si>
    <t>Count of Name</t>
  </si>
  <si>
    <t>More Then 40</t>
  </si>
  <si>
    <t>Count of CFC-Total-Scale</t>
  </si>
  <si>
    <r>
      <t xml:space="preserve">Fill the sheet </t>
    </r>
    <r>
      <rPr>
        <b/>
        <sz val="11"/>
        <color theme="1"/>
        <rFont val="Calibri"/>
        <family val="2"/>
        <scheme val="minor"/>
      </rPr>
      <t xml:space="preserve">RawData_YourSample </t>
    </r>
    <r>
      <rPr>
        <sz val="11"/>
        <color theme="1"/>
        <rFont val="Calibri"/>
        <family val="2"/>
        <scheme val="minor"/>
      </rPr>
      <t xml:space="preserve">with the data that you collected yourself during Part I of the assignment (i.e. your sample from the population). Note: If you missed Part I of the assignment for some reason, you can choose sample data collected by any two of your friends instead. 
Encode </t>
    </r>
    <r>
      <rPr>
        <b/>
        <sz val="11"/>
        <color theme="1"/>
        <rFont val="Calibri"/>
        <family val="2"/>
        <scheme val="minor"/>
      </rPr>
      <t xml:space="preserve">YourSample </t>
    </r>
    <r>
      <rPr>
        <sz val="11"/>
        <color theme="1"/>
        <rFont val="Calibri"/>
        <family val="2"/>
        <scheme val="minor"/>
      </rPr>
      <t xml:space="preserve">data in the same way that Population data has already been encoded. (Note: Use vlookup to convert the responses into numerical values)
Build one more Excel Dashboard, to statistically compare the </t>
    </r>
    <r>
      <rPr>
        <sz val="11"/>
        <color rgb="FFC00000"/>
        <rFont val="Calibri"/>
        <family val="2"/>
        <scheme val="minor"/>
      </rPr>
      <t>Central Tendency and Dispersion</t>
    </r>
    <r>
      <rPr>
        <sz val="11"/>
        <color theme="1"/>
        <rFont val="Calibri"/>
        <family val="2"/>
        <scheme val="minor"/>
      </rPr>
      <t xml:space="preserve"> of </t>
    </r>
    <r>
      <rPr>
        <b/>
        <sz val="11"/>
        <color theme="1"/>
        <rFont val="Calibri"/>
        <family val="2"/>
        <scheme val="minor"/>
      </rPr>
      <t xml:space="preserve">YourSample </t>
    </r>
    <r>
      <rPr>
        <sz val="11"/>
        <color theme="1"/>
        <rFont val="Calibri"/>
        <family val="2"/>
        <scheme val="minor"/>
      </rPr>
      <t xml:space="preserve">data and </t>
    </r>
    <r>
      <rPr>
        <b/>
        <sz val="11"/>
        <color theme="1"/>
        <rFont val="Calibri"/>
        <family val="2"/>
        <scheme val="minor"/>
      </rPr>
      <t xml:space="preserve">Population data. 
</t>
    </r>
    <r>
      <rPr>
        <sz val="11"/>
        <color theme="1"/>
        <rFont val="Calibri"/>
        <family val="2"/>
        <scheme val="minor"/>
      </rPr>
      <t xml:space="preserve">Note: This Sample vs Population dashboard need not be course-wise. 
</t>
    </r>
  </si>
  <si>
    <t>Column1</t>
  </si>
  <si>
    <t>Sum of cfc4</t>
  </si>
  <si>
    <t>Sum of  cfc5</t>
  </si>
  <si>
    <t>Sum of  cfc6</t>
  </si>
  <si>
    <t>Sum of  cfc9</t>
  </si>
  <si>
    <t>Sum of  cfc10</t>
  </si>
  <si>
    <t>Sum of  cfc11</t>
  </si>
  <si>
    <t>Sum of  cfc12</t>
  </si>
  <si>
    <t>Sum of cfc1</t>
  </si>
  <si>
    <t>Sum of  cfc2</t>
  </si>
  <si>
    <t>Sum of  cfc3</t>
  </si>
  <si>
    <t>Sum of  cfc7</t>
  </si>
  <si>
    <t>Sum of  cfc8</t>
  </si>
  <si>
    <t>Median</t>
  </si>
  <si>
    <t>Mean</t>
  </si>
  <si>
    <t>Mode</t>
  </si>
  <si>
    <t>range</t>
  </si>
  <si>
    <t>PERCENTILE</t>
  </si>
  <si>
    <t xml:space="preserve">Variance </t>
  </si>
  <si>
    <t>Variance Sam</t>
  </si>
  <si>
    <t>Variance Pop</t>
  </si>
  <si>
    <t>STDEVA</t>
  </si>
  <si>
    <t>STDEVA P</t>
  </si>
  <si>
    <t>STDEVA S</t>
  </si>
  <si>
    <t>NAME</t>
  </si>
  <si>
    <t>POP-I Scale</t>
  </si>
  <si>
    <t>POP-F Scale</t>
  </si>
  <si>
    <t>POP-Total-Scale</t>
  </si>
  <si>
    <t>SAM-I Scale</t>
  </si>
  <si>
    <t>SAM-F Scale</t>
  </si>
  <si>
    <t>SAM-Total-Scale</t>
  </si>
  <si>
    <t>Sum of POP-I Scale</t>
  </si>
  <si>
    <t>Sum of POP-F Scale</t>
  </si>
  <si>
    <t>Sum of POP-Total-Scale</t>
  </si>
  <si>
    <t>Sum of SAM-I Scale</t>
  </si>
  <si>
    <t>Sum of SAM-F Scale</t>
  </si>
  <si>
    <t>Sum of SAM-Total-Scale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</si>
</sst>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14009]yyyy/mm/dd;@"/>
    <numFmt numFmtId="165" formatCode="0.000"/>
  </numFmts>
  <fonts count="10"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10"/>
      <color theme="1"/>
      <name val="Arial"/>
      <family val="2"/>
    </font>
    <font>
      <sz val="11"/>
      <color rgb="FFC00000"/>
      <name val="Calibri"/>
      <family val="2"/>
      <scheme val="minor"/>
    </font>
    <font>
      <sz val="10"/>
      <color rgb="FF353740"/>
      <name val="Arial"/>
      <family val="2"/>
    </font>
    <font>
      <sz val="10"/>
      <color rgb="FF000000"/>
      <name val="Arial"/>
      <family val="2"/>
    </font>
    <font>
      <b/>
      <sz val="11"/>
      <name val="Calibri"/>
      <family val="2"/>
      <scheme val="minor"/>
    </font>
    <font>
      <b/>
      <sz val="10"/>
      <name val="Arial"/>
      <family val="2"/>
    </font>
  </fonts>
  <fills count="8">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5" tint="0.79998168889431442"/>
        <bgColor indexed="64"/>
      </patternFill>
    </fill>
  </fills>
  <borders count="15">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diagonal/>
    </border>
  </borders>
  <cellStyleXfs count="2">
    <xf numFmtId="0" fontId="0" fillId="0" borderId="0"/>
    <xf numFmtId="43" fontId="3" fillId="0" borderId="0" applyFont="0" applyFill="0" applyBorder="0" applyAlignment="0" applyProtection="0"/>
  </cellStyleXfs>
  <cellXfs count="59">
    <xf numFmtId="0" fontId="0" fillId="0" borderId="0" xfId="0"/>
    <xf numFmtId="0" fontId="1" fillId="0" borderId="1" xfId="0" applyFont="1" applyBorder="1" applyAlignment="1">
      <alignment horizontal="center" vertical="top"/>
    </xf>
    <xf numFmtId="164" fontId="0" fillId="0" borderId="0" xfId="0" applyNumberFormat="1"/>
    <xf numFmtId="0" fontId="1" fillId="3" borderId="1" xfId="0" applyFont="1" applyFill="1" applyBorder="1" applyAlignment="1">
      <alignment horizontal="center" vertical="center"/>
    </xf>
    <xf numFmtId="0" fontId="1" fillId="0" borderId="1" xfId="0" applyFon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164" fontId="0" fillId="0" borderId="1" xfId="0" applyNumberFormat="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0" borderId="1" xfId="0" applyBorder="1" applyAlignment="1">
      <alignment horizontal="center"/>
    </xf>
    <xf numFmtId="0" fontId="0" fillId="0" borderId="0" xfId="0" applyAlignment="1">
      <alignment horizontal="center"/>
    </xf>
    <xf numFmtId="0" fontId="0" fillId="0" borderId="0" xfId="0"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horizontal="center" vertical="center"/>
    </xf>
    <xf numFmtId="0" fontId="0" fillId="0" borderId="6" xfId="0" applyBorder="1" applyAlignment="1">
      <alignment horizontal="center" vertical="center"/>
    </xf>
    <xf numFmtId="0" fontId="0" fillId="3" borderId="7" xfId="0" applyFill="1" applyBorder="1" applyAlignment="1">
      <alignment horizontal="center" vertical="center"/>
    </xf>
    <xf numFmtId="0" fontId="1" fillId="3" borderId="8" xfId="0" applyFont="1" applyFill="1" applyBorder="1" applyAlignment="1">
      <alignment horizontal="center" vertical="center"/>
    </xf>
    <xf numFmtId="164" fontId="1" fillId="3" borderId="8" xfId="0" applyNumberFormat="1" applyFont="1" applyFill="1" applyBorder="1" applyAlignment="1">
      <alignment horizontal="center" vertical="center"/>
    </xf>
    <xf numFmtId="0" fontId="0" fillId="3" borderId="8" xfId="0" applyFill="1" applyBorder="1" applyAlignment="1">
      <alignment horizontal="center" vertical="center"/>
    </xf>
    <xf numFmtId="0" fontId="1" fillId="3" borderId="9" xfId="0" applyFont="1" applyFill="1" applyBorder="1" applyAlignment="1">
      <alignment horizontal="center" vertical="center"/>
    </xf>
    <xf numFmtId="0" fontId="1" fillId="0" borderId="10" xfId="0" applyFont="1" applyBorder="1" applyAlignment="1">
      <alignment horizontal="center" vertical="center"/>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2" borderId="11" xfId="0" applyFill="1" applyBorder="1" applyAlignment="1">
      <alignment horizontal="center" vertical="center"/>
    </xf>
    <xf numFmtId="0" fontId="0" fillId="0" borderId="12" xfId="0" applyBorder="1" applyAlignment="1">
      <alignment horizontal="center" vertical="center"/>
    </xf>
    <xf numFmtId="0" fontId="4" fillId="0" borderId="13" xfId="0" applyFont="1" applyBorder="1" applyAlignment="1">
      <alignment horizontal="center" wrapText="1"/>
    </xf>
    <xf numFmtId="14" fontId="4" fillId="0" borderId="13" xfId="1" applyNumberFormat="1" applyFont="1" applyBorder="1" applyAlignment="1">
      <alignment horizontal="center" wrapText="1"/>
    </xf>
    <xf numFmtId="0" fontId="1" fillId="0" borderId="14" xfId="0" applyFont="1" applyFill="1" applyBorder="1" applyAlignment="1">
      <alignment horizontal="center" vertical="top"/>
    </xf>
    <xf numFmtId="0" fontId="0" fillId="0" borderId="11" xfId="0" applyNumberForma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1" fillId="0" borderId="11" xfId="0" applyFont="1" applyBorder="1" applyAlignment="1">
      <alignment horizontal="center" vertical="center"/>
    </xf>
    <xf numFmtId="0" fontId="0" fillId="0" borderId="8" xfId="0" applyBorder="1" applyAlignment="1">
      <alignment horizontal="center" vertical="center"/>
    </xf>
    <xf numFmtId="0" fontId="0" fillId="0" borderId="0" xfId="0" applyFont="1" applyAlignment="1">
      <alignment horizontal="left"/>
    </xf>
    <xf numFmtId="0" fontId="0" fillId="0" borderId="0" xfId="0" applyFont="1" applyAlignment="1">
      <alignment horizontal="left" vertical="center"/>
    </xf>
    <xf numFmtId="2" fontId="0" fillId="0" borderId="0" xfId="0" applyNumberFormat="1"/>
    <xf numFmtId="2" fontId="0" fillId="0" borderId="1" xfId="0" applyNumberFormat="1" applyBorder="1" applyAlignment="1">
      <alignment horizontal="center" vertical="center"/>
    </xf>
    <xf numFmtId="165" fontId="0" fillId="0" borderId="1" xfId="0" applyNumberFormat="1" applyBorder="1" applyAlignment="1">
      <alignment horizontal="center" vertical="center"/>
    </xf>
    <xf numFmtId="2" fontId="0" fillId="5" borderId="1" xfId="0" applyNumberFormat="1" applyFill="1" applyBorder="1" applyAlignment="1">
      <alignment horizontal="center" vertical="center"/>
    </xf>
    <xf numFmtId="0" fontId="0" fillId="5" borderId="1" xfId="0" applyFill="1" applyBorder="1" applyAlignment="1">
      <alignment horizontal="center" vertical="center"/>
    </xf>
    <xf numFmtId="165" fontId="0" fillId="5" borderId="1" xfId="0" applyNumberFormat="1" applyFill="1" applyBorder="1" applyAlignment="1">
      <alignment horizontal="center" vertical="center"/>
    </xf>
    <xf numFmtId="0" fontId="8" fillId="5" borderId="1" xfId="0" applyFont="1" applyFill="1" applyBorder="1" applyAlignment="1">
      <alignment horizontal="left" vertical="center"/>
    </xf>
    <xf numFmtId="0" fontId="9" fillId="5" borderId="1" xfId="0" applyFont="1" applyFill="1" applyBorder="1" applyAlignment="1">
      <alignment horizontal="left" vertical="center"/>
    </xf>
    <xf numFmtId="0" fontId="1" fillId="5" borderId="1" xfId="0" applyFont="1" applyFill="1" applyBorder="1" applyAlignment="1">
      <alignment horizontal="center" vertical="center"/>
    </xf>
    <xf numFmtId="0" fontId="8" fillId="4" borderId="0" xfId="0" applyFont="1" applyFill="1" applyAlignment="1">
      <alignment horizontal="left" vertical="center"/>
    </xf>
    <xf numFmtId="0" fontId="0" fillId="4" borderId="0" xfId="0" applyFill="1" applyAlignment="1">
      <alignment horizontal="center" vertical="center"/>
    </xf>
    <xf numFmtId="0" fontId="0" fillId="6" borderId="0" xfId="0" applyFill="1"/>
    <xf numFmtId="0" fontId="0" fillId="7" borderId="0" xfId="0" applyFill="1" applyAlignment="1">
      <alignment horizontal="left"/>
    </xf>
    <xf numFmtId="0" fontId="0" fillId="0" borderId="0" xfId="0" applyFont="1" applyBorder="1" applyAlignment="1">
      <alignment horizontal="left" vertical="center"/>
    </xf>
    <xf numFmtId="0" fontId="0" fillId="4" borderId="0" xfId="0" applyFont="1" applyFill="1" applyBorder="1" applyAlignment="1">
      <alignment horizontal="center" vertical="center"/>
    </xf>
    <xf numFmtId="2" fontId="0" fillId="0" borderId="0" xfId="0" applyNumberFormat="1" applyBorder="1" applyAlignment="1">
      <alignment horizontal="center" vertical="center"/>
    </xf>
    <xf numFmtId="0" fontId="0" fillId="0" borderId="0" xfId="0" applyBorder="1" applyAlignment="1">
      <alignment horizontal="center" vertical="center"/>
    </xf>
    <xf numFmtId="0" fontId="6" fillId="0" borderId="0" xfId="0" applyFont="1" applyBorder="1" applyAlignment="1">
      <alignment horizontal="left" vertical="center"/>
    </xf>
    <xf numFmtId="165" fontId="0" fillId="0" borderId="0" xfId="0" applyNumberFormat="1" applyBorder="1" applyAlignment="1">
      <alignment horizontal="center" vertical="center"/>
    </xf>
    <xf numFmtId="0" fontId="7" fillId="0" borderId="0" xfId="0" applyFont="1" applyBorder="1" applyAlignment="1">
      <alignment horizontal="left" vertical="center"/>
    </xf>
  </cellXfs>
  <cellStyles count="2">
    <cellStyle name="Comma" xfId="1" builtinId="3"/>
    <cellStyle name="Normal" xfId="0" builtinId="0"/>
  </cellStyles>
  <dxfs count="19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patternType="solid">
          <bgColor theme="5" tint="0.79998168889431442"/>
        </patternFill>
      </fill>
    </dxf>
    <dxf>
      <fill>
        <patternFill patternType="solid">
          <bgColor theme="3" tint="0.59999389629810485"/>
        </patternFill>
      </fill>
    </dxf>
    <dxf>
      <fill>
        <patternFill patternType="solid">
          <bgColor theme="3" tint="0.59999389629810485"/>
        </patternFill>
      </fill>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164" formatCode="[$-14009]yyyy/mm/dd;@"/>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center" vertical="center" textRotation="0" wrapText="0" indent="0" justifyLastLine="0" shrinkToFit="0" readingOrder="0"/>
      <border diagonalUp="0" diagonalDown="0" outline="0">
        <left style="thin">
          <color auto="1"/>
        </left>
        <right/>
        <top style="thin">
          <color auto="1"/>
        </top>
        <bottom/>
      </border>
    </dxf>
    <dxf>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center" textRotation="0" wrapText="0" indent="0" justifyLastLine="0" shrinkToFit="0" readingOrder="0"/>
      <border diagonalUp="0" diagonalDown="0" outline="0">
        <left style="thin">
          <color auto="1"/>
        </left>
        <right style="thin">
          <color auto="1"/>
        </right>
        <top style="thin">
          <color auto="1"/>
        </top>
        <bottom/>
      </border>
    </dxf>
    <dxf>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FFFF0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4" formatCode="[$-14009]yyyy/mm/dd;@"/>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164" formatCode="[$-14009]yyyy/mm/dd;@"/>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right style="thin">
          <color auto="1"/>
        </right>
        <top style="thin">
          <color auto="1"/>
        </top>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3" tint="0.79998168889431442"/>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14009]yyyy/mm/dd;@"/>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3" tint="0.79998168889431442"/>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5.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2000" b="0" cap="none" spc="0">
                <a:ln w="0"/>
                <a:solidFill>
                  <a:schemeClr val="tx1"/>
                </a:solidFill>
                <a:effectLst>
                  <a:outerShdw blurRad="38100" dist="19050" dir="2700000" algn="tl" rotWithShape="0">
                    <a:schemeClr val="dk1">
                      <a:alpha val="40000"/>
                    </a:schemeClr>
                  </a:outerShdw>
                </a:effectLst>
              </a:rPr>
              <a:t>Top 10 Total Scaler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70C0"/>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rgbClr val="0070C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workspace1!$B$1</c:f>
              <c:strCache>
                <c:ptCount val="1"/>
                <c:pt idx="0">
                  <c:v>Total</c:v>
                </c:pt>
              </c:strCache>
            </c:strRef>
          </c:tx>
          <c:spPr>
            <a:ln w="34925" cap="rnd">
              <a:solidFill>
                <a:srgbClr val="0070C0"/>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rgbClr val="0070C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workspace1!$A$2:$A$15</c:f>
              <c:strCache>
                <c:ptCount val="13"/>
                <c:pt idx="0">
                  <c:v>Student1</c:v>
                </c:pt>
                <c:pt idx="1">
                  <c:v>Student102</c:v>
                </c:pt>
                <c:pt idx="2">
                  <c:v>Student114</c:v>
                </c:pt>
                <c:pt idx="3">
                  <c:v>Student119</c:v>
                </c:pt>
                <c:pt idx="4">
                  <c:v>Student123</c:v>
                </c:pt>
                <c:pt idx="5">
                  <c:v>Student128</c:v>
                </c:pt>
                <c:pt idx="6">
                  <c:v>Student139</c:v>
                </c:pt>
                <c:pt idx="7">
                  <c:v>Student148</c:v>
                </c:pt>
                <c:pt idx="8">
                  <c:v>Student158</c:v>
                </c:pt>
                <c:pt idx="9">
                  <c:v>Student159</c:v>
                </c:pt>
                <c:pt idx="10">
                  <c:v>Student2</c:v>
                </c:pt>
                <c:pt idx="11">
                  <c:v>Student48</c:v>
                </c:pt>
                <c:pt idx="12">
                  <c:v>Student99</c:v>
                </c:pt>
              </c:strCache>
            </c:strRef>
          </c:cat>
          <c:val>
            <c:numRef>
              <c:f>workspace1!$B$2:$B$15</c:f>
              <c:numCache>
                <c:formatCode>General</c:formatCode>
                <c:ptCount val="13"/>
                <c:pt idx="0">
                  <c:v>49</c:v>
                </c:pt>
                <c:pt idx="1">
                  <c:v>52</c:v>
                </c:pt>
                <c:pt idx="2">
                  <c:v>49</c:v>
                </c:pt>
                <c:pt idx="3">
                  <c:v>50</c:v>
                </c:pt>
                <c:pt idx="4">
                  <c:v>49</c:v>
                </c:pt>
                <c:pt idx="5">
                  <c:v>49</c:v>
                </c:pt>
                <c:pt idx="6">
                  <c:v>52</c:v>
                </c:pt>
                <c:pt idx="7">
                  <c:v>49</c:v>
                </c:pt>
                <c:pt idx="8">
                  <c:v>50</c:v>
                </c:pt>
                <c:pt idx="9">
                  <c:v>49</c:v>
                </c:pt>
                <c:pt idx="10">
                  <c:v>49</c:v>
                </c:pt>
                <c:pt idx="11">
                  <c:v>50</c:v>
                </c:pt>
                <c:pt idx="12">
                  <c:v>51</c:v>
                </c:pt>
              </c:numCache>
            </c:numRef>
          </c:val>
          <c:smooth val="0"/>
          <c:extLst>
            <c:ext xmlns:c16="http://schemas.microsoft.com/office/drawing/2014/chart" uri="{C3380CC4-5D6E-409C-BE32-E72D297353CC}">
              <c16:uniqueId val="{00000000-FDE3-4661-9D3C-68A84568A207}"/>
            </c:ext>
          </c:extLst>
        </c:ser>
        <c:dLbls>
          <c:showLegendKey val="0"/>
          <c:showVal val="0"/>
          <c:showCatName val="0"/>
          <c:showSerName val="0"/>
          <c:showPercent val="0"/>
          <c:showBubbleSize val="0"/>
        </c:dLbls>
        <c:marker val="1"/>
        <c:smooth val="0"/>
        <c:axId val="1705180400"/>
        <c:axId val="1705180816"/>
      </c:lineChart>
      <c:catAx>
        <c:axId val="1705180400"/>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1"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1705180816"/>
        <c:crosses val="autoZero"/>
        <c:auto val="1"/>
        <c:lblAlgn val="ctr"/>
        <c:lblOffset val="100"/>
        <c:noMultiLvlLbl val="0"/>
      </c:catAx>
      <c:valAx>
        <c:axId val="1705180816"/>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1705180400"/>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I</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rPr>
              <a:t>Top 5 CFC-I Scale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4.586347644648868E-2"/>
          <c:y val="0.20562518226888304"/>
          <c:w val="0.95413652355351131"/>
          <c:h val="0.69721456692913386"/>
        </c:manualLayout>
      </c:layout>
      <c:bar3DChart>
        <c:barDir val="col"/>
        <c:grouping val="clustered"/>
        <c:varyColors val="0"/>
        <c:ser>
          <c:idx val="0"/>
          <c:order val="0"/>
          <c:tx>
            <c:strRef>
              <c:f>workspace1!$B$21</c:f>
              <c:strCache>
                <c:ptCount val="1"/>
                <c:pt idx="0">
                  <c:v>Total</c:v>
                </c:pt>
              </c:strCache>
            </c:strRef>
          </c:tx>
          <c:spPr>
            <a:solidFill>
              <a:schemeClr val="accent1"/>
            </a:solidFill>
            <a:ln>
              <a:noFill/>
            </a:ln>
            <a:effectLst/>
            <a:sp3d/>
          </c:spPr>
          <c:invertIfNegative val="0"/>
          <c:cat>
            <c:strRef>
              <c:f>workspace1!$A$22:$A$27</c:f>
              <c:strCache>
                <c:ptCount val="5"/>
                <c:pt idx="0">
                  <c:v>Student102</c:v>
                </c:pt>
                <c:pt idx="1">
                  <c:v>Student144</c:v>
                </c:pt>
                <c:pt idx="2">
                  <c:v>Student78</c:v>
                </c:pt>
                <c:pt idx="3">
                  <c:v>Student107</c:v>
                </c:pt>
                <c:pt idx="4">
                  <c:v>Student19</c:v>
                </c:pt>
              </c:strCache>
            </c:strRef>
          </c:cat>
          <c:val>
            <c:numRef>
              <c:f>workspace1!$B$22:$B$27</c:f>
              <c:numCache>
                <c:formatCode>General</c:formatCode>
                <c:ptCount val="5"/>
                <c:pt idx="0">
                  <c:v>28</c:v>
                </c:pt>
                <c:pt idx="1">
                  <c:v>27</c:v>
                </c:pt>
                <c:pt idx="2">
                  <c:v>26</c:v>
                </c:pt>
                <c:pt idx="3">
                  <c:v>26</c:v>
                </c:pt>
                <c:pt idx="4">
                  <c:v>24</c:v>
                </c:pt>
              </c:numCache>
            </c:numRef>
          </c:val>
          <c:extLst>
            <c:ext xmlns:c16="http://schemas.microsoft.com/office/drawing/2014/chart" uri="{C3380CC4-5D6E-409C-BE32-E72D297353CC}">
              <c16:uniqueId val="{00000000-9501-4A3B-861B-968F0249D826}"/>
            </c:ext>
          </c:extLst>
        </c:ser>
        <c:dLbls>
          <c:showLegendKey val="0"/>
          <c:showVal val="0"/>
          <c:showCatName val="0"/>
          <c:showSerName val="0"/>
          <c:showPercent val="0"/>
          <c:showBubbleSize val="0"/>
        </c:dLbls>
        <c:gapWidth val="150"/>
        <c:shape val="box"/>
        <c:axId val="1705164176"/>
        <c:axId val="1705170000"/>
        <c:axId val="0"/>
      </c:bar3DChart>
      <c:catAx>
        <c:axId val="1705164176"/>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05170000"/>
        <c:crosses val="autoZero"/>
        <c:auto val="1"/>
        <c:lblAlgn val="ctr"/>
        <c:lblOffset val="100"/>
        <c:noMultiLvlLbl val="0"/>
      </c:catAx>
      <c:valAx>
        <c:axId val="1705170000"/>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7051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F</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CFC-F Scale</a:t>
            </a:r>
            <a:endParaRPr lang="en-US" sz="20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392247223236169E-2"/>
          <c:y val="0.20562518226888304"/>
          <c:w val="0.94660775277676379"/>
          <c:h val="0.69721456692913386"/>
        </c:manualLayout>
      </c:layout>
      <c:bar3DChart>
        <c:barDir val="col"/>
        <c:grouping val="clustered"/>
        <c:varyColors val="0"/>
        <c:ser>
          <c:idx val="0"/>
          <c:order val="0"/>
          <c:tx>
            <c:strRef>
              <c:f>workspace1!$B$34</c:f>
              <c:strCache>
                <c:ptCount val="1"/>
                <c:pt idx="0">
                  <c:v>Total</c:v>
                </c:pt>
              </c:strCache>
            </c:strRef>
          </c:tx>
          <c:spPr>
            <a:solidFill>
              <a:schemeClr val="accent1"/>
            </a:solidFill>
            <a:ln>
              <a:noFill/>
            </a:ln>
            <a:effectLst/>
            <a:sp3d/>
          </c:spPr>
          <c:invertIfNegative val="0"/>
          <c:cat>
            <c:strRef>
              <c:f>workspace1!$A$35:$A$42</c:f>
              <c:strCache>
                <c:ptCount val="7"/>
                <c:pt idx="0">
                  <c:v>Student112</c:v>
                </c:pt>
                <c:pt idx="1">
                  <c:v>Student139</c:v>
                </c:pt>
                <c:pt idx="2">
                  <c:v>Student111</c:v>
                </c:pt>
                <c:pt idx="3">
                  <c:v>Student15</c:v>
                </c:pt>
                <c:pt idx="4">
                  <c:v>Student154</c:v>
                </c:pt>
                <c:pt idx="5">
                  <c:v>Student20</c:v>
                </c:pt>
                <c:pt idx="6">
                  <c:v>Student16</c:v>
                </c:pt>
              </c:strCache>
            </c:strRef>
          </c:cat>
          <c:val>
            <c:numRef>
              <c:f>workspace1!$B$35:$B$42</c:f>
              <c:numCache>
                <c:formatCode>General</c:formatCode>
                <c:ptCount val="7"/>
                <c:pt idx="0">
                  <c:v>30</c:v>
                </c:pt>
                <c:pt idx="1">
                  <c:v>29</c:v>
                </c:pt>
                <c:pt idx="2">
                  <c:v>29</c:v>
                </c:pt>
                <c:pt idx="3">
                  <c:v>29</c:v>
                </c:pt>
                <c:pt idx="4">
                  <c:v>27</c:v>
                </c:pt>
                <c:pt idx="5">
                  <c:v>27</c:v>
                </c:pt>
                <c:pt idx="6">
                  <c:v>27</c:v>
                </c:pt>
              </c:numCache>
            </c:numRef>
          </c:val>
          <c:extLst>
            <c:ext xmlns:c16="http://schemas.microsoft.com/office/drawing/2014/chart" uri="{C3380CC4-5D6E-409C-BE32-E72D297353CC}">
              <c16:uniqueId val="{00000000-7E71-4A83-A646-0F216D9830CB}"/>
            </c:ext>
          </c:extLst>
        </c:ser>
        <c:dLbls>
          <c:showLegendKey val="0"/>
          <c:showVal val="0"/>
          <c:showCatName val="0"/>
          <c:showSerName val="0"/>
          <c:showPercent val="0"/>
          <c:showBubbleSize val="0"/>
        </c:dLbls>
        <c:gapWidth val="150"/>
        <c:shape val="box"/>
        <c:axId val="1705166256"/>
        <c:axId val="1705179152"/>
        <c:axId val="0"/>
      </c:bar3DChart>
      <c:catAx>
        <c:axId val="1705166256"/>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705179152"/>
        <c:crosses val="autoZero"/>
        <c:auto val="1"/>
        <c:lblAlgn val="ctr"/>
        <c:lblOffset val="100"/>
        <c:noMultiLvlLbl val="0"/>
      </c:catAx>
      <c:valAx>
        <c:axId val="1705179152"/>
        <c:scaling>
          <c:orientation val="minMax"/>
          <c:min val="16"/>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705166256"/>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0" cap="none" spc="0">
                <a:ln w="0"/>
                <a:solidFill>
                  <a:schemeClr val="tx1"/>
                </a:solidFill>
                <a:effectLst>
                  <a:outerShdw blurRad="38100" dist="19050" dir="2700000" algn="tl" rotWithShape="0">
                    <a:schemeClr val="dk1">
                      <a:alpha val="40000"/>
                    </a:schemeClr>
                  </a:outerShdw>
                </a:effectLst>
              </a:rPr>
              <a:t>Top5 CFC-Total</a:t>
            </a:r>
            <a:r>
              <a:rPr lang="en-IN" sz="2000" b="0" cap="none" spc="0" baseline="0">
                <a:ln w="0"/>
                <a:solidFill>
                  <a:schemeClr val="tx1"/>
                </a:solidFill>
                <a:effectLst>
                  <a:outerShdw blurRad="38100" dist="19050" dir="2700000" algn="tl" rotWithShape="0">
                    <a:schemeClr val="dk1">
                      <a:alpha val="40000"/>
                    </a:schemeClr>
                  </a:outerShdw>
                </a:effectLst>
              </a:rPr>
              <a:t> Scale </a:t>
            </a:r>
            <a:endParaRPr lang="en-IN" sz="20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60272871296493E-2"/>
          <c:y val="0.20562518226888304"/>
          <c:w val="0.96439727128703512"/>
          <c:h val="0.69721456692913386"/>
        </c:manualLayout>
      </c:layout>
      <c:bar3DChart>
        <c:barDir val="col"/>
        <c:grouping val="clustered"/>
        <c:varyColors val="0"/>
        <c:ser>
          <c:idx val="0"/>
          <c:order val="0"/>
          <c:tx>
            <c:strRef>
              <c:f>workspace1!$B$45</c:f>
              <c:strCache>
                <c:ptCount val="1"/>
                <c:pt idx="0">
                  <c:v>Total</c:v>
                </c:pt>
              </c:strCache>
            </c:strRef>
          </c:tx>
          <c:spPr>
            <a:solidFill>
              <a:schemeClr val="accent1"/>
            </a:solidFill>
            <a:ln>
              <a:noFill/>
            </a:ln>
            <a:effectLst/>
            <a:sp3d/>
          </c:spPr>
          <c:invertIfNegative val="0"/>
          <c:cat>
            <c:strRef>
              <c:f>workspace1!$A$46:$A$51</c:f>
              <c:strCache>
                <c:ptCount val="5"/>
                <c:pt idx="0">
                  <c:v>Student139</c:v>
                </c:pt>
                <c:pt idx="1">
                  <c:v>Student102</c:v>
                </c:pt>
                <c:pt idx="2">
                  <c:v>Student18</c:v>
                </c:pt>
                <c:pt idx="3">
                  <c:v>Student107</c:v>
                </c:pt>
                <c:pt idx="4">
                  <c:v>Student13</c:v>
                </c:pt>
              </c:strCache>
            </c:strRef>
          </c:cat>
          <c:val>
            <c:numRef>
              <c:f>workspace1!$B$46:$B$51</c:f>
              <c:numCache>
                <c:formatCode>General</c:formatCode>
                <c:ptCount val="5"/>
                <c:pt idx="0">
                  <c:v>52</c:v>
                </c:pt>
                <c:pt idx="1">
                  <c:v>52</c:v>
                </c:pt>
                <c:pt idx="2">
                  <c:v>48</c:v>
                </c:pt>
                <c:pt idx="3">
                  <c:v>48</c:v>
                </c:pt>
                <c:pt idx="4">
                  <c:v>48</c:v>
                </c:pt>
              </c:numCache>
            </c:numRef>
          </c:val>
          <c:extLst>
            <c:ext xmlns:c16="http://schemas.microsoft.com/office/drawing/2014/chart" uri="{C3380CC4-5D6E-409C-BE32-E72D297353CC}">
              <c16:uniqueId val="{00000000-5D7A-47F1-B79D-D0A7728F166D}"/>
            </c:ext>
          </c:extLst>
        </c:ser>
        <c:dLbls>
          <c:showLegendKey val="0"/>
          <c:showVal val="0"/>
          <c:showCatName val="0"/>
          <c:showSerName val="0"/>
          <c:showPercent val="0"/>
          <c:showBubbleSize val="0"/>
        </c:dLbls>
        <c:gapWidth val="150"/>
        <c:shape val="box"/>
        <c:axId val="1705205776"/>
        <c:axId val="1705203696"/>
        <c:axId val="0"/>
      </c:bar3DChart>
      <c:catAx>
        <c:axId val="1705205776"/>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705203696"/>
        <c:crosses val="autoZero"/>
        <c:auto val="1"/>
        <c:lblAlgn val="ctr"/>
        <c:lblOffset val="100"/>
        <c:noMultiLvlLbl val="0"/>
      </c:catAx>
      <c:valAx>
        <c:axId val="1705203696"/>
        <c:scaling>
          <c:orientation val="minMax"/>
          <c:max val="30"/>
          <c:min val="2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705205776"/>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[DS_SemI_A1_P2_22D3031.xlsx]workspace1!PivotTable13</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rPr>
              <a:t>Course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6.3418142294052793E-2"/>
          <c:y val="0.20046040852121169"/>
          <c:w val="0.64280770102095819"/>
          <c:h val="0.75613887255645573"/>
        </c:manualLayout>
      </c:layout>
      <c:doughnutChart>
        <c:varyColors val="1"/>
        <c:ser>
          <c:idx val="0"/>
          <c:order val="0"/>
          <c:tx>
            <c:strRef>
              <c:f>workspace1!$B$72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CCB-4FBD-9368-C61CC1A3896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CCB-4FBD-9368-C61CC1A3896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CCB-4FBD-9368-C61CC1A3896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CCB-4FBD-9368-C61CC1A3896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workspace1!$A$73:$A$77</c:f>
              <c:strCache>
                <c:ptCount val="4"/>
                <c:pt idx="0">
                  <c:v>BCA</c:v>
                </c:pt>
                <c:pt idx="1">
                  <c:v>BBA</c:v>
                </c:pt>
                <c:pt idx="2">
                  <c:v>BSC</c:v>
                </c:pt>
                <c:pt idx="3">
                  <c:v>BCOM</c:v>
                </c:pt>
              </c:strCache>
            </c:strRef>
          </c:cat>
          <c:val>
            <c:numRef>
              <c:f>workspace1!$B$73:$B$77</c:f>
              <c:numCache>
                <c:formatCode>General</c:formatCode>
                <c:ptCount val="4"/>
                <c:pt idx="0">
                  <c:v>116</c:v>
                </c:pt>
                <c:pt idx="1">
                  <c:v>35</c:v>
                </c:pt>
                <c:pt idx="2">
                  <c:v>13</c:v>
                </c:pt>
                <c:pt idx="3">
                  <c:v>3</c:v>
                </c:pt>
              </c:numCache>
            </c:numRef>
          </c:val>
          <c:extLst>
            <c:ext xmlns:c16="http://schemas.microsoft.com/office/drawing/2014/chart" uri="{C3380CC4-5D6E-409C-BE32-E72D297353CC}">
              <c16:uniqueId val="{00000008-ACCB-4FBD-9368-C61CC1A38968}"/>
            </c:ext>
          </c:extLst>
        </c:ser>
        <c:dLbls>
          <c:showLegendKey val="0"/>
          <c:showVal val="0"/>
          <c:showCatName val="0"/>
          <c:showSerName val="0"/>
          <c:showPercent val="1"/>
          <c:showBubbleSize val="0"/>
          <c:showLeaderLines val="1"/>
        </c:dLbls>
        <c:firstSliceAng val="150"/>
        <c:holeSize val="40"/>
      </c:doughnutChart>
      <c:spPr>
        <a:noFill/>
        <a:ln>
          <a:noFill/>
        </a:ln>
        <a:effectLst/>
      </c:spPr>
    </c:plotArea>
    <c:legend>
      <c:legendPos val="r"/>
      <c:layout>
        <c:manualLayout>
          <c:xMode val="edge"/>
          <c:yMode val="edge"/>
          <c:x val="0.75199136744643735"/>
          <c:y val="0.34511224718408551"/>
          <c:w val="0.22409904468331721"/>
          <c:h val="0.39140851272250393"/>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[DS_SemI_A1_P2_22D3031.xlsx]workspace2!PivotTable5</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24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dATA_POPULATION </a:t>
            </a:r>
            <a:endParaRPr lang="en-IN" sz="2400">
              <a:solidFill>
                <a:sysClr val="windowText" lastClr="000000"/>
              </a:solidFill>
              <a:effectLst/>
              <a:latin typeface="Bahnschrift Light SemiCondensed" panose="020B0502040204020203" pitchFamily="34" charset="0"/>
            </a:endParaRPr>
          </a:p>
        </c:rich>
      </c:tx>
      <c:layout>
        <c:manualLayout>
          <c:xMode val="edge"/>
          <c:yMode val="edge"/>
          <c:x val="0.15886166698542284"/>
          <c:y val="1.702408532131154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571689861884"/>
              <c:y val="0.246772544345550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478166105536815"/>
              <c:y val="4.19047716813198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6.3166303404557797E-2"/>
              <c:y val="0.237460372860812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8.2390830527684575E-3"/>
              <c:y val="0.158306915240541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7463610175894691E-2"/>
              <c:y val="5.587302890842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8.5137191545273549E-2"/>
              <c:y val="4.65608574236887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9.0629913580452484E-2"/>
              <c:y val="-0.237460372860812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0.3445503449352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7.1405386457326095E-2"/>
              <c:y val="-0.12105822930159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071080796859893"/>
              <c:y val="0.195555601179492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6.9841286135533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dLbl>
          <c:idx val="0"/>
          <c:layout>
            <c:manualLayout>
              <c:x val="7.9644469510094601E-2"/>
              <c:y val="6.0529114650795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6688137299020979E-2"/>
              <c:y val="-0.13968257227106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dLbl>
          <c:idx val="0"/>
          <c:layout>
            <c:manualLayout>
              <c:x val="-7.1405386457326206E-2"/>
              <c:y val="-4.6560857423688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dLbl>
          <c:idx val="0"/>
          <c:layout>
            <c:manualLayout>
              <c:x val="-0.10161535765081038"/>
              <c:y val="-2.79365144542132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30349494983133"/>
              <c:y val="2.32804287118443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dLbl>
          <c:idx val="0"/>
          <c:layout>
            <c:manualLayout>
              <c:x val="-0.16478166105536818"/>
              <c:y val="6.9841286135533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02743830905471"/>
              <c:y val="0.12571431504395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0.3445503449352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571689861884"/>
              <c:y val="0.246772544345550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02743830905471"/>
              <c:y val="0.12571431504395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071080796859893"/>
              <c:y val="0.195555601179492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478166105536815"/>
              <c:y val="4.19047716813198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30349494983133"/>
              <c:y val="2.32804287118443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6.9841286135533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7463610175894691E-2"/>
              <c:y val="5.587302890842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6688137299020979E-2"/>
              <c:y val="-0.13968257227106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490625204154961"/>
              <c:y val="-0.20460312222157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9738678402929691"/>
              <c:y val="2.0072624160366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335434106307639"/>
              <c:y val="1.5151665065148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037487990059334"/>
              <c:y val="0.10714188018468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665321289253692"/>
              <c:y val="2.72774204512848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986186729256045"/>
              <c:y val="-6.28608145569594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23466387927092"/>
              <c:y val="-1.3131147341321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851015875089828"/>
              <c:y val="1.50560745983258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54589403540864"/>
              <c:y val="-7.1011778652504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2.8698522108264218E-2"/>
          <c:y val="0.21623280961279168"/>
          <c:w val="0.62294727621901602"/>
          <c:h val="0.64075834569635792"/>
        </c:manualLayout>
      </c:layout>
      <c:doughnutChart>
        <c:varyColors val="1"/>
        <c:ser>
          <c:idx val="0"/>
          <c:order val="0"/>
          <c:tx>
            <c:strRef>
              <c:f>workspace2!$B$29</c:f>
              <c:strCache>
                <c:ptCount val="1"/>
                <c:pt idx="0">
                  <c:v>Sum of POP-Total-Scale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0D9-4461-AAFE-8695CCF0D91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0D9-4461-AAFE-8695CCF0D91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0D9-4461-AAFE-8695CCF0D917}"/>
              </c:ext>
            </c:extLst>
          </c:dPt>
          <c:dLbls>
            <c:dLbl>
              <c:idx val="0"/>
              <c:layout>
                <c:manualLayout>
                  <c:x val="0.14490625204154961"/>
                  <c:y val="-0.2046031222215712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D9-4461-AAFE-8695CCF0D917}"/>
                </c:ext>
              </c:extLst>
            </c:dLbl>
            <c:dLbl>
              <c:idx val="1"/>
              <c:layout>
                <c:manualLayout>
                  <c:x val="-0.29738678402929691"/>
                  <c:y val="2.00726241603666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D9-4461-AAFE-8695CCF0D917}"/>
                </c:ext>
              </c:extLst>
            </c:dLbl>
            <c:dLbl>
              <c:idx val="2"/>
              <c:layout>
                <c:manualLayout>
                  <c:x val="-0.22335434106307639"/>
                  <c:y val="1.51516650651481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D9-4461-AAFE-8695CCF0D9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workspace2!$B$30:$B$33</c:f>
              <c:numCache>
                <c:formatCode>General</c:formatCode>
                <c:ptCount val="3"/>
                <c:pt idx="0">
                  <c:v>40.802395209580837</c:v>
                </c:pt>
                <c:pt idx="1">
                  <c:v>41</c:v>
                </c:pt>
                <c:pt idx="2">
                  <c:v>43</c:v>
                </c:pt>
              </c:numCache>
            </c:numRef>
          </c:val>
          <c:extLst>
            <c:ext xmlns:c16="http://schemas.microsoft.com/office/drawing/2014/chart" uri="{C3380CC4-5D6E-409C-BE32-E72D297353CC}">
              <c16:uniqueId val="{00000006-90D9-4461-AAFE-8695CCF0D917}"/>
            </c:ext>
          </c:extLst>
        </c:ser>
        <c:ser>
          <c:idx val="1"/>
          <c:order val="1"/>
          <c:tx>
            <c:strRef>
              <c:f>workspace2!$C$29</c:f>
              <c:strCache>
                <c:ptCount val="1"/>
                <c:pt idx="0">
                  <c:v>Sum of POP-F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90D9-4461-AAFE-8695CCF0D91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90D9-4461-AAFE-8695CCF0D91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90D9-4461-AAFE-8695CCF0D917}"/>
              </c:ext>
            </c:extLst>
          </c:dPt>
          <c:dLbls>
            <c:dLbl>
              <c:idx val="0"/>
              <c:layout>
                <c:manualLayout>
                  <c:x val="0.18037487990059334"/>
                  <c:y val="0.107141880184685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90D9-4461-AAFE-8695CCF0D917}"/>
                </c:ext>
              </c:extLst>
            </c:dLbl>
            <c:dLbl>
              <c:idx val="1"/>
              <c:layout>
                <c:manualLayout>
                  <c:x val="-0.2665321289253692"/>
                  <c:y val="2.72774204512848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90D9-4461-AAFE-8695CCF0D917}"/>
                </c:ext>
              </c:extLst>
            </c:dLbl>
            <c:dLbl>
              <c:idx val="2"/>
              <c:layout>
                <c:manualLayout>
                  <c:x val="-0.16986186729256045"/>
                  <c:y val="-6.286081455695944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90D9-4461-AAFE-8695CCF0D9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workspace2!$C$30:$C$33</c:f>
              <c:numCache>
                <c:formatCode>General</c:formatCode>
                <c:ptCount val="3"/>
                <c:pt idx="0">
                  <c:v>22.724550898203592</c:v>
                </c:pt>
                <c:pt idx="1">
                  <c:v>23</c:v>
                </c:pt>
                <c:pt idx="2">
                  <c:v>23</c:v>
                </c:pt>
              </c:numCache>
            </c:numRef>
          </c:val>
          <c:extLst>
            <c:ext xmlns:c16="http://schemas.microsoft.com/office/drawing/2014/chart" uri="{C3380CC4-5D6E-409C-BE32-E72D297353CC}">
              <c16:uniqueId val="{0000000D-90D9-4461-AAFE-8695CCF0D917}"/>
            </c:ext>
          </c:extLst>
        </c:ser>
        <c:ser>
          <c:idx val="2"/>
          <c:order val="2"/>
          <c:tx>
            <c:strRef>
              <c:f>workspace2!$D$29</c:f>
              <c:strCache>
                <c:ptCount val="1"/>
                <c:pt idx="0">
                  <c:v>Sum of POP-I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0D9-4461-AAFE-8695CCF0D91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0D9-4461-AAFE-8695CCF0D91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0D9-4461-AAFE-8695CCF0D917}"/>
              </c:ext>
            </c:extLst>
          </c:dPt>
          <c:dLbls>
            <c:dLbl>
              <c:idx val="0"/>
              <c:layout>
                <c:manualLayout>
                  <c:x val="0.11923466387927092"/>
                  <c:y val="-1.31311473413211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90D9-4461-AAFE-8695CCF0D917}"/>
                </c:ext>
              </c:extLst>
            </c:dLbl>
            <c:dLbl>
              <c:idx val="1"/>
              <c:layout>
                <c:manualLayout>
                  <c:x val="-0.16851015875089828"/>
                  <c:y val="1.505607459832585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90D9-4461-AAFE-8695CCF0D917}"/>
                </c:ext>
              </c:extLst>
            </c:dLbl>
            <c:dLbl>
              <c:idx val="2"/>
              <c:layout>
                <c:manualLayout>
                  <c:x val="-0.12754589403540864"/>
                  <c:y val="-7.101177865250452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90D9-4461-AAFE-8695CCF0D9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workspace2!$D$30:$D$33</c:f>
              <c:numCache>
                <c:formatCode>General</c:formatCode>
                <c:ptCount val="3"/>
                <c:pt idx="0">
                  <c:v>18.077844311377245</c:v>
                </c:pt>
                <c:pt idx="1">
                  <c:v>18</c:v>
                </c:pt>
                <c:pt idx="2">
                  <c:v>17</c:v>
                </c:pt>
              </c:numCache>
            </c:numRef>
          </c:val>
          <c:extLst>
            <c:ext xmlns:c16="http://schemas.microsoft.com/office/drawing/2014/chart" uri="{C3380CC4-5D6E-409C-BE32-E72D297353CC}">
              <c16:uniqueId val="{00000014-90D9-4461-AAFE-8695CCF0D917}"/>
            </c:ext>
          </c:extLst>
        </c:ser>
        <c:dLbls>
          <c:showLegendKey val="0"/>
          <c:showVal val="0"/>
          <c:showCatName val="0"/>
          <c:showSerName val="0"/>
          <c:showPercent val="1"/>
          <c:showBubbleSize val="0"/>
          <c:showLeaderLines val="1"/>
        </c:dLbls>
        <c:firstSliceAng val="10"/>
        <c:holeSize val="30"/>
      </c:doughnutChart>
      <c:spPr>
        <a:noFill/>
        <a:ln>
          <a:noFill/>
        </a:ln>
        <a:effectLst/>
      </c:spPr>
    </c:plotArea>
    <c:legend>
      <c:legendPos val="r"/>
      <c:layout>
        <c:manualLayout>
          <c:xMode val="edge"/>
          <c:yMode val="edge"/>
          <c:x val="0.74429610504109067"/>
          <c:y val="0.34440059046778071"/>
          <c:w val="0.25262526948454955"/>
          <c:h val="0.41708226497647338"/>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[DS_SemI_A1_P2_22D3031.xlsx]workspace2!PivotTable10</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24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RAWDATA SAMPLE </a:t>
            </a:r>
            <a:endParaRPr lang="en-IN" sz="2400">
              <a:solidFill>
                <a:sysClr val="windowText" lastClr="000000"/>
              </a:solidFill>
              <a:effectLst/>
              <a:latin typeface="Bahnschrift Light SemiCondensed" panose="020B0502040204020203" pitchFamily="34" charset="0"/>
            </a:endParaRPr>
          </a:p>
        </c:rich>
      </c:tx>
      <c:layout>
        <c:manualLayout>
          <c:xMode val="edge"/>
          <c:yMode val="edge"/>
          <c:x val="0.18550631876142321"/>
          <c:y val="6.372718742316358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213567316362629"/>
              <c:y val="2.30947470179589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286588749393082"/>
              <c:y val="-0.120092684493386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45068322119719"/>
              <c:y val="-4.233988041901319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2022612193937714E-2"/>
              <c:y val="-0.207852723161630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56187140181729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516959145453283"/>
              <c:y val="0.175520077336488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88849968786848"/>
              <c:y val="7.85221398610605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0843275299993059E-2"/>
              <c:y val="5.54273928431013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
              <c:y val="0.267899065408324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516959145453283"/>
              <c:y val="0.175520077336488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
              <c:y val="0.267899065408324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45068322119719"/>
              <c:y val="-4.233988041901319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56187140181729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88849968786848"/>
              <c:y val="7.85221398610605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286588749393082"/>
              <c:y val="-0.120092684493386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2022612193937714E-2"/>
              <c:y val="-0.207852723161630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0843275299993059E-2"/>
              <c:y val="5.54273928431013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213567316362629"/>
              <c:y val="2.30947470179589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407167189377938"/>
              <c:y val="0.24920964962898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9263297134688826"/>
              <c:y val="4.5447938706468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796555083811595"/>
              <c:y val="-9.57965284057595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342265651113339"/>
              <c:y val="-7.36896372351996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143690839396073"/>
              <c:y val="5.900857265783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286588749393082"/>
              <c:y val="-0.12009268449338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2022612193937714E-2"/>
              <c:y val="-0.207852723161630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587292782317425"/>
              <c:y val="1.94498386748758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241293479265786"/>
              <c:y val="-3.585697131529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969144144590722"/>
          <c:y val="0.2140575212599341"/>
          <c:w val="0.68000938746773054"/>
          <c:h val="0.69351058302138535"/>
        </c:manualLayout>
      </c:layout>
      <c:doughnutChart>
        <c:varyColors val="1"/>
        <c:ser>
          <c:idx val="0"/>
          <c:order val="0"/>
          <c:tx>
            <c:strRef>
              <c:f>workspace2!$F$29</c:f>
              <c:strCache>
                <c:ptCount val="1"/>
                <c:pt idx="0">
                  <c:v>Sum of SAM-I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A64-409F-A447-3F2643BEF12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A64-409F-A447-3F2643BEF12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A64-409F-A447-3F2643BEF126}"/>
              </c:ext>
            </c:extLst>
          </c:dPt>
          <c:dLbls>
            <c:dLbl>
              <c:idx val="0"/>
              <c:layout>
                <c:manualLayout>
                  <c:x val="0.19407167189377938"/>
                  <c:y val="0.249209649628984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A64-409F-A447-3F2643BEF126}"/>
                </c:ext>
              </c:extLst>
            </c:dLbl>
            <c:dLbl>
              <c:idx val="1"/>
              <c:layout>
                <c:manualLayout>
                  <c:x val="-0.29263297134688826"/>
                  <c:y val="4.544793870646821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A64-409F-A447-3F2643BEF126}"/>
                </c:ext>
              </c:extLst>
            </c:dLbl>
            <c:dLbl>
              <c:idx val="2"/>
              <c:layout>
                <c:manualLayout>
                  <c:x val="-0.22796555083811595"/>
                  <c:y val="-9.57965284057595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A64-409F-A447-3F2643BEF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workspace2!$F$30:$F$33</c:f>
              <c:numCache>
                <c:formatCode>General</c:formatCode>
                <c:ptCount val="3"/>
                <c:pt idx="0">
                  <c:v>16.625</c:v>
                </c:pt>
                <c:pt idx="1">
                  <c:v>19</c:v>
                </c:pt>
                <c:pt idx="2">
                  <c:v>19</c:v>
                </c:pt>
              </c:numCache>
            </c:numRef>
          </c:val>
          <c:extLst>
            <c:ext xmlns:c16="http://schemas.microsoft.com/office/drawing/2014/chart" uri="{C3380CC4-5D6E-409C-BE32-E72D297353CC}">
              <c16:uniqueId val="{00000006-AA64-409F-A447-3F2643BEF126}"/>
            </c:ext>
          </c:extLst>
        </c:ser>
        <c:ser>
          <c:idx val="1"/>
          <c:order val="1"/>
          <c:tx>
            <c:strRef>
              <c:f>workspace2!$G$29</c:f>
              <c:strCache>
                <c:ptCount val="1"/>
                <c:pt idx="0">
                  <c:v>Sum of SAM-F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AA64-409F-A447-3F2643BEF12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AA64-409F-A447-3F2643BEF12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AA64-409F-A447-3F2643BEF126}"/>
              </c:ext>
            </c:extLst>
          </c:dPt>
          <c:dLbls>
            <c:dLbl>
              <c:idx val="0"/>
              <c:layout>
                <c:manualLayout>
                  <c:x val="0.17342265651113339"/>
                  <c:y val="-7.368963723519962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AA64-409F-A447-3F2643BEF126}"/>
                </c:ext>
              </c:extLst>
            </c:dLbl>
            <c:dLbl>
              <c:idx val="1"/>
              <c:layout>
                <c:manualLayout>
                  <c:x val="-0.2143690839396073"/>
                  <c:y val="5.9008572657837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AA64-409F-A447-3F2643BEF126}"/>
                </c:ext>
              </c:extLst>
            </c:dLbl>
            <c:dLbl>
              <c:idx val="2"/>
              <c:layout>
                <c:manualLayout>
                  <c:x val="-0.11286588749393082"/>
                  <c:y val="-0.120092684493386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AA64-409F-A447-3F2643BEF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workspace2!$G$30:$G$33</c:f>
              <c:numCache>
                <c:formatCode>General</c:formatCode>
                <c:ptCount val="3"/>
                <c:pt idx="0">
                  <c:v>24.75</c:v>
                </c:pt>
                <c:pt idx="1">
                  <c:v>25</c:v>
                </c:pt>
                <c:pt idx="2">
                  <c:v>23</c:v>
                </c:pt>
              </c:numCache>
            </c:numRef>
          </c:val>
          <c:extLst>
            <c:ext xmlns:c16="http://schemas.microsoft.com/office/drawing/2014/chart" uri="{C3380CC4-5D6E-409C-BE32-E72D297353CC}">
              <c16:uniqueId val="{0000000D-AA64-409F-A447-3F2643BEF126}"/>
            </c:ext>
          </c:extLst>
        </c:ser>
        <c:ser>
          <c:idx val="2"/>
          <c:order val="2"/>
          <c:tx>
            <c:strRef>
              <c:f>workspace2!$H$29</c:f>
              <c:strCache>
                <c:ptCount val="1"/>
                <c:pt idx="0">
                  <c:v>Sum of SAM-Total-Scale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A64-409F-A447-3F2643BEF12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A64-409F-A447-3F2643BEF12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A64-409F-A447-3F2643BEF126}"/>
              </c:ext>
            </c:extLst>
          </c:dPt>
          <c:dLbls>
            <c:dLbl>
              <c:idx val="0"/>
              <c:layout>
                <c:manualLayout>
                  <c:x val="2.2022612193937714E-2"/>
                  <c:y val="-0.2078527231616308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AA64-409F-A447-3F2643BEF126}"/>
                </c:ext>
              </c:extLst>
            </c:dLbl>
            <c:dLbl>
              <c:idx val="1"/>
              <c:layout>
                <c:manualLayout>
                  <c:x val="-0.15587292782317425"/>
                  <c:y val="1.94498386748758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AA64-409F-A447-3F2643BEF126}"/>
                </c:ext>
              </c:extLst>
            </c:dLbl>
            <c:dLbl>
              <c:idx val="2"/>
              <c:layout>
                <c:manualLayout>
                  <c:x val="-0.11241293479265786"/>
                  <c:y val="-3.585697131529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AA64-409F-A447-3F2643BEF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workspace2!$H$30:$H$33</c:f>
              <c:numCache>
                <c:formatCode>General</c:formatCode>
                <c:ptCount val="3"/>
                <c:pt idx="0">
                  <c:v>41.375</c:v>
                </c:pt>
                <c:pt idx="1">
                  <c:v>44</c:v>
                </c:pt>
                <c:pt idx="2">
                  <c:v>48</c:v>
                </c:pt>
              </c:numCache>
            </c:numRef>
          </c:val>
          <c:extLst>
            <c:ext xmlns:c16="http://schemas.microsoft.com/office/drawing/2014/chart" uri="{C3380CC4-5D6E-409C-BE32-E72D297353CC}">
              <c16:uniqueId val="{00000014-AA64-409F-A447-3F2643BEF126}"/>
            </c:ext>
          </c:extLst>
        </c:ser>
        <c:dLbls>
          <c:showLegendKey val="0"/>
          <c:showVal val="0"/>
          <c:showCatName val="0"/>
          <c:showSerName val="0"/>
          <c:showPercent val="1"/>
          <c:showBubbleSize val="0"/>
          <c:showLeaderLines val="1"/>
        </c:dLbls>
        <c:firstSliceAng val="20"/>
        <c:holeSize val="30"/>
      </c:doughnutChart>
      <c:spPr>
        <a:noFill/>
        <a:ln>
          <a:noFill/>
        </a:ln>
        <a:effectLst/>
      </c:spPr>
    </c:plotArea>
    <c:legend>
      <c:legendPos val="r"/>
      <c:layout>
        <c:manualLayout>
          <c:xMode val="edge"/>
          <c:yMode val="edge"/>
          <c:x val="2.5317595899104453E-3"/>
          <c:y val="0.36904242609839777"/>
          <c:w val="0.29948496938405411"/>
          <c:h val="0.38634833180287725"/>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[DS_SemI_A1_P2_22D3031.xlsx]workspace2!PivotTable4</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0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TOTAL SCALE FOR </a:t>
            </a:r>
            <a:r>
              <a:rPr lang="en-US" sz="20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DATA_POPULATION &amp; RAWDATA SAMPLE </a:t>
            </a:r>
            <a:endParaRPr lang="en-IN" sz="2000">
              <a:solidFill>
                <a:sysClr val="windowText" lastClr="000000"/>
              </a:solidFill>
              <a:effectLst/>
              <a:latin typeface="Bahnschrift Light SemiCondensed" panose="020B0502040204020203" pitchFamily="34" charset="0"/>
            </a:endParaRPr>
          </a:p>
        </c:rich>
      </c:tx>
      <c:layout>
        <c:manualLayout>
          <c:xMode val="edge"/>
          <c:yMode val="edge"/>
          <c:x val="0.13022929015895485"/>
          <c:y val="3.192848020434227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038897600332427E-2"/>
          <c:y val="0.2096695043885308"/>
          <c:w val="0.93795494814504832"/>
          <c:h val="0.63975263755132983"/>
        </c:manualLayout>
      </c:layout>
      <c:bar3DChart>
        <c:barDir val="col"/>
        <c:grouping val="standard"/>
        <c:varyColors val="0"/>
        <c:ser>
          <c:idx val="0"/>
          <c:order val="0"/>
          <c:tx>
            <c:strRef>
              <c:f>workspace2!$B$22</c:f>
              <c:strCache>
                <c:ptCount val="1"/>
                <c:pt idx="0">
                  <c:v>Sum of POP-Total-Scale</c:v>
                </c:pt>
              </c:strCache>
            </c:strRef>
          </c:tx>
          <c:spPr>
            <a:solidFill>
              <a:schemeClr val="accent1"/>
            </a:solidFill>
            <a:ln>
              <a:noFill/>
            </a:ln>
            <a:effectLst/>
            <a:sp3d/>
          </c:spPr>
          <c:invertIfNegative val="0"/>
          <c:cat>
            <c:strRef>
              <c:f>workspace2!$A$23:$A$26</c:f>
              <c:strCache>
                <c:ptCount val="3"/>
                <c:pt idx="0">
                  <c:v>Mean</c:v>
                </c:pt>
                <c:pt idx="1">
                  <c:v>Median</c:v>
                </c:pt>
                <c:pt idx="2">
                  <c:v>Mode</c:v>
                </c:pt>
              </c:strCache>
            </c:strRef>
          </c:cat>
          <c:val>
            <c:numRef>
              <c:f>workspace2!$B$23:$B$26</c:f>
              <c:numCache>
                <c:formatCode>General</c:formatCode>
                <c:ptCount val="3"/>
                <c:pt idx="0">
                  <c:v>40.802395209580837</c:v>
                </c:pt>
                <c:pt idx="1">
                  <c:v>41</c:v>
                </c:pt>
                <c:pt idx="2">
                  <c:v>43</c:v>
                </c:pt>
              </c:numCache>
            </c:numRef>
          </c:val>
          <c:extLst>
            <c:ext xmlns:c16="http://schemas.microsoft.com/office/drawing/2014/chart" uri="{C3380CC4-5D6E-409C-BE32-E72D297353CC}">
              <c16:uniqueId val="{00000000-C0C2-4466-A6A7-B74DE32D4806}"/>
            </c:ext>
          </c:extLst>
        </c:ser>
        <c:ser>
          <c:idx val="1"/>
          <c:order val="1"/>
          <c:tx>
            <c:strRef>
              <c:f>workspace2!$C$22</c:f>
              <c:strCache>
                <c:ptCount val="1"/>
                <c:pt idx="0">
                  <c:v>Sum of SAM-Total-Scale</c:v>
                </c:pt>
              </c:strCache>
            </c:strRef>
          </c:tx>
          <c:spPr>
            <a:solidFill>
              <a:schemeClr val="accent2"/>
            </a:solidFill>
            <a:ln>
              <a:noFill/>
            </a:ln>
            <a:effectLst/>
            <a:sp3d/>
          </c:spPr>
          <c:invertIfNegative val="0"/>
          <c:cat>
            <c:strRef>
              <c:f>workspace2!$A$23:$A$26</c:f>
              <c:strCache>
                <c:ptCount val="3"/>
                <c:pt idx="0">
                  <c:v>Mean</c:v>
                </c:pt>
                <c:pt idx="1">
                  <c:v>Median</c:v>
                </c:pt>
                <c:pt idx="2">
                  <c:v>Mode</c:v>
                </c:pt>
              </c:strCache>
            </c:strRef>
          </c:cat>
          <c:val>
            <c:numRef>
              <c:f>workspace2!$C$23:$C$26</c:f>
              <c:numCache>
                <c:formatCode>General</c:formatCode>
                <c:ptCount val="3"/>
                <c:pt idx="0">
                  <c:v>41.375</c:v>
                </c:pt>
                <c:pt idx="1">
                  <c:v>44</c:v>
                </c:pt>
                <c:pt idx="2">
                  <c:v>48</c:v>
                </c:pt>
              </c:numCache>
            </c:numRef>
          </c:val>
          <c:extLst>
            <c:ext xmlns:c16="http://schemas.microsoft.com/office/drawing/2014/chart" uri="{C3380CC4-5D6E-409C-BE32-E72D297353CC}">
              <c16:uniqueId val="{00000001-C0C2-4466-A6A7-B74DE32D4806}"/>
            </c:ext>
          </c:extLst>
        </c:ser>
        <c:dLbls>
          <c:showLegendKey val="0"/>
          <c:showVal val="0"/>
          <c:showCatName val="0"/>
          <c:showSerName val="0"/>
          <c:showPercent val="0"/>
          <c:showBubbleSize val="0"/>
        </c:dLbls>
        <c:gapWidth val="232"/>
        <c:gapDepth val="100"/>
        <c:shape val="box"/>
        <c:axId val="1073161439"/>
        <c:axId val="1073153535"/>
        <c:axId val="1073660031"/>
      </c:bar3DChart>
      <c:catAx>
        <c:axId val="1073161439"/>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073153535"/>
        <c:crosses val="autoZero"/>
        <c:auto val="1"/>
        <c:lblAlgn val="ctr"/>
        <c:lblOffset val="100"/>
        <c:noMultiLvlLbl val="0"/>
      </c:catAx>
      <c:valAx>
        <c:axId val="1073153535"/>
        <c:scaling>
          <c:orientation val="minMax"/>
          <c:min val="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3161439"/>
        <c:crosses val="autoZero"/>
        <c:crossBetween val="between"/>
        <c:majorUnit val="10"/>
        <c:minorUnit val="5"/>
      </c:valAx>
      <c:serAx>
        <c:axId val="1073660031"/>
        <c:scaling>
          <c:orientation val="minMax"/>
        </c:scaling>
        <c:delete val="1"/>
        <c:axPos val="b"/>
        <c:majorTickMark val="none"/>
        <c:minorTickMark val="none"/>
        <c:tickLblPos val="nextTo"/>
        <c:crossAx val="1073153535"/>
        <c:crosses val="autoZero"/>
      </c:serAx>
      <c:spPr>
        <a:noFill/>
        <a:ln>
          <a:noFill/>
        </a:ln>
        <a:effectLst/>
      </c:spPr>
    </c:plotArea>
    <c:legend>
      <c:legendPos val="r"/>
      <c:layout>
        <c:manualLayout>
          <c:xMode val="edge"/>
          <c:yMode val="edge"/>
          <c:x val="0.13082778467949871"/>
          <c:y val="0.87877745593011325"/>
          <c:w val="0.74539900175175589"/>
          <c:h val="0.1198923897441128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[DS_SemI_A1_P2_22D3031.xlsx]workspace2!PivotTable2</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cap="none" spc="0" baseline="0">
                <a:ln w="0"/>
                <a:solidFill>
                  <a:schemeClr val="tx1"/>
                </a:solidFill>
                <a:effectLst>
                  <a:outerShdw blurRad="38100" dist="19050" dir="2700000" algn="tl" rotWithShape="0">
                    <a:schemeClr val="dk1">
                      <a:alpha val="40000"/>
                    </a:schemeClr>
                  </a:outerShdw>
                </a:effectLst>
                <a:latin typeface="Bahnschrift Light SemiCondensed" panose="020B0502040204020203" pitchFamily="34" charset="0"/>
              </a:rPr>
              <a:t> CFC-I SCALE FOR </a:t>
            </a:r>
            <a:r>
              <a:rPr lang="en-US" sz="1800" b="0" i="0" cap="none" spc="0" baseline="0">
                <a:ln w="0"/>
                <a:solidFill>
                  <a:schemeClr val="tx1"/>
                </a:solidFill>
                <a:effectLst>
                  <a:outerShdw blurRad="38100" dist="19050" dir="2700000" algn="tl" rotWithShape="0">
                    <a:schemeClr val="dk1">
                      <a:alpha val="40000"/>
                    </a:schemeClr>
                  </a:outerShdw>
                </a:effectLst>
                <a:latin typeface="Bahnschrift Light SemiCondensed" panose="020B0502040204020203" pitchFamily="34" charset="0"/>
              </a:rPr>
              <a:t>DATA_POPULATION &amp; RAWDATA SAMPLE </a:t>
            </a:r>
            <a:endParaRPr lang="en-IN" b="0" cap="none" spc="0">
              <a:ln w="0"/>
              <a:solidFill>
                <a:schemeClr val="tx1"/>
              </a:solidFill>
              <a:effectLst>
                <a:outerShdw blurRad="38100" dist="19050" dir="2700000" algn="tl" rotWithShape="0">
                  <a:schemeClr val="dk1">
                    <a:alpha val="40000"/>
                  </a:schemeClr>
                </a:outerShdw>
              </a:effectLst>
              <a:latin typeface="Bahnschrift Light SemiCondensed" panose="020B0502040204020203"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1337667890410464"/>
          <c:y val="2.436249229011378E-2"/>
          <c:w val="0.6806411041445668"/>
          <c:h val="0.89920846941205301"/>
        </c:manualLayout>
      </c:layout>
      <c:bar3DChart>
        <c:barDir val="col"/>
        <c:grouping val="standard"/>
        <c:varyColors val="0"/>
        <c:ser>
          <c:idx val="0"/>
          <c:order val="0"/>
          <c:tx>
            <c:strRef>
              <c:f>workspace2!$B$3</c:f>
              <c:strCache>
                <c:ptCount val="1"/>
                <c:pt idx="0">
                  <c:v>Sum of POP-I Scale</c:v>
                </c:pt>
              </c:strCache>
            </c:strRef>
          </c:tx>
          <c:spPr>
            <a:solidFill>
              <a:schemeClr val="accent1"/>
            </a:solidFill>
            <a:ln>
              <a:noFill/>
            </a:ln>
            <a:effectLst/>
            <a:sp3d/>
          </c:spPr>
          <c:invertIfNegative val="0"/>
          <c:cat>
            <c:strRef>
              <c:f>workspace2!$A$4:$A$7</c:f>
              <c:strCache>
                <c:ptCount val="3"/>
                <c:pt idx="0">
                  <c:v>Mean</c:v>
                </c:pt>
                <c:pt idx="1">
                  <c:v>Median</c:v>
                </c:pt>
                <c:pt idx="2">
                  <c:v>Mode</c:v>
                </c:pt>
              </c:strCache>
            </c:strRef>
          </c:cat>
          <c:val>
            <c:numRef>
              <c:f>workspace2!$B$4:$B$7</c:f>
              <c:numCache>
                <c:formatCode>General</c:formatCode>
                <c:ptCount val="3"/>
                <c:pt idx="0">
                  <c:v>18.077844311377245</c:v>
                </c:pt>
                <c:pt idx="1">
                  <c:v>18</c:v>
                </c:pt>
                <c:pt idx="2">
                  <c:v>17</c:v>
                </c:pt>
              </c:numCache>
            </c:numRef>
          </c:val>
          <c:extLst>
            <c:ext xmlns:c16="http://schemas.microsoft.com/office/drawing/2014/chart" uri="{C3380CC4-5D6E-409C-BE32-E72D297353CC}">
              <c16:uniqueId val="{00000000-839C-4131-8DC9-FA40C822A099}"/>
            </c:ext>
          </c:extLst>
        </c:ser>
        <c:ser>
          <c:idx val="1"/>
          <c:order val="1"/>
          <c:tx>
            <c:strRef>
              <c:f>workspace2!$C$3</c:f>
              <c:strCache>
                <c:ptCount val="1"/>
                <c:pt idx="0">
                  <c:v>Sum of SAM-I Scale</c:v>
                </c:pt>
              </c:strCache>
            </c:strRef>
          </c:tx>
          <c:spPr>
            <a:solidFill>
              <a:schemeClr val="accent2"/>
            </a:solidFill>
            <a:ln>
              <a:noFill/>
            </a:ln>
            <a:effectLst/>
            <a:sp3d/>
          </c:spPr>
          <c:invertIfNegative val="0"/>
          <c:cat>
            <c:strRef>
              <c:f>workspace2!$A$4:$A$7</c:f>
              <c:strCache>
                <c:ptCount val="3"/>
                <c:pt idx="0">
                  <c:v>Mean</c:v>
                </c:pt>
                <c:pt idx="1">
                  <c:v>Median</c:v>
                </c:pt>
                <c:pt idx="2">
                  <c:v>Mode</c:v>
                </c:pt>
              </c:strCache>
            </c:strRef>
          </c:cat>
          <c:val>
            <c:numRef>
              <c:f>workspace2!$C$4:$C$7</c:f>
              <c:numCache>
                <c:formatCode>General</c:formatCode>
                <c:ptCount val="3"/>
                <c:pt idx="0">
                  <c:v>16.625</c:v>
                </c:pt>
                <c:pt idx="1">
                  <c:v>19</c:v>
                </c:pt>
                <c:pt idx="2">
                  <c:v>19</c:v>
                </c:pt>
              </c:numCache>
            </c:numRef>
          </c:val>
          <c:extLst>
            <c:ext xmlns:c16="http://schemas.microsoft.com/office/drawing/2014/chart" uri="{C3380CC4-5D6E-409C-BE32-E72D297353CC}">
              <c16:uniqueId val="{00000001-839C-4131-8DC9-FA40C822A099}"/>
            </c:ext>
          </c:extLst>
        </c:ser>
        <c:dLbls>
          <c:showLegendKey val="0"/>
          <c:showVal val="0"/>
          <c:showCatName val="0"/>
          <c:showSerName val="0"/>
          <c:showPercent val="0"/>
          <c:showBubbleSize val="0"/>
        </c:dLbls>
        <c:gapWidth val="150"/>
        <c:shape val="box"/>
        <c:axId val="1858619279"/>
        <c:axId val="1858621359"/>
        <c:axId val="1821166879"/>
      </c:bar3DChart>
      <c:catAx>
        <c:axId val="1858619279"/>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858621359"/>
        <c:crosses val="autoZero"/>
        <c:auto val="1"/>
        <c:lblAlgn val="ctr"/>
        <c:lblOffset val="100"/>
        <c:noMultiLvlLbl val="0"/>
      </c:catAx>
      <c:valAx>
        <c:axId val="1858621359"/>
        <c:scaling>
          <c:orientation val="minMax"/>
          <c:min val="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58619279"/>
        <c:crosses val="autoZero"/>
        <c:crossBetween val="between"/>
        <c:majorUnit val="3"/>
      </c:valAx>
      <c:serAx>
        <c:axId val="1821166879"/>
        <c:scaling>
          <c:orientation val="minMax"/>
        </c:scaling>
        <c:delete val="1"/>
        <c:axPos val="b"/>
        <c:majorTickMark val="none"/>
        <c:minorTickMark val="none"/>
        <c:tickLblPos val="nextTo"/>
        <c:crossAx val="1858621359"/>
        <c:crosses val="autoZero"/>
      </c:serAx>
      <c:spPr>
        <a:noFill/>
        <a:ln>
          <a:noFill/>
        </a:ln>
        <a:effectLst/>
      </c:spPr>
    </c:plotArea>
    <c:legend>
      <c:legendPos val="r"/>
      <c:layout>
        <c:manualLayout>
          <c:xMode val="edge"/>
          <c:yMode val="edge"/>
          <c:x val="1.5592004899376627E-2"/>
          <c:y val="0.42164286639878212"/>
          <c:w val="0.2388949879130243"/>
          <c:h val="0.174216344869009"/>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 CFC-F SCALE FOR </a:t>
            </a:r>
            <a:r>
              <a:rPr lang="en-US" sz="1800" b="0" i="0" baseline="0">
                <a:solidFill>
                  <a:sysClr val="windowText" lastClr="000000"/>
                </a:solidFill>
                <a:effectLst>
                  <a:outerShdw blurRad="38100" dist="19050" dir="2700000" algn="tl" rotWithShape="0">
                    <a:schemeClr val="dk1">
                      <a:alpha val="40000"/>
                    </a:schemeClr>
                  </a:outerShdw>
                </a:effectLst>
                <a:latin typeface="Bahnschrift Light SemiCondensed" panose="020B0502040204020203" pitchFamily="34" charset="0"/>
              </a:rPr>
              <a:t>DATA_POPULATION &amp; RAWDATA SAMPLE </a:t>
            </a:r>
            <a:endParaRPr lang="en-IN" sz="1800">
              <a:solidFill>
                <a:sysClr val="windowText" lastClr="000000"/>
              </a:solidFill>
              <a:effectLst/>
              <a:latin typeface="Bahnschrift Light SemiCondensed" panose="020B0502040204020203" pitchFamily="34" charset="0"/>
            </a:endParaRPr>
          </a:p>
        </c:rich>
      </c:tx>
      <c:layout>
        <c:manualLayout>
          <c:xMode val="edge"/>
          <c:yMode val="edge"/>
          <c:x val="0.15688278017354265"/>
          <c:y val="4.419191919191919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158392126863979E-2"/>
          <c:y val="2.3412292697517045E-2"/>
          <c:w val="0.70486793961054517"/>
          <c:h val="0.89993485960303188"/>
        </c:manualLayout>
      </c:layout>
      <c:bar3DChart>
        <c:barDir val="col"/>
        <c:grouping val="standard"/>
        <c:varyColors val="0"/>
        <c:ser>
          <c:idx val="0"/>
          <c:order val="0"/>
          <c:tx>
            <c:strRef>
              <c:f>workspace2!$B$15</c:f>
              <c:strCache>
                <c:ptCount val="1"/>
                <c:pt idx="0">
                  <c:v>Sum of POP-F Scale</c:v>
                </c:pt>
              </c:strCache>
            </c:strRef>
          </c:tx>
          <c:spPr>
            <a:solidFill>
              <a:schemeClr val="accent1"/>
            </a:solidFill>
            <a:ln>
              <a:noFill/>
            </a:ln>
            <a:effectLst/>
            <a:sp3d/>
          </c:spPr>
          <c:invertIfNegative val="0"/>
          <c:cat>
            <c:strRef>
              <c:f>workspace2!$A$16:$A$19</c:f>
              <c:strCache>
                <c:ptCount val="3"/>
                <c:pt idx="0">
                  <c:v>Mean</c:v>
                </c:pt>
                <c:pt idx="1">
                  <c:v>Median</c:v>
                </c:pt>
                <c:pt idx="2">
                  <c:v>Mode</c:v>
                </c:pt>
              </c:strCache>
            </c:strRef>
          </c:cat>
          <c:val>
            <c:numRef>
              <c:f>workspace2!$B$16:$B$19</c:f>
              <c:numCache>
                <c:formatCode>General</c:formatCode>
                <c:ptCount val="3"/>
                <c:pt idx="0">
                  <c:v>22.724550898203592</c:v>
                </c:pt>
                <c:pt idx="1">
                  <c:v>23</c:v>
                </c:pt>
                <c:pt idx="2">
                  <c:v>23</c:v>
                </c:pt>
              </c:numCache>
            </c:numRef>
          </c:val>
          <c:extLst>
            <c:ext xmlns:c16="http://schemas.microsoft.com/office/drawing/2014/chart" uri="{C3380CC4-5D6E-409C-BE32-E72D297353CC}">
              <c16:uniqueId val="{00000000-C7D8-45CE-84AB-1BE818E6BD06}"/>
            </c:ext>
          </c:extLst>
        </c:ser>
        <c:ser>
          <c:idx val="1"/>
          <c:order val="1"/>
          <c:tx>
            <c:strRef>
              <c:f>workspace2!$C$15</c:f>
              <c:strCache>
                <c:ptCount val="1"/>
                <c:pt idx="0">
                  <c:v>Sum of SAM-F Scale</c:v>
                </c:pt>
              </c:strCache>
            </c:strRef>
          </c:tx>
          <c:spPr>
            <a:solidFill>
              <a:schemeClr val="accent2"/>
            </a:solidFill>
            <a:ln>
              <a:noFill/>
            </a:ln>
            <a:effectLst/>
            <a:sp3d/>
          </c:spPr>
          <c:invertIfNegative val="0"/>
          <c:cat>
            <c:strRef>
              <c:f>workspace2!$A$16:$A$19</c:f>
              <c:strCache>
                <c:ptCount val="3"/>
                <c:pt idx="0">
                  <c:v>Mean</c:v>
                </c:pt>
                <c:pt idx="1">
                  <c:v>Median</c:v>
                </c:pt>
                <c:pt idx="2">
                  <c:v>Mode</c:v>
                </c:pt>
              </c:strCache>
            </c:strRef>
          </c:cat>
          <c:val>
            <c:numRef>
              <c:f>workspace2!$C$16:$C$19</c:f>
              <c:numCache>
                <c:formatCode>General</c:formatCode>
                <c:ptCount val="3"/>
                <c:pt idx="0">
                  <c:v>24.75</c:v>
                </c:pt>
                <c:pt idx="1">
                  <c:v>25</c:v>
                </c:pt>
                <c:pt idx="2">
                  <c:v>23</c:v>
                </c:pt>
              </c:numCache>
            </c:numRef>
          </c:val>
          <c:extLst>
            <c:ext xmlns:c16="http://schemas.microsoft.com/office/drawing/2014/chart" uri="{C3380CC4-5D6E-409C-BE32-E72D297353CC}">
              <c16:uniqueId val="{00000001-C7D8-45CE-84AB-1BE818E6BD06}"/>
            </c:ext>
          </c:extLst>
        </c:ser>
        <c:dLbls>
          <c:showLegendKey val="0"/>
          <c:showVal val="0"/>
          <c:showCatName val="0"/>
          <c:showSerName val="0"/>
          <c:showPercent val="0"/>
          <c:showBubbleSize val="0"/>
        </c:dLbls>
        <c:gapWidth val="150"/>
        <c:shape val="box"/>
        <c:axId val="1926783647"/>
        <c:axId val="1926781151"/>
        <c:axId val="1922530127"/>
      </c:bar3DChart>
      <c:catAx>
        <c:axId val="1926783647"/>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926781151"/>
        <c:crosses val="autoZero"/>
        <c:auto val="1"/>
        <c:lblAlgn val="ctr"/>
        <c:lblOffset val="100"/>
        <c:noMultiLvlLbl val="0"/>
      </c:catAx>
      <c:valAx>
        <c:axId val="1926781151"/>
        <c:scaling>
          <c:orientation val="minMax"/>
          <c:max val="26"/>
          <c:min val="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26783647"/>
        <c:crosses val="autoZero"/>
        <c:crossBetween val="between"/>
        <c:majorUnit val="4"/>
      </c:valAx>
      <c:serAx>
        <c:axId val="1922530127"/>
        <c:scaling>
          <c:orientation val="minMax"/>
        </c:scaling>
        <c:delete val="1"/>
        <c:axPos val="b"/>
        <c:majorTickMark val="none"/>
        <c:minorTickMark val="none"/>
        <c:tickLblPos val="nextTo"/>
        <c:crossAx val="192678115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[DS_SemI_A1_P2_22D3031.xlsx]workspace2!PivotTable11</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dATA</a:t>
            </a:r>
            <a:r>
              <a:rPr lang="en-US" sz="20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_POPULATION </a:t>
            </a:r>
            <a:endPar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workspace2!$B$80</c:f>
              <c:strCache>
                <c:ptCount val="1"/>
                <c:pt idx="0">
                  <c:v>Sum of POP-I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29AC-4403-9C2A-9DAA1DA9FFC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9AC-4403-9C2A-9DAA1DA9FFC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9AC-4403-9C2A-9DAA1DA9FFC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29AC-4403-9C2A-9DAA1DA9FFCD}"/>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29AC-4403-9C2A-9DAA1DA9FFCD}"/>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29AC-4403-9C2A-9DAA1DA9FFCD}"/>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29AC-4403-9C2A-9DAA1DA9FFCD}"/>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29AC-4403-9C2A-9DAA1DA9FFCD}"/>
              </c:ext>
            </c:extLst>
          </c:dPt>
          <c:dLbls>
            <c:dLbl>
              <c:idx val="0"/>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29AC-4403-9C2A-9DAA1DA9FFCD}"/>
                </c:ext>
              </c:extLst>
            </c:dLbl>
            <c:dLbl>
              <c:idx val="1"/>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29AC-4403-9C2A-9DAA1DA9FFCD}"/>
                </c:ext>
              </c:extLst>
            </c:dLbl>
            <c:dLbl>
              <c:idx val="2"/>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29AC-4403-9C2A-9DAA1DA9FFCD}"/>
                </c:ext>
              </c:extLst>
            </c:dLbl>
            <c:dLbl>
              <c:idx val="3"/>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29AC-4403-9C2A-9DAA1DA9FFCD}"/>
                </c:ext>
              </c:extLst>
            </c:dLbl>
            <c:dLbl>
              <c:idx val="4"/>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29AC-4403-9C2A-9DAA1DA9FFCD}"/>
                </c:ext>
              </c:extLst>
            </c:dLbl>
            <c:dLbl>
              <c:idx val="5"/>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29AC-4403-9C2A-9DAA1DA9FFCD}"/>
                </c:ext>
              </c:extLst>
            </c:dLbl>
            <c:dLbl>
              <c:idx val="6"/>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29AC-4403-9C2A-9DAA1DA9FFCD}"/>
                </c:ext>
              </c:extLst>
            </c:dLbl>
            <c:dLbl>
              <c:idx val="7"/>
              <c:spPr>
                <a:noFill/>
                <a:ln>
                  <a:noFill/>
                </a:ln>
                <a:effectLst>
                  <a:outerShdw blurRad="50800" dist="38100" sx="1000" sy="1000" algn="tr" rotWithShape="0">
                    <a:prstClr val="black"/>
                  </a:outerShdw>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29AC-4403-9C2A-9DAA1DA9FFCD}"/>
                </c:ext>
              </c:extLst>
            </c:dLbl>
            <c:spPr>
              <a:noFill/>
              <a:ln>
                <a:noFill/>
              </a:ln>
              <a:effectLst>
                <a:outerShdw blurRad="50800" dist="38100" sx="1000" sy="1000" algn="tr" rotWithShape="0">
                  <a:prstClr val="black"/>
                </a:outerShdw>
              </a:effectLst>
              <a:scene3d>
                <a:camera prst="orthographicFront"/>
                <a:lightRig rig="threePt" dir="t"/>
              </a:scene3d>
              <a:sp3d prstMaterial="legacyWireframe"/>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workspace2!$B$81:$B$88</c:f>
              <c:numCache>
                <c:formatCode>General</c:formatCode>
                <c:ptCount val="8"/>
                <c:pt idx="0">
                  <c:v>18</c:v>
                </c:pt>
                <c:pt idx="1">
                  <c:v>27</c:v>
                </c:pt>
                <c:pt idx="2">
                  <c:v>4.6400483119317633</c:v>
                </c:pt>
                <c:pt idx="3">
                  <c:v>4.6261350922696494</c:v>
                </c:pt>
                <c:pt idx="4">
                  <c:v>4.6400483119317633</c:v>
                </c:pt>
                <c:pt idx="5">
                  <c:v>22.562874251496979</c:v>
                </c:pt>
                <c:pt idx="6">
                  <c:v>21.401125891928718</c:v>
                </c:pt>
                <c:pt idx="7">
                  <c:v>21.530048337060805</c:v>
                </c:pt>
              </c:numCache>
            </c:numRef>
          </c:val>
          <c:extLst>
            <c:ext xmlns:c16="http://schemas.microsoft.com/office/drawing/2014/chart" uri="{C3380CC4-5D6E-409C-BE32-E72D297353CC}">
              <c16:uniqueId val="{00000010-29AC-4403-9C2A-9DAA1DA9FFCD}"/>
            </c:ext>
          </c:extLst>
        </c:ser>
        <c:ser>
          <c:idx val="1"/>
          <c:order val="1"/>
          <c:tx>
            <c:strRef>
              <c:f>workspace2!$C$80</c:f>
              <c:strCache>
                <c:ptCount val="1"/>
                <c:pt idx="0">
                  <c:v>Sum of POP-F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29AC-4403-9C2A-9DAA1DA9FFC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29AC-4403-9C2A-9DAA1DA9FFC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29AC-4403-9C2A-9DAA1DA9FFC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29AC-4403-9C2A-9DAA1DA9FFCD}"/>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29AC-4403-9C2A-9DAA1DA9FFCD}"/>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29AC-4403-9C2A-9DAA1DA9FFCD}"/>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29AC-4403-9C2A-9DAA1DA9FFCD}"/>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29AC-4403-9C2A-9DAA1DA9FFC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2-29AC-4403-9C2A-9DAA1DA9FFC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4-29AC-4403-9C2A-9DAA1DA9FFC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6-29AC-4403-9C2A-9DAA1DA9FFC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8-29AC-4403-9C2A-9DAA1DA9FFC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A-29AC-4403-9C2A-9DAA1DA9FFCD}"/>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C-29AC-4403-9C2A-9DAA1DA9FFCD}"/>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E-29AC-4403-9C2A-9DAA1DA9FFCD}"/>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0-29AC-4403-9C2A-9DAA1DA9FFC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workspace2!$C$81:$C$88</c:f>
              <c:numCache>
                <c:formatCode>General</c:formatCode>
                <c:ptCount val="8"/>
                <c:pt idx="0">
                  <c:v>23</c:v>
                </c:pt>
                <c:pt idx="1">
                  <c:v>20</c:v>
                </c:pt>
                <c:pt idx="2">
                  <c:v>3.9677383783789533</c:v>
                </c:pt>
                <c:pt idx="3">
                  <c:v>3.9558410850946912</c:v>
                </c:pt>
                <c:pt idx="4">
                  <c:v>3.9677383783789533</c:v>
                </c:pt>
                <c:pt idx="5">
                  <c:v>15.724550898203592</c:v>
                </c:pt>
                <c:pt idx="6">
                  <c:v>15.648678690523145</c:v>
                </c:pt>
                <c:pt idx="7">
                  <c:v>15.742947839261246</c:v>
                </c:pt>
              </c:numCache>
            </c:numRef>
          </c:val>
          <c:extLst>
            <c:ext xmlns:c16="http://schemas.microsoft.com/office/drawing/2014/chart" uri="{C3380CC4-5D6E-409C-BE32-E72D297353CC}">
              <c16:uniqueId val="{00000021-29AC-4403-9C2A-9DAA1DA9FFCD}"/>
            </c:ext>
          </c:extLst>
        </c:ser>
        <c:ser>
          <c:idx val="2"/>
          <c:order val="2"/>
          <c:tx>
            <c:strRef>
              <c:f>workspace2!$D$80</c:f>
              <c:strCache>
                <c:ptCount val="1"/>
                <c:pt idx="0">
                  <c:v>Sum of POP-Total-Scale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3-29AC-4403-9C2A-9DAA1DA9FFC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5-29AC-4403-9C2A-9DAA1DA9FFC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7-29AC-4403-9C2A-9DAA1DA9FFC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9-29AC-4403-9C2A-9DAA1DA9FFCD}"/>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B-29AC-4403-9C2A-9DAA1DA9FFCD}"/>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D-29AC-4403-9C2A-9DAA1DA9FFCD}"/>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F-29AC-4403-9C2A-9DAA1DA9FFCD}"/>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1-29AC-4403-9C2A-9DAA1DA9FFC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3-29AC-4403-9C2A-9DAA1DA9FFC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5-29AC-4403-9C2A-9DAA1DA9FFC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7-29AC-4403-9C2A-9DAA1DA9FFC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9-29AC-4403-9C2A-9DAA1DA9FFC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B-29AC-4403-9C2A-9DAA1DA9FFCD}"/>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D-29AC-4403-9C2A-9DAA1DA9FFCD}"/>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F-29AC-4403-9C2A-9DAA1DA9FFCD}"/>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31-29AC-4403-9C2A-9DAA1DA9FFC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workspace2!$D$81:$D$88</c:f>
              <c:numCache>
                <c:formatCode>General</c:formatCode>
                <c:ptCount val="8"/>
                <c:pt idx="0">
                  <c:v>41</c:v>
                </c:pt>
                <c:pt idx="1">
                  <c:v>24</c:v>
                </c:pt>
                <c:pt idx="2">
                  <c:v>5.2974641819016561</c:v>
                </c:pt>
                <c:pt idx="3">
                  <c:v>5.2815796958230541</c:v>
                </c:pt>
                <c:pt idx="4">
                  <c:v>5.2974641819016561</c:v>
                </c:pt>
                <c:pt idx="5">
                  <c:v>32.724550898203589</c:v>
                </c:pt>
                <c:pt idx="6">
                  <c:v>27.895084083330346</c:v>
                </c:pt>
                <c:pt idx="7">
                  <c:v>28.063126758530984</c:v>
                </c:pt>
              </c:numCache>
            </c:numRef>
          </c:val>
          <c:extLst>
            <c:ext xmlns:c16="http://schemas.microsoft.com/office/drawing/2014/chart" uri="{C3380CC4-5D6E-409C-BE32-E72D297353CC}">
              <c16:uniqueId val="{00000032-29AC-4403-9C2A-9DAA1DA9FFCD}"/>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[DS_SemI_A1_P2_22D3031.xlsx]workspace2!PivotTable12</c:name>
    <c:fmtId val="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RAWDATA</a:t>
            </a:r>
            <a:r>
              <a:rPr lang="en-US" sz="20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SAMPLE </a:t>
            </a:r>
            <a:endPar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c:rich>
      </c:tx>
      <c:layout>
        <c:manualLayout>
          <c:xMode val="edge"/>
          <c:yMode val="edge"/>
          <c:x val="0.15106753950107477"/>
          <c:y val="3.343377254805211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5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77862139760914"/>
          <c:y val="0.22936720931119059"/>
          <c:w val="0.79644275720478175"/>
          <c:h val="0.68361091403352359"/>
        </c:manualLayout>
      </c:layout>
      <c:pie3DChart>
        <c:varyColors val="1"/>
        <c:ser>
          <c:idx val="0"/>
          <c:order val="0"/>
          <c:tx>
            <c:strRef>
              <c:f>workspace2!$B$95</c:f>
              <c:strCache>
                <c:ptCount val="1"/>
                <c:pt idx="0">
                  <c:v>Sum of SAM-I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662-4409-97F7-2C1FF33587E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662-4409-97F7-2C1FF33587E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662-4409-97F7-2C1FF33587E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662-4409-97F7-2C1FF33587E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662-4409-97F7-2C1FF33587E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662-4409-97F7-2C1FF33587E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662-4409-97F7-2C1FF33587E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5662-4409-97F7-2C1FF33587E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5662-4409-97F7-2C1FF33587EA}"/>
                </c:ext>
              </c:extLst>
            </c:dLbl>
            <c:dLbl>
              <c:idx val="1"/>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5662-4409-97F7-2C1FF33587EA}"/>
                </c:ext>
              </c:extLst>
            </c:dLbl>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5662-4409-97F7-2C1FF33587EA}"/>
                </c:ext>
              </c:extLst>
            </c:dLbl>
            <c:dLbl>
              <c:idx val="3"/>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5662-4409-97F7-2C1FF33587EA}"/>
                </c:ext>
              </c:extLst>
            </c:dLbl>
            <c:dLbl>
              <c:idx val="4"/>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5662-4409-97F7-2C1FF33587EA}"/>
                </c:ext>
              </c:extLst>
            </c:dLbl>
            <c:dLbl>
              <c:idx val="5"/>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5662-4409-97F7-2C1FF33587EA}"/>
                </c:ext>
              </c:extLst>
            </c:dLbl>
            <c:dLbl>
              <c:idx val="6"/>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5662-4409-97F7-2C1FF33587EA}"/>
                </c:ext>
              </c:extLst>
            </c:dLbl>
            <c:dLbl>
              <c:idx val="7"/>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5662-4409-97F7-2C1FF33587E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workspace2!$B$96:$B$103</c:f>
              <c:numCache>
                <c:formatCode>General</c:formatCode>
                <c:ptCount val="8"/>
                <c:pt idx="0">
                  <c:v>18.5</c:v>
                </c:pt>
                <c:pt idx="1">
                  <c:v>19</c:v>
                </c:pt>
                <c:pt idx="2">
                  <c:v>6.5451727031672524</c:v>
                </c:pt>
                <c:pt idx="3">
                  <c:v>6.1224484481292283</c:v>
                </c:pt>
                <c:pt idx="4">
                  <c:v>6.5451727031672524</c:v>
                </c:pt>
                <c:pt idx="5">
                  <c:v>43.125</c:v>
                </c:pt>
                <c:pt idx="6">
                  <c:v>37.484375</c:v>
                </c:pt>
                <c:pt idx="7">
                  <c:v>42.839285714285715</c:v>
                </c:pt>
              </c:numCache>
            </c:numRef>
          </c:val>
          <c:extLst>
            <c:ext xmlns:c16="http://schemas.microsoft.com/office/drawing/2014/chart" uri="{C3380CC4-5D6E-409C-BE32-E72D297353CC}">
              <c16:uniqueId val="{00000010-5662-4409-97F7-2C1FF33587EA}"/>
            </c:ext>
          </c:extLst>
        </c:ser>
        <c:ser>
          <c:idx val="1"/>
          <c:order val="1"/>
          <c:tx>
            <c:strRef>
              <c:f>workspace2!$C$95</c:f>
              <c:strCache>
                <c:ptCount val="1"/>
                <c:pt idx="0">
                  <c:v>Sum of SAM-F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5662-4409-97F7-2C1FF33587E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5662-4409-97F7-2C1FF33587E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5662-4409-97F7-2C1FF33587E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5662-4409-97F7-2C1FF33587E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5662-4409-97F7-2C1FF33587E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5662-4409-97F7-2C1FF33587E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5662-4409-97F7-2C1FF33587E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5662-4409-97F7-2C1FF33587E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2-5662-4409-97F7-2C1FF33587E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4-5662-4409-97F7-2C1FF33587E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6-5662-4409-97F7-2C1FF33587E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8-5662-4409-97F7-2C1FF33587EA}"/>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A-5662-4409-97F7-2C1FF33587EA}"/>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C-5662-4409-97F7-2C1FF33587EA}"/>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E-5662-4409-97F7-2C1FF33587EA}"/>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0-5662-4409-97F7-2C1FF33587E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workspace2!$C$96:$C$103</c:f>
              <c:numCache>
                <c:formatCode>General</c:formatCode>
                <c:ptCount val="8"/>
                <c:pt idx="0">
                  <c:v>25</c:v>
                </c:pt>
                <c:pt idx="1">
                  <c:v>4</c:v>
                </c:pt>
                <c:pt idx="2">
                  <c:v>1.5811388300841898</c:v>
                </c:pt>
                <c:pt idx="3">
                  <c:v>1.479019945774904</c:v>
                </c:pt>
                <c:pt idx="4">
                  <c:v>1.5811388300841898</c:v>
                </c:pt>
                <c:pt idx="5">
                  <c:v>5.25</c:v>
                </c:pt>
                <c:pt idx="6">
                  <c:v>2.1875</c:v>
                </c:pt>
                <c:pt idx="7">
                  <c:v>2.5</c:v>
                </c:pt>
              </c:numCache>
            </c:numRef>
          </c:val>
          <c:extLst>
            <c:ext xmlns:c16="http://schemas.microsoft.com/office/drawing/2014/chart" uri="{C3380CC4-5D6E-409C-BE32-E72D297353CC}">
              <c16:uniqueId val="{00000021-5662-4409-97F7-2C1FF33587EA}"/>
            </c:ext>
          </c:extLst>
        </c:ser>
        <c:ser>
          <c:idx val="2"/>
          <c:order val="2"/>
          <c:tx>
            <c:strRef>
              <c:f>workspace2!$D$95</c:f>
              <c:strCache>
                <c:ptCount val="1"/>
                <c:pt idx="0">
                  <c:v>Sum of SAM-Total-Scale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3-5662-4409-97F7-2C1FF33587E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5-5662-4409-97F7-2C1FF33587E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7-5662-4409-97F7-2C1FF33587E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9-5662-4409-97F7-2C1FF33587E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B-5662-4409-97F7-2C1FF33587E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D-5662-4409-97F7-2C1FF33587E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F-5662-4409-97F7-2C1FF33587E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1-5662-4409-97F7-2C1FF33587E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3-5662-4409-97F7-2C1FF33587E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5-5662-4409-97F7-2C1FF33587E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7-5662-4409-97F7-2C1FF33587E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9-5662-4409-97F7-2C1FF33587EA}"/>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B-5662-4409-97F7-2C1FF33587EA}"/>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D-5662-4409-97F7-2C1FF33587EA}"/>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F-5662-4409-97F7-2C1FF33587EA}"/>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31-5662-4409-97F7-2C1FF33587E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workspace2!$D$96:$D$103</c:f>
              <c:numCache>
                <c:formatCode>General</c:formatCode>
                <c:ptCount val="8"/>
                <c:pt idx="0">
                  <c:v>43</c:v>
                </c:pt>
                <c:pt idx="1">
                  <c:v>17</c:v>
                </c:pt>
                <c:pt idx="2">
                  <c:v>6.5886807697530987</c:v>
                </c:pt>
                <c:pt idx="3">
                  <c:v>6.1631465178105254</c:v>
                </c:pt>
                <c:pt idx="4">
                  <c:v>6.5886807697530987</c:v>
                </c:pt>
                <c:pt idx="5">
                  <c:v>81.875</c:v>
                </c:pt>
                <c:pt idx="6">
                  <c:v>37.984375</c:v>
                </c:pt>
                <c:pt idx="7">
                  <c:v>43.410714285714285</c:v>
                </c:pt>
              </c:numCache>
            </c:numRef>
          </c:val>
          <c:extLst>
            <c:ext xmlns:c16="http://schemas.microsoft.com/office/drawing/2014/chart" uri="{C3380CC4-5D6E-409C-BE32-E72D297353CC}">
              <c16:uniqueId val="{00000032-5662-4409-97F7-2C1FF33587E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[DS_SemI_A1_P2_22D3031.xlsx]workspace2!PivotTable9</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TOTAL SCALE FOR </a:t>
            </a:r>
            <a:r>
              <a:rPr lang="en-US" sz="28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c:rich>
      </c:tx>
      <c:layout>
        <c:manualLayout>
          <c:xMode val="edge"/>
          <c:yMode val="edge"/>
          <c:x val="0.17437449906636132"/>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407617771903094E-2"/>
          <c:y val="0.1747173580206447"/>
          <c:w val="0.94196011292051496"/>
          <c:h val="0.63697684392575826"/>
        </c:manualLayout>
      </c:layout>
      <c:bar3DChart>
        <c:barDir val="col"/>
        <c:grouping val="standard"/>
        <c:varyColors val="0"/>
        <c:ser>
          <c:idx val="0"/>
          <c:order val="0"/>
          <c:tx>
            <c:strRef>
              <c:f>workspace2!$B$65</c:f>
              <c:strCache>
                <c:ptCount val="1"/>
                <c:pt idx="0">
                  <c:v>Sum of POP-Total-Scale</c:v>
                </c:pt>
              </c:strCache>
            </c:strRef>
          </c:tx>
          <c:spPr>
            <a:solidFill>
              <a:schemeClr val="accent1"/>
            </a:solidFill>
            <a:ln>
              <a:noFill/>
            </a:ln>
            <a:effectLst/>
            <a:sp3d/>
          </c:spPr>
          <c:invertIfNegative val="0"/>
          <c:cat>
            <c:strRef>
              <c:f>workspace2!$A$66:$A$73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workspace2!$B$66:$B$73</c:f>
              <c:numCache>
                <c:formatCode>General</c:formatCode>
                <c:ptCount val="8"/>
                <c:pt idx="0">
                  <c:v>41</c:v>
                </c:pt>
                <c:pt idx="1">
                  <c:v>24</c:v>
                </c:pt>
                <c:pt idx="2">
                  <c:v>5.2974641819016561</c:v>
                </c:pt>
                <c:pt idx="3">
                  <c:v>5.2815796958230541</c:v>
                </c:pt>
                <c:pt idx="4">
                  <c:v>5.2974641819016561</c:v>
                </c:pt>
                <c:pt idx="5">
                  <c:v>32.724550898203589</c:v>
                </c:pt>
                <c:pt idx="6">
                  <c:v>27.895084083330346</c:v>
                </c:pt>
                <c:pt idx="7">
                  <c:v>28.063126758530984</c:v>
                </c:pt>
              </c:numCache>
            </c:numRef>
          </c:val>
          <c:extLst>
            <c:ext xmlns:c16="http://schemas.microsoft.com/office/drawing/2014/chart" uri="{C3380CC4-5D6E-409C-BE32-E72D297353CC}">
              <c16:uniqueId val="{00000000-A2D6-4E42-9453-7ED78474E9DC}"/>
            </c:ext>
          </c:extLst>
        </c:ser>
        <c:ser>
          <c:idx val="1"/>
          <c:order val="1"/>
          <c:tx>
            <c:strRef>
              <c:f>workspace2!$C$65</c:f>
              <c:strCache>
                <c:ptCount val="1"/>
                <c:pt idx="0">
                  <c:v>Sum of SAM-Total-Scale</c:v>
                </c:pt>
              </c:strCache>
            </c:strRef>
          </c:tx>
          <c:spPr>
            <a:solidFill>
              <a:schemeClr val="accent2"/>
            </a:solidFill>
            <a:ln>
              <a:noFill/>
            </a:ln>
            <a:effectLst/>
            <a:sp3d/>
          </c:spPr>
          <c:invertIfNegative val="0"/>
          <c:cat>
            <c:strRef>
              <c:f>workspace2!$A$66:$A$73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workspace2!$C$66:$C$73</c:f>
              <c:numCache>
                <c:formatCode>General</c:formatCode>
                <c:ptCount val="8"/>
                <c:pt idx="0">
                  <c:v>43</c:v>
                </c:pt>
                <c:pt idx="1">
                  <c:v>17</c:v>
                </c:pt>
                <c:pt idx="2">
                  <c:v>6.5886807697530987</c:v>
                </c:pt>
                <c:pt idx="3">
                  <c:v>6.1631465178105254</c:v>
                </c:pt>
                <c:pt idx="4">
                  <c:v>6.5886807697530987</c:v>
                </c:pt>
                <c:pt idx="5">
                  <c:v>81.875</c:v>
                </c:pt>
                <c:pt idx="6">
                  <c:v>37.984375</c:v>
                </c:pt>
                <c:pt idx="7">
                  <c:v>43.410714285714285</c:v>
                </c:pt>
              </c:numCache>
            </c:numRef>
          </c:val>
          <c:extLst>
            <c:ext xmlns:c16="http://schemas.microsoft.com/office/drawing/2014/chart" uri="{C3380CC4-5D6E-409C-BE32-E72D297353CC}">
              <c16:uniqueId val="{00000001-A2D6-4E42-9453-7ED78474E9DC}"/>
            </c:ext>
          </c:extLst>
        </c:ser>
        <c:dLbls>
          <c:showLegendKey val="0"/>
          <c:showVal val="0"/>
          <c:showCatName val="0"/>
          <c:showSerName val="0"/>
          <c:showPercent val="0"/>
          <c:showBubbleSize val="0"/>
        </c:dLbls>
        <c:gapWidth val="150"/>
        <c:shape val="box"/>
        <c:axId val="663838223"/>
        <c:axId val="663844047"/>
        <c:axId val="1922514815"/>
      </c:bar3DChart>
      <c:catAx>
        <c:axId val="663838223"/>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44047"/>
        <c:crosses val="autoZero"/>
        <c:auto val="1"/>
        <c:lblAlgn val="ctr"/>
        <c:lblOffset val="100"/>
        <c:noMultiLvlLbl val="0"/>
      </c:catAx>
      <c:valAx>
        <c:axId val="663844047"/>
        <c:scaling>
          <c:orientation val="minMax"/>
          <c:max val="8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38223"/>
        <c:crosses val="autoZero"/>
        <c:crossBetween val="between"/>
      </c:valAx>
      <c:serAx>
        <c:axId val="1922514815"/>
        <c:scaling>
          <c:orientation val="minMax"/>
        </c:scaling>
        <c:delete val="1"/>
        <c:axPos val="b"/>
        <c:majorTickMark val="none"/>
        <c:minorTickMark val="none"/>
        <c:tickLblPos val="nextTo"/>
        <c:crossAx val="663844047"/>
        <c:crosses val="autoZero"/>
      </c:serAx>
      <c:spPr>
        <a:noFill/>
        <a:ln>
          <a:noFill/>
        </a:ln>
        <a:effectLst/>
      </c:spPr>
    </c:plotArea>
    <c:legend>
      <c:legendPos val="r"/>
      <c:layout>
        <c:manualLayout>
          <c:xMode val="edge"/>
          <c:yMode val="edge"/>
          <c:x val="0.38302267361170633"/>
          <c:y val="0.80973055778767677"/>
          <c:w val="0.2315249821496668"/>
          <c:h val="0.14376894456377684"/>
        </c:manualLayout>
      </c:layout>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[DS_SemI_A1_P2_22D3031.xlsx]workspace2!PivotTable7</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000" b="0" i="0" cap="none" spc="0" baseline="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rPr>
              <a:t> CFC-I SCALE FOR </a:t>
            </a:r>
            <a:r>
              <a:rPr lang="en-US" sz="2000" b="0" i="0" cap="none" spc="0" baseline="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000" b="0" cap="none" spc="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sz="2000" b="0" cap="none" spc="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624583670583419E-2"/>
          <c:y val="2.2245950683730063E-2"/>
          <c:w val="0.95511558737375979"/>
          <c:h val="0.80708376893146738"/>
        </c:manualLayout>
      </c:layout>
      <c:bar3DChart>
        <c:barDir val="col"/>
        <c:grouping val="standard"/>
        <c:varyColors val="0"/>
        <c:ser>
          <c:idx val="0"/>
          <c:order val="0"/>
          <c:tx>
            <c:strRef>
              <c:f>workspace2!$B$41</c:f>
              <c:strCache>
                <c:ptCount val="1"/>
                <c:pt idx="0">
                  <c:v>Sum of POP-I Scale</c:v>
                </c:pt>
              </c:strCache>
            </c:strRef>
          </c:tx>
          <c:spPr>
            <a:solidFill>
              <a:schemeClr val="accent1"/>
            </a:solidFill>
            <a:ln>
              <a:noFill/>
            </a:ln>
            <a:effectLst/>
            <a:sp3d/>
          </c:spPr>
          <c:invertIfNegative val="0"/>
          <c:cat>
            <c:strRef>
              <c:f>workspace2!$A$42:$A$49</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workspace2!$B$42:$B$49</c:f>
              <c:numCache>
                <c:formatCode>General</c:formatCode>
                <c:ptCount val="8"/>
                <c:pt idx="0">
                  <c:v>18</c:v>
                </c:pt>
                <c:pt idx="1">
                  <c:v>27</c:v>
                </c:pt>
                <c:pt idx="2">
                  <c:v>4.6400483119317633</c:v>
                </c:pt>
                <c:pt idx="3">
                  <c:v>4.6261350922696494</c:v>
                </c:pt>
                <c:pt idx="4">
                  <c:v>4.6400483119317633</c:v>
                </c:pt>
                <c:pt idx="5">
                  <c:v>22.562874251496979</c:v>
                </c:pt>
                <c:pt idx="6">
                  <c:v>21.401125891928718</c:v>
                </c:pt>
                <c:pt idx="7">
                  <c:v>21.530048337060805</c:v>
                </c:pt>
              </c:numCache>
            </c:numRef>
          </c:val>
          <c:extLst>
            <c:ext xmlns:c16="http://schemas.microsoft.com/office/drawing/2014/chart" uri="{C3380CC4-5D6E-409C-BE32-E72D297353CC}">
              <c16:uniqueId val="{00000000-CA21-4F4B-8178-409FAE9D806D}"/>
            </c:ext>
          </c:extLst>
        </c:ser>
        <c:ser>
          <c:idx val="1"/>
          <c:order val="1"/>
          <c:tx>
            <c:strRef>
              <c:f>workspace2!$C$41</c:f>
              <c:strCache>
                <c:ptCount val="1"/>
                <c:pt idx="0">
                  <c:v>Sum of SAM-I Scale</c:v>
                </c:pt>
              </c:strCache>
            </c:strRef>
          </c:tx>
          <c:spPr>
            <a:solidFill>
              <a:schemeClr val="accent2"/>
            </a:solidFill>
            <a:ln>
              <a:noFill/>
            </a:ln>
            <a:effectLst/>
            <a:sp3d/>
          </c:spPr>
          <c:invertIfNegative val="0"/>
          <c:cat>
            <c:strRef>
              <c:f>workspace2!$A$42:$A$49</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workspace2!$C$42:$C$49</c:f>
              <c:numCache>
                <c:formatCode>General</c:formatCode>
                <c:ptCount val="8"/>
                <c:pt idx="0">
                  <c:v>18.5</c:v>
                </c:pt>
                <c:pt idx="1">
                  <c:v>19</c:v>
                </c:pt>
                <c:pt idx="2">
                  <c:v>6.5451727031672524</c:v>
                </c:pt>
                <c:pt idx="3">
                  <c:v>6.1224484481292283</c:v>
                </c:pt>
                <c:pt idx="4">
                  <c:v>6.5451727031672524</c:v>
                </c:pt>
                <c:pt idx="5">
                  <c:v>43.125</c:v>
                </c:pt>
                <c:pt idx="6">
                  <c:v>37.484375</c:v>
                </c:pt>
                <c:pt idx="7">
                  <c:v>42.839285714285715</c:v>
                </c:pt>
              </c:numCache>
            </c:numRef>
          </c:val>
          <c:extLst>
            <c:ext xmlns:c16="http://schemas.microsoft.com/office/drawing/2014/chart" uri="{C3380CC4-5D6E-409C-BE32-E72D297353CC}">
              <c16:uniqueId val="{00000001-CA21-4F4B-8178-409FAE9D806D}"/>
            </c:ext>
          </c:extLst>
        </c:ser>
        <c:dLbls>
          <c:showLegendKey val="0"/>
          <c:showVal val="0"/>
          <c:showCatName val="0"/>
          <c:showSerName val="0"/>
          <c:showPercent val="0"/>
          <c:showBubbleSize val="0"/>
        </c:dLbls>
        <c:gapWidth val="150"/>
        <c:shape val="box"/>
        <c:axId val="656562351"/>
        <c:axId val="656574415"/>
        <c:axId val="704987359"/>
      </c:bar3DChart>
      <c:catAx>
        <c:axId val="656562351"/>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656574415"/>
        <c:crosses val="autoZero"/>
        <c:auto val="1"/>
        <c:lblAlgn val="ctr"/>
        <c:lblOffset val="100"/>
        <c:noMultiLvlLbl val="0"/>
      </c:catAx>
      <c:valAx>
        <c:axId val="656574415"/>
        <c:scaling>
          <c:orientation val="minMax"/>
          <c:max val="40"/>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656562351"/>
        <c:crosses val="autoZero"/>
        <c:crossBetween val="between"/>
      </c:valAx>
      <c:serAx>
        <c:axId val="704987359"/>
        <c:scaling>
          <c:orientation val="minMax"/>
        </c:scaling>
        <c:delete val="1"/>
        <c:axPos val="b"/>
        <c:majorTickMark val="none"/>
        <c:minorTickMark val="none"/>
        <c:tickLblPos val="nextTo"/>
        <c:crossAx val="656574415"/>
        <c:crosses val="autoZero"/>
      </c:serAx>
      <c:spPr>
        <a:noFill/>
        <a:ln>
          <a:noFill/>
        </a:ln>
        <a:effectLst/>
      </c:spPr>
    </c:plotArea>
    <c:legend>
      <c:legendPos val="r"/>
      <c:layout>
        <c:manualLayout>
          <c:xMode val="edge"/>
          <c:yMode val="edge"/>
          <c:x val="0.76499814970049862"/>
          <c:y val="0.83500113482867566"/>
          <c:w val="0.19252857058729014"/>
          <c:h val="0.14224830747994313"/>
        </c:manualLayout>
      </c:layout>
      <c:overlay val="0"/>
      <c:spPr>
        <a:noFill/>
        <a:ln>
          <a:noFill/>
        </a:ln>
        <a:effectLst/>
      </c:spPr>
      <c:txPr>
        <a:bodyPr rot="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[DS_SemI_A1_P2_22D3031.xlsx]workspace2!PivotTable8</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000" b="0" i="0" cap="none" spc="0" baseline="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rPr>
              <a:t> CFC-F SCALE FOR </a:t>
            </a:r>
            <a:r>
              <a:rPr lang="en-US" sz="2000" b="0" i="0" cap="none" spc="0" baseline="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000" b="0" cap="none" spc="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sz="2000" b="0" cap="none" spc="0">
              <a:ln w="0"/>
              <a:solidFill>
                <a:sysClr val="windowText" lastClr="000000"/>
              </a:solidFill>
              <a:effectLst>
                <a:outerShdw blurRad="38100" dist="19050" dir="2700000" algn="tl" rotWithShape="0">
                  <a:schemeClr val="dk1">
                    <a:alpha val="40000"/>
                  </a:schemeClr>
                </a:outerShdw>
              </a:effectLst>
              <a:latin typeface="Agency FB" panose="020B0503020202020204" pitchFamily="34" charset="0"/>
            </a:endParaRPr>
          </a:p>
        </c:rich>
      </c:tx>
      <c:layout>
        <c:manualLayout>
          <c:xMode val="edge"/>
          <c:yMode val="edge"/>
          <c:x val="0.19064402663952718"/>
          <c:y val="2.545454545454545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835119666998268E-2"/>
          <c:y val="1.9972851074518811E-2"/>
          <c:w val="0.95884348849190626"/>
          <c:h val="0.82819745420821311"/>
        </c:manualLayout>
      </c:layout>
      <c:bar3DChart>
        <c:barDir val="col"/>
        <c:grouping val="standard"/>
        <c:varyColors val="0"/>
        <c:ser>
          <c:idx val="0"/>
          <c:order val="0"/>
          <c:tx>
            <c:strRef>
              <c:f>workspace2!$B$54</c:f>
              <c:strCache>
                <c:ptCount val="1"/>
                <c:pt idx="0">
                  <c:v>Sum of POP-F Scale</c:v>
                </c:pt>
              </c:strCache>
            </c:strRef>
          </c:tx>
          <c:spPr>
            <a:solidFill>
              <a:schemeClr val="accent1"/>
            </a:solidFill>
            <a:ln>
              <a:noFill/>
            </a:ln>
            <a:effectLst/>
            <a:sp3d/>
          </c:spPr>
          <c:invertIfNegative val="0"/>
          <c:cat>
            <c:strRef>
              <c:f>workspace2!$A$55:$A$62</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workspace2!$B$55:$B$62</c:f>
              <c:numCache>
                <c:formatCode>General</c:formatCode>
                <c:ptCount val="8"/>
                <c:pt idx="0">
                  <c:v>23</c:v>
                </c:pt>
                <c:pt idx="1">
                  <c:v>20</c:v>
                </c:pt>
                <c:pt idx="2">
                  <c:v>3.9677383783789533</c:v>
                </c:pt>
                <c:pt idx="3">
                  <c:v>3.9558410850946912</c:v>
                </c:pt>
                <c:pt idx="4">
                  <c:v>3.9677383783789533</c:v>
                </c:pt>
                <c:pt idx="5">
                  <c:v>15.724550898203592</c:v>
                </c:pt>
                <c:pt idx="6">
                  <c:v>15.648678690523145</c:v>
                </c:pt>
                <c:pt idx="7">
                  <c:v>15.742947839261246</c:v>
                </c:pt>
              </c:numCache>
            </c:numRef>
          </c:val>
          <c:extLst>
            <c:ext xmlns:c16="http://schemas.microsoft.com/office/drawing/2014/chart" uri="{C3380CC4-5D6E-409C-BE32-E72D297353CC}">
              <c16:uniqueId val="{00000000-D34B-438F-9BD0-D7FE5DBF10CA}"/>
            </c:ext>
          </c:extLst>
        </c:ser>
        <c:ser>
          <c:idx val="1"/>
          <c:order val="1"/>
          <c:tx>
            <c:strRef>
              <c:f>workspace2!$C$54</c:f>
              <c:strCache>
                <c:ptCount val="1"/>
                <c:pt idx="0">
                  <c:v>Sum of SAM-F Scale</c:v>
                </c:pt>
              </c:strCache>
            </c:strRef>
          </c:tx>
          <c:spPr>
            <a:solidFill>
              <a:schemeClr val="accent2"/>
            </a:solidFill>
            <a:ln>
              <a:noFill/>
            </a:ln>
            <a:effectLst/>
            <a:sp3d/>
          </c:spPr>
          <c:invertIfNegative val="0"/>
          <c:cat>
            <c:strRef>
              <c:f>workspace2!$A$55:$A$62</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workspace2!$C$55:$C$62</c:f>
              <c:numCache>
                <c:formatCode>General</c:formatCode>
                <c:ptCount val="8"/>
                <c:pt idx="0">
                  <c:v>25</c:v>
                </c:pt>
                <c:pt idx="1">
                  <c:v>4</c:v>
                </c:pt>
                <c:pt idx="2">
                  <c:v>1.5811388300841898</c:v>
                </c:pt>
                <c:pt idx="3">
                  <c:v>1.479019945774904</c:v>
                </c:pt>
                <c:pt idx="4">
                  <c:v>1.5811388300841898</c:v>
                </c:pt>
                <c:pt idx="5">
                  <c:v>5.25</c:v>
                </c:pt>
                <c:pt idx="6">
                  <c:v>2.1875</c:v>
                </c:pt>
                <c:pt idx="7">
                  <c:v>2.5</c:v>
                </c:pt>
              </c:numCache>
            </c:numRef>
          </c:val>
          <c:extLst>
            <c:ext xmlns:c16="http://schemas.microsoft.com/office/drawing/2014/chart" uri="{C3380CC4-5D6E-409C-BE32-E72D297353CC}">
              <c16:uniqueId val="{00000001-D34B-438F-9BD0-D7FE5DBF10CA}"/>
            </c:ext>
          </c:extLst>
        </c:ser>
        <c:dLbls>
          <c:showLegendKey val="0"/>
          <c:showVal val="0"/>
          <c:showCatName val="0"/>
          <c:showSerName val="0"/>
          <c:showPercent val="0"/>
          <c:showBubbleSize val="0"/>
        </c:dLbls>
        <c:gapWidth val="150"/>
        <c:shape val="box"/>
        <c:axId val="663826575"/>
        <c:axId val="663835727"/>
        <c:axId val="583555967"/>
      </c:bar3DChart>
      <c:catAx>
        <c:axId val="663826575"/>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105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35727"/>
        <c:crosses val="autoZero"/>
        <c:auto val="1"/>
        <c:lblAlgn val="ctr"/>
        <c:lblOffset val="100"/>
        <c:noMultiLvlLbl val="0"/>
      </c:catAx>
      <c:valAx>
        <c:axId val="663835727"/>
        <c:scaling>
          <c:orientation val="minMax"/>
        </c:scaling>
        <c:delete val="0"/>
        <c:axPos val="l"/>
        <c:majorGridlines>
          <c:spPr>
            <a:ln w="9525" cap="flat" cmpd="sng" algn="ctr">
              <a:solidFill>
                <a:schemeClr val="bg1">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26575"/>
        <c:crosses val="autoZero"/>
        <c:crossBetween val="between"/>
      </c:valAx>
      <c:serAx>
        <c:axId val="583555967"/>
        <c:scaling>
          <c:orientation val="minMax"/>
        </c:scaling>
        <c:delete val="1"/>
        <c:axPos val="b"/>
        <c:majorTickMark val="none"/>
        <c:minorTickMark val="none"/>
        <c:tickLblPos val="nextTo"/>
        <c:crossAx val="663835727"/>
        <c:crosses val="autoZero"/>
      </c:serAx>
      <c:spPr>
        <a:noFill/>
        <a:ln>
          <a:noFill/>
        </a:ln>
        <a:effectLst/>
      </c:spPr>
    </c:plotArea>
    <c:legend>
      <c:legendPos val="r"/>
      <c:layout>
        <c:manualLayout>
          <c:xMode val="edge"/>
          <c:yMode val="edge"/>
          <c:x val="2.8969706671239687E-2"/>
          <c:y val="0.85424736932133549"/>
          <c:w val="0.19798582937156337"/>
          <c:h val="0.14257679091530046"/>
        </c:manualLayout>
      </c:layout>
      <c:overlay val="0"/>
      <c:spPr>
        <a:noFill/>
        <a:ln>
          <a:noFill/>
        </a:ln>
        <a:effectLst/>
      </c:spPr>
      <c:txPr>
        <a:bodyPr rot="0" spcFirstLastPara="1" vertOverflow="ellipsis" vert="horz" wrap="square" anchor="ctr" anchorCtr="1"/>
        <a:lstStyle/>
        <a:p>
          <a:pPr>
            <a:defRPr sz="11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[DS_SemI_A1_P2_22D3031.xlsx]workspace2!PivotTable6</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workspace2!$B$114</c:f>
              <c:strCache>
                <c:ptCount val="1"/>
                <c:pt idx="0">
                  <c:v>Sum of SAM-I Scale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workspace2!$B$115</c:f>
              <c:numCache>
                <c:formatCode>General</c:formatCode>
                <c:ptCount val="1"/>
                <c:pt idx="0">
                  <c:v>18.5</c:v>
                </c:pt>
              </c:numCache>
            </c:numRef>
          </c:val>
          <c:extLst>
            <c:ext xmlns:c16="http://schemas.microsoft.com/office/drawing/2014/chart" uri="{C3380CC4-5D6E-409C-BE32-E72D297353CC}">
              <c16:uniqueId val="{00000000-1BF8-4606-A846-FA0C656488E4}"/>
            </c:ext>
          </c:extLst>
        </c:ser>
        <c:ser>
          <c:idx val="1"/>
          <c:order val="1"/>
          <c:tx>
            <c:strRef>
              <c:f>workspace2!$C$114</c:f>
              <c:strCache>
                <c:ptCount val="1"/>
                <c:pt idx="0">
                  <c:v>Sum of POP-I Scale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workspace2!$C$115</c:f>
              <c:numCache>
                <c:formatCode>General</c:formatCode>
                <c:ptCount val="1"/>
                <c:pt idx="0">
                  <c:v>18</c:v>
                </c:pt>
              </c:numCache>
            </c:numRef>
          </c:val>
          <c:extLst>
            <c:ext xmlns:c16="http://schemas.microsoft.com/office/drawing/2014/chart" uri="{C3380CC4-5D6E-409C-BE32-E72D297353CC}">
              <c16:uniqueId val="{00000001-1BF8-4606-A846-FA0C656488E4}"/>
            </c:ext>
          </c:extLst>
        </c:ser>
        <c:ser>
          <c:idx val="2"/>
          <c:order val="2"/>
          <c:tx>
            <c:strRef>
              <c:f>workspace2!$D$114</c:f>
              <c:strCache>
                <c:ptCount val="1"/>
                <c:pt idx="0">
                  <c:v>Sum of SAM-F Scale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workspace2!$D$115</c:f>
              <c:numCache>
                <c:formatCode>General</c:formatCode>
                <c:ptCount val="1"/>
                <c:pt idx="0">
                  <c:v>25</c:v>
                </c:pt>
              </c:numCache>
            </c:numRef>
          </c:val>
          <c:extLst>
            <c:ext xmlns:c16="http://schemas.microsoft.com/office/drawing/2014/chart" uri="{C3380CC4-5D6E-409C-BE32-E72D297353CC}">
              <c16:uniqueId val="{00000002-1BF8-4606-A846-FA0C656488E4}"/>
            </c:ext>
          </c:extLst>
        </c:ser>
        <c:ser>
          <c:idx val="3"/>
          <c:order val="3"/>
          <c:tx>
            <c:strRef>
              <c:f>workspace2!$E$114</c:f>
              <c:strCache>
                <c:ptCount val="1"/>
                <c:pt idx="0">
                  <c:v>Sum of POP-F Scale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workspace2!$E$115</c:f>
              <c:numCache>
                <c:formatCode>General</c:formatCode>
                <c:ptCount val="1"/>
                <c:pt idx="0">
                  <c:v>23</c:v>
                </c:pt>
              </c:numCache>
            </c:numRef>
          </c:val>
          <c:extLst>
            <c:ext xmlns:c16="http://schemas.microsoft.com/office/drawing/2014/chart" uri="{C3380CC4-5D6E-409C-BE32-E72D297353CC}">
              <c16:uniqueId val="{00000003-1BF8-4606-A846-FA0C656488E4}"/>
            </c:ext>
          </c:extLst>
        </c:ser>
        <c:ser>
          <c:idx val="4"/>
          <c:order val="4"/>
          <c:tx>
            <c:strRef>
              <c:f>workspace2!$F$114</c:f>
              <c:strCache>
                <c:ptCount val="1"/>
                <c:pt idx="0">
                  <c:v>Sum of SAM-Total-Scale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workspace2!$F$115</c:f>
              <c:numCache>
                <c:formatCode>General</c:formatCode>
                <c:ptCount val="1"/>
                <c:pt idx="0">
                  <c:v>43</c:v>
                </c:pt>
              </c:numCache>
            </c:numRef>
          </c:val>
          <c:extLst>
            <c:ext xmlns:c16="http://schemas.microsoft.com/office/drawing/2014/chart" uri="{C3380CC4-5D6E-409C-BE32-E72D297353CC}">
              <c16:uniqueId val="{00000004-1BF8-4606-A846-FA0C656488E4}"/>
            </c:ext>
          </c:extLst>
        </c:ser>
        <c:ser>
          <c:idx val="5"/>
          <c:order val="5"/>
          <c:tx>
            <c:strRef>
              <c:f>workspace2!$G$114</c:f>
              <c:strCache>
                <c:ptCount val="1"/>
                <c:pt idx="0">
                  <c:v>Sum of POP-Total-Scale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workspace2!$G$115</c:f>
              <c:numCache>
                <c:formatCode>General</c:formatCode>
                <c:ptCount val="1"/>
                <c:pt idx="0">
                  <c:v>41</c:v>
                </c:pt>
              </c:numCache>
            </c:numRef>
          </c:val>
          <c:extLst>
            <c:ext xmlns:c16="http://schemas.microsoft.com/office/drawing/2014/chart" uri="{C3380CC4-5D6E-409C-BE32-E72D297353CC}">
              <c16:uniqueId val="{00000005-1BF8-4606-A846-FA0C656488E4}"/>
            </c:ext>
          </c:extLst>
        </c:ser>
        <c:dLbls>
          <c:showLegendKey val="0"/>
          <c:showVal val="0"/>
          <c:showCatName val="0"/>
          <c:showSerName val="0"/>
          <c:showPercent val="0"/>
          <c:showBubbleSize val="0"/>
        </c:dLbls>
        <c:gapWidth val="150"/>
        <c:shape val="box"/>
        <c:axId val="1345351135"/>
        <c:axId val="1345362783"/>
        <c:axId val="0"/>
      </c:bar3DChart>
      <c:catAx>
        <c:axId val="13453511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345362783"/>
        <c:crosses val="autoZero"/>
        <c:auto val="1"/>
        <c:lblAlgn val="ctr"/>
        <c:lblOffset val="100"/>
        <c:noMultiLvlLbl val="0"/>
      </c:catAx>
      <c:valAx>
        <c:axId val="1345362783"/>
        <c:scaling>
          <c:orientation val="minMax"/>
        </c:scaling>
        <c:delete val="0"/>
        <c:axPos val="b"/>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45351135"/>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10 Total Scale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workspace1!$B$1</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workspace1!$A$2:$A$15</c:f>
              <c:strCache>
                <c:ptCount val="13"/>
                <c:pt idx="0">
                  <c:v>Student1</c:v>
                </c:pt>
                <c:pt idx="1">
                  <c:v>Student102</c:v>
                </c:pt>
                <c:pt idx="2">
                  <c:v>Student114</c:v>
                </c:pt>
                <c:pt idx="3">
                  <c:v>Student119</c:v>
                </c:pt>
                <c:pt idx="4">
                  <c:v>Student123</c:v>
                </c:pt>
                <c:pt idx="5">
                  <c:v>Student128</c:v>
                </c:pt>
                <c:pt idx="6">
                  <c:v>Student139</c:v>
                </c:pt>
                <c:pt idx="7">
                  <c:v>Student148</c:v>
                </c:pt>
                <c:pt idx="8">
                  <c:v>Student158</c:v>
                </c:pt>
                <c:pt idx="9">
                  <c:v>Student159</c:v>
                </c:pt>
                <c:pt idx="10">
                  <c:v>Student2</c:v>
                </c:pt>
                <c:pt idx="11">
                  <c:v>Student48</c:v>
                </c:pt>
                <c:pt idx="12">
                  <c:v>Student99</c:v>
                </c:pt>
              </c:strCache>
            </c:strRef>
          </c:cat>
          <c:val>
            <c:numRef>
              <c:f>workspace1!$B$2:$B$15</c:f>
              <c:numCache>
                <c:formatCode>General</c:formatCode>
                <c:ptCount val="13"/>
                <c:pt idx="0">
                  <c:v>49</c:v>
                </c:pt>
                <c:pt idx="1">
                  <c:v>52</c:v>
                </c:pt>
                <c:pt idx="2">
                  <c:v>49</c:v>
                </c:pt>
                <c:pt idx="3">
                  <c:v>50</c:v>
                </c:pt>
                <c:pt idx="4">
                  <c:v>49</c:v>
                </c:pt>
                <c:pt idx="5">
                  <c:v>49</c:v>
                </c:pt>
                <c:pt idx="6">
                  <c:v>52</c:v>
                </c:pt>
                <c:pt idx="7">
                  <c:v>49</c:v>
                </c:pt>
                <c:pt idx="8">
                  <c:v>50</c:v>
                </c:pt>
                <c:pt idx="9">
                  <c:v>49</c:v>
                </c:pt>
                <c:pt idx="10">
                  <c:v>49</c:v>
                </c:pt>
                <c:pt idx="11">
                  <c:v>50</c:v>
                </c:pt>
                <c:pt idx="12">
                  <c:v>51</c:v>
                </c:pt>
              </c:numCache>
            </c:numRef>
          </c:val>
          <c:smooth val="0"/>
          <c:extLst>
            <c:ext xmlns:c16="http://schemas.microsoft.com/office/drawing/2014/chart" uri="{C3380CC4-5D6E-409C-BE32-E72D297353CC}">
              <c16:uniqueId val="{00000000-CE93-4D10-9797-0AD86F0835D3}"/>
            </c:ext>
          </c:extLst>
        </c:ser>
        <c:dLbls>
          <c:showLegendKey val="0"/>
          <c:showVal val="0"/>
          <c:showCatName val="0"/>
          <c:showSerName val="0"/>
          <c:showPercent val="0"/>
          <c:showBubbleSize val="0"/>
        </c:dLbls>
        <c:marker val="1"/>
        <c:smooth val="0"/>
        <c:axId val="1705180400"/>
        <c:axId val="1705180816"/>
      </c:lineChart>
      <c:catAx>
        <c:axId val="1705180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80816"/>
        <c:crosses val="autoZero"/>
        <c:auto val="1"/>
        <c:lblAlgn val="ctr"/>
        <c:lblOffset val="100"/>
        <c:noMultiLvlLbl val="0"/>
      </c:catAx>
      <c:valAx>
        <c:axId val="1705180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8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I</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CFC-I Scale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workspace1!$B$21</c:f>
              <c:strCache>
                <c:ptCount val="1"/>
                <c:pt idx="0">
                  <c:v>Total</c:v>
                </c:pt>
              </c:strCache>
            </c:strRef>
          </c:tx>
          <c:spPr>
            <a:solidFill>
              <a:schemeClr val="accent1"/>
            </a:solidFill>
            <a:ln>
              <a:noFill/>
            </a:ln>
            <a:effectLst/>
            <a:sp3d/>
          </c:spPr>
          <c:invertIfNegative val="0"/>
          <c:cat>
            <c:strRef>
              <c:f>workspace1!$A$22:$A$27</c:f>
              <c:strCache>
                <c:ptCount val="5"/>
                <c:pt idx="0">
                  <c:v>Student102</c:v>
                </c:pt>
                <c:pt idx="1">
                  <c:v>Student144</c:v>
                </c:pt>
                <c:pt idx="2">
                  <c:v>Student78</c:v>
                </c:pt>
                <c:pt idx="3">
                  <c:v>Student107</c:v>
                </c:pt>
                <c:pt idx="4">
                  <c:v>Student19</c:v>
                </c:pt>
              </c:strCache>
            </c:strRef>
          </c:cat>
          <c:val>
            <c:numRef>
              <c:f>workspace1!$B$22:$B$27</c:f>
              <c:numCache>
                <c:formatCode>General</c:formatCode>
                <c:ptCount val="5"/>
                <c:pt idx="0">
                  <c:v>28</c:v>
                </c:pt>
                <c:pt idx="1">
                  <c:v>27</c:v>
                </c:pt>
                <c:pt idx="2">
                  <c:v>26</c:v>
                </c:pt>
                <c:pt idx="3">
                  <c:v>26</c:v>
                </c:pt>
                <c:pt idx="4">
                  <c:v>24</c:v>
                </c:pt>
              </c:numCache>
            </c:numRef>
          </c:val>
          <c:extLst>
            <c:ext xmlns:c16="http://schemas.microsoft.com/office/drawing/2014/chart" uri="{C3380CC4-5D6E-409C-BE32-E72D297353CC}">
              <c16:uniqueId val="{00000000-9D2E-4A8C-8DA0-E209D9E824AF}"/>
            </c:ext>
          </c:extLst>
        </c:ser>
        <c:dLbls>
          <c:showLegendKey val="0"/>
          <c:showVal val="0"/>
          <c:showCatName val="0"/>
          <c:showSerName val="0"/>
          <c:showPercent val="0"/>
          <c:showBubbleSize val="0"/>
        </c:dLbls>
        <c:gapWidth val="150"/>
        <c:shape val="box"/>
        <c:axId val="1705164176"/>
        <c:axId val="1705170000"/>
        <c:axId val="0"/>
      </c:bar3DChart>
      <c:catAx>
        <c:axId val="1705164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70000"/>
        <c:crosses val="autoZero"/>
        <c:auto val="1"/>
        <c:lblAlgn val="ctr"/>
        <c:lblOffset val="100"/>
        <c:noMultiLvlLbl val="0"/>
      </c:catAx>
      <c:valAx>
        <c:axId val="170517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F</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CFC-F Scale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workspace1!$B$34</c:f>
              <c:strCache>
                <c:ptCount val="1"/>
                <c:pt idx="0">
                  <c:v>Total</c:v>
                </c:pt>
              </c:strCache>
            </c:strRef>
          </c:tx>
          <c:spPr>
            <a:solidFill>
              <a:schemeClr val="accent1"/>
            </a:solidFill>
            <a:ln>
              <a:noFill/>
            </a:ln>
            <a:effectLst/>
            <a:sp3d/>
          </c:spPr>
          <c:invertIfNegative val="0"/>
          <c:cat>
            <c:strRef>
              <c:f>workspace1!$A$35:$A$42</c:f>
              <c:strCache>
                <c:ptCount val="7"/>
                <c:pt idx="0">
                  <c:v>Student112</c:v>
                </c:pt>
                <c:pt idx="1">
                  <c:v>Student139</c:v>
                </c:pt>
                <c:pt idx="2">
                  <c:v>Student111</c:v>
                </c:pt>
                <c:pt idx="3">
                  <c:v>Student15</c:v>
                </c:pt>
                <c:pt idx="4">
                  <c:v>Student154</c:v>
                </c:pt>
                <c:pt idx="5">
                  <c:v>Student20</c:v>
                </c:pt>
                <c:pt idx="6">
                  <c:v>Student16</c:v>
                </c:pt>
              </c:strCache>
            </c:strRef>
          </c:cat>
          <c:val>
            <c:numRef>
              <c:f>workspace1!$B$35:$B$42</c:f>
              <c:numCache>
                <c:formatCode>General</c:formatCode>
                <c:ptCount val="7"/>
                <c:pt idx="0">
                  <c:v>30</c:v>
                </c:pt>
                <c:pt idx="1">
                  <c:v>29</c:v>
                </c:pt>
                <c:pt idx="2">
                  <c:v>29</c:v>
                </c:pt>
                <c:pt idx="3">
                  <c:v>29</c:v>
                </c:pt>
                <c:pt idx="4">
                  <c:v>27</c:v>
                </c:pt>
                <c:pt idx="5">
                  <c:v>27</c:v>
                </c:pt>
                <c:pt idx="6">
                  <c:v>27</c:v>
                </c:pt>
              </c:numCache>
            </c:numRef>
          </c:val>
          <c:extLst>
            <c:ext xmlns:c16="http://schemas.microsoft.com/office/drawing/2014/chart" uri="{C3380CC4-5D6E-409C-BE32-E72D297353CC}">
              <c16:uniqueId val="{00000000-B9E0-468B-B849-7778B64CAF4A}"/>
            </c:ext>
          </c:extLst>
        </c:ser>
        <c:dLbls>
          <c:showLegendKey val="0"/>
          <c:showVal val="0"/>
          <c:showCatName val="0"/>
          <c:showSerName val="0"/>
          <c:showPercent val="0"/>
          <c:showBubbleSize val="0"/>
        </c:dLbls>
        <c:gapWidth val="150"/>
        <c:shape val="box"/>
        <c:axId val="1705166256"/>
        <c:axId val="1705179152"/>
        <c:axId val="0"/>
      </c:bar3DChart>
      <c:catAx>
        <c:axId val="1705166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79152"/>
        <c:crosses val="autoZero"/>
        <c:auto val="1"/>
        <c:lblAlgn val="ctr"/>
        <c:lblOffset val="100"/>
        <c:noMultiLvlLbl val="0"/>
      </c:catAx>
      <c:valAx>
        <c:axId val="170517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6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[DS_SemI_A1_P2_22D3031.xlsx]workspace1!top5 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Top5 CFC-Total</a:t>
            </a:r>
            <a:r>
              <a:rPr lang="en-IN" baseline="0"/>
              <a:t> Scale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workspace1!$B$45</c:f>
              <c:strCache>
                <c:ptCount val="1"/>
                <c:pt idx="0">
                  <c:v>Total</c:v>
                </c:pt>
              </c:strCache>
            </c:strRef>
          </c:tx>
          <c:spPr>
            <a:solidFill>
              <a:schemeClr val="accent1"/>
            </a:solidFill>
            <a:ln>
              <a:noFill/>
            </a:ln>
            <a:effectLst/>
            <a:sp3d/>
          </c:spPr>
          <c:invertIfNegative val="0"/>
          <c:cat>
            <c:strRef>
              <c:f>workspace1!$A$46:$A$51</c:f>
              <c:strCache>
                <c:ptCount val="5"/>
                <c:pt idx="0">
                  <c:v>Student139</c:v>
                </c:pt>
                <c:pt idx="1">
                  <c:v>Student102</c:v>
                </c:pt>
                <c:pt idx="2">
                  <c:v>Student18</c:v>
                </c:pt>
                <c:pt idx="3">
                  <c:v>Student107</c:v>
                </c:pt>
                <c:pt idx="4">
                  <c:v>Student13</c:v>
                </c:pt>
              </c:strCache>
            </c:strRef>
          </c:cat>
          <c:val>
            <c:numRef>
              <c:f>workspace1!$B$46:$B$51</c:f>
              <c:numCache>
                <c:formatCode>General</c:formatCode>
                <c:ptCount val="5"/>
                <c:pt idx="0">
                  <c:v>52</c:v>
                </c:pt>
                <c:pt idx="1">
                  <c:v>52</c:v>
                </c:pt>
                <c:pt idx="2">
                  <c:v>48</c:v>
                </c:pt>
                <c:pt idx="3">
                  <c:v>48</c:v>
                </c:pt>
                <c:pt idx="4">
                  <c:v>48</c:v>
                </c:pt>
              </c:numCache>
            </c:numRef>
          </c:val>
          <c:extLst>
            <c:ext xmlns:c16="http://schemas.microsoft.com/office/drawing/2014/chart" uri="{C3380CC4-5D6E-409C-BE32-E72D297353CC}">
              <c16:uniqueId val="{00000000-3EE4-46E3-96E6-832274B2671D}"/>
            </c:ext>
          </c:extLst>
        </c:ser>
        <c:dLbls>
          <c:showLegendKey val="0"/>
          <c:showVal val="0"/>
          <c:showCatName val="0"/>
          <c:showSerName val="0"/>
          <c:showPercent val="0"/>
          <c:showBubbleSize val="0"/>
        </c:dLbls>
        <c:gapWidth val="150"/>
        <c:shape val="box"/>
        <c:axId val="1705205776"/>
        <c:axId val="1705203696"/>
        <c:axId val="0"/>
      </c:bar3DChart>
      <c:catAx>
        <c:axId val="170520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203696"/>
        <c:crosses val="autoZero"/>
        <c:auto val="1"/>
        <c:lblAlgn val="ctr"/>
        <c:lblOffset val="100"/>
        <c:noMultiLvlLbl val="0"/>
      </c:catAx>
      <c:valAx>
        <c:axId val="170520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20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[DS_SemI_A1_P2_22D3031.xlsx]workspace1!PivotTable13</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workspace1!$B$72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D6-46F6-AC5A-724EF4A1BF0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D6-46F6-AC5A-724EF4A1BF0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9D6-46F6-AC5A-724EF4A1BF0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9D6-46F6-AC5A-724EF4A1BF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workspace1!$A$73:$A$77</c:f>
              <c:strCache>
                <c:ptCount val="4"/>
                <c:pt idx="0">
                  <c:v>BCA</c:v>
                </c:pt>
                <c:pt idx="1">
                  <c:v>BBA</c:v>
                </c:pt>
                <c:pt idx="2">
                  <c:v>BSC</c:v>
                </c:pt>
                <c:pt idx="3">
                  <c:v>BCOM</c:v>
                </c:pt>
              </c:strCache>
            </c:strRef>
          </c:cat>
          <c:val>
            <c:numRef>
              <c:f>workspace1!$B$73:$B$77</c:f>
              <c:numCache>
                <c:formatCode>General</c:formatCode>
                <c:ptCount val="4"/>
                <c:pt idx="0">
                  <c:v>116</c:v>
                </c:pt>
                <c:pt idx="1">
                  <c:v>35</c:v>
                </c:pt>
                <c:pt idx="2">
                  <c:v>13</c:v>
                </c:pt>
                <c:pt idx="3">
                  <c:v>3</c:v>
                </c:pt>
              </c:numCache>
            </c:numRef>
          </c:val>
          <c:extLst>
            <c:ext xmlns:c16="http://schemas.microsoft.com/office/drawing/2014/chart" uri="{C3380CC4-5D6E-409C-BE32-E72D297353CC}">
              <c16:uniqueId val="{00000000-A2FB-40A9-9624-1D58A07D2E7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2587270341207347"/>
          <c:y val="0.3152314814814815"/>
          <c:w val="0.39419444444444446"/>
          <c:h val="0.65699074074074071"/>
        </c:manualLayout>
      </c:layout>
      <c:doughnutChart>
        <c:varyColors val="1"/>
        <c:ser>
          <c:idx val="0"/>
          <c:order val="0"/>
          <c:tx>
            <c:strRef>
              <c:f>workspace1!$B$57</c:f>
              <c:strCache>
                <c:ptCount val="1"/>
                <c:pt idx="0">
                  <c:v>Total</c:v>
                </c:pt>
              </c:strCache>
            </c:strRef>
          </c:tx>
          <c:dPt>
            <c:idx val="0"/>
            <c:bubble3D val="0"/>
            <c:explosion val="44"/>
            <c:spPr>
              <a:solidFill>
                <a:schemeClr val="accent1"/>
              </a:solidFill>
              <a:ln w="19050">
                <a:solidFill>
                  <a:schemeClr val="lt1"/>
                </a:solidFill>
              </a:ln>
              <a:effectLst/>
            </c:spPr>
            <c:extLst>
              <c:ext xmlns:c16="http://schemas.microsoft.com/office/drawing/2014/chart" uri="{C3380CC4-5D6E-409C-BE32-E72D297353CC}">
                <c16:uniqueId val="{00000003-515A-4811-A772-A74EE930EE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D2-4C33-9A4A-69576C8EE21A}"/>
              </c:ext>
            </c:extLst>
          </c:dPt>
          <c:cat>
            <c:strRef>
              <c:f>workspace1!$A$58:$A$60</c:f>
              <c:strCache>
                <c:ptCount val="2"/>
                <c:pt idx="0">
                  <c:v>Less Then 40</c:v>
                </c:pt>
                <c:pt idx="1">
                  <c:v>More Then 40</c:v>
                </c:pt>
              </c:strCache>
            </c:strRef>
          </c:cat>
          <c:val>
            <c:numRef>
              <c:f>workspace1!$B$58:$B$60</c:f>
              <c:numCache>
                <c:formatCode>General</c:formatCode>
                <c:ptCount val="2"/>
                <c:pt idx="0">
                  <c:v>77</c:v>
                </c:pt>
                <c:pt idx="1">
                  <c:v>90</c:v>
                </c:pt>
              </c:numCache>
            </c:numRef>
          </c:val>
          <c:extLst>
            <c:ext xmlns:c16="http://schemas.microsoft.com/office/drawing/2014/chart" uri="{C3380CC4-5D6E-409C-BE32-E72D297353CC}">
              <c16:uniqueId val="{00000000-515A-4811-A772-A74EE930EE63}"/>
            </c:ext>
          </c:extLst>
        </c:ser>
        <c:dLbls>
          <c:showLegendKey val="0"/>
          <c:showVal val="0"/>
          <c:showCatName val="0"/>
          <c:showSerName val="0"/>
          <c:showPercent val="0"/>
          <c:showBubbleSize val="0"/>
          <c:showLeaderLines val="1"/>
        </c:dLbls>
        <c:firstSliceAng val="279"/>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ln>
              <a:noFill/>
            </a:ln>
          </c:spPr>
          <c:dPt>
            <c:idx val="0"/>
            <c:bubble3D val="0"/>
            <c:spPr>
              <a:solidFill>
                <a:schemeClr val="tx2">
                  <a:lumMod val="60000"/>
                  <a:lumOff val="40000"/>
                </a:schemeClr>
              </a:solidFill>
              <a:ln w="19050">
                <a:noFill/>
              </a:ln>
              <a:effectLst/>
            </c:spPr>
            <c:extLst>
              <c:ext xmlns:c16="http://schemas.microsoft.com/office/drawing/2014/chart" uri="{C3380CC4-5D6E-409C-BE32-E72D297353CC}">
                <c16:uniqueId val="{00000003-7AFF-4699-BAC0-DFBB83B2EBC1}"/>
              </c:ext>
            </c:extLst>
          </c:dPt>
          <c:dPt>
            <c:idx val="1"/>
            <c:bubble3D val="0"/>
            <c:spPr>
              <a:solidFill>
                <a:schemeClr val="tx2">
                  <a:lumMod val="60000"/>
                  <a:lumOff val="40000"/>
                  <a:alpha val="64000"/>
                </a:schemeClr>
              </a:solidFill>
              <a:ln w="19050">
                <a:noFill/>
              </a:ln>
              <a:effectLst/>
            </c:spPr>
            <c:extLst>
              <c:ext xmlns:c16="http://schemas.microsoft.com/office/drawing/2014/chart" uri="{C3380CC4-5D6E-409C-BE32-E72D297353CC}">
                <c16:uniqueId val="{00000004-7AFF-4699-BAC0-DFBB83B2EBC1}"/>
              </c:ext>
            </c:extLst>
          </c:dPt>
          <c:dPt>
            <c:idx val="2"/>
            <c:bubble3D val="0"/>
            <c:spPr>
              <a:solidFill>
                <a:schemeClr val="bg1"/>
              </a:solidFill>
              <a:ln w="19050">
                <a:noFill/>
              </a:ln>
              <a:effectLst/>
            </c:spPr>
            <c:extLst>
              <c:ext xmlns:c16="http://schemas.microsoft.com/office/drawing/2014/chart" uri="{C3380CC4-5D6E-409C-BE32-E72D297353CC}">
                <c16:uniqueId val="{00000002-7AFF-4699-BAC0-DFBB83B2EBC1}"/>
              </c:ext>
            </c:extLst>
          </c:dPt>
          <c:val>
            <c:numRef>
              <c:f>workspace1!$L$45:$L$47</c:f>
              <c:numCache>
                <c:formatCode>General</c:formatCode>
                <c:ptCount val="3"/>
                <c:pt idx="0">
                  <c:v>77</c:v>
                </c:pt>
                <c:pt idx="1">
                  <c:v>90</c:v>
                </c:pt>
                <c:pt idx="2">
                  <c:v>167</c:v>
                </c:pt>
              </c:numCache>
            </c:numRef>
          </c:val>
          <c:extLst>
            <c:ext xmlns:c16="http://schemas.microsoft.com/office/drawing/2014/chart" uri="{C3380CC4-5D6E-409C-BE32-E72D297353CC}">
              <c16:uniqueId val="{00000000-7AFF-4699-BAC0-DFBB83B2EBC1}"/>
            </c:ext>
          </c:extLst>
        </c:ser>
        <c:dLbls>
          <c:showLegendKey val="0"/>
          <c:showVal val="0"/>
          <c:showCatName val="0"/>
          <c:showSerName val="0"/>
          <c:showPercent val="0"/>
          <c:showBubbleSize val="0"/>
          <c:showLeaderLines val="1"/>
        </c:dLbls>
        <c:firstSliceAng val="27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baseline="0">
                <a:effectLst>
                  <a:outerShdw blurRad="38100" dist="19050" dir="2700000" algn="tl" rotWithShape="0">
                    <a:schemeClr val="dk1">
                      <a:alpha val="40000"/>
                    </a:schemeClr>
                  </a:outerShdw>
                </a:effectLst>
              </a:rPr>
              <a:t> CFC-I SCALE FOR </a:t>
            </a:r>
            <a:r>
              <a:rPr lang="en-US" sz="1800" b="0" i="0" baseline="0">
                <a:effectLst>
                  <a:outerShdw blurRad="38100" dist="19050" dir="2700000" algn="tl" rotWithShape="0">
                    <a:schemeClr val="dk1">
                      <a:alpha val="40000"/>
                    </a:schemeClr>
                  </a:outerShdw>
                </a:effectLst>
              </a:rPr>
              <a:t>DATA_POPULATION &amp; RAWDATA SAMPLE </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614845719551903"/>
          <c:y val="0.42999060298204078"/>
          <c:w val="0.77889246249592148"/>
          <c:h val="0.33236728224528234"/>
        </c:manualLayout>
      </c:layout>
      <c:bar3DChart>
        <c:barDir val="col"/>
        <c:grouping val="standard"/>
        <c:varyColors val="0"/>
        <c:ser>
          <c:idx val="0"/>
          <c:order val="0"/>
          <c:tx>
            <c:strRef>
              <c:f>workspace2!$B$3</c:f>
              <c:strCache>
                <c:ptCount val="1"/>
                <c:pt idx="0">
                  <c:v>Sum of POP-I Scale</c:v>
                </c:pt>
              </c:strCache>
            </c:strRef>
          </c:tx>
          <c:spPr>
            <a:solidFill>
              <a:schemeClr val="accent1"/>
            </a:solidFill>
            <a:ln>
              <a:noFill/>
            </a:ln>
            <a:effectLst/>
            <a:sp3d/>
          </c:spPr>
          <c:invertIfNegative val="0"/>
          <c:cat>
            <c:strRef>
              <c:f>workspace2!$A$4:$A$7</c:f>
              <c:strCache>
                <c:ptCount val="3"/>
                <c:pt idx="0">
                  <c:v>Mean</c:v>
                </c:pt>
                <c:pt idx="1">
                  <c:v>Median</c:v>
                </c:pt>
                <c:pt idx="2">
                  <c:v>Mode</c:v>
                </c:pt>
              </c:strCache>
            </c:strRef>
          </c:cat>
          <c:val>
            <c:numRef>
              <c:f>workspace2!$B$4:$B$7</c:f>
              <c:numCache>
                <c:formatCode>General</c:formatCode>
                <c:ptCount val="3"/>
                <c:pt idx="0">
                  <c:v>18.077844311377245</c:v>
                </c:pt>
                <c:pt idx="1">
                  <c:v>18</c:v>
                </c:pt>
                <c:pt idx="2">
                  <c:v>17</c:v>
                </c:pt>
              </c:numCache>
            </c:numRef>
          </c:val>
          <c:extLst>
            <c:ext xmlns:c16="http://schemas.microsoft.com/office/drawing/2014/chart" uri="{C3380CC4-5D6E-409C-BE32-E72D297353CC}">
              <c16:uniqueId val="{00000000-A45F-4B2C-804A-54A2B26057AE}"/>
            </c:ext>
          </c:extLst>
        </c:ser>
        <c:ser>
          <c:idx val="1"/>
          <c:order val="1"/>
          <c:tx>
            <c:strRef>
              <c:f>workspace2!$C$3</c:f>
              <c:strCache>
                <c:ptCount val="1"/>
                <c:pt idx="0">
                  <c:v>Sum of SAM-I Scale</c:v>
                </c:pt>
              </c:strCache>
            </c:strRef>
          </c:tx>
          <c:spPr>
            <a:solidFill>
              <a:schemeClr val="accent2"/>
            </a:solidFill>
            <a:ln>
              <a:noFill/>
            </a:ln>
            <a:effectLst/>
            <a:sp3d/>
          </c:spPr>
          <c:invertIfNegative val="0"/>
          <c:cat>
            <c:strRef>
              <c:f>workspace2!$A$4:$A$7</c:f>
              <c:strCache>
                <c:ptCount val="3"/>
                <c:pt idx="0">
                  <c:v>Mean</c:v>
                </c:pt>
                <c:pt idx="1">
                  <c:v>Median</c:v>
                </c:pt>
                <c:pt idx="2">
                  <c:v>Mode</c:v>
                </c:pt>
              </c:strCache>
            </c:strRef>
          </c:cat>
          <c:val>
            <c:numRef>
              <c:f>workspace2!$C$4:$C$7</c:f>
              <c:numCache>
                <c:formatCode>General</c:formatCode>
                <c:ptCount val="3"/>
                <c:pt idx="0">
                  <c:v>16.625</c:v>
                </c:pt>
                <c:pt idx="1">
                  <c:v>19</c:v>
                </c:pt>
                <c:pt idx="2">
                  <c:v>19</c:v>
                </c:pt>
              </c:numCache>
            </c:numRef>
          </c:val>
          <c:extLst>
            <c:ext xmlns:c16="http://schemas.microsoft.com/office/drawing/2014/chart" uri="{C3380CC4-5D6E-409C-BE32-E72D297353CC}">
              <c16:uniqueId val="{00000004-A45F-4B2C-804A-54A2B26057AE}"/>
            </c:ext>
          </c:extLst>
        </c:ser>
        <c:dLbls>
          <c:showLegendKey val="0"/>
          <c:showVal val="0"/>
          <c:showCatName val="0"/>
          <c:showSerName val="0"/>
          <c:showPercent val="0"/>
          <c:showBubbleSize val="0"/>
        </c:dLbls>
        <c:gapWidth val="150"/>
        <c:shape val="box"/>
        <c:axId val="1858619279"/>
        <c:axId val="1858621359"/>
        <c:axId val="1821166879"/>
      </c:bar3DChart>
      <c:catAx>
        <c:axId val="1858619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21359"/>
        <c:crosses val="autoZero"/>
        <c:auto val="1"/>
        <c:lblAlgn val="ctr"/>
        <c:lblOffset val="100"/>
        <c:noMultiLvlLbl val="0"/>
      </c:catAx>
      <c:valAx>
        <c:axId val="185862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19279"/>
        <c:crosses val="autoZero"/>
        <c:crossBetween val="between"/>
      </c:valAx>
      <c:serAx>
        <c:axId val="1821166879"/>
        <c:scaling>
          <c:orientation val="minMax"/>
        </c:scaling>
        <c:delete val="1"/>
        <c:axPos val="b"/>
        <c:majorTickMark val="none"/>
        <c:minorTickMark val="none"/>
        <c:tickLblPos val="nextTo"/>
        <c:crossAx val="185862135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baseline="0">
                <a:effectLst>
                  <a:outerShdw blurRad="38100" dist="19050" dir="2700000" algn="tl" rotWithShape="0">
                    <a:schemeClr val="dk1">
                      <a:alpha val="40000"/>
                    </a:schemeClr>
                  </a:outerShdw>
                </a:effectLst>
              </a:rPr>
              <a:t> CFC-F SCALE FOR </a:t>
            </a:r>
            <a:r>
              <a:rPr lang="en-US" sz="1800" b="0" i="0" baseline="0">
                <a:effectLst>
                  <a:outerShdw blurRad="38100" dist="19050" dir="2700000" algn="tl" rotWithShape="0">
                    <a:schemeClr val="dk1">
                      <a:alpha val="40000"/>
                    </a:schemeClr>
                  </a:outerShdw>
                </a:effectLst>
              </a:rPr>
              <a:t>DATA_POPULATION &amp; RAWDATA SAMPLE </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workspace2!$B$15</c:f>
              <c:strCache>
                <c:ptCount val="1"/>
                <c:pt idx="0">
                  <c:v>Sum of POP-F Scale</c:v>
                </c:pt>
              </c:strCache>
            </c:strRef>
          </c:tx>
          <c:spPr>
            <a:solidFill>
              <a:schemeClr val="accent1"/>
            </a:solidFill>
            <a:ln>
              <a:noFill/>
            </a:ln>
            <a:effectLst/>
            <a:sp3d/>
          </c:spPr>
          <c:invertIfNegative val="0"/>
          <c:cat>
            <c:strRef>
              <c:f>workspace2!$A$16:$A$19</c:f>
              <c:strCache>
                <c:ptCount val="3"/>
                <c:pt idx="0">
                  <c:v>Mean</c:v>
                </c:pt>
                <c:pt idx="1">
                  <c:v>Median</c:v>
                </c:pt>
                <c:pt idx="2">
                  <c:v>Mode</c:v>
                </c:pt>
              </c:strCache>
            </c:strRef>
          </c:cat>
          <c:val>
            <c:numRef>
              <c:f>workspace2!$B$16:$B$19</c:f>
              <c:numCache>
                <c:formatCode>General</c:formatCode>
                <c:ptCount val="3"/>
                <c:pt idx="0">
                  <c:v>22.724550898203592</c:v>
                </c:pt>
                <c:pt idx="1">
                  <c:v>23</c:v>
                </c:pt>
                <c:pt idx="2">
                  <c:v>23</c:v>
                </c:pt>
              </c:numCache>
            </c:numRef>
          </c:val>
          <c:extLst>
            <c:ext xmlns:c16="http://schemas.microsoft.com/office/drawing/2014/chart" uri="{C3380CC4-5D6E-409C-BE32-E72D297353CC}">
              <c16:uniqueId val="{00000000-60BF-4FF1-8A32-B397D729E6A2}"/>
            </c:ext>
          </c:extLst>
        </c:ser>
        <c:ser>
          <c:idx val="1"/>
          <c:order val="1"/>
          <c:tx>
            <c:strRef>
              <c:f>workspace2!$C$15</c:f>
              <c:strCache>
                <c:ptCount val="1"/>
                <c:pt idx="0">
                  <c:v>Sum of SAM-F Scale</c:v>
                </c:pt>
              </c:strCache>
            </c:strRef>
          </c:tx>
          <c:spPr>
            <a:solidFill>
              <a:schemeClr val="accent2"/>
            </a:solidFill>
            <a:ln>
              <a:noFill/>
            </a:ln>
            <a:effectLst/>
            <a:sp3d/>
          </c:spPr>
          <c:invertIfNegative val="0"/>
          <c:cat>
            <c:strRef>
              <c:f>workspace2!$A$16:$A$19</c:f>
              <c:strCache>
                <c:ptCount val="3"/>
                <c:pt idx="0">
                  <c:v>Mean</c:v>
                </c:pt>
                <c:pt idx="1">
                  <c:v>Median</c:v>
                </c:pt>
                <c:pt idx="2">
                  <c:v>Mode</c:v>
                </c:pt>
              </c:strCache>
            </c:strRef>
          </c:cat>
          <c:val>
            <c:numRef>
              <c:f>workspace2!$C$16:$C$19</c:f>
              <c:numCache>
                <c:formatCode>General</c:formatCode>
                <c:ptCount val="3"/>
                <c:pt idx="0">
                  <c:v>24.75</c:v>
                </c:pt>
                <c:pt idx="1">
                  <c:v>25</c:v>
                </c:pt>
                <c:pt idx="2">
                  <c:v>23</c:v>
                </c:pt>
              </c:numCache>
            </c:numRef>
          </c:val>
          <c:extLst>
            <c:ext xmlns:c16="http://schemas.microsoft.com/office/drawing/2014/chart" uri="{C3380CC4-5D6E-409C-BE32-E72D297353CC}">
              <c16:uniqueId val="{00000004-60BF-4FF1-8A32-B397D729E6A2}"/>
            </c:ext>
          </c:extLst>
        </c:ser>
        <c:dLbls>
          <c:showLegendKey val="0"/>
          <c:showVal val="0"/>
          <c:showCatName val="0"/>
          <c:showSerName val="0"/>
          <c:showPercent val="0"/>
          <c:showBubbleSize val="0"/>
        </c:dLbls>
        <c:gapWidth val="150"/>
        <c:shape val="box"/>
        <c:axId val="1926783647"/>
        <c:axId val="1926781151"/>
        <c:axId val="1922530127"/>
      </c:bar3DChart>
      <c:catAx>
        <c:axId val="1926783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781151"/>
        <c:crosses val="autoZero"/>
        <c:auto val="1"/>
        <c:lblAlgn val="ctr"/>
        <c:lblOffset val="100"/>
        <c:noMultiLvlLbl val="0"/>
      </c:catAx>
      <c:valAx>
        <c:axId val="1926781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783647"/>
        <c:crosses val="autoZero"/>
        <c:crossBetween val="between"/>
      </c:valAx>
      <c:serAx>
        <c:axId val="1922530127"/>
        <c:scaling>
          <c:orientation val="minMax"/>
        </c:scaling>
        <c:delete val="1"/>
        <c:axPos val="b"/>
        <c:majorTickMark val="none"/>
        <c:minorTickMark val="none"/>
        <c:tickLblPos val="nextTo"/>
        <c:crossAx val="192678115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800" b="0" i="0" baseline="0">
                <a:effectLst>
                  <a:outerShdw blurRad="38100" dist="19050" dir="2700000" algn="tl" rotWithShape="0">
                    <a:schemeClr val="dk1">
                      <a:alpha val="40000"/>
                    </a:schemeClr>
                  </a:outerShdw>
                </a:effectLst>
              </a:rPr>
              <a:t>dATA_POPULATION </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571689861884"/>
              <c:y val="0.246772544345550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478166105536815"/>
              <c:y val="4.19047716813198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6.3166303404557797E-2"/>
              <c:y val="0.237460372860812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8.2390830527684575E-3"/>
              <c:y val="0.158306915240541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7463610175894691E-2"/>
              <c:y val="5.587302890842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8.5137191545273549E-2"/>
              <c:y val="4.65608574236887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9.0629913580452484E-2"/>
              <c:y val="-0.237460372860812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0.3445503449352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7.1405386457326095E-2"/>
              <c:y val="-0.121058229301590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071080796859893"/>
              <c:y val="0.195555601179492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195415263842038E-2"/>
              <c:y val="-6.9841286135533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dLbl>
          <c:idx val="0"/>
          <c:layout>
            <c:manualLayout>
              <c:x val="7.9644469510094601E-2"/>
              <c:y val="6.0529114650795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6688137299020979E-2"/>
              <c:y val="-0.13968257227106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dLbl>
          <c:idx val="0"/>
          <c:layout>
            <c:manualLayout>
              <c:x val="-7.1405386457326206E-2"/>
              <c:y val="-4.65608574236887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dLbl>
          <c:idx val="0"/>
          <c:layout>
            <c:manualLayout>
              <c:x val="-0.10161535765081038"/>
              <c:y val="-2.79365144542132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30349494983133"/>
              <c:y val="2.32804287118443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dLbl>
          <c:idx val="0"/>
          <c:layout>
            <c:manualLayout>
              <c:x val="-0.16478166105536818"/>
              <c:y val="6.9841286135533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02743830905471"/>
              <c:y val="0.125714315043959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workspace2!$B$29</c:f>
              <c:strCache>
                <c:ptCount val="1"/>
                <c:pt idx="0">
                  <c:v>Sum of POP-Total-Scale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5D3-41C5-B88E-3F490C01AF1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25D3-41C5-B88E-3F490C01AF1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25D3-41C5-B88E-3F490C01AF1E}"/>
              </c:ext>
            </c:extLst>
          </c:dPt>
          <c:dLbls>
            <c:dLbl>
              <c:idx val="0"/>
              <c:layout>
                <c:manualLayout>
                  <c:x val="4.1195415263842038E-2"/>
                  <c:y val="-0.344550344935296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25D3-41C5-B88E-3F490C01AF1E}"/>
                </c:ext>
              </c:extLst>
            </c:dLbl>
            <c:dLbl>
              <c:idx val="1"/>
              <c:layout>
                <c:manualLayout>
                  <c:x val="0.134571689861884"/>
                  <c:y val="0.2467725443455504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25D3-41C5-B88E-3F490C01AF1E}"/>
                </c:ext>
              </c:extLst>
            </c:dLbl>
            <c:dLbl>
              <c:idx val="2"/>
              <c:layout>
                <c:manualLayout>
                  <c:x val="-0.1702743830905471"/>
                  <c:y val="0.1257143150439596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25D3-41C5-B88E-3F490C01AF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workspace2!$B$30:$B$33</c:f>
              <c:numCache>
                <c:formatCode>General</c:formatCode>
                <c:ptCount val="3"/>
                <c:pt idx="0">
                  <c:v>40.802395209580837</c:v>
                </c:pt>
                <c:pt idx="1">
                  <c:v>41</c:v>
                </c:pt>
                <c:pt idx="2">
                  <c:v>43</c:v>
                </c:pt>
              </c:numCache>
            </c:numRef>
          </c:val>
          <c:extLst>
            <c:ext xmlns:c16="http://schemas.microsoft.com/office/drawing/2014/chart" uri="{C3380CC4-5D6E-409C-BE32-E72D297353CC}">
              <c16:uniqueId val="{00000000-25D3-41C5-B88E-3F490C01AF1E}"/>
            </c:ext>
          </c:extLst>
        </c:ser>
        <c:ser>
          <c:idx val="1"/>
          <c:order val="1"/>
          <c:tx>
            <c:strRef>
              <c:f>workspace2!$C$29</c:f>
              <c:strCache>
                <c:ptCount val="1"/>
                <c:pt idx="0">
                  <c:v>Sum of POP-F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25D3-41C5-B88E-3F490C01AF1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25D3-41C5-B88E-3F490C01AF1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8-25D3-41C5-B88E-3F490C01AF1E}"/>
              </c:ext>
            </c:extLst>
          </c:dPt>
          <c:dLbls>
            <c:dLbl>
              <c:idx val="0"/>
              <c:layout>
                <c:manualLayout>
                  <c:x val="0.1071080796859893"/>
                  <c:y val="0.1955556011794927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25D3-41C5-B88E-3F490C01AF1E}"/>
                </c:ext>
              </c:extLst>
            </c:dLbl>
            <c:dLbl>
              <c:idx val="1"/>
              <c:layout>
                <c:manualLayout>
                  <c:x val="-0.16478166105536815"/>
                  <c:y val="4.19047716813198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25D3-41C5-B88E-3F490C01AF1E}"/>
                </c:ext>
              </c:extLst>
            </c:dLbl>
            <c:dLbl>
              <c:idx val="2"/>
              <c:layout>
                <c:manualLayout>
                  <c:x val="-0.14830349494983133"/>
                  <c:y val="2.32804287118443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25D3-41C5-B88E-3F490C01AF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workspace2!$C$30:$C$33</c:f>
              <c:numCache>
                <c:formatCode>General</c:formatCode>
                <c:ptCount val="3"/>
                <c:pt idx="0">
                  <c:v>22.724550898203592</c:v>
                </c:pt>
                <c:pt idx="1">
                  <c:v>23</c:v>
                </c:pt>
                <c:pt idx="2">
                  <c:v>23</c:v>
                </c:pt>
              </c:numCache>
            </c:numRef>
          </c:val>
          <c:extLst>
            <c:ext xmlns:c16="http://schemas.microsoft.com/office/drawing/2014/chart" uri="{C3380CC4-5D6E-409C-BE32-E72D297353CC}">
              <c16:uniqueId val="{00000001-25D3-41C5-B88E-3F490C01AF1E}"/>
            </c:ext>
          </c:extLst>
        </c:ser>
        <c:ser>
          <c:idx val="2"/>
          <c:order val="2"/>
          <c:tx>
            <c:strRef>
              <c:f>workspace2!$D$29</c:f>
              <c:strCache>
                <c:ptCount val="1"/>
                <c:pt idx="0">
                  <c:v>Sum of POP-I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5D3-41C5-B88E-3F490C01AF1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5D3-41C5-B88E-3F490C01AF1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5D3-41C5-B88E-3F490C01AF1E}"/>
              </c:ext>
            </c:extLst>
          </c:dPt>
          <c:dLbls>
            <c:dLbl>
              <c:idx val="0"/>
              <c:layout>
                <c:manualLayout>
                  <c:x val="4.1195415263842038E-2"/>
                  <c:y val="-6.984128613553315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25D3-41C5-B88E-3F490C01AF1E}"/>
                </c:ext>
              </c:extLst>
            </c:dLbl>
            <c:dLbl>
              <c:idx val="1"/>
              <c:layout>
                <c:manualLayout>
                  <c:x val="-2.7463610175894691E-2"/>
                  <c:y val="5.58730289084265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5D3-41C5-B88E-3F490C01AF1E}"/>
                </c:ext>
              </c:extLst>
            </c:dLbl>
            <c:dLbl>
              <c:idx val="2"/>
              <c:layout>
                <c:manualLayout>
                  <c:x val="4.6688137299020979E-2"/>
                  <c:y val="-0.139682572271066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25D3-41C5-B88E-3F490C01AF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a:softEdge rad="0"/>
                </a:effectLst>
              </c:spPr>
            </c:leaderLines>
            <c:extLst>
              <c:ext xmlns:c15="http://schemas.microsoft.com/office/drawing/2012/chart" uri="{CE6537A1-D6FC-4f65-9D91-7224C49458BB}"/>
            </c:extLst>
          </c:dLbls>
          <c:cat>
            <c:strRef>
              <c:f>workspace2!$A$30:$A$33</c:f>
              <c:strCache>
                <c:ptCount val="3"/>
                <c:pt idx="0">
                  <c:v>Mean</c:v>
                </c:pt>
                <c:pt idx="1">
                  <c:v>Median</c:v>
                </c:pt>
                <c:pt idx="2">
                  <c:v>Mode</c:v>
                </c:pt>
              </c:strCache>
            </c:strRef>
          </c:cat>
          <c:val>
            <c:numRef>
              <c:f>workspace2!$D$30:$D$33</c:f>
              <c:numCache>
                <c:formatCode>General</c:formatCode>
                <c:ptCount val="3"/>
                <c:pt idx="0">
                  <c:v>18.077844311377245</c:v>
                </c:pt>
                <c:pt idx="1">
                  <c:v>18</c:v>
                </c:pt>
                <c:pt idx="2">
                  <c:v>17</c:v>
                </c:pt>
              </c:numCache>
            </c:numRef>
          </c:val>
          <c:extLst>
            <c:ext xmlns:c16="http://schemas.microsoft.com/office/drawing/2014/chart" uri="{C3380CC4-5D6E-409C-BE32-E72D297353CC}">
              <c16:uniqueId val="{00000002-25D3-41C5-B88E-3F490C01AF1E}"/>
            </c:ext>
          </c:extLst>
        </c:ser>
        <c:dLbls>
          <c:showLegendKey val="0"/>
          <c:showVal val="0"/>
          <c:showCatName val="0"/>
          <c:showSerName val="0"/>
          <c:showPercent val="1"/>
          <c:showBubbleSize val="0"/>
          <c:showLeaderLines val="1"/>
        </c:dLbls>
        <c:firstSliceAng val="10"/>
        <c:holeSize val="3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0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CFC-I SCALE FOR </a:t>
            </a:r>
            <a:r>
              <a:rPr lang="en-US" sz="20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0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sz="20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workspace2!$B$41</c:f>
              <c:strCache>
                <c:ptCount val="1"/>
                <c:pt idx="0">
                  <c:v>Sum of POP-I Scale</c:v>
                </c:pt>
              </c:strCache>
            </c:strRef>
          </c:tx>
          <c:spPr>
            <a:solidFill>
              <a:schemeClr val="accent1"/>
            </a:solidFill>
            <a:ln>
              <a:noFill/>
            </a:ln>
            <a:effectLst/>
            <a:sp3d/>
          </c:spPr>
          <c:invertIfNegative val="0"/>
          <c:cat>
            <c:strRef>
              <c:f>workspace2!$A$42:$A$49</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workspace2!$B$42:$B$49</c:f>
              <c:numCache>
                <c:formatCode>General</c:formatCode>
                <c:ptCount val="8"/>
                <c:pt idx="0">
                  <c:v>18</c:v>
                </c:pt>
                <c:pt idx="1">
                  <c:v>27</c:v>
                </c:pt>
                <c:pt idx="2">
                  <c:v>4.6400483119317633</c:v>
                </c:pt>
                <c:pt idx="3">
                  <c:v>4.6261350922696494</c:v>
                </c:pt>
                <c:pt idx="4">
                  <c:v>4.6400483119317633</c:v>
                </c:pt>
                <c:pt idx="5">
                  <c:v>22.562874251496979</c:v>
                </c:pt>
                <c:pt idx="6">
                  <c:v>21.401125891928718</c:v>
                </c:pt>
                <c:pt idx="7">
                  <c:v>21.530048337060805</c:v>
                </c:pt>
              </c:numCache>
            </c:numRef>
          </c:val>
          <c:extLst>
            <c:ext xmlns:c16="http://schemas.microsoft.com/office/drawing/2014/chart" uri="{C3380CC4-5D6E-409C-BE32-E72D297353CC}">
              <c16:uniqueId val="{00000000-0F7D-406F-B57B-DFAA94DF1763}"/>
            </c:ext>
          </c:extLst>
        </c:ser>
        <c:ser>
          <c:idx val="1"/>
          <c:order val="1"/>
          <c:tx>
            <c:strRef>
              <c:f>workspace2!$C$41</c:f>
              <c:strCache>
                <c:ptCount val="1"/>
                <c:pt idx="0">
                  <c:v>Sum of SAM-I Scale</c:v>
                </c:pt>
              </c:strCache>
            </c:strRef>
          </c:tx>
          <c:spPr>
            <a:solidFill>
              <a:schemeClr val="accent2"/>
            </a:solidFill>
            <a:ln>
              <a:noFill/>
            </a:ln>
            <a:effectLst/>
            <a:sp3d/>
          </c:spPr>
          <c:invertIfNegative val="0"/>
          <c:cat>
            <c:strRef>
              <c:f>workspace2!$A$42:$A$49</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workspace2!$C$42:$C$49</c:f>
              <c:numCache>
                <c:formatCode>General</c:formatCode>
                <c:ptCount val="8"/>
                <c:pt idx="0">
                  <c:v>18.5</c:v>
                </c:pt>
                <c:pt idx="1">
                  <c:v>19</c:v>
                </c:pt>
                <c:pt idx="2">
                  <c:v>6.5451727031672524</c:v>
                </c:pt>
                <c:pt idx="3">
                  <c:v>6.1224484481292283</c:v>
                </c:pt>
                <c:pt idx="4">
                  <c:v>6.5451727031672524</c:v>
                </c:pt>
                <c:pt idx="5">
                  <c:v>43.125</c:v>
                </c:pt>
                <c:pt idx="6">
                  <c:v>37.484375</c:v>
                </c:pt>
                <c:pt idx="7">
                  <c:v>42.839285714285715</c:v>
                </c:pt>
              </c:numCache>
            </c:numRef>
          </c:val>
          <c:extLst>
            <c:ext xmlns:c16="http://schemas.microsoft.com/office/drawing/2014/chart" uri="{C3380CC4-5D6E-409C-BE32-E72D297353CC}">
              <c16:uniqueId val="{00000001-0F7D-406F-B57B-DFAA94DF1763}"/>
            </c:ext>
          </c:extLst>
        </c:ser>
        <c:dLbls>
          <c:showLegendKey val="0"/>
          <c:showVal val="0"/>
          <c:showCatName val="0"/>
          <c:showSerName val="0"/>
          <c:showPercent val="0"/>
          <c:showBubbleSize val="0"/>
        </c:dLbls>
        <c:gapWidth val="150"/>
        <c:shape val="box"/>
        <c:axId val="656562351"/>
        <c:axId val="656574415"/>
        <c:axId val="704987359"/>
      </c:bar3DChart>
      <c:catAx>
        <c:axId val="65656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6574415"/>
        <c:crosses val="autoZero"/>
        <c:auto val="1"/>
        <c:lblAlgn val="ctr"/>
        <c:lblOffset val="100"/>
        <c:noMultiLvlLbl val="0"/>
      </c:catAx>
      <c:valAx>
        <c:axId val="65657441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6562351"/>
        <c:crosses val="autoZero"/>
        <c:crossBetween val="between"/>
      </c:valAx>
      <c:serAx>
        <c:axId val="704987359"/>
        <c:scaling>
          <c:orientation val="minMax"/>
        </c:scaling>
        <c:delete val="1"/>
        <c:axPos val="b"/>
        <c:majorTickMark val="none"/>
        <c:minorTickMark val="none"/>
        <c:tickLblPos val="nextTo"/>
        <c:crossAx val="65657441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[DS_SemI_A1_P2_22D3031.xlsx]workspace2!PivotTable8</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0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CFC-F SCALE FOR </a:t>
            </a:r>
            <a:r>
              <a:rPr lang="en-US" sz="20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0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sz="20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129265091863515E-2"/>
          <c:y val="5.0925925925925923E-2"/>
          <c:w val="0.6607151716829297"/>
          <c:h val="0.69414807524059496"/>
        </c:manualLayout>
      </c:layout>
      <c:bar3DChart>
        <c:barDir val="col"/>
        <c:grouping val="standard"/>
        <c:varyColors val="0"/>
        <c:ser>
          <c:idx val="0"/>
          <c:order val="0"/>
          <c:tx>
            <c:strRef>
              <c:f>workspace2!$B$54</c:f>
              <c:strCache>
                <c:ptCount val="1"/>
                <c:pt idx="0">
                  <c:v>Sum of POP-F Scale</c:v>
                </c:pt>
              </c:strCache>
            </c:strRef>
          </c:tx>
          <c:spPr>
            <a:solidFill>
              <a:schemeClr val="accent1"/>
            </a:solidFill>
            <a:ln>
              <a:noFill/>
            </a:ln>
            <a:effectLst/>
            <a:sp3d/>
          </c:spPr>
          <c:invertIfNegative val="0"/>
          <c:cat>
            <c:strRef>
              <c:f>workspace2!$A$55:$A$62</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workspace2!$B$55:$B$62</c:f>
              <c:numCache>
                <c:formatCode>General</c:formatCode>
                <c:ptCount val="8"/>
                <c:pt idx="0">
                  <c:v>23</c:v>
                </c:pt>
                <c:pt idx="1">
                  <c:v>20</c:v>
                </c:pt>
                <c:pt idx="2">
                  <c:v>3.9677383783789533</c:v>
                </c:pt>
                <c:pt idx="3">
                  <c:v>3.9558410850946912</c:v>
                </c:pt>
                <c:pt idx="4">
                  <c:v>3.9677383783789533</c:v>
                </c:pt>
                <c:pt idx="5">
                  <c:v>15.724550898203592</c:v>
                </c:pt>
                <c:pt idx="6">
                  <c:v>15.648678690523145</c:v>
                </c:pt>
                <c:pt idx="7">
                  <c:v>15.742947839261246</c:v>
                </c:pt>
              </c:numCache>
            </c:numRef>
          </c:val>
          <c:extLst>
            <c:ext xmlns:c16="http://schemas.microsoft.com/office/drawing/2014/chart" uri="{C3380CC4-5D6E-409C-BE32-E72D297353CC}">
              <c16:uniqueId val="{00000000-18C6-4454-A46D-3A1094BBF8D6}"/>
            </c:ext>
          </c:extLst>
        </c:ser>
        <c:ser>
          <c:idx val="1"/>
          <c:order val="1"/>
          <c:tx>
            <c:strRef>
              <c:f>workspace2!$C$54</c:f>
              <c:strCache>
                <c:ptCount val="1"/>
                <c:pt idx="0">
                  <c:v>Sum of SAM-F Scale</c:v>
                </c:pt>
              </c:strCache>
            </c:strRef>
          </c:tx>
          <c:spPr>
            <a:solidFill>
              <a:schemeClr val="accent2"/>
            </a:solidFill>
            <a:ln>
              <a:noFill/>
            </a:ln>
            <a:effectLst/>
            <a:sp3d/>
          </c:spPr>
          <c:invertIfNegative val="0"/>
          <c:cat>
            <c:strRef>
              <c:f>workspace2!$A$55:$A$62</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workspace2!$C$55:$C$62</c:f>
              <c:numCache>
                <c:formatCode>General</c:formatCode>
                <c:ptCount val="8"/>
                <c:pt idx="0">
                  <c:v>25</c:v>
                </c:pt>
                <c:pt idx="1">
                  <c:v>4</c:v>
                </c:pt>
                <c:pt idx="2">
                  <c:v>1.5811388300841898</c:v>
                </c:pt>
                <c:pt idx="3">
                  <c:v>1.479019945774904</c:v>
                </c:pt>
                <c:pt idx="4">
                  <c:v>1.5811388300841898</c:v>
                </c:pt>
                <c:pt idx="5">
                  <c:v>5.25</c:v>
                </c:pt>
                <c:pt idx="6">
                  <c:v>2.1875</c:v>
                </c:pt>
                <c:pt idx="7">
                  <c:v>2.5</c:v>
                </c:pt>
              </c:numCache>
            </c:numRef>
          </c:val>
          <c:extLst>
            <c:ext xmlns:c16="http://schemas.microsoft.com/office/drawing/2014/chart" uri="{C3380CC4-5D6E-409C-BE32-E72D297353CC}">
              <c16:uniqueId val="{00000001-18C6-4454-A46D-3A1094BBF8D6}"/>
            </c:ext>
          </c:extLst>
        </c:ser>
        <c:dLbls>
          <c:showLegendKey val="0"/>
          <c:showVal val="0"/>
          <c:showCatName val="0"/>
          <c:showSerName val="0"/>
          <c:showPercent val="0"/>
          <c:showBubbleSize val="0"/>
        </c:dLbls>
        <c:gapWidth val="150"/>
        <c:shape val="box"/>
        <c:axId val="663826575"/>
        <c:axId val="663835727"/>
        <c:axId val="583555967"/>
      </c:bar3DChart>
      <c:catAx>
        <c:axId val="663826575"/>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63835727"/>
        <c:crosses val="autoZero"/>
        <c:auto val="1"/>
        <c:lblAlgn val="ctr"/>
        <c:lblOffset val="100"/>
        <c:noMultiLvlLbl val="0"/>
      </c:catAx>
      <c:valAx>
        <c:axId val="663835727"/>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26575"/>
        <c:crosses val="autoZero"/>
        <c:crossBetween val="between"/>
      </c:valAx>
      <c:serAx>
        <c:axId val="583555967"/>
        <c:scaling>
          <c:orientation val="minMax"/>
        </c:scaling>
        <c:delete val="1"/>
        <c:axPos val="b"/>
        <c:majorTickMark val="none"/>
        <c:minorTickMark val="none"/>
        <c:tickLblPos val="nextTo"/>
        <c:crossAx val="66383572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[DS_SemI_A1_P2_22D3031.xlsx]workspace2!PivotTable9</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2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TOTAL SCALE FOR </a:t>
            </a:r>
            <a:r>
              <a:rPr lang="en-US" sz="2800" b="0" i="0"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DATA_POPULATION &amp; RAWDATA SAMPLE </a:t>
            </a:r>
            <a:endParaRPr lang="en-IN" sz="2800" b="0"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c:rich>
      </c:tx>
      <c:layout>
        <c:manualLayout>
          <c:xMode val="edge"/>
          <c:yMode val="edge"/>
          <c:x val="0.17241848727053796"/>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560474198468248E-2"/>
          <c:y val="0.25207989734756425"/>
          <c:w val="0.70169047845431132"/>
          <c:h val="0.54472098923846346"/>
        </c:manualLayout>
      </c:layout>
      <c:bar3DChart>
        <c:barDir val="col"/>
        <c:grouping val="standard"/>
        <c:varyColors val="0"/>
        <c:ser>
          <c:idx val="0"/>
          <c:order val="0"/>
          <c:tx>
            <c:strRef>
              <c:f>workspace2!$B$65</c:f>
              <c:strCache>
                <c:ptCount val="1"/>
                <c:pt idx="0">
                  <c:v>Sum of POP-Total-Scale</c:v>
                </c:pt>
              </c:strCache>
            </c:strRef>
          </c:tx>
          <c:spPr>
            <a:solidFill>
              <a:schemeClr val="accent1"/>
            </a:solidFill>
            <a:ln>
              <a:noFill/>
            </a:ln>
            <a:effectLst/>
            <a:sp3d/>
          </c:spPr>
          <c:invertIfNegative val="0"/>
          <c:cat>
            <c:strRef>
              <c:f>workspace2!$A$66:$A$73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workspace2!$B$66:$B$73</c:f>
              <c:numCache>
                <c:formatCode>General</c:formatCode>
                <c:ptCount val="8"/>
                <c:pt idx="0">
                  <c:v>41</c:v>
                </c:pt>
                <c:pt idx="1">
                  <c:v>24</c:v>
                </c:pt>
                <c:pt idx="2">
                  <c:v>5.2974641819016561</c:v>
                </c:pt>
                <c:pt idx="3">
                  <c:v>5.2815796958230541</c:v>
                </c:pt>
                <c:pt idx="4">
                  <c:v>5.2974641819016561</c:v>
                </c:pt>
                <c:pt idx="5">
                  <c:v>32.724550898203589</c:v>
                </c:pt>
                <c:pt idx="6">
                  <c:v>27.895084083330346</c:v>
                </c:pt>
                <c:pt idx="7">
                  <c:v>28.063126758530984</c:v>
                </c:pt>
              </c:numCache>
            </c:numRef>
          </c:val>
          <c:extLst>
            <c:ext xmlns:c16="http://schemas.microsoft.com/office/drawing/2014/chart" uri="{C3380CC4-5D6E-409C-BE32-E72D297353CC}">
              <c16:uniqueId val="{00000000-3A2E-4FFD-9799-42CA68B862E9}"/>
            </c:ext>
          </c:extLst>
        </c:ser>
        <c:ser>
          <c:idx val="1"/>
          <c:order val="1"/>
          <c:tx>
            <c:strRef>
              <c:f>workspace2!$C$65</c:f>
              <c:strCache>
                <c:ptCount val="1"/>
                <c:pt idx="0">
                  <c:v>Sum of SAM-Total-Scale</c:v>
                </c:pt>
              </c:strCache>
            </c:strRef>
          </c:tx>
          <c:spPr>
            <a:solidFill>
              <a:schemeClr val="accent2"/>
            </a:solidFill>
            <a:ln>
              <a:noFill/>
            </a:ln>
            <a:effectLst/>
            <a:sp3d/>
          </c:spPr>
          <c:invertIfNegative val="0"/>
          <c:cat>
            <c:strRef>
              <c:f>workspace2!$A$66:$A$73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workspace2!$C$66:$C$73</c:f>
              <c:numCache>
                <c:formatCode>General</c:formatCode>
                <c:ptCount val="8"/>
                <c:pt idx="0">
                  <c:v>43</c:v>
                </c:pt>
                <c:pt idx="1">
                  <c:v>17</c:v>
                </c:pt>
                <c:pt idx="2">
                  <c:v>6.5886807697530987</c:v>
                </c:pt>
                <c:pt idx="3">
                  <c:v>6.1631465178105254</c:v>
                </c:pt>
                <c:pt idx="4">
                  <c:v>6.5886807697530987</c:v>
                </c:pt>
                <c:pt idx="5">
                  <c:v>81.875</c:v>
                </c:pt>
                <c:pt idx="6">
                  <c:v>37.984375</c:v>
                </c:pt>
                <c:pt idx="7">
                  <c:v>43.410714285714285</c:v>
                </c:pt>
              </c:numCache>
            </c:numRef>
          </c:val>
          <c:extLst>
            <c:ext xmlns:c16="http://schemas.microsoft.com/office/drawing/2014/chart" uri="{C3380CC4-5D6E-409C-BE32-E72D297353CC}">
              <c16:uniqueId val="{00000001-3A2E-4FFD-9799-42CA68B862E9}"/>
            </c:ext>
          </c:extLst>
        </c:ser>
        <c:dLbls>
          <c:showLegendKey val="0"/>
          <c:showVal val="0"/>
          <c:showCatName val="0"/>
          <c:showSerName val="0"/>
          <c:showPercent val="0"/>
          <c:showBubbleSize val="0"/>
        </c:dLbls>
        <c:gapWidth val="150"/>
        <c:shape val="box"/>
        <c:axId val="663838223"/>
        <c:axId val="663844047"/>
        <c:axId val="1922514815"/>
      </c:bar3DChart>
      <c:catAx>
        <c:axId val="663838223"/>
        <c:scaling>
          <c:orientation val="minMax"/>
        </c:scaling>
        <c:delete val="0"/>
        <c:axPos val="b"/>
        <c:numFmt formatCode="General" sourceLinked="1"/>
        <c:majorTickMark val="none"/>
        <c:minorTickMark val="none"/>
        <c:tickLblPos val="nextTo"/>
        <c:spPr>
          <a:noFill/>
          <a:ln w="9525" cap="flat" cmpd="sng" algn="ctr">
            <a:solidFill>
              <a:schemeClr val="dk1">
                <a:shade val="95000"/>
                <a:satMod val="105000"/>
              </a:schemeClr>
            </a:solidFill>
            <a:prstDash val="soli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63844047"/>
        <c:crosses val="autoZero"/>
        <c:auto val="1"/>
        <c:lblAlgn val="ctr"/>
        <c:lblOffset val="100"/>
        <c:noMultiLvlLbl val="0"/>
      </c:catAx>
      <c:valAx>
        <c:axId val="663844047"/>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63838223"/>
        <c:crosses val="autoZero"/>
        <c:crossBetween val="between"/>
      </c:valAx>
      <c:serAx>
        <c:axId val="1922514815"/>
        <c:scaling>
          <c:orientation val="minMax"/>
        </c:scaling>
        <c:delete val="1"/>
        <c:axPos val="b"/>
        <c:majorTickMark val="none"/>
        <c:minorTickMark val="none"/>
        <c:tickLblPos val="nextTo"/>
        <c:crossAx val="6638440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[DS_SemI_A1_P2_22D3031.xlsx]workspace2!PivotTable10</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800" b="0" i="0" baseline="0">
                <a:effectLst>
                  <a:outerShdw blurRad="38100" dist="19050" dir="2700000" algn="tl" rotWithShape="0">
                    <a:schemeClr val="dk1">
                      <a:alpha val="40000"/>
                    </a:schemeClr>
                  </a:outerShdw>
                </a:effectLst>
              </a:rPr>
              <a:t>RAWDATA SAMPLE </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213567316362629"/>
              <c:y val="2.30947470179589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286588749393082"/>
              <c:y val="-0.120092684493386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45068322119719"/>
              <c:y val="-4.233988041901319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2022612193937714E-2"/>
              <c:y val="-0.207852723161630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56187140181729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516959145453283"/>
              <c:y val="0.175520077336488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488849968786848"/>
              <c:y val="7.85221398610605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0843275299993059E-2"/>
              <c:y val="5.54273928431013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
              <c:y val="0.267899065408324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workspace2!$F$29</c:f>
              <c:strCache>
                <c:ptCount val="1"/>
                <c:pt idx="0">
                  <c:v>Sum of SAM-I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647-44C4-9456-FADCD65A32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B647-44C4-9456-FADCD65A320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B647-44C4-9456-FADCD65A320B}"/>
              </c:ext>
            </c:extLst>
          </c:dPt>
          <c:dLbls>
            <c:dLbl>
              <c:idx val="0"/>
              <c:layout>
                <c:manualLayout>
                  <c:x val="0.16516959145453283"/>
                  <c:y val="0.1755200773364881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647-44C4-9456-FADCD65A320B}"/>
                </c:ext>
              </c:extLst>
            </c:dLbl>
            <c:dLbl>
              <c:idx val="1"/>
              <c:layout>
                <c:manualLayout>
                  <c:x val="0"/>
                  <c:y val="0.2678990654083240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647-44C4-9456-FADCD65A320B}"/>
                </c:ext>
              </c:extLst>
            </c:dLbl>
            <c:dLbl>
              <c:idx val="2"/>
              <c:layout>
                <c:manualLayout>
                  <c:x val="-0.19545068322119719"/>
                  <c:y val="-4.2339880419013199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647-44C4-9456-FADCD65A320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workspace2!$F$30:$F$33</c:f>
              <c:numCache>
                <c:formatCode>General</c:formatCode>
                <c:ptCount val="3"/>
                <c:pt idx="0">
                  <c:v>16.625</c:v>
                </c:pt>
                <c:pt idx="1">
                  <c:v>19</c:v>
                </c:pt>
                <c:pt idx="2">
                  <c:v>19</c:v>
                </c:pt>
              </c:numCache>
            </c:numRef>
          </c:val>
          <c:extLst>
            <c:ext xmlns:c16="http://schemas.microsoft.com/office/drawing/2014/chart" uri="{C3380CC4-5D6E-409C-BE32-E72D297353CC}">
              <c16:uniqueId val="{00000000-B647-44C4-9456-FADCD65A320B}"/>
            </c:ext>
          </c:extLst>
        </c:ser>
        <c:ser>
          <c:idx val="1"/>
          <c:order val="1"/>
          <c:tx>
            <c:strRef>
              <c:f>workspace2!$G$29</c:f>
              <c:strCache>
                <c:ptCount val="1"/>
                <c:pt idx="0">
                  <c:v>Sum of SAM-F 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B647-44C4-9456-FADCD65A32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B647-44C4-9456-FADCD65A320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647-44C4-9456-FADCD65A320B}"/>
              </c:ext>
            </c:extLst>
          </c:dPt>
          <c:dLbls>
            <c:dLbl>
              <c:idx val="0"/>
              <c:layout>
                <c:manualLayout>
                  <c:x val="0.11561871401817299"/>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647-44C4-9456-FADCD65A320B}"/>
                </c:ext>
              </c:extLst>
            </c:dLbl>
            <c:dLbl>
              <c:idx val="1"/>
              <c:layout>
                <c:manualLayout>
                  <c:x val="-0.13488849968786848"/>
                  <c:y val="7.85221398610605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647-44C4-9456-FADCD65A320B}"/>
                </c:ext>
              </c:extLst>
            </c:dLbl>
            <c:dLbl>
              <c:idx val="2"/>
              <c:layout>
                <c:manualLayout>
                  <c:x val="-0.11286588749393082"/>
                  <c:y val="-0.120092684493386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647-44C4-9456-FADCD65A320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workspace2!$G$30:$G$33</c:f>
              <c:numCache>
                <c:formatCode>General</c:formatCode>
                <c:ptCount val="3"/>
                <c:pt idx="0">
                  <c:v>24.75</c:v>
                </c:pt>
                <c:pt idx="1">
                  <c:v>25</c:v>
                </c:pt>
                <c:pt idx="2">
                  <c:v>23</c:v>
                </c:pt>
              </c:numCache>
            </c:numRef>
          </c:val>
          <c:extLst>
            <c:ext xmlns:c16="http://schemas.microsoft.com/office/drawing/2014/chart" uri="{C3380CC4-5D6E-409C-BE32-E72D297353CC}">
              <c16:uniqueId val="{00000001-B647-44C4-9456-FADCD65A320B}"/>
            </c:ext>
          </c:extLst>
        </c:ser>
        <c:ser>
          <c:idx val="2"/>
          <c:order val="2"/>
          <c:tx>
            <c:strRef>
              <c:f>workspace2!$H$29</c:f>
              <c:strCache>
                <c:ptCount val="1"/>
                <c:pt idx="0">
                  <c:v>Sum of SAM-Total-Scale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647-44C4-9456-FADCD65A32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647-44C4-9456-FADCD65A320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B647-44C4-9456-FADCD65A320B}"/>
              </c:ext>
            </c:extLst>
          </c:dPt>
          <c:dLbls>
            <c:dLbl>
              <c:idx val="0"/>
              <c:layout>
                <c:manualLayout>
                  <c:x val="2.2022612193937714E-2"/>
                  <c:y val="-0.2078527231616308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647-44C4-9456-FADCD65A320B}"/>
                </c:ext>
              </c:extLst>
            </c:dLbl>
            <c:dLbl>
              <c:idx val="1"/>
              <c:layout>
                <c:manualLayout>
                  <c:x val="-9.0843275299993059E-2"/>
                  <c:y val="5.54273928431013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647-44C4-9456-FADCD65A320B}"/>
                </c:ext>
              </c:extLst>
            </c:dLbl>
            <c:dLbl>
              <c:idx val="2"/>
              <c:layout>
                <c:manualLayout>
                  <c:x val="-0.13213567316362629"/>
                  <c:y val="2.30947470179589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647-44C4-9456-FADCD65A320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shade val="95000"/>
                      <a:satMod val="105000"/>
                    </a:schemeClr>
                  </a:solidFill>
                  <a:prstDash val="solid"/>
                  <a:round/>
                </a:ln>
                <a:effectLst/>
              </c:spPr>
            </c:leaderLines>
            <c:extLst>
              <c:ext xmlns:c15="http://schemas.microsoft.com/office/drawing/2012/chart" uri="{CE6537A1-D6FC-4f65-9D91-7224C49458BB}"/>
            </c:extLst>
          </c:dLbls>
          <c:cat>
            <c:strRef>
              <c:f>workspace2!$E$30:$E$33</c:f>
              <c:strCache>
                <c:ptCount val="3"/>
                <c:pt idx="0">
                  <c:v>Mean</c:v>
                </c:pt>
                <c:pt idx="1">
                  <c:v>Median</c:v>
                </c:pt>
                <c:pt idx="2">
                  <c:v>Mode</c:v>
                </c:pt>
              </c:strCache>
            </c:strRef>
          </c:cat>
          <c:val>
            <c:numRef>
              <c:f>workspace2!$H$30:$H$33</c:f>
              <c:numCache>
                <c:formatCode>General</c:formatCode>
                <c:ptCount val="3"/>
                <c:pt idx="0">
                  <c:v>41.375</c:v>
                </c:pt>
                <c:pt idx="1">
                  <c:v>44</c:v>
                </c:pt>
                <c:pt idx="2">
                  <c:v>48</c:v>
                </c:pt>
              </c:numCache>
            </c:numRef>
          </c:val>
          <c:extLst>
            <c:ext xmlns:c16="http://schemas.microsoft.com/office/drawing/2014/chart" uri="{C3380CC4-5D6E-409C-BE32-E72D297353CC}">
              <c16:uniqueId val="{00000002-B647-44C4-9456-FADCD65A320B}"/>
            </c:ext>
          </c:extLst>
        </c:ser>
        <c:dLbls>
          <c:showLegendKey val="0"/>
          <c:showVal val="0"/>
          <c:showCatName val="0"/>
          <c:showSerName val="0"/>
          <c:showPercent val="1"/>
          <c:showBubbleSize val="0"/>
          <c:showLeaderLines val="1"/>
        </c:dLbls>
        <c:firstSliceAng val="20"/>
        <c:holeSize val="3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[DS_SemI_A1_P2_22D3031.xlsx]workspace2!PivotTable11</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dATA</a:t>
            </a:r>
            <a:r>
              <a:rPr lang="en-US" sz="20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_POPULATION </a:t>
            </a:r>
            <a:endPar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workspace2!$B$80</c:f>
              <c:strCache>
                <c:ptCount val="1"/>
                <c:pt idx="0">
                  <c:v>Sum of POP-I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DEF-4D02-8E7C-E84245C9F28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DEF-4D02-8E7C-E84245C9F28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DEF-4D02-8E7C-E84245C9F28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DEF-4D02-8E7C-E84245C9F285}"/>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DEF-4D02-8E7C-E84245C9F285}"/>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DEF-4D02-8E7C-E84245C9F285}"/>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8DEF-4D02-8E7C-E84245C9F285}"/>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8DEF-4D02-8E7C-E84245C9F28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8DEF-4D02-8E7C-E84245C9F28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8DEF-4D02-8E7C-E84245C9F28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8DEF-4D02-8E7C-E84245C9F28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8DEF-4D02-8E7C-E84245C9F28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8DEF-4D02-8E7C-E84245C9F28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8DEF-4D02-8E7C-E84245C9F28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8DEF-4D02-8E7C-E84245C9F28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8DEF-4D02-8E7C-E84245C9F28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workspace2!$B$81:$B$88</c:f>
              <c:numCache>
                <c:formatCode>General</c:formatCode>
                <c:ptCount val="8"/>
                <c:pt idx="0">
                  <c:v>18</c:v>
                </c:pt>
                <c:pt idx="1">
                  <c:v>27</c:v>
                </c:pt>
                <c:pt idx="2">
                  <c:v>4.6400483119317633</c:v>
                </c:pt>
                <c:pt idx="3">
                  <c:v>4.6261350922696494</c:v>
                </c:pt>
                <c:pt idx="4">
                  <c:v>4.6400483119317633</c:v>
                </c:pt>
                <c:pt idx="5">
                  <c:v>22.562874251496979</c:v>
                </c:pt>
                <c:pt idx="6">
                  <c:v>21.401125891928718</c:v>
                </c:pt>
                <c:pt idx="7">
                  <c:v>21.530048337060805</c:v>
                </c:pt>
              </c:numCache>
            </c:numRef>
          </c:val>
          <c:extLst>
            <c:ext xmlns:c16="http://schemas.microsoft.com/office/drawing/2014/chart" uri="{C3380CC4-5D6E-409C-BE32-E72D297353CC}">
              <c16:uniqueId val="{00000000-8DEF-4D02-8E7C-E84245C9F285}"/>
            </c:ext>
          </c:extLst>
        </c:ser>
        <c:ser>
          <c:idx val="1"/>
          <c:order val="1"/>
          <c:tx>
            <c:strRef>
              <c:f>workspace2!$C$80</c:f>
              <c:strCache>
                <c:ptCount val="1"/>
                <c:pt idx="0">
                  <c:v>Sum of POP-F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8DEF-4D02-8E7C-E84245C9F28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8DEF-4D02-8E7C-E84245C9F28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8DEF-4D02-8E7C-E84245C9F28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8DEF-4D02-8E7C-E84245C9F285}"/>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8DEF-4D02-8E7C-E84245C9F285}"/>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8DEF-4D02-8E7C-E84245C9F285}"/>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8DEF-4D02-8E7C-E84245C9F285}"/>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8DEF-4D02-8E7C-E84245C9F28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C-8DEF-4D02-8E7C-E84245C9F28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8DEF-4D02-8E7C-E84245C9F28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E-8DEF-4D02-8E7C-E84245C9F28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8DEF-4D02-8E7C-E84245C9F28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0-8DEF-4D02-8E7C-E84245C9F28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8DEF-4D02-8E7C-E84245C9F28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2-8DEF-4D02-8E7C-E84245C9F28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3-8DEF-4D02-8E7C-E84245C9F28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workspace2!$C$81:$C$88</c:f>
              <c:numCache>
                <c:formatCode>General</c:formatCode>
                <c:ptCount val="8"/>
                <c:pt idx="0">
                  <c:v>23</c:v>
                </c:pt>
                <c:pt idx="1">
                  <c:v>20</c:v>
                </c:pt>
                <c:pt idx="2">
                  <c:v>3.9677383783789533</c:v>
                </c:pt>
                <c:pt idx="3">
                  <c:v>3.9558410850946912</c:v>
                </c:pt>
                <c:pt idx="4">
                  <c:v>3.9677383783789533</c:v>
                </c:pt>
                <c:pt idx="5">
                  <c:v>15.724550898203592</c:v>
                </c:pt>
                <c:pt idx="6">
                  <c:v>15.648678690523145</c:v>
                </c:pt>
                <c:pt idx="7">
                  <c:v>15.742947839261246</c:v>
                </c:pt>
              </c:numCache>
            </c:numRef>
          </c:val>
          <c:extLst>
            <c:ext xmlns:c16="http://schemas.microsoft.com/office/drawing/2014/chart" uri="{C3380CC4-5D6E-409C-BE32-E72D297353CC}">
              <c16:uniqueId val="{00000001-8DEF-4D02-8E7C-E84245C9F285}"/>
            </c:ext>
          </c:extLst>
        </c:ser>
        <c:ser>
          <c:idx val="2"/>
          <c:order val="2"/>
          <c:tx>
            <c:strRef>
              <c:f>workspace2!$D$80</c:f>
              <c:strCache>
                <c:ptCount val="1"/>
                <c:pt idx="0">
                  <c:v>Sum of POP-Total-Scale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8DEF-4D02-8E7C-E84245C9F28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8DEF-4D02-8E7C-E84245C9F28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8DEF-4D02-8E7C-E84245C9F28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8DEF-4D02-8E7C-E84245C9F285}"/>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8DEF-4D02-8E7C-E84245C9F285}"/>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8DEF-4D02-8E7C-E84245C9F285}"/>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8DEF-4D02-8E7C-E84245C9F285}"/>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8DEF-4D02-8E7C-E84245C9F28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4-8DEF-4D02-8E7C-E84245C9F28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5-8DEF-4D02-8E7C-E84245C9F28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6-8DEF-4D02-8E7C-E84245C9F28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7-8DEF-4D02-8E7C-E84245C9F28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8-8DEF-4D02-8E7C-E84245C9F28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9-8DEF-4D02-8E7C-E84245C9F28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A-8DEF-4D02-8E7C-E84245C9F28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B-8DEF-4D02-8E7C-E84245C9F28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workspace2!$A$81:$A$88</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workspace2!$D$81:$D$88</c:f>
              <c:numCache>
                <c:formatCode>General</c:formatCode>
                <c:ptCount val="8"/>
                <c:pt idx="0">
                  <c:v>41</c:v>
                </c:pt>
                <c:pt idx="1">
                  <c:v>24</c:v>
                </c:pt>
                <c:pt idx="2">
                  <c:v>5.2974641819016561</c:v>
                </c:pt>
                <c:pt idx="3">
                  <c:v>5.2815796958230541</c:v>
                </c:pt>
                <c:pt idx="4">
                  <c:v>5.2974641819016561</c:v>
                </c:pt>
                <c:pt idx="5">
                  <c:v>32.724550898203589</c:v>
                </c:pt>
                <c:pt idx="6">
                  <c:v>27.895084083330346</c:v>
                </c:pt>
                <c:pt idx="7">
                  <c:v>28.063126758530984</c:v>
                </c:pt>
              </c:numCache>
            </c:numRef>
          </c:val>
          <c:extLst>
            <c:ext xmlns:c16="http://schemas.microsoft.com/office/drawing/2014/chart" uri="{C3380CC4-5D6E-409C-BE32-E72D297353CC}">
              <c16:uniqueId val="{00000002-8DEF-4D02-8E7C-E84245C9F28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[DS_SemI_A1_P2_22D3031.xlsx]workspace2!PivotTable12</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RAWDATA</a:t>
            </a:r>
            <a:r>
              <a:rPr lang="en-US" sz="20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SAMPLE </a:t>
            </a:r>
            <a:endParaRPr lang="en-US" sz="20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5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workspace2!$B$95</c:f>
              <c:strCache>
                <c:ptCount val="1"/>
                <c:pt idx="0">
                  <c:v>Sum of SAM-I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3BD2-459E-884A-810F5FE4119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BD2-459E-884A-810F5FE4119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3BD2-459E-884A-810F5FE4119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3BD2-459E-884A-810F5FE4119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3BD2-459E-884A-810F5FE4119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3BD2-459E-884A-810F5FE4119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3BD2-459E-884A-810F5FE4119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3BD2-459E-884A-810F5FE4119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3BD2-459E-884A-810F5FE4119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3BD2-459E-884A-810F5FE4119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3BD2-459E-884A-810F5FE4119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3BD2-459E-884A-810F5FE4119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3BD2-459E-884A-810F5FE4119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3BD2-459E-884A-810F5FE4119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3BD2-459E-884A-810F5FE4119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3BD2-459E-884A-810F5FE411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workspace2!$B$96:$B$103</c:f>
              <c:numCache>
                <c:formatCode>General</c:formatCode>
                <c:ptCount val="8"/>
                <c:pt idx="0">
                  <c:v>18.5</c:v>
                </c:pt>
                <c:pt idx="1">
                  <c:v>19</c:v>
                </c:pt>
                <c:pt idx="2">
                  <c:v>6.5451727031672524</c:v>
                </c:pt>
                <c:pt idx="3">
                  <c:v>6.1224484481292283</c:v>
                </c:pt>
                <c:pt idx="4">
                  <c:v>6.5451727031672524</c:v>
                </c:pt>
                <c:pt idx="5">
                  <c:v>43.125</c:v>
                </c:pt>
                <c:pt idx="6">
                  <c:v>37.484375</c:v>
                </c:pt>
                <c:pt idx="7">
                  <c:v>42.839285714285715</c:v>
                </c:pt>
              </c:numCache>
            </c:numRef>
          </c:val>
          <c:extLst>
            <c:ext xmlns:c16="http://schemas.microsoft.com/office/drawing/2014/chart" uri="{C3380CC4-5D6E-409C-BE32-E72D297353CC}">
              <c16:uniqueId val="{00000000-3BD2-459E-884A-810F5FE4119C}"/>
            </c:ext>
          </c:extLst>
        </c:ser>
        <c:ser>
          <c:idx val="1"/>
          <c:order val="1"/>
          <c:tx>
            <c:strRef>
              <c:f>workspace2!$C$95</c:f>
              <c:strCache>
                <c:ptCount val="1"/>
                <c:pt idx="0">
                  <c:v>Sum of SAM-F 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3BD2-459E-884A-810F5FE4119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3BD2-459E-884A-810F5FE4119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3BD2-459E-884A-810F5FE4119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3BD2-459E-884A-810F5FE4119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3BD2-459E-884A-810F5FE4119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3BD2-459E-884A-810F5FE4119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3BD2-459E-884A-810F5FE4119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3BD2-459E-884A-810F5FE4119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C-3BD2-459E-884A-810F5FE4119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3BD2-459E-884A-810F5FE4119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E-3BD2-459E-884A-810F5FE4119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3BD2-459E-884A-810F5FE4119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0-3BD2-459E-884A-810F5FE4119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3BD2-459E-884A-810F5FE4119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2-3BD2-459E-884A-810F5FE4119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3-3BD2-459E-884A-810F5FE411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workspace2!$C$96:$C$103</c:f>
              <c:numCache>
                <c:formatCode>General</c:formatCode>
                <c:ptCount val="8"/>
                <c:pt idx="0">
                  <c:v>25</c:v>
                </c:pt>
                <c:pt idx="1">
                  <c:v>4</c:v>
                </c:pt>
                <c:pt idx="2">
                  <c:v>1.5811388300841898</c:v>
                </c:pt>
                <c:pt idx="3">
                  <c:v>1.479019945774904</c:v>
                </c:pt>
                <c:pt idx="4">
                  <c:v>1.5811388300841898</c:v>
                </c:pt>
                <c:pt idx="5">
                  <c:v>5.25</c:v>
                </c:pt>
                <c:pt idx="6">
                  <c:v>2.1875</c:v>
                </c:pt>
                <c:pt idx="7">
                  <c:v>2.5</c:v>
                </c:pt>
              </c:numCache>
            </c:numRef>
          </c:val>
          <c:extLst>
            <c:ext xmlns:c16="http://schemas.microsoft.com/office/drawing/2014/chart" uri="{C3380CC4-5D6E-409C-BE32-E72D297353CC}">
              <c16:uniqueId val="{00000001-3BD2-459E-884A-810F5FE4119C}"/>
            </c:ext>
          </c:extLst>
        </c:ser>
        <c:ser>
          <c:idx val="2"/>
          <c:order val="2"/>
          <c:tx>
            <c:strRef>
              <c:f>workspace2!$D$95</c:f>
              <c:strCache>
                <c:ptCount val="1"/>
                <c:pt idx="0">
                  <c:v>Sum of SAM-Total-Scale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3BD2-459E-884A-810F5FE4119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3BD2-459E-884A-810F5FE4119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3BD2-459E-884A-810F5FE4119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3BD2-459E-884A-810F5FE4119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3BD2-459E-884A-810F5FE4119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3BD2-459E-884A-810F5FE4119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3BD2-459E-884A-810F5FE4119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3BD2-459E-884A-810F5FE4119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4-3BD2-459E-884A-810F5FE4119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5-3BD2-459E-884A-810F5FE4119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6-3BD2-459E-884A-810F5FE4119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7-3BD2-459E-884A-810F5FE4119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8-3BD2-459E-884A-810F5FE4119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9-3BD2-459E-884A-810F5FE4119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A-3BD2-459E-884A-810F5FE4119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B-3BD2-459E-884A-810F5FE411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workspace2!$A$96:$A$103</c:f>
              <c:strCache>
                <c:ptCount val="8"/>
                <c:pt idx="0">
                  <c:v>PERCENTILE</c:v>
                </c:pt>
                <c:pt idx="1">
                  <c:v>range</c:v>
                </c:pt>
                <c:pt idx="2">
                  <c:v>STDEVA</c:v>
                </c:pt>
                <c:pt idx="3">
                  <c:v>STDEVA P</c:v>
                </c:pt>
                <c:pt idx="4">
                  <c:v>STDEVA S</c:v>
                </c:pt>
                <c:pt idx="5">
                  <c:v>Variance </c:v>
                </c:pt>
                <c:pt idx="6">
                  <c:v>Variance Pop</c:v>
                </c:pt>
                <c:pt idx="7">
                  <c:v>Variance Sam</c:v>
                </c:pt>
              </c:strCache>
            </c:strRef>
          </c:cat>
          <c:val>
            <c:numRef>
              <c:f>workspace2!$D$96:$D$103</c:f>
              <c:numCache>
                <c:formatCode>General</c:formatCode>
                <c:ptCount val="8"/>
                <c:pt idx="0">
                  <c:v>43</c:v>
                </c:pt>
                <c:pt idx="1">
                  <c:v>17</c:v>
                </c:pt>
                <c:pt idx="2">
                  <c:v>6.5886807697530987</c:v>
                </c:pt>
                <c:pt idx="3">
                  <c:v>6.1631465178105254</c:v>
                </c:pt>
                <c:pt idx="4">
                  <c:v>6.5886807697530987</c:v>
                </c:pt>
                <c:pt idx="5">
                  <c:v>81.875</c:v>
                </c:pt>
                <c:pt idx="6">
                  <c:v>37.984375</c:v>
                </c:pt>
                <c:pt idx="7">
                  <c:v>43.410714285714285</c:v>
                </c:pt>
              </c:numCache>
            </c:numRef>
          </c:val>
          <c:extLst>
            <c:ext xmlns:c16="http://schemas.microsoft.com/office/drawing/2014/chart" uri="{C3380CC4-5D6E-409C-BE32-E72D297353CC}">
              <c16:uniqueId val="{00000002-3BD2-459E-884A-810F5FE4119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[DS_SemI_A1_P2_22D3031.xlsx]workspace2!PivotTable4</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baseline="0">
                <a:effectLst>
                  <a:outerShdw blurRad="38100" dist="19050" dir="2700000" algn="tl" rotWithShape="0">
                    <a:schemeClr val="dk1">
                      <a:alpha val="40000"/>
                    </a:schemeClr>
                  </a:outerShdw>
                </a:effectLst>
              </a:rPr>
              <a:t>TOTAL SCALE FOR </a:t>
            </a:r>
            <a:r>
              <a:rPr lang="en-US" sz="1800" b="0" i="0" baseline="0">
                <a:effectLst>
                  <a:outerShdw blurRad="38100" dist="19050" dir="2700000" algn="tl" rotWithShape="0">
                    <a:schemeClr val="dk1">
                      <a:alpha val="40000"/>
                    </a:schemeClr>
                  </a:outerShdw>
                </a:effectLst>
              </a:rPr>
              <a:t>DATA_POPULATION &amp; RAWDATA SAMPLE </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workspace2!$B$22</c:f>
              <c:strCache>
                <c:ptCount val="1"/>
                <c:pt idx="0">
                  <c:v>Sum of POP-Total-Scale</c:v>
                </c:pt>
              </c:strCache>
            </c:strRef>
          </c:tx>
          <c:spPr>
            <a:solidFill>
              <a:schemeClr val="accent1"/>
            </a:solidFill>
            <a:ln>
              <a:noFill/>
            </a:ln>
            <a:effectLst/>
            <a:sp3d/>
          </c:spPr>
          <c:invertIfNegative val="0"/>
          <c:cat>
            <c:strRef>
              <c:f>workspace2!$A$23:$A$26</c:f>
              <c:strCache>
                <c:ptCount val="3"/>
                <c:pt idx="0">
                  <c:v>Mean</c:v>
                </c:pt>
                <c:pt idx="1">
                  <c:v>Median</c:v>
                </c:pt>
                <c:pt idx="2">
                  <c:v>Mode</c:v>
                </c:pt>
              </c:strCache>
            </c:strRef>
          </c:cat>
          <c:val>
            <c:numRef>
              <c:f>workspace2!$B$23:$B$26</c:f>
              <c:numCache>
                <c:formatCode>General</c:formatCode>
                <c:ptCount val="3"/>
                <c:pt idx="0">
                  <c:v>40.802395209580837</c:v>
                </c:pt>
                <c:pt idx="1">
                  <c:v>41</c:v>
                </c:pt>
                <c:pt idx="2">
                  <c:v>43</c:v>
                </c:pt>
              </c:numCache>
            </c:numRef>
          </c:val>
          <c:extLst>
            <c:ext xmlns:c16="http://schemas.microsoft.com/office/drawing/2014/chart" uri="{C3380CC4-5D6E-409C-BE32-E72D297353CC}">
              <c16:uniqueId val="{00000000-AB24-4749-B936-0096A7297FE5}"/>
            </c:ext>
          </c:extLst>
        </c:ser>
        <c:ser>
          <c:idx val="1"/>
          <c:order val="1"/>
          <c:tx>
            <c:strRef>
              <c:f>workspace2!$C$22</c:f>
              <c:strCache>
                <c:ptCount val="1"/>
                <c:pt idx="0">
                  <c:v>Sum of SAM-Total-Scale</c:v>
                </c:pt>
              </c:strCache>
            </c:strRef>
          </c:tx>
          <c:spPr>
            <a:solidFill>
              <a:schemeClr val="accent2"/>
            </a:solidFill>
            <a:ln>
              <a:noFill/>
            </a:ln>
            <a:effectLst/>
            <a:sp3d/>
          </c:spPr>
          <c:invertIfNegative val="0"/>
          <c:cat>
            <c:strRef>
              <c:f>workspace2!$A$23:$A$26</c:f>
              <c:strCache>
                <c:ptCount val="3"/>
                <c:pt idx="0">
                  <c:v>Mean</c:v>
                </c:pt>
                <c:pt idx="1">
                  <c:v>Median</c:v>
                </c:pt>
                <c:pt idx="2">
                  <c:v>Mode</c:v>
                </c:pt>
              </c:strCache>
            </c:strRef>
          </c:cat>
          <c:val>
            <c:numRef>
              <c:f>workspace2!$C$23:$C$26</c:f>
              <c:numCache>
                <c:formatCode>General</c:formatCode>
                <c:ptCount val="3"/>
                <c:pt idx="0">
                  <c:v>41.375</c:v>
                </c:pt>
                <c:pt idx="1">
                  <c:v>44</c:v>
                </c:pt>
                <c:pt idx="2">
                  <c:v>48</c:v>
                </c:pt>
              </c:numCache>
            </c:numRef>
          </c:val>
          <c:extLst>
            <c:ext xmlns:c16="http://schemas.microsoft.com/office/drawing/2014/chart" uri="{C3380CC4-5D6E-409C-BE32-E72D297353CC}">
              <c16:uniqueId val="{00000001-AB24-4749-B936-0096A7297FE5}"/>
            </c:ext>
          </c:extLst>
        </c:ser>
        <c:dLbls>
          <c:showLegendKey val="0"/>
          <c:showVal val="0"/>
          <c:showCatName val="0"/>
          <c:showSerName val="0"/>
          <c:showPercent val="0"/>
          <c:showBubbleSize val="0"/>
        </c:dLbls>
        <c:gapWidth val="150"/>
        <c:shape val="box"/>
        <c:axId val="1073161439"/>
        <c:axId val="1073153535"/>
        <c:axId val="1073660031"/>
      </c:bar3DChart>
      <c:catAx>
        <c:axId val="1073161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153535"/>
        <c:crosses val="autoZero"/>
        <c:auto val="1"/>
        <c:lblAlgn val="ctr"/>
        <c:lblOffset val="100"/>
        <c:noMultiLvlLbl val="0"/>
      </c:catAx>
      <c:valAx>
        <c:axId val="107315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161439"/>
        <c:crosses val="autoZero"/>
        <c:crossBetween val="between"/>
      </c:valAx>
      <c:serAx>
        <c:axId val="1073660031"/>
        <c:scaling>
          <c:orientation val="minMax"/>
        </c:scaling>
        <c:delete val="1"/>
        <c:axPos val="b"/>
        <c:majorTickMark val="none"/>
        <c:minorTickMark val="none"/>
        <c:tickLblPos val="nextTo"/>
        <c:crossAx val="107315353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[DS_SemI_A1_P2_22D3031.xlsx]workspace2!PivotTable6</c:name>
    <c:fmtId val="9"/>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workspace2!$B$114</c:f>
              <c:strCache>
                <c:ptCount val="1"/>
                <c:pt idx="0">
                  <c:v>Sum of SAM-I Scale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workspace2!$B$115</c:f>
              <c:numCache>
                <c:formatCode>General</c:formatCode>
                <c:ptCount val="1"/>
                <c:pt idx="0">
                  <c:v>18.5</c:v>
                </c:pt>
              </c:numCache>
            </c:numRef>
          </c:val>
          <c:extLst>
            <c:ext xmlns:c16="http://schemas.microsoft.com/office/drawing/2014/chart" uri="{C3380CC4-5D6E-409C-BE32-E72D297353CC}">
              <c16:uniqueId val="{00000000-CEAE-4D56-B0E1-F5085F8B5E85}"/>
            </c:ext>
          </c:extLst>
        </c:ser>
        <c:ser>
          <c:idx val="1"/>
          <c:order val="1"/>
          <c:tx>
            <c:strRef>
              <c:f>workspace2!$C$114</c:f>
              <c:strCache>
                <c:ptCount val="1"/>
                <c:pt idx="0">
                  <c:v>Sum of POP-I Scale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workspace2!$C$115</c:f>
              <c:numCache>
                <c:formatCode>General</c:formatCode>
                <c:ptCount val="1"/>
                <c:pt idx="0">
                  <c:v>18</c:v>
                </c:pt>
              </c:numCache>
            </c:numRef>
          </c:val>
          <c:extLst>
            <c:ext xmlns:c16="http://schemas.microsoft.com/office/drawing/2014/chart" uri="{C3380CC4-5D6E-409C-BE32-E72D297353CC}">
              <c16:uniqueId val="{00000001-CEAE-4D56-B0E1-F5085F8B5E85}"/>
            </c:ext>
          </c:extLst>
        </c:ser>
        <c:ser>
          <c:idx val="2"/>
          <c:order val="2"/>
          <c:tx>
            <c:strRef>
              <c:f>workspace2!$D$114</c:f>
              <c:strCache>
                <c:ptCount val="1"/>
                <c:pt idx="0">
                  <c:v>Sum of SAM-F Scale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workspace2!$D$115</c:f>
              <c:numCache>
                <c:formatCode>General</c:formatCode>
                <c:ptCount val="1"/>
                <c:pt idx="0">
                  <c:v>25</c:v>
                </c:pt>
              </c:numCache>
            </c:numRef>
          </c:val>
          <c:extLst>
            <c:ext xmlns:c16="http://schemas.microsoft.com/office/drawing/2014/chart" uri="{C3380CC4-5D6E-409C-BE32-E72D297353CC}">
              <c16:uniqueId val="{00000002-CEAE-4D56-B0E1-F5085F8B5E85}"/>
            </c:ext>
          </c:extLst>
        </c:ser>
        <c:ser>
          <c:idx val="3"/>
          <c:order val="3"/>
          <c:tx>
            <c:strRef>
              <c:f>workspace2!$E$114</c:f>
              <c:strCache>
                <c:ptCount val="1"/>
                <c:pt idx="0">
                  <c:v>Sum of POP-F Scale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workspace2!$E$115</c:f>
              <c:numCache>
                <c:formatCode>General</c:formatCode>
                <c:ptCount val="1"/>
                <c:pt idx="0">
                  <c:v>23</c:v>
                </c:pt>
              </c:numCache>
            </c:numRef>
          </c:val>
          <c:extLst>
            <c:ext xmlns:c16="http://schemas.microsoft.com/office/drawing/2014/chart" uri="{C3380CC4-5D6E-409C-BE32-E72D297353CC}">
              <c16:uniqueId val="{00000003-CEAE-4D56-B0E1-F5085F8B5E85}"/>
            </c:ext>
          </c:extLst>
        </c:ser>
        <c:ser>
          <c:idx val="4"/>
          <c:order val="4"/>
          <c:tx>
            <c:strRef>
              <c:f>workspace2!$F$114</c:f>
              <c:strCache>
                <c:ptCount val="1"/>
                <c:pt idx="0">
                  <c:v>Sum of SAM-Total-Scale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workspace2!$F$115</c:f>
              <c:numCache>
                <c:formatCode>General</c:formatCode>
                <c:ptCount val="1"/>
                <c:pt idx="0">
                  <c:v>43</c:v>
                </c:pt>
              </c:numCache>
            </c:numRef>
          </c:val>
          <c:extLst>
            <c:ext xmlns:c16="http://schemas.microsoft.com/office/drawing/2014/chart" uri="{C3380CC4-5D6E-409C-BE32-E72D297353CC}">
              <c16:uniqueId val="{00000004-CEAE-4D56-B0E1-F5085F8B5E85}"/>
            </c:ext>
          </c:extLst>
        </c:ser>
        <c:ser>
          <c:idx val="5"/>
          <c:order val="5"/>
          <c:tx>
            <c:strRef>
              <c:f>workspace2!$G$114</c:f>
              <c:strCache>
                <c:ptCount val="1"/>
                <c:pt idx="0">
                  <c:v>Sum of POP-Total-Scale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workspace2!$A$115</c:f>
              <c:strCache>
                <c:ptCount val="1"/>
                <c:pt idx="0">
                  <c:v>PERCENTILE</c:v>
                </c:pt>
              </c:strCache>
            </c:strRef>
          </c:cat>
          <c:val>
            <c:numRef>
              <c:f>workspace2!$G$115</c:f>
              <c:numCache>
                <c:formatCode>General</c:formatCode>
                <c:ptCount val="1"/>
                <c:pt idx="0">
                  <c:v>41</c:v>
                </c:pt>
              </c:numCache>
            </c:numRef>
          </c:val>
          <c:extLst>
            <c:ext xmlns:c16="http://schemas.microsoft.com/office/drawing/2014/chart" uri="{C3380CC4-5D6E-409C-BE32-E72D297353CC}">
              <c16:uniqueId val="{00000005-CEAE-4D56-B0E1-F5085F8B5E85}"/>
            </c:ext>
          </c:extLst>
        </c:ser>
        <c:dLbls>
          <c:showLegendKey val="0"/>
          <c:showVal val="0"/>
          <c:showCatName val="0"/>
          <c:showSerName val="0"/>
          <c:showPercent val="0"/>
          <c:showBubbleSize val="0"/>
        </c:dLbls>
        <c:gapWidth val="150"/>
        <c:shape val="box"/>
        <c:axId val="1345351135"/>
        <c:axId val="1345362783"/>
        <c:axId val="0"/>
      </c:bar3DChart>
      <c:catAx>
        <c:axId val="13453511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62783"/>
        <c:crosses val="autoZero"/>
        <c:auto val="1"/>
        <c:lblAlgn val="ctr"/>
        <c:lblOffset val="100"/>
        <c:noMultiLvlLbl val="0"/>
      </c:catAx>
      <c:valAx>
        <c:axId val="1345362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51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ECE4A21-534D-4A10-9B8B-D78AEABD4010}" type="doc">
      <dgm:prSet loTypeId="urn:microsoft.com/office/officeart/2005/8/layout/hierarchy1" loCatId="hierarchy" qsTypeId="urn:microsoft.com/office/officeart/2005/8/quickstyle/simple4" qsCatId="simple" csTypeId="urn:microsoft.com/office/officeart/2005/8/colors/accent1_2" csCatId="accent1" phldr="1"/>
      <dgm:spPr/>
      <dgm:t>
        <a:bodyPr/>
        <a:lstStyle/>
        <a:p>
          <a:endParaRPr lang="en-IN"/>
        </a:p>
      </dgm:t>
    </dgm:pt>
    <dgm:pt modelId="{A25DC953-9C9E-4DDE-BE0F-301388410157}">
      <dgm:prSet phldrT="[Text]" custT="1"/>
      <dgm:spPr/>
      <dgm:t>
        <a:bodyPr/>
        <a:lstStyle/>
        <a:p>
          <a:r>
            <a:rPr lang="en-IN" sz="1600" b="1">
              <a:solidFill>
                <a:sysClr val="windowText" lastClr="000000"/>
              </a:solidFill>
            </a:rPr>
            <a:t>Dispersion</a:t>
          </a:r>
        </a:p>
      </dgm:t>
    </dgm:pt>
    <dgm:pt modelId="{EBC32F37-190D-4C33-AFDB-D317938CDA10}" type="parTrans" cxnId="{C51D37F6-C9E5-4833-AFE8-B24E364EDE3F}">
      <dgm:prSet/>
      <dgm:spPr/>
      <dgm:t>
        <a:bodyPr/>
        <a:lstStyle/>
        <a:p>
          <a:endParaRPr lang="en-IN"/>
        </a:p>
      </dgm:t>
    </dgm:pt>
    <dgm:pt modelId="{CC3814A7-2322-498F-BBA8-4D58089BC74C}" type="sibTrans" cxnId="{C51D37F6-C9E5-4833-AFE8-B24E364EDE3F}">
      <dgm:prSet/>
      <dgm:spPr/>
      <dgm:t>
        <a:bodyPr/>
        <a:lstStyle/>
        <a:p>
          <a:endParaRPr lang="en-IN"/>
        </a:p>
      </dgm:t>
    </dgm:pt>
    <dgm:pt modelId="{2A7099F6-F80B-42C5-8019-FCF49D35A30C}">
      <dgm:prSet phldrT="[Text]" custT="1"/>
      <dgm:spPr/>
      <dgm:t>
        <a:bodyPr/>
        <a:lstStyle/>
        <a:p>
          <a:r>
            <a:rPr lang="en-US" sz="1800" b="1"/>
            <a:t>RANGE </a:t>
          </a:r>
          <a:endParaRPr lang="en-IN" sz="1800" b="1"/>
        </a:p>
      </dgm:t>
    </dgm:pt>
    <dgm:pt modelId="{DFC7C500-102D-49B3-9182-A76ECF47B212}" type="parTrans" cxnId="{861DA35B-95D9-417C-A1C1-AD03D31CF943}">
      <dgm:prSet/>
      <dgm:spPr/>
      <dgm:t>
        <a:bodyPr/>
        <a:lstStyle/>
        <a:p>
          <a:endParaRPr lang="en-IN"/>
        </a:p>
      </dgm:t>
    </dgm:pt>
    <dgm:pt modelId="{613A2DE8-EF07-497C-BF2C-8DB58925506D}" type="sibTrans" cxnId="{861DA35B-95D9-417C-A1C1-AD03D31CF943}">
      <dgm:prSet/>
      <dgm:spPr/>
      <dgm:t>
        <a:bodyPr/>
        <a:lstStyle/>
        <a:p>
          <a:endParaRPr lang="en-IN"/>
        </a:p>
      </dgm:t>
    </dgm:pt>
    <dgm:pt modelId="{818C6E8A-844D-4FAD-8E5A-3F409758B075}">
      <dgm:prSet phldrT="[Text]" custT="1"/>
      <dgm:spPr/>
      <dgm:t>
        <a:bodyPr/>
        <a:lstStyle/>
        <a:p>
          <a:r>
            <a:rPr lang="en-IN" sz="1400" b="1" i="0"/>
            <a:t>Inter Quartile Range (IQR)</a:t>
          </a:r>
          <a:endParaRPr lang="en-IN" sz="1400"/>
        </a:p>
      </dgm:t>
    </dgm:pt>
    <dgm:pt modelId="{603F2E54-33F6-4BA0-9A17-4438A7246C22}" type="parTrans" cxnId="{155A49F8-2260-4878-B72F-035D50BED0D1}">
      <dgm:prSet/>
      <dgm:spPr/>
      <dgm:t>
        <a:bodyPr/>
        <a:lstStyle/>
        <a:p>
          <a:endParaRPr lang="en-IN"/>
        </a:p>
      </dgm:t>
    </dgm:pt>
    <dgm:pt modelId="{B32DBDBE-A31B-4B53-B3F7-F87DE351DA8D}" type="sibTrans" cxnId="{155A49F8-2260-4878-B72F-035D50BED0D1}">
      <dgm:prSet/>
      <dgm:spPr/>
      <dgm:t>
        <a:bodyPr/>
        <a:lstStyle/>
        <a:p>
          <a:endParaRPr lang="en-IN"/>
        </a:p>
      </dgm:t>
    </dgm:pt>
    <dgm:pt modelId="{6C271618-9FA0-45FA-8235-620CAB3F2A2C}">
      <dgm:prSet phldrT="[Text]" custT="1"/>
      <dgm:spPr/>
      <dgm:t>
        <a:bodyPr/>
        <a:lstStyle/>
        <a:p>
          <a:r>
            <a:rPr lang="en-IN" sz="1800" b="1" i="0"/>
            <a:t>Variance</a:t>
          </a:r>
          <a:endParaRPr lang="en-IN" sz="1800" b="1"/>
        </a:p>
      </dgm:t>
    </dgm:pt>
    <dgm:pt modelId="{042E2F29-596F-4756-8A6B-4E146BD2D365}" type="parTrans" cxnId="{5DE34E69-35A7-4567-8044-E9BFB0AC6595}">
      <dgm:prSet/>
      <dgm:spPr/>
      <dgm:t>
        <a:bodyPr/>
        <a:lstStyle/>
        <a:p>
          <a:endParaRPr lang="en-IN"/>
        </a:p>
      </dgm:t>
    </dgm:pt>
    <dgm:pt modelId="{0680C18A-D800-4FC7-BFB3-8D3730AB16DB}" type="sibTrans" cxnId="{5DE34E69-35A7-4567-8044-E9BFB0AC6595}">
      <dgm:prSet/>
      <dgm:spPr/>
      <dgm:t>
        <a:bodyPr/>
        <a:lstStyle/>
        <a:p>
          <a:endParaRPr lang="en-IN"/>
        </a:p>
      </dgm:t>
    </dgm:pt>
    <dgm:pt modelId="{28469E48-BEC3-4E9C-817D-17F09E360205}">
      <dgm:prSet phldrT="[Text]" custT="1"/>
      <dgm:spPr/>
      <dgm:t>
        <a:bodyPr/>
        <a:lstStyle/>
        <a:p>
          <a:r>
            <a:rPr lang="en-IN" sz="1600" b="1" i="0"/>
            <a:t>Population Variance</a:t>
          </a:r>
          <a:endParaRPr lang="en-IN" sz="1600" b="1"/>
        </a:p>
      </dgm:t>
    </dgm:pt>
    <dgm:pt modelId="{B66C2922-F34F-41B9-8B30-BB702F8C5AB9}" type="sibTrans" cxnId="{C05D2D88-8B10-4E26-B583-E35603B318CF}">
      <dgm:prSet/>
      <dgm:spPr/>
      <dgm:t>
        <a:bodyPr/>
        <a:lstStyle/>
        <a:p>
          <a:endParaRPr lang="en-IN"/>
        </a:p>
      </dgm:t>
    </dgm:pt>
    <dgm:pt modelId="{C5B2D76A-B187-4336-90B2-D7DB1B04E122}" type="parTrans" cxnId="{C05D2D88-8B10-4E26-B583-E35603B318CF}">
      <dgm:prSet/>
      <dgm:spPr/>
      <dgm:t>
        <a:bodyPr/>
        <a:lstStyle/>
        <a:p>
          <a:endParaRPr lang="en-IN"/>
        </a:p>
      </dgm:t>
    </dgm:pt>
    <dgm:pt modelId="{8841CD0D-14BE-41F0-BFD1-6CA5AEBAB89C}">
      <dgm:prSet phldrT="[Text]" custT="1"/>
      <dgm:spPr/>
      <dgm:t>
        <a:bodyPr/>
        <a:lstStyle/>
        <a:p>
          <a:r>
            <a:rPr lang="en-IN" sz="1800" b="1" i="0">
              <a:solidFill>
                <a:sysClr val="windowText" lastClr="000000"/>
              </a:solidFill>
            </a:rPr>
            <a:t>Sample Variance</a:t>
          </a:r>
          <a:endParaRPr lang="en-IN" sz="1800" b="1">
            <a:solidFill>
              <a:sysClr val="windowText" lastClr="000000"/>
            </a:solidFill>
          </a:endParaRPr>
        </a:p>
      </dgm:t>
    </dgm:pt>
    <dgm:pt modelId="{ACEEB317-9445-4F7E-9EC3-BFC66FBE79FD}" type="parTrans" cxnId="{28853CAE-6812-44B0-B896-7BA79222AE17}">
      <dgm:prSet/>
      <dgm:spPr/>
      <dgm:t>
        <a:bodyPr/>
        <a:lstStyle/>
        <a:p>
          <a:endParaRPr lang="en-IN"/>
        </a:p>
      </dgm:t>
    </dgm:pt>
    <dgm:pt modelId="{C5DAC0C5-1897-42DB-8103-4392B56DD5EA}" type="sibTrans" cxnId="{28853CAE-6812-44B0-B896-7BA79222AE17}">
      <dgm:prSet/>
      <dgm:spPr/>
      <dgm:t>
        <a:bodyPr/>
        <a:lstStyle/>
        <a:p>
          <a:endParaRPr lang="en-IN"/>
        </a:p>
      </dgm:t>
    </dgm:pt>
    <dgm:pt modelId="{81651C63-8A73-4F35-B9C7-7F0A6D0F1BAC}">
      <dgm:prSet phldrT="[Text]" custT="1"/>
      <dgm:spPr/>
      <dgm:t>
        <a:bodyPr/>
        <a:lstStyle/>
        <a:p>
          <a:r>
            <a:rPr lang="en-IN" sz="1600" b="1" i="0"/>
            <a:t>Standard Deviation</a:t>
          </a:r>
          <a:endParaRPr lang="en-IN" sz="1600" b="1"/>
        </a:p>
      </dgm:t>
    </dgm:pt>
    <dgm:pt modelId="{794FEAEC-742C-44A1-A940-B948B2809F90}" type="parTrans" cxnId="{A8A77B6E-D38E-48E3-A91A-2EB4703B7D72}">
      <dgm:prSet/>
      <dgm:spPr/>
      <dgm:t>
        <a:bodyPr/>
        <a:lstStyle/>
        <a:p>
          <a:endParaRPr lang="en-IN"/>
        </a:p>
      </dgm:t>
    </dgm:pt>
    <dgm:pt modelId="{5CB8A84D-DE6E-4FE0-B425-728B98C1D1D1}" type="sibTrans" cxnId="{A8A77B6E-D38E-48E3-A91A-2EB4703B7D72}">
      <dgm:prSet/>
      <dgm:spPr/>
      <dgm:t>
        <a:bodyPr/>
        <a:lstStyle/>
        <a:p>
          <a:endParaRPr lang="en-IN"/>
        </a:p>
      </dgm:t>
    </dgm:pt>
    <dgm:pt modelId="{2B5CB9AC-D679-4E94-9003-7C7CF40297AB}">
      <dgm:prSet phldrT="[Text]" custT="1"/>
      <dgm:spPr/>
      <dgm:t>
        <a:bodyPr/>
        <a:lstStyle/>
        <a:p>
          <a:r>
            <a:rPr lang="en-IN" sz="1400" b="1" i="0"/>
            <a:t>Population Standard Deviation</a:t>
          </a:r>
          <a:endParaRPr lang="en-IN" sz="1400" b="1"/>
        </a:p>
      </dgm:t>
    </dgm:pt>
    <dgm:pt modelId="{B503CD6D-D57A-46B9-A671-98BD6E3CBE65}" type="parTrans" cxnId="{D4780FC2-0A02-4A3D-AA9E-A3D14B969370}">
      <dgm:prSet/>
      <dgm:spPr/>
      <dgm:t>
        <a:bodyPr/>
        <a:lstStyle/>
        <a:p>
          <a:endParaRPr lang="en-IN"/>
        </a:p>
      </dgm:t>
    </dgm:pt>
    <dgm:pt modelId="{5BA44BAE-4D97-48A4-9182-2D6F28310FA1}" type="sibTrans" cxnId="{D4780FC2-0A02-4A3D-AA9E-A3D14B969370}">
      <dgm:prSet/>
      <dgm:spPr/>
      <dgm:t>
        <a:bodyPr/>
        <a:lstStyle/>
        <a:p>
          <a:endParaRPr lang="en-IN"/>
        </a:p>
      </dgm:t>
    </dgm:pt>
    <dgm:pt modelId="{216265EB-4E1E-40B5-89BF-C0721F08876B}">
      <dgm:prSet phldrT="[Text]" custT="1"/>
      <dgm:spPr/>
      <dgm:t>
        <a:bodyPr/>
        <a:lstStyle/>
        <a:p>
          <a:r>
            <a:rPr lang="en-IN" sz="1400" b="1"/>
            <a:t>Sample </a:t>
          </a:r>
          <a:r>
            <a:rPr lang="en-IN" sz="1400" b="1" i="0"/>
            <a:t>Standard Deviation</a:t>
          </a:r>
          <a:r>
            <a:rPr lang="en-IN" sz="1400" b="1"/>
            <a:t> </a:t>
          </a:r>
        </a:p>
      </dgm:t>
    </dgm:pt>
    <dgm:pt modelId="{B544B003-250C-4AC9-9237-319B208AA25C}" type="parTrans" cxnId="{2B9CD4AF-0963-415B-9059-B6B3338C49DA}">
      <dgm:prSet/>
      <dgm:spPr/>
      <dgm:t>
        <a:bodyPr/>
        <a:lstStyle/>
        <a:p>
          <a:endParaRPr lang="en-IN"/>
        </a:p>
      </dgm:t>
    </dgm:pt>
    <dgm:pt modelId="{8DA49610-CF6D-4747-BE15-61695F577574}" type="sibTrans" cxnId="{2B9CD4AF-0963-415B-9059-B6B3338C49DA}">
      <dgm:prSet/>
      <dgm:spPr/>
      <dgm:t>
        <a:bodyPr/>
        <a:lstStyle/>
        <a:p>
          <a:endParaRPr lang="en-IN"/>
        </a:p>
      </dgm:t>
    </dgm:pt>
    <dgm:pt modelId="{5E9DA3F8-7316-47F3-9878-8DF753C1CAB0}">
      <dgm:prSet phldrT="[Text]" custT="1"/>
      <dgm:spPr/>
      <dgm:t>
        <a:bodyPr/>
        <a:lstStyle/>
        <a:p>
          <a:r>
            <a:rPr lang="en-IN" sz="1800" b="1" i="0"/>
            <a:t>Percentile</a:t>
          </a:r>
          <a:endParaRPr lang="en-IN" sz="1800"/>
        </a:p>
      </dgm:t>
    </dgm:pt>
    <dgm:pt modelId="{E4F246EA-5BD0-43C9-B26A-2FA201738978}" type="parTrans" cxnId="{05EA0762-E89B-4F05-8467-8C6B79D11F60}">
      <dgm:prSet/>
      <dgm:spPr/>
      <dgm:t>
        <a:bodyPr/>
        <a:lstStyle/>
        <a:p>
          <a:endParaRPr lang="en-IN"/>
        </a:p>
      </dgm:t>
    </dgm:pt>
    <dgm:pt modelId="{99850D04-A928-4242-868E-EC3AF35CE2B4}" type="sibTrans" cxnId="{05EA0762-E89B-4F05-8467-8C6B79D11F60}">
      <dgm:prSet/>
      <dgm:spPr/>
      <dgm:t>
        <a:bodyPr/>
        <a:lstStyle/>
        <a:p>
          <a:endParaRPr lang="en-IN"/>
        </a:p>
      </dgm:t>
    </dgm:pt>
    <dgm:pt modelId="{5590B9E6-7656-499D-A39F-38A9C76D7C04}">
      <dgm:prSet phldrT="[Text]"/>
      <dgm:spPr/>
      <dgm:t>
        <a:bodyPr/>
        <a:lstStyle/>
        <a:p>
          <a:r>
            <a:rPr lang="en-IN" b="1" i="0"/>
            <a:t>25th percentile</a:t>
          </a:r>
          <a:endParaRPr lang="en-IN"/>
        </a:p>
      </dgm:t>
    </dgm:pt>
    <dgm:pt modelId="{9327015A-7AEE-47C5-B7D0-B83F41C27A80}" type="parTrans" cxnId="{6E088772-F459-47C6-A5AA-2A2AFF0504FA}">
      <dgm:prSet/>
      <dgm:spPr/>
      <dgm:t>
        <a:bodyPr/>
        <a:lstStyle/>
        <a:p>
          <a:endParaRPr lang="en-IN"/>
        </a:p>
      </dgm:t>
    </dgm:pt>
    <dgm:pt modelId="{306C0256-9D51-48DF-9B26-8FCBDFC9A14A}" type="sibTrans" cxnId="{6E088772-F459-47C6-A5AA-2A2AFF0504FA}">
      <dgm:prSet/>
      <dgm:spPr/>
      <dgm:t>
        <a:bodyPr/>
        <a:lstStyle/>
        <a:p>
          <a:endParaRPr lang="en-IN"/>
        </a:p>
      </dgm:t>
    </dgm:pt>
    <dgm:pt modelId="{AB7275EB-8EB4-4E4C-A05B-D9F9BB3F3FA8}">
      <dgm:prSet phldrT="[Text]"/>
      <dgm:spPr/>
      <dgm:t>
        <a:bodyPr/>
        <a:lstStyle/>
        <a:p>
          <a:r>
            <a:rPr lang="en-IN" b="1" i="0"/>
            <a:t>75th percentile</a:t>
          </a:r>
          <a:endParaRPr lang="en-IN"/>
        </a:p>
      </dgm:t>
    </dgm:pt>
    <dgm:pt modelId="{134E9B3C-7FD3-4919-940C-55EA415E9A8F}" type="parTrans" cxnId="{80662E89-6E70-44FD-8AE4-92924BE91855}">
      <dgm:prSet/>
      <dgm:spPr/>
      <dgm:t>
        <a:bodyPr/>
        <a:lstStyle/>
        <a:p>
          <a:endParaRPr lang="en-IN"/>
        </a:p>
      </dgm:t>
    </dgm:pt>
    <dgm:pt modelId="{44CF1AD1-93B5-4C6B-95E6-7CE775A49479}" type="sibTrans" cxnId="{80662E89-6E70-44FD-8AE4-92924BE91855}">
      <dgm:prSet/>
      <dgm:spPr/>
      <dgm:t>
        <a:bodyPr/>
        <a:lstStyle/>
        <a:p>
          <a:endParaRPr lang="en-IN"/>
        </a:p>
      </dgm:t>
    </dgm:pt>
    <dgm:pt modelId="{6709FEB9-E5DB-4406-9B57-035F1AA3C2E1}">
      <dgm:prSet phldrT="[Text]"/>
      <dgm:spPr/>
      <dgm:t>
        <a:bodyPr/>
        <a:lstStyle/>
        <a:p>
          <a:r>
            <a:rPr lang="en-IN" b="1" i="0"/>
            <a:t>50th percentile</a:t>
          </a:r>
          <a:endParaRPr lang="en-IN"/>
        </a:p>
      </dgm:t>
    </dgm:pt>
    <dgm:pt modelId="{05D9006D-8621-400F-8631-18C6415C7D48}" type="parTrans" cxnId="{B4A89B2D-C670-47A2-AB99-24BC2D13876B}">
      <dgm:prSet/>
      <dgm:spPr/>
      <dgm:t>
        <a:bodyPr/>
        <a:lstStyle/>
        <a:p>
          <a:endParaRPr lang="en-IN"/>
        </a:p>
      </dgm:t>
    </dgm:pt>
    <dgm:pt modelId="{73205E1B-4E8A-44F8-B063-C91D3D04431B}" type="sibTrans" cxnId="{B4A89B2D-C670-47A2-AB99-24BC2D13876B}">
      <dgm:prSet/>
      <dgm:spPr/>
      <dgm:t>
        <a:bodyPr/>
        <a:lstStyle/>
        <a:p>
          <a:endParaRPr lang="en-IN"/>
        </a:p>
      </dgm:t>
    </dgm:pt>
    <dgm:pt modelId="{430CBD70-68F7-459E-8510-5DC93733841B}" type="pres">
      <dgm:prSet presAssocID="{8ECE4A21-534D-4A10-9B8B-D78AEABD4010}" presName="hierChild1" presStyleCnt="0">
        <dgm:presLayoutVars>
          <dgm:chPref val="1"/>
          <dgm:dir/>
          <dgm:animOne val="branch"/>
          <dgm:animLvl val="lvl"/>
          <dgm:resizeHandles/>
        </dgm:presLayoutVars>
      </dgm:prSet>
      <dgm:spPr/>
    </dgm:pt>
    <dgm:pt modelId="{76678CF8-0BB3-4AC3-BE33-05021C5D45EF}" type="pres">
      <dgm:prSet presAssocID="{A25DC953-9C9E-4DDE-BE0F-301388410157}" presName="hierRoot1" presStyleCnt="0"/>
      <dgm:spPr/>
    </dgm:pt>
    <dgm:pt modelId="{CB1E2ED6-93BA-4A30-847E-6187279FBCBD}" type="pres">
      <dgm:prSet presAssocID="{A25DC953-9C9E-4DDE-BE0F-301388410157}" presName="composite" presStyleCnt="0"/>
      <dgm:spPr/>
    </dgm:pt>
    <dgm:pt modelId="{263DDDAD-EBA8-49F8-B4DE-8067E11D5783}" type="pres">
      <dgm:prSet presAssocID="{A25DC953-9C9E-4DDE-BE0F-301388410157}" presName="background" presStyleLbl="node0" presStyleIdx="0" presStyleCnt="1"/>
      <dgm:spPr/>
    </dgm:pt>
    <dgm:pt modelId="{1E00F107-37F5-49A6-8E54-3DFDEFE3F1AA}" type="pres">
      <dgm:prSet presAssocID="{A25DC953-9C9E-4DDE-BE0F-301388410157}" presName="text" presStyleLbl="fgAcc0" presStyleIdx="0" presStyleCnt="1">
        <dgm:presLayoutVars>
          <dgm:chPref val="3"/>
        </dgm:presLayoutVars>
      </dgm:prSet>
      <dgm:spPr/>
    </dgm:pt>
    <dgm:pt modelId="{63583143-615E-4831-8642-A7F609F8533E}" type="pres">
      <dgm:prSet presAssocID="{A25DC953-9C9E-4DDE-BE0F-301388410157}" presName="hierChild2" presStyleCnt="0"/>
      <dgm:spPr/>
    </dgm:pt>
    <dgm:pt modelId="{F2FCEDAE-7E63-49C3-8DA4-1A7C1C93ED7E}" type="pres">
      <dgm:prSet presAssocID="{794FEAEC-742C-44A1-A940-B948B2809F90}" presName="Name10" presStyleLbl="parChTrans1D2" presStyleIdx="0" presStyleCnt="5"/>
      <dgm:spPr/>
    </dgm:pt>
    <dgm:pt modelId="{8F7CAEA9-9DA6-409F-A096-AF13BFFECF3B}" type="pres">
      <dgm:prSet presAssocID="{81651C63-8A73-4F35-B9C7-7F0A6D0F1BAC}" presName="hierRoot2" presStyleCnt="0"/>
      <dgm:spPr/>
    </dgm:pt>
    <dgm:pt modelId="{33A2B766-D7F3-4843-93B0-2F807FACED03}" type="pres">
      <dgm:prSet presAssocID="{81651C63-8A73-4F35-B9C7-7F0A6D0F1BAC}" presName="composite2" presStyleCnt="0"/>
      <dgm:spPr/>
    </dgm:pt>
    <dgm:pt modelId="{167521B5-C561-461C-96FE-99E84B01CAF3}" type="pres">
      <dgm:prSet presAssocID="{81651C63-8A73-4F35-B9C7-7F0A6D0F1BAC}" presName="background2" presStyleLbl="node2" presStyleIdx="0" presStyleCnt="5"/>
      <dgm:spPr/>
    </dgm:pt>
    <dgm:pt modelId="{7469C67D-1719-43F4-BEEC-6D4DD10759DC}" type="pres">
      <dgm:prSet presAssocID="{81651C63-8A73-4F35-B9C7-7F0A6D0F1BAC}" presName="text2" presStyleLbl="fgAcc2" presStyleIdx="0" presStyleCnt="5" custLinFactX="-31750" custLinFactNeighborX="-100000" custLinFactNeighborY="-2344">
        <dgm:presLayoutVars>
          <dgm:chPref val="3"/>
        </dgm:presLayoutVars>
      </dgm:prSet>
      <dgm:spPr/>
    </dgm:pt>
    <dgm:pt modelId="{ADBE1E27-80DA-458D-BE87-02191BD3544A}" type="pres">
      <dgm:prSet presAssocID="{81651C63-8A73-4F35-B9C7-7F0A6D0F1BAC}" presName="hierChild3" presStyleCnt="0"/>
      <dgm:spPr/>
    </dgm:pt>
    <dgm:pt modelId="{605E312E-6922-4ABB-ACE5-FBB28B74C70A}" type="pres">
      <dgm:prSet presAssocID="{B503CD6D-D57A-46B9-A671-98BD6E3CBE65}" presName="Name17" presStyleLbl="parChTrans1D3" presStyleIdx="0" presStyleCnt="7"/>
      <dgm:spPr/>
    </dgm:pt>
    <dgm:pt modelId="{506EFE9F-84E5-479F-B868-71F59CDC72AD}" type="pres">
      <dgm:prSet presAssocID="{2B5CB9AC-D679-4E94-9003-7C7CF40297AB}" presName="hierRoot3" presStyleCnt="0"/>
      <dgm:spPr/>
    </dgm:pt>
    <dgm:pt modelId="{E3AD6423-5F72-4AA1-BC55-8EBBF723D014}" type="pres">
      <dgm:prSet presAssocID="{2B5CB9AC-D679-4E94-9003-7C7CF40297AB}" presName="composite3" presStyleCnt="0"/>
      <dgm:spPr/>
    </dgm:pt>
    <dgm:pt modelId="{378B2BF1-3A7D-495F-9003-A8F32A2551DA}" type="pres">
      <dgm:prSet presAssocID="{2B5CB9AC-D679-4E94-9003-7C7CF40297AB}" presName="background3" presStyleLbl="node3" presStyleIdx="0" presStyleCnt="7"/>
      <dgm:spPr/>
    </dgm:pt>
    <dgm:pt modelId="{20ED56D1-B2BA-42F0-8B3D-E981A9FD7EB4}" type="pres">
      <dgm:prSet presAssocID="{2B5CB9AC-D679-4E94-9003-7C7CF40297AB}" presName="text3" presStyleLbl="fgAcc3" presStyleIdx="0" presStyleCnt="7" custLinFactX="-85342" custLinFactNeighborX="-100000" custLinFactNeighborY="-5861">
        <dgm:presLayoutVars>
          <dgm:chPref val="3"/>
        </dgm:presLayoutVars>
      </dgm:prSet>
      <dgm:spPr/>
    </dgm:pt>
    <dgm:pt modelId="{EF4F785B-65C9-44F2-830B-E8340775A1B1}" type="pres">
      <dgm:prSet presAssocID="{2B5CB9AC-D679-4E94-9003-7C7CF40297AB}" presName="hierChild4" presStyleCnt="0"/>
      <dgm:spPr/>
    </dgm:pt>
    <dgm:pt modelId="{11E3F14A-4BBE-4BFC-9A43-D382894C0EDE}" type="pres">
      <dgm:prSet presAssocID="{B544B003-250C-4AC9-9237-319B208AA25C}" presName="Name17" presStyleLbl="parChTrans1D3" presStyleIdx="1" presStyleCnt="7"/>
      <dgm:spPr/>
    </dgm:pt>
    <dgm:pt modelId="{C27CAEC6-E64A-4785-B189-A358B80D19E1}" type="pres">
      <dgm:prSet presAssocID="{216265EB-4E1E-40B5-89BF-C0721F08876B}" presName="hierRoot3" presStyleCnt="0"/>
      <dgm:spPr/>
    </dgm:pt>
    <dgm:pt modelId="{9BE9DBB2-F58B-4768-8448-77BCB659AF4E}" type="pres">
      <dgm:prSet presAssocID="{216265EB-4E1E-40B5-89BF-C0721F08876B}" presName="composite3" presStyleCnt="0"/>
      <dgm:spPr/>
    </dgm:pt>
    <dgm:pt modelId="{0F2EA52C-14C6-4F81-8BE2-621BB67370A4}" type="pres">
      <dgm:prSet presAssocID="{216265EB-4E1E-40B5-89BF-C0721F08876B}" presName="background3" presStyleLbl="node3" presStyleIdx="1" presStyleCnt="7"/>
      <dgm:spPr/>
    </dgm:pt>
    <dgm:pt modelId="{0BA690DB-FF4F-4729-9BD6-E9674F8021E0}" type="pres">
      <dgm:prSet presAssocID="{216265EB-4E1E-40B5-89BF-C0721F08876B}" presName="text3" presStyleLbl="fgAcc3" presStyleIdx="1" presStyleCnt="7" custLinFactNeighborX="-74435" custLinFactNeighborY="-5861">
        <dgm:presLayoutVars>
          <dgm:chPref val="3"/>
        </dgm:presLayoutVars>
      </dgm:prSet>
      <dgm:spPr/>
    </dgm:pt>
    <dgm:pt modelId="{C0866FA9-5C8F-4656-AF73-4AF8A62C5EE2}" type="pres">
      <dgm:prSet presAssocID="{216265EB-4E1E-40B5-89BF-C0721F08876B}" presName="hierChild4" presStyleCnt="0"/>
      <dgm:spPr/>
    </dgm:pt>
    <dgm:pt modelId="{FC3CA712-40BB-44EF-B971-CC27CE24C426}" type="pres">
      <dgm:prSet presAssocID="{DFC7C500-102D-49B3-9182-A76ECF47B212}" presName="Name10" presStyleLbl="parChTrans1D2" presStyleIdx="1" presStyleCnt="5"/>
      <dgm:spPr/>
    </dgm:pt>
    <dgm:pt modelId="{B33A483A-7B9C-4AC8-8582-56CF39A2407F}" type="pres">
      <dgm:prSet presAssocID="{2A7099F6-F80B-42C5-8019-FCF49D35A30C}" presName="hierRoot2" presStyleCnt="0"/>
      <dgm:spPr/>
    </dgm:pt>
    <dgm:pt modelId="{5DCF87BE-BEDE-44CB-9637-6B566E76AE87}" type="pres">
      <dgm:prSet presAssocID="{2A7099F6-F80B-42C5-8019-FCF49D35A30C}" presName="composite2" presStyleCnt="0"/>
      <dgm:spPr/>
    </dgm:pt>
    <dgm:pt modelId="{F3DECD5B-CD9D-451D-9399-3846914B1A17}" type="pres">
      <dgm:prSet presAssocID="{2A7099F6-F80B-42C5-8019-FCF49D35A30C}" presName="background2" presStyleLbl="node2" presStyleIdx="1" presStyleCnt="5"/>
      <dgm:spPr/>
    </dgm:pt>
    <dgm:pt modelId="{54E90AE7-6A93-4E27-A861-03B30216E9D0}" type="pres">
      <dgm:prSet presAssocID="{2A7099F6-F80B-42C5-8019-FCF49D35A30C}" presName="text2" presStyleLbl="fgAcc2" presStyleIdx="1" presStyleCnt="5" custLinFactNeighborX="-17120" custLinFactNeighborY="-3517">
        <dgm:presLayoutVars>
          <dgm:chPref val="3"/>
        </dgm:presLayoutVars>
      </dgm:prSet>
      <dgm:spPr/>
    </dgm:pt>
    <dgm:pt modelId="{1AE8B216-AFCF-4800-8E28-6B1D963B5712}" type="pres">
      <dgm:prSet presAssocID="{2A7099F6-F80B-42C5-8019-FCF49D35A30C}" presName="hierChild3" presStyleCnt="0"/>
      <dgm:spPr/>
    </dgm:pt>
    <dgm:pt modelId="{DF277C44-F564-4050-A716-9DAA16664779}" type="pres">
      <dgm:prSet presAssocID="{E4F246EA-5BD0-43C9-B26A-2FA201738978}" presName="Name10" presStyleLbl="parChTrans1D2" presStyleIdx="2" presStyleCnt="5"/>
      <dgm:spPr/>
    </dgm:pt>
    <dgm:pt modelId="{DF6E7EA6-7BD1-46EA-855F-703A99FB0AC3}" type="pres">
      <dgm:prSet presAssocID="{5E9DA3F8-7316-47F3-9878-8DF753C1CAB0}" presName="hierRoot2" presStyleCnt="0"/>
      <dgm:spPr/>
    </dgm:pt>
    <dgm:pt modelId="{76168E47-F358-4791-9D01-A9D945DF1434}" type="pres">
      <dgm:prSet presAssocID="{5E9DA3F8-7316-47F3-9878-8DF753C1CAB0}" presName="composite2" presStyleCnt="0"/>
      <dgm:spPr/>
    </dgm:pt>
    <dgm:pt modelId="{8014AA95-CB9A-4521-BBD8-520F5C7B0C94}" type="pres">
      <dgm:prSet presAssocID="{5E9DA3F8-7316-47F3-9878-8DF753C1CAB0}" presName="background2" presStyleLbl="node2" presStyleIdx="2" presStyleCnt="5"/>
      <dgm:spPr/>
    </dgm:pt>
    <dgm:pt modelId="{1A6B5E00-78C8-45B6-900D-B5DAE50D46DE}" type="pres">
      <dgm:prSet presAssocID="{5E9DA3F8-7316-47F3-9878-8DF753C1CAB0}" presName="text2" presStyleLbl="fgAcc2" presStyleIdx="2" presStyleCnt="5" custScaleX="110218" custLinFactNeighborX="3721" custLinFactNeighborY="1171">
        <dgm:presLayoutVars>
          <dgm:chPref val="3"/>
        </dgm:presLayoutVars>
      </dgm:prSet>
      <dgm:spPr/>
    </dgm:pt>
    <dgm:pt modelId="{F3D93EB4-81CD-4059-A8E2-D4F68702AA6A}" type="pres">
      <dgm:prSet presAssocID="{5E9DA3F8-7316-47F3-9878-8DF753C1CAB0}" presName="hierChild3" presStyleCnt="0"/>
      <dgm:spPr/>
    </dgm:pt>
    <dgm:pt modelId="{EFECFA6B-BAC8-4C75-8D16-AB1F717004B1}" type="pres">
      <dgm:prSet presAssocID="{9327015A-7AEE-47C5-B7D0-B83F41C27A80}" presName="Name17" presStyleLbl="parChTrans1D3" presStyleIdx="2" presStyleCnt="7"/>
      <dgm:spPr/>
    </dgm:pt>
    <dgm:pt modelId="{DABE28F8-7A7B-4BE3-8216-E3AC3653EDF2}" type="pres">
      <dgm:prSet presAssocID="{5590B9E6-7656-499D-A39F-38A9C76D7C04}" presName="hierRoot3" presStyleCnt="0"/>
      <dgm:spPr/>
    </dgm:pt>
    <dgm:pt modelId="{EED86227-5F48-4791-8AB8-D6BACF450698}" type="pres">
      <dgm:prSet presAssocID="{5590B9E6-7656-499D-A39F-38A9C76D7C04}" presName="composite3" presStyleCnt="0"/>
      <dgm:spPr/>
    </dgm:pt>
    <dgm:pt modelId="{5BCDDD66-11E3-4377-BBAF-731EA102A579}" type="pres">
      <dgm:prSet presAssocID="{5590B9E6-7656-499D-A39F-38A9C76D7C04}" presName="background3" presStyleLbl="node3" presStyleIdx="2" presStyleCnt="7"/>
      <dgm:spPr/>
    </dgm:pt>
    <dgm:pt modelId="{E93A9D9D-260A-4809-BBDF-C096FA0FE067}" type="pres">
      <dgm:prSet presAssocID="{5590B9E6-7656-499D-A39F-38A9C76D7C04}" presName="text3" presStyleLbl="fgAcc3" presStyleIdx="2" presStyleCnt="7" custScaleY="99500" custLinFactNeighborX="-25308">
        <dgm:presLayoutVars>
          <dgm:chPref val="3"/>
        </dgm:presLayoutVars>
      </dgm:prSet>
      <dgm:spPr/>
    </dgm:pt>
    <dgm:pt modelId="{FC311452-F169-4FA6-9D00-5631A3B39A9B}" type="pres">
      <dgm:prSet presAssocID="{5590B9E6-7656-499D-A39F-38A9C76D7C04}" presName="hierChild4" presStyleCnt="0"/>
      <dgm:spPr/>
    </dgm:pt>
    <dgm:pt modelId="{BB9B5E7F-C78A-4BED-88C5-68D0F98FA3CD}" type="pres">
      <dgm:prSet presAssocID="{134E9B3C-7FD3-4919-940C-55EA415E9A8F}" presName="Name17" presStyleLbl="parChTrans1D3" presStyleIdx="3" presStyleCnt="7"/>
      <dgm:spPr/>
    </dgm:pt>
    <dgm:pt modelId="{7B08D560-BD2A-458B-B28F-E2990DF5F3F4}" type="pres">
      <dgm:prSet presAssocID="{AB7275EB-8EB4-4E4C-A05B-D9F9BB3F3FA8}" presName="hierRoot3" presStyleCnt="0"/>
      <dgm:spPr/>
    </dgm:pt>
    <dgm:pt modelId="{D7B32D3B-1CC6-412E-862A-24E970BFFFBA}" type="pres">
      <dgm:prSet presAssocID="{AB7275EB-8EB4-4E4C-A05B-D9F9BB3F3FA8}" presName="composite3" presStyleCnt="0"/>
      <dgm:spPr/>
    </dgm:pt>
    <dgm:pt modelId="{3FC78437-E43C-492C-8667-04369108C235}" type="pres">
      <dgm:prSet presAssocID="{AB7275EB-8EB4-4E4C-A05B-D9F9BB3F3FA8}" presName="background3" presStyleLbl="node3" presStyleIdx="3" presStyleCnt="7"/>
      <dgm:spPr/>
    </dgm:pt>
    <dgm:pt modelId="{77E68D35-4727-4134-B4E8-1B4087045899}" type="pres">
      <dgm:prSet presAssocID="{AB7275EB-8EB4-4E4C-A05B-D9F9BB3F3FA8}" presName="text3" presStyleLbl="fgAcc3" presStyleIdx="3" presStyleCnt="7" custLinFactNeighborX="4466" custLinFactNeighborY="-1146">
        <dgm:presLayoutVars>
          <dgm:chPref val="3"/>
        </dgm:presLayoutVars>
      </dgm:prSet>
      <dgm:spPr/>
    </dgm:pt>
    <dgm:pt modelId="{AEB7589D-D108-4B04-8CFC-384DECDB6B20}" type="pres">
      <dgm:prSet presAssocID="{AB7275EB-8EB4-4E4C-A05B-D9F9BB3F3FA8}" presName="hierChild4" presStyleCnt="0"/>
      <dgm:spPr/>
    </dgm:pt>
    <dgm:pt modelId="{5AE2F3BB-49CA-4D9E-BA24-2A1FEA34F6E2}" type="pres">
      <dgm:prSet presAssocID="{05D9006D-8621-400F-8631-18C6415C7D48}" presName="Name17" presStyleLbl="parChTrans1D3" presStyleIdx="4" presStyleCnt="7"/>
      <dgm:spPr/>
    </dgm:pt>
    <dgm:pt modelId="{3CF20D81-1320-458E-AF11-277A69F774B0}" type="pres">
      <dgm:prSet presAssocID="{6709FEB9-E5DB-4406-9B57-035F1AA3C2E1}" presName="hierRoot3" presStyleCnt="0"/>
      <dgm:spPr/>
    </dgm:pt>
    <dgm:pt modelId="{38913ACD-8B91-4C4F-AEAC-DFFED8A7F92F}" type="pres">
      <dgm:prSet presAssocID="{6709FEB9-E5DB-4406-9B57-035F1AA3C2E1}" presName="composite3" presStyleCnt="0"/>
      <dgm:spPr/>
    </dgm:pt>
    <dgm:pt modelId="{DC5D419E-6E2F-44F2-A801-AF19C876FDB1}" type="pres">
      <dgm:prSet presAssocID="{6709FEB9-E5DB-4406-9B57-035F1AA3C2E1}" presName="background3" presStyleLbl="node3" presStyleIdx="4" presStyleCnt="7"/>
      <dgm:spPr/>
    </dgm:pt>
    <dgm:pt modelId="{958E0144-6844-4C15-9AF3-6A480E7AF171}" type="pres">
      <dgm:prSet presAssocID="{6709FEB9-E5DB-4406-9B57-035F1AA3C2E1}" presName="text3" presStyleLbl="fgAcc3" presStyleIdx="4" presStyleCnt="7" custLinFactNeighborX="56570">
        <dgm:presLayoutVars>
          <dgm:chPref val="3"/>
        </dgm:presLayoutVars>
      </dgm:prSet>
      <dgm:spPr/>
    </dgm:pt>
    <dgm:pt modelId="{48FF8693-F354-446C-B747-8F9C47C7FB8B}" type="pres">
      <dgm:prSet presAssocID="{6709FEB9-E5DB-4406-9B57-035F1AA3C2E1}" presName="hierChild4" presStyleCnt="0"/>
      <dgm:spPr/>
    </dgm:pt>
    <dgm:pt modelId="{E8BA7391-47E0-4592-8FA5-C7E591433F57}" type="pres">
      <dgm:prSet presAssocID="{603F2E54-33F6-4BA0-9A17-4438A7246C22}" presName="Name10" presStyleLbl="parChTrans1D2" presStyleIdx="3" presStyleCnt="5"/>
      <dgm:spPr/>
    </dgm:pt>
    <dgm:pt modelId="{3E08D863-4CBC-41B7-B631-5A507C0D59D1}" type="pres">
      <dgm:prSet presAssocID="{818C6E8A-844D-4FAD-8E5A-3F409758B075}" presName="hierRoot2" presStyleCnt="0"/>
      <dgm:spPr/>
    </dgm:pt>
    <dgm:pt modelId="{CC1CA5B1-96FD-43C9-BCD1-07E36EBE2710}" type="pres">
      <dgm:prSet presAssocID="{818C6E8A-844D-4FAD-8E5A-3F409758B075}" presName="composite2" presStyleCnt="0"/>
      <dgm:spPr/>
    </dgm:pt>
    <dgm:pt modelId="{FBDEDF68-7C43-440A-AF3A-06DD44BB3946}" type="pres">
      <dgm:prSet presAssocID="{818C6E8A-844D-4FAD-8E5A-3F409758B075}" presName="background2" presStyleLbl="node2" presStyleIdx="3" presStyleCnt="5"/>
      <dgm:spPr/>
    </dgm:pt>
    <dgm:pt modelId="{FC13B103-D61D-43A2-AA87-7FECC4E6E87E}" type="pres">
      <dgm:prSet presAssocID="{818C6E8A-844D-4FAD-8E5A-3F409758B075}" presName="text2" presStyleLbl="fgAcc2" presStyleIdx="3" presStyleCnt="5" custLinFactX="2720" custLinFactNeighborX="100000" custLinFactNeighborY="1171">
        <dgm:presLayoutVars>
          <dgm:chPref val="3"/>
        </dgm:presLayoutVars>
      </dgm:prSet>
      <dgm:spPr/>
    </dgm:pt>
    <dgm:pt modelId="{90127A60-0D45-4149-8B8F-3513B65B44FF}" type="pres">
      <dgm:prSet presAssocID="{818C6E8A-844D-4FAD-8E5A-3F409758B075}" presName="hierChild3" presStyleCnt="0"/>
      <dgm:spPr/>
    </dgm:pt>
    <dgm:pt modelId="{393D4E35-EEAD-4C44-82D1-1E08848B9F9E}" type="pres">
      <dgm:prSet presAssocID="{042E2F29-596F-4756-8A6B-4E146BD2D365}" presName="Name10" presStyleLbl="parChTrans1D2" presStyleIdx="4" presStyleCnt="5"/>
      <dgm:spPr/>
    </dgm:pt>
    <dgm:pt modelId="{61982E9A-AD21-4EB1-9E9F-A81F77BA12D1}" type="pres">
      <dgm:prSet presAssocID="{6C271618-9FA0-45FA-8235-620CAB3F2A2C}" presName="hierRoot2" presStyleCnt="0"/>
      <dgm:spPr/>
    </dgm:pt>
    <dgm:pt modelId="{339EB341-602F-4891-A374-5810109B93E6}" type="pres">
      <dgm:prSet presAssocID="{6C271618-9FA0-45FA-8235-620CAB3F2A2C}" presName="composite2" presStyleCnt="0"/>
      <dgm:spPr/>
    </dgm:pt>
    <dgm:pt modelId="{83C4F097-AFA8-4AFC-BA23-1D306A2C90D4}" type="pres">
      <dgm:prSet presAssocID="{6C271618-9FA0-45FA-8235-620CAB3F2A2C}" presName="background2" presStyleLbl="node2" presStyleIdx="4" presStyleCnt="5"/>
      <dgm:spPr/>
    </dgm:pt>
    <dgm:pt modelId="{88E821B3-FC35-4ADA-9FBD-BB14C2473B11}" type="pres">
      <dgm:prSet presAssocID="{6C271618-9FA0-45FA-8235-620CAB3F2A2C}" presName="text2" presStyleLbl="fgAcc2" presStyleIdx="4" presStyleCnt="5" custLinFactX="43658" custLinFactNeighborX="100000" custLinFactNeighborY="0">
        <dgm:presLayoutVars>
          <dgm:chPref val="3"/>
        </dgm:presLayoutVars>
      </dgm:prSet>
      <dgm:spPr/>
    </dgm:pt>
    <dgm:pt modelId="{A4311EFA-DAFD-4332-BBEC-C314DF8C4D1C}" type="pres">
      <dgm:prSet presAssocID="{6C271618-9FA0-45FA-8235-620CAB3F2A2C}" presName="hierChild3" presStyleCnt="0"/>
      <dgm:spPr/>
    </dgm:pt>
    <dgm:pt modelId="{CE14BA16-22CC-42AF-9530-0BB2867869DD}" type="pres">
      <dgm:prSet presAssocID="{C5B2D76A-B187-4336-90B2-D7DB1B04E122}" presName="Name17" presStyleLbl="parChTrans1D3" presStyleIdx="5" presStyleCnt="7"/>
      <dgm:spPr/>
    </dgm:pt>
    <dgm:pt modelId="{729A486A-5FAF-458E-8DEA-C64E2E4B6D8D}" type="pres">
      <dgm:prSet presAssocID="{28469E48-BEC3-4E9C-817D-17F09E360205}" presName="hierRoot3" presStyleCnt="0"/>
      <dgm:spPr/>
    </dgm:pt>
    <dgm:pt modelId="{89E25076-28DE-479B-9C67-18FD7ABD7362}" type="pres">
      <dgm:prSet presAssocID="{28469E48-BEC3-4E9C-817D-17F09E360205}" presName="composite3" presStyleCnt="0"/>
      <dgm:spPr/>
    </dgm:pt>
    <dgm:pt modelId="{18006F25-E3A9-460E-ADB3-7E284585858B}" type="pres">
      <dgm:prSet presAssocID="{28469E48-BEC3-4E9C-817D-17F09E360205}" presName="background3" presStyleLbl="node3" presStyleIdx="5" presStyleCnt="7"/>
      <dgm:spPr/>
    </dgm:pt>
    <dgm:pt modelId="{FEF71A93-7084-424F-B963-99990BA04F06}" type="pres">
      <dgm:prSet presAssocID="{28469E48-BEC3-4E9C-817D-17F09E360205}" presName="text3" presStyleLbl="fgAcc3" presStyleIdx="5" presStyleCnt="7" custScaleX="118551" custLinFactX="487" custLinFactNeighborX="100000" custLinFactNeighborY="0">
        <dgm:presLayoutVars>
          <dgm:chPref val="3"/>
        </dgm:presLayoutVars>
      </dgm:prSet>
      <dgm:spPr/>
    </dgm:pt>
    <dgm:pt modelId="{0244C14A-F2B1-4F5B-8EE8-4DFED6988794}" type="pres">
      <dgm:prSet presAssocID="{28469E48-BEC3-4E9C-817D-17F09E360205}" presName="hierChild4" presStyleCnt="0"/>
      <dgm:spPr/>
    </dgm:pt>
    <dgm:pt modelId="{3ADA30B5-5578-4834-BBB8-C26F6C041306}" type="pres">
      <dgm:prSet presAssocID="{ACEEB317-9445-4F7E-9EC3-BFC66FBE79FD}" presName="Name17" presStyleLbl="parChTrans1D3" presStyleIdx="6" presStyleCnt="7"/>
      <dgm:spPr/>
    </dgm:pt>
    <dgm:pt modelId="{AE6529E9-5349-437E-9B65-601A31BFCE8F}" type="pres">
      <dgm:prSet presAssocID="{8841CD0D-14BE-41F0-BFD1-6CA5AEBAB89C}" presName="hierRoot3" presStyleCnt="0"/>
      <dgm:spPr/>
    </dgm:pt>
    <dgm:pt modelId="{753CD0F5-8A3A-4919-B083-ACF8A22047A5}" type="pres">
      <dgm:prSet presAssocID="{8841CD0D-14BE-41F0-BFD1-6CA5AEBAB89C}" presName="composite3" presStyleCnt="0"/>
      <dgm:spPr/>
    </dgm:pt>
    <dgm:pt modelId="{5E7A14E9-F310-4C31-8B05-D91166306DE4}" type="pres">
      <dgm:prSet presAssocID="{8841CD0D-14BE-41F0-BFD1-6CA5AEBAB89C}" presName="background3" presStyleLbl="node3" presStyleIdx="6" presStyleCnt="7"/>
      <dgm:spPr/>
    </dgm:pt>
    <dgm:pt modelId="{B563380F-1476-4547-83F4-1BB6E7D7DDC3}" type="pres">
      <dgm:prSet presAssocID="{8841CD0D-14BE-41F0-BFD1-6CA5AEBAB89C}" presName="text3" presStyleLbl="fgAcc3" presStyleIdx="6" presStyleCnt="7" custLinFactX="97252" custLinFactNeighborX="100000">
        <dgm:presLayoutVars>
          <dgm:chPref val="3"/>
        </dgm:presLayoutVars>
      </dgm:prSet>
      <dgm:spPr/>
    </dgm:pt>
    <dgm:pt modelId="{BB41C265-0896-42AB-AD1C-2DDF0435C325}" type="pres">
      <dgm:prSet presAssocID="{8841CD0D-14BE-41F0-BFD1-6CA5AEBAB89C}" presName="hierChild4" presStyleCnt="0"/>
      <dgm:spPr/>
    </dgm:pt>
  </dgm:ptLst>
  <dgm:cxnLst>
    <dgm:cxn modelId="{67B8B00B-7013-4453-93E0-53AD93A6E9F7}" type="presOf" srcId="{28469E48-BEC3-4E9C-817D-17F09E360205}" destId="{FEF71A93-7084-424F-B963-99990BA04F06}" srcOrd="0" destOrd="0" presId="urn:microsoft.com/office/officeart/2005/8/layout/hierarchy1"/>
    <dgm:cxn modelId="{51C9740F-A4F5-4BC9-B039-FE7BD17A7641}" type="presOf" srcId="{DFC7C500-102D-49B3-9182-A76ECF47B212}" destId="{FC3CA712-40BB-44EF-B971-CC27CE24C426}" srcOrd="0" destOrd="0" presId="urn:microsoft.com/office/officeart/2005/8/layout/hierarchy1"/>
    <dgm:cxn modelId="{CD92A316-77D5-4427-8245-EFF75D2FFF79}" type="presOf" srcId="{B503CD6D-D57A-46B9-A671-98BD6E3CBE65}" destId="{605E312E-6922-4ABB-ACE5-FBB28B74C70A}" srcOrd="0" destOrd="0" presId="urn:microsoft.com/office/officeart/2005/8/layout/hierarchy1"/>
    <dgm:cxn modelId="{0A20C21A-661B-4A97-BB64-D2C5A49152DE}" type="presOf" srcId="{818C6E8A-844D-4FAD-8E5A-3F409758B075}" destId="{FC13B103-D61D-43A2-AA87-7FECC4E6E87E}" srcOrd="0" destOrd="0" presId="urn:microsoft.com/office/officeart/2005/8/layout/hierarchy1"/>
    <dgm:cxn modelId="{B4A89B2D-C670-47A2-AB99-24BC2D13876B}" srcId="{5E9DA3F8-7316-47F3-9878-8DF753C1CAB0}" destId="{6709FEB9-E5DB-4406-9B57-035F1AA3C2E1}" srcOrd="2" destOrd="0" parTransId="{05D9006D-8621-400F-8631-18C6415C7D48}" sibTransId="{73205E1B-4E8A-44F8-B063-C91D3D04431B}"/>
    <dgm:cxn modelId="{5AC2FF3C-33CD-40A8-942E-2C3FBA7E19BD}" type="presOf" srcId="{E4F246EA-5BD0-43C9-B26A-2FA201738978}" destId="{DF277C44-F564-4050-A716-9DAA16664779}" srcOrd="0" destOrd="0" presId="urn:microsoft.com/office/officeart/2005/8/layout/hierarchy1"/>
    <dgm:cxn modelId="{8D9B133F-4752-4971-A872-210044EF4B11}" type="presOf" srcId="{042E2F29-596F-4756-8A6B-4E146BD2D365}" destId="{393D4E35-EEAD-4C44-82D1-1E08848B9F9E}" srcOrd="0" destOrd="0" presId="urn:microsoft.com/office/officeart/2005/8/layout/hierarchy1"/>
    <dgm:cxn modelId="{861DA35B-95D9-417C-A1C1-AD03D31CF943}" srcId="{A25DC953-9C9E-4DDE-BE0F-301388410157}" destId="{2A7099F6-F80B-42C5-8019-FCF49D35A30C}" srcOrd="1" destOrd="0" parTransId="{DFC7C500-102D-49B3-9182-A76ECF47B212}" sibTransId="{613A2DE8-EF07-497C-BF2C-8DB58925506D}"/>
    <dgm:cxn modelId="{05EA0762-E89B-4F05-8467-8C6B79D11F60}" srcId="{A25DC953-9C9E-4DDE-BE0F-301388410157}" destId="{5E9DA3F8-7316-47F3-9878-8DF753C1CAB0}" srcOrd="2" destOrd="0" parTransId="{E4F246EA-5BD0-43C9-B26A-2FA201738978}" sibTransId="{99850D04-A928-4242-868E-EC3AF35CE2B4}"/>
    <dgm:cxn modelId="{2BAE6562-A588-4840-9AC6-341248F87706}" type="presOf" srcId="{B544B003-250C-4AC9-9237-319B208AA25C}" destId="{11E3F14A-4BBE-4BFC-9A43-D382894C0EDE}" srcOrd="0" destOrd="0" presId="urn:microsoft.com/office/officeart/2005/8/layout/hierarchy1"/>
    <dgm:cxn modelId="{6989E342-C60C-4A90-A104-A4E56AB7ED85}" type="presOf" srcId="{794FEAEC-742C-44A1-A940-B948B2809F90}" destId="{F2FCEDAE-7E63-49C3-8DA4-1A7C1C93ED7E}" srcOrd="0" destOrd="0" presId="urn:microsoft.com/office/officeart/2005/8/layout/hierarchy1"/>
    <dgm:cxn modelId="{316C9A68-91EB-4403-85AE-D0134D036728}" type="presOf" srcId="{216265EB-4E1E-40B5-89BF-C0721F08876B}" destId="{0BA690DB-FF4F-4729-9BD6-E9674F8021E0}" srcOrd="0" destOrd="0" presId="urn:microsoft.com/office/officeart/2005/8/layout/hierarchy1"/>
    <dgm:cxn modelId="{BD901F69-7E6F-48D5-A957-E81F9CEE0A4D}" type="presOf" srcId="{5E9DA3F8-7316-47F3-9878-8DF753C1CAB0}" destId="{1A6B5E00-78C8-45B6-900D-B5DAE50D46DE}" srcOrd="0" destOrd="0" presId="urn:microsoft.com/office/officeart/2005/8/layout/hierarchy1"/>
    <dgm:cxn modelId="{5DE34E69-35A7-4567-8044-E9BFB0AC6595}" srcId="{A25DC953-9C9E-4DDE-BE0F-301388410157}" destId="{6C271618-9FA0-45FA-8235-620CAB3F2A2C}" srcOrd="4" destOrd="0" parTransId="{042E2F29-596F-4756-8A6B-4E146BD2D365}" sibTransId="{0680C18A-D800-4FC7-BFB3-8D3730AB16DB}"/>
    <dgm:cxn modelId="{D6E7724A-80D6-404A-8826-41A7C158A082}" type="presOf" srcId="{134E9B3C-7FD3-4919-940C-55EA415E9A8F}" destId="{BB9B5E7F-C78A-4BED-88C5-68D0F98FA3CD}" srcOrd="0" destOrd="0" presId="urn:microsoft.com/office/officeart/2005/8/layout/hierarchy1"/>
    <dgm:cxn modelId="{A8A77B6E-D38E-48E3-A91A-2EB4703B7D72}" srcId="{A25DC953-9C9E-4DDE-BE0F-301388410157}" destId="{81651C63-8A73-4F35-B9C7-7F0A6D0F1BAC}" srcOrd="0" destOrd="0" parTransId="{794FEAEC-742C-44A1-A940-B948B2809F90}" sibTransId="{5CB8A84D-DE6E-4FE0-B425-728B98C1D1D1}"/>
    <dgm:cxn modelId="{6E088772-F459-47C6-A5AA-2A2AFF0504FA}" srcId="{5E9DA3F8-7316-47F3-9878-8DF753C1CAB0}" destId="{5590B9E6-7656-499D-A39F-38A9C76D7C04}" srcOrd="0" destOrd="0" parTransId="{9327015A-7AEE-47C5-B7D0-B83F41C27A80}" sibTransId="{306C0256-9D51-48DF-9B26-8FCBDFC9A14A}"/>
    <dgm:cxn modelId="{4A663C56-4AC7-488B-845A-C6EA01AD11A0}" type="presOf" srcId="{2B5CB9AC-D679-4E94-9003-7C7CF40297AB}" destId="{20ED56D1-B2BA-42F0-8B3D-E981A9FD7EB4}" srcOrd="0" destOrd="0" presId="urn:microsoft.com/office/officeart/2005/8/layout/hierarchy1"/>
    <dgm:cxn modelId="{0469757F-875F-48A4-9AB8-F837815DA1BC}" type="presOf" srcId="{8841CD0D-14BE-41F0-BFD1-6CA5AEBAB89C}" destId="{B563380F-1476-4547-83F4-1BB6E7D7DDC3}" srcOrd="0" destOrd="0" presId="urn:microsoft.com/office/officeart/2005/8/layout/hierarchy1"/>
    <dgm:cxn modelId="{C05D2D88-8B10-4E26-B583-E35603B318CF}" srcId="{6C271618-9FA0-45FA-8235-620CAB3F2A2C}" destId="{28469E48-BEC3-4E9C-817D-17F09E360205}" srcOrd="0" destOrd="0" parTransId="{C5B2D76A-B187-4336-90B2-D7DB1B04E122}" sibTransId="{B66C2922-F34F-41B9-8B30-BB702F8C5AB9}"/>
    <dgm:cxn modelId="{80662E89-6E70-44FD-8AE4-92924BE91855}" srcId="{5E9DA3F8-7316-47F3-9878-8DF753C1CAB0}" destId="{AB7275EB-8EB4-4E4C-A05B-D9F9BB3F3FA8}" srcOrd="1" destOrd="0" parTransId="{134E9B3C-7FD3-4919-940C-55EA415E9A8F}" sibTransId="{44CF1AD1-93B5-4C6B-95E6-7CE775A49479}"/>
    <dgm:cxn modelId="{56EEFF8D-2B45-4127-9F8F-BBBDE1DCF220}" type="presOf" srcId="{5590B9E6-7656-499D-A39F-38A9C76D7C04}" destId="{E93A9D9D-260A-4809-BBDF-C096FA0FE067}" srcOrd="0" destOrd="0" presId="urn:microsoft.com/office/officeart/2005/8/layout/hierarchy1"/>
    <dgm:cxn modelId="{641F429C-A622-4D3E-A38B-A4C697671944}" type="presOf" srcId="{05D9006D-8621-400F-8631-18C6415C7D48}" destId="{5AE2F3BB-49CA-4D9E-BA24-2A1FEA34F6E2}" srcOrd="0" destOrd="0" presId="urn:microsoft.com/office/officeart/2005/8/layout/hierarchy1"/>
    <dgm:cxn modelId="{9D9056A5-500B-4BCF-B802-581D44F8447D}" type="presOf" srcId="{ACEEB317-9445-4F7E-9EC3-BFC66FBE79FD}" destId="{3ADA30B5-5578-4834-BBB8-C26F6C041306}" srcOrd="0" destOrd="0" presId="urn:microsoft.com/office/officeart/2005/8/layout/hierarchy1"/>
    <dgm:cxn modelId="{829630AD-185B-4F51-A9B8-EE1FAF71A8A8}" type="presOf" srcId="{81651C63-8A73-4F35-B9C7-7F0A6D0F1BAC}" destId="{7469C67D-1719-43F4-BEEC-6D4DD10759DC}" srcOrd="0" destOrd="0" presId="urn:microsoft.com/office/officeart/2005/8/layout/hierarchy1"/>
    <dgm:cxn modelId="{5B1484AD-4F5A-46D9-8CA7-F116688746D1}" type="presOf" srcId="{AB7275EB-8EB4-4E4C-A05B-D9F9BB3F3FA8}" destId="{77E68D35-4727-4134-B4E8-1B4087045899}" srcOrd="0" destOrd="0" presId="urn:microsoft.com/office/officeart/2005/8/layout/hierarchy1"/>
    <dgm:cxn modelId="{28853CAE-6812-44B0-B896-7BA79222AE17}" srcId="{6C271618-9FA0-45FA-8235-620CAB3F2A2C}" destId="{8841CD0D-14BE-41F0-BFD1-6CA5AEBAB89C}" srcOrd="1" destOrd="0" parTransId="{ACEEB317-9445-4F7E-9EC3-BFC66FBE79FD}" sibTransId="{C5DAC0C5-1897-42DB-8103-4392B56DD5EA}"/>
    <dgm:cxn modelId="{2B9CD4AF-0963-415B-9059-B6B3338C49DA}" srcId="{81651C63-8A73-4F35-B9C7-7F0A6D0F1BAC}" destId="{216265EB-4E1E-40B5-89BF-C0721F08876B}" srcOrd="1" destOrd="0" parTransId="{B544B003-250C-4AC9-9237-319B208AA25C}" sibTransId="{8DA49610-CF6D-4747-BE15-61695F577574}"/>
    <dgm:cxn modelId="{30B9C7B1-3C8B-4755-915A-16573D2CAE7C}" type="presOf" srcId="{2A7099F6-F80B-42C5-8019-FCF49D35A30C}" destId="{54E90AE7-6A93-4E27-A861-03B30216E9D0}" srcOrd="0" destOrd="0" presId="urn:microsoft.com/office/officeart/2005/8/layout/hierarchy1"/>
    <dgm:cxn modelId="{D4780FC2-0A02-4A3D-AA9E-A3D14B969370}" srcId="{81651C63-8A73-4F35-B9C7-7F0A6D0F1BAC}" destId="{2B5CB9AC-D679-4E94-9003-7C7CF40297AB}" srcOrd="0" destOrd="0" parTransId="{B503CD6D-D57A-46B9-A671-98BD6E3CBE65}" sibTransId="{5BA44BAE-4D97-48A4-9182-2D6F28310FA1}"/>
    <dgm:cxn modelId="{811811C3-D905-4F8A-BDEF-245CC8C691F2}" type="presOf" srcId="{6C271618-9FA0-45FA-8235-620CAB3F2A2C}" destId="{88E821B3-FC35-4ADA-9FBD-BB14C2473B11}" srcOrd="0" destOrd="0" presId="urn:microsoft.com/office/officeart/2005/8/layout/hierarchy1"/>
    <dgm:cxn modelId="{8D6345CA-687A-4AE6-AD36-5B9E39D515BE}" type="presOf" srcId="{8ECE4A21-534D-4A10-9B8B-D78AEABD4010}" destId="{430CBD70-68F7-459E-8510-5DC93733841B}" srcOrd="0" destOrd="0" presId="urn:microsoft.com/office/officeart/2005/8/layout/hierarchy1"/>
    <dgm:cxn modelId="{280A6DD0-DC41-4B95-8E48-F65797D64604}" type="presOf" srcId="{9327015A-7AEE-47C5-B7D0-B83F41C27A80}" destId="{EFECFA6B-BAC8-4C75-8D16-AB1F717004B1}" srcOrd="0" destOrd="0" presId="urn:microsoft.com/office/officeart/2005/8/layout/hierarchy1"/>
    <dgm:cxn modelId="{C59931ED-EA16-4286-A7DC-C6BF0B6769A0}" type="presOf" srcId="{603F2E54-33F6-4BA0-9A17-4438A7246C22}" destId="{E8BA7391-47E0-4592-8FA5-C7E591433F57}" srcOrd="0" destOrd="0" presId="urn:microsoft.com/office/officeart/2005/8/layout/hierarchy1"/>
    <dgm:cxn modelId="{90B602EF-3C61-4EB9-A14E-EBCD14C8A571}" type="presOf" srcId="{A25DC953-9C9E-4DDE-BE0F-301388410157}" destId="{1E00F107-37F5-49A6-8E54-3DFDEFE3F1AA}" srcOrd="0" destOrd="0" presId="urn:microsoft.com/office/officeart/2005/8/layout/hierarchy1"/>
    <dgm:cxn modelId="{C51D37F6-C9E5-4833-AFE8-B24E364EDE3F}" srcId="{8ECE4A21-534D-4A10-9B8B-D78AEABD4010}" destId="{A25DC953-9C9E-4DDE-BE0F-301388410157}" srcOrd="0" destOrd="0" parTransId="{EBC32F37-190D-4C33-AFDB-D317938CDA10}" sibTransId="{CC3814A7-2322-498F-BBA8-4D58089BC74C}"/>
    <dgm:cxn modelId="{155A49F8-2260-4878-B72F-035D50BED0D1}" srcId="{A25DC953-9C9E-4DDE-BE0F-301388410157}" destId="{818C6E8A-844D-4FAD-8E5A-3F409758B075}" srcOrd="3" destOrd="0" parTransId="{603F2E54-33F6-4BA0-9A17-4438A7246C22}" sibTransId="{B32DBDBE-A31B-4B53-B3F7-F87DE351DA8D}"/>
    <dgm:cxn modelId="{4BF755F9-D989-406F-9146-FC814A82759B}" type="presOf" srcId="{6709FEB9-E5DB-4406-9B57-035F1AA3C2E1}" destId="{958E0144-6844-4C15-9AF3-6A480E7AF171}" srcOrd="0" destOrd="0" presId="urn:microsoft.com/office/officeart/2005/8/layout/hierarchy1"/>
    <dgm:cxn modelId="{70A6F6FB-FD3A-4B35-8BE2-5E9DDCA67E03}" type="presOf" srcId="{C5B2D76A-B187-4336-90B2-D7DB1B04E122}" destId="{CE14BA16-22CC-42AF-9530-0BB2867869DD}" srcOrd="0" destOrd="0" presId="urn:microsoft.com/office/officeart/2005/8/layout/hierarchy1"/>
    <dgm:cxn modelId="{8D97FE06-3786-4A82-A8D4-12320446549A}" type="presParOf" srcId="{430CBD70-68F7-459E-8510-5DC93733841B}" destId="{76678CF8-0BB3-4AC3-BE33-05021C5D45EF}" srcOrd="0" destOrd="0" presId="urn:microsoft.com/office/officeart/2005/8/layout/hierarchy1"/>
    <dgm:cxn modelId="{7CF4A4CC-66DB-47DB-85B1-934C92425DB5}" type="presParOf" srcId="{76678CF8-0BB3-4AC3-BE33-05021C5D45EF}" destId="{CB1E2ED6-93BA-4A30-847E-6187279FBCBD}" srcOrd="0" destOrd="0" presId="urn:microsoft.com/office/officeart/2005/8/layout/hierarchy1"/>
    <dgm:cxn modelId="{D0DD79C6-92C0-4ABF-B557-B0473FFB8C58}" type="presParOf" srcId="{CB1E2ED6-93BA-4A30-847E-6187279FBCBD}" destId="{263DDDAD-EBA8-49F8-B4DE-8067E11D5783}" srcOrd="0" destOrd="0" presId="urn:microsoft.com/office/officeart/2005/8/layout/hierarchy1"/>
    <dgm:cxn modelId="{33DE66B1-9074-4E32-845B-3F4BCDF0EFD4}" type="presParOf" srcId="{CB1E2ED6-93BA-4A30-847E-6187279FBCBD}" destId="{1E00F107-37F5-49A6-8E54-3DFDEFE3F1AA}" srcOrd="1" destOrd="0" presId="urn:microsoft.com/office/officeart/2005/8/layout/hierarchy1"/>
    <dgm:cxn modelId="{A41180F1-367D-4AA9-B775-8FC3CB93B765}" type="presParOf" srcId="{76678CF8-0BB3-4AC3-BE33-05021C5D45EF}" destId="{63583143-615E-4831-8642-A7F609F8533E}" srcOrd="1" destOrd="0" presId="urn:microsoft.com/office/officeart/2005/8/layout/hierarchy1"/>
    <dgm:cxn modelId="{62E07DA2-3A9C-4FA0-97A1-7CEEC46DAFF3}" type="presParOf" srcId="{63583143-615E-4831-8642-A7F609F8533E}" destId="{F2FCEDAE-7E63-49C3-8DA4-1A7C1C93ED7E}" srcOrd="0" destOrd="0" presId="urn:microsoft.com/office/officeart/2005/8/layout/hierarchy1"/>
    <dgm:cxn modelId="{E1BBEDCF-1965-49C1-AE28-EA7A93B9706C}" type="presParOf" srcId="{63583143-615E-4831-8642-A7F609F8533E}" destId="{8F7CAEA9-9DA6-409F-A096-AF13BFFECF3B}" srcOrd="1" destOrd="0" presId="urn:microsoft.com/office/officeart/2005/8/layout/hierarchy1"/>
    <dgm:cxn modelId="{30575065-19DE-4AE6-A1EB-5F89964D47E8}" type="presParOf" srcId="{8F7CAEA9-9DA6-409F-A096-AF13BFFECF3B}" destId="{33A2B766-D7F3-4843-93B0-2F807FACED03}" srcOrd="0" destOrd="0" presId="urn:microsoft.com/office/officeart/2005/8/layout/hierarchy1"/>
    <dgm:cxn modelId="{9A9B4AD4-00DD-4B0A-B6BB-3F3F4E58CA05}" type="presParOf" srcId="{33A2B766-D7F3-4843-93B0-2F807FACED03}" destId="{167521B5-C561-461C-96FE-99E84B01CAF3}" srcOrd="0" destOrd="0" presId="urn:microsoft.com/office/officeart/2005/8/layout/hierarchy1"/>
    <dgm:cxn modelId="{DCB5CBE1-3FE2-4B6D-AADA-20D4F4C6B2D6}" type="presParOf" srcId="{33A2B766-D7F3-4843-93B0-2F807FACED03}" destId="{7469C67D-1719-43F4-BEEC-6D4DD10759DC}" srcOrd="1" destOrd="0" presId="urn:microsoft.com/office/officeart/2005/8/layout/hierarchy1"/>
    <dgm:cxn modelId="{4FC2AF00-DC96-45D6-8F2C-FB855D44FA98}" type="presParOf" srcId="{8F7CAEA9-9DA6-409F-A096-AF13BFFECF3B}" destId="{ADBE1E27-80DA-458D-BE87-02191BD3544A}" srcOrd="1" destOrd="0" presId="urn:microsoft.com/office/officeart/2005/8/layout/hierarchy1"/>
    <dgm:cxn modelId="{B1CB336B-CAFA-4AA4-9106-3C7A5C3681C2}" type="presParOf" srcId="{ADBE1E27-80DA-458D-BE87-02191BD3544A}" destId="{605E312E-6922-4ABB-ACE5-FBB28B74C70A}" srcOrd="0" destOrd="0" presId="urn:microsoft.com/office/officeart/2005/8/layout/hierarchy1"/>
    <dgm:cxn modelId="{260D8BFD-3B69-4C32-B912-AAA5FC27B442}" type="presParOf" srcId="{ADBE1E27-80DA-458D-BE87-02191BD3544A}" destId="{506EFE9F-84E5-479F-B868-71F59CDC72AD}" srcOrd="1" destOrd="0" presId="urn:microsoft.com/office/officeart/2005/8/layout/hierarchy1"/>
    <dgm:cxn modelId="{9AB4A7E0-E542-4B1C-991C-20802459C2BB}" type="presParOf" srcId="{506EFE9F-84E5-479F-B868-71F59CDC72AD}" destId="{E3AD6423-5F72-4AA1-BC55-8EBBF723D014}" srcOrd="0" destOrd="0" presId="urn:microsoft.com/office/officeart/2005/8/layout/hierarchy1"/>
    <dgm:cxn modelId="{D28F6C03-ABAD-47C7-9AFA-C6D1A34DA4EA}" type="presParOf" srcId="{E3AD6423-5F72-4AA1-BC55-8EBBF723D014}" destId="{378B2BF1-3A7D-495F-9003-A8F32A2551DA}" srcOrd="0" destOrd="0" presId="urn:microsoft.com/office/officeart/2005/8/layout/hierarchy1"/>
    <dgm:cxn modelId="{3E703F91-9087-428E-A420-E953046555F5}" type="presParOf" srcId="{E3AD6423-5F72-4AA1-BC55-8EBBF723D014}" destId="{20ED56D1-B2BA-42F0-8B3D-E981A9FD7EB4}" srcOrd="1" destOrd="0" presId="urn:microsoft.com/office/officeart/2005/8/layout/hierarchy1"/>
    <dgm:cxn modelId="{82656EE2-390A-48E9-B9E9-76674FF3EBAB}" type="presParOf" srcId="{506EFE9F-84E5-479F-B868-71F59CDC72AD}" destId="{EF4F785B-65C9-44F2-830B-E8340775A1B1}" srcOrd="1" destOrd="0" presId="urn:microsoft.com/office/officeart/2005/8/layout/hierarchy1"/>
    <dgm:cxn modelId="{8DB76B14-60D8-492C-803D-E4FAAFD41EFD}" type="presParOf" srcId="{ADBE1E27-80DA-458D-BE87-02191BD3544A}" destId="{11E3F14A-4BBE-4BFC-9A43-D382894C0EDE}" srcOrd="2" destOrd="0" presId="urn:microsoft.com/office/officeart/2005/8/layout/hierarchy1"/>
    <dgm:cxn modelId="{74D8F91C-449A-486D-B6AE-861E085CDA13}" type="presParOf" srcId="{ADBE1E27-80DA-458D-BE87-02191BD3544A}" destId="{C27CAEC6-E64A-4785-B189-A358B80D19E1}" srcOrd="3" destOrd="0" presId="urn:microsoft.com/office/officeart/2005/8/layout/hierarchy1"/>
    <dgm:cxn modelId="{632D62CD-2F89-4406-B0B1-93F8ED3660A3}" type="presParOf" srcId="{C27CAEC6-E64A-4785-B189-A358B80D19E1}" destId="{9BE9DBB2-F58B-4768-8448-77BCB659AF4E}" srcOrd="0" destOrd="0" presId="urn:microsoft.com/office/officeart/2005/8/layout/hierarchy1"/>
    <dgm:cxn modelId="{BF29EF2D-982B-4189-9DF0-3883C8CD6D2A}" type="presParOf" srcId="{9BE9DBB2-F58B-4768-8448-77BCB659AF4E}" destId="{0F2EA52C-14C6-4F81-8BE2-621BB67370A4}" srcOrd="0" destOrd="0" presId="urn:microsoft.com/office/officeart/2005/8/layout/hierarchy1"/>
    <dgm:cxn modelId="{62E2F427-828C-4F1E-9523-6C9F3EEF3282}" type="presParOf" srcId="{9BE9DBB2-F58B-4768-8448-77BCB659AF4E}" destId="{0BA690DB-FF4F-4729-9BD6-E9674F8021E0}" srcOrd="1" destOrd="0" presId="urn:microsoft.com/office/officeart/2005/8/layout/hierarchy1"/>
    <dgm:cxn modelId="{306D3DAB-56B1-4335-9EDE-EA2A991FED8A}" type="presParOf" srcId="{C27CAEC6-E64A-4785-B189-A358B80D19E1}" destId="{C0866FA9-5C8F-4656-AF73-4AF8A62C5EE2}" srcOrd="1" destOrd="0" presId="urn:microsoft.com/office/officeart/2005/8/layout/hierarchy1"/>
    <dgm:cxn modelId="{A48E7823-07B6-43FB-925C-9F93A48BFB82}" type="presParOf" srcId="{63583143-615E-4831-8642-A7F609F8533E}" destId="{FC3CA712-40BB-44EF-B971-CC27CE24C426}" srcOrd="2" destOrd="0" presId="urn:microsoft.com/office/officeart/2005/8/layout/hierarchy1"/>
    <dgm:cxn modelId="{46FC6484-6E2E-4960-9262-4D491D174F8C}" type="presParOf" srcId="{63583143-615E-4831-8642-A7F609F8533E}" destId="{B33A483A-7B9C-4AC8-8582-56CF39A2407F}" srcOrd="3" destOrd="0" presId="urn:microsoft.com/office/officeart/2005/8/layout/hierarchy1"/>
    <dgm:cxn modelId="{B0C30C2E-CEF5-4AB1-BEE7-B0D46BAA9EEA}" type="presParOf" srcId="{B33A483A-7B9C-4AC8-8582-56CF39A2407F}" destId="{5DCF87BE-BEDE-44CB-9637-6B566E76AE87}" srcOrd="0" destOrd="0" presId="urn:microsoft.com/office/officeart/2005/8/layout/hierarchy1"/>
    <dgm:cxn modelId="{562FD920-3666-4C6E-877E-DAD629ED7BB9}" type="presParOf" srcId="{5DCF87BE-BEDE-44CB-9637-6B566E76AE87}" destId="{F3DECD5B-CD9D-451D-9399-3846914B1A17}" srcOrd="0" destOrd="0" presId="urn:microsoft.com/office/officeart/2005/8/layout/hierarchy1"/>
    <dgm:cxn modelId="{2F82662B-65DF-4DF0-8CED-F54886D69FF7}" type="presParOf" srcId="{5DCF87BE-BEDE-44CB-9637-6B566E76AE87}" destId="{54E90AE7-6A93-4E27-A861-03B30216E9D0}" srcOrd="1" destOrd="0" presId="urn:microsoft.com/office/officeart/2005/8/layout/hierarchy1"/>
    <dgm:cxn modelId="{9FFA9895-46B6-4E38-8E85-B602E9193701}" type="presParOf" srcId="{B33A483A-7B9C-4AC8-8582-56CF39A2407F}" destId="{1AE8B216-AFCF-4800-8E28-6B1D963B5712}" srcOrd="1" destOrd="0" presId="urn:microsoft.com/office/officeart/2005/8/layout/hierarchy1"/>
    <dgm:cxn modelId="{F7D83BC4-D9F3-4090-B3E3-687927DAF8E2}" type="presParOf" srcId="{63583143-615E-4831-8642-A7F609F8533E}" destId="{DF277C44-F564-4050-A716-9DAA16664779}" srcOrd="4" destOrd="0" presId="urn:microsoft.com/office/officeart/2005/8/layout/hierarchy1"/>
    <dgm:cxn modelId="{A53EFBAD-AD5E-4624-8381-A7299A163C86}" type="presParOf" srcId="{63583143-615E-4831-8642-A7F609F8533E}" destId="{DF6E7EA6-7BD1-46EA-855F-703A99FB0AC3}" srcOrd="5" destOrd="0" presId="urn:microsoft.com/office/officeart/2005/8/layout/hierarchy1"/>
    <dgm:cxn modelId="{812440B3-03E2-4D60-A9F4-B50A55557576}" type="presParOf" srcId="{DF6E7EA6-7BD1-46EA-855F-703A99FB0AC3}" destId="{76168E47-F358-4791-9D01-A9D945DF1434}" srcOrd="0" destOrd="0" presId="urn:microsoft.com/office/officeart/2005/8/layout/hierarchy1"/>
    <dgm:cxn modelId="{09405E4F-252E-4B44-92E0-3DE9DDA186A1}" type="presParOf" srcId="{76168E47-F358-4791-9D01-A9D945DF1434}" destId="{8014AA95-CB9A-4521-BBD8-520F5C7B0C94}" srcOrd="0" destOrd="0" presId="urn:microsoft.com/office/officeart/2005/8/layout/hierarchy1"/>
    <dgm:cxn modelId="{133756AE-0510-4A76-9DA8-DDD0C974C571}" type="presParOf" srcId="{76168E47-F358-4791-9D01-A9D945DF1434}" destId="{1A6B5E00-78C8-45B6-900D-B5DAE50D46DE}" srcOrd="1" destOrd="0" presId="urn:microsoft.com/office/officeart/2005/8/layout/hierarchy1"/>
    <dgm:cxn modelId="{7147DE33-C595-46B6-95A1-8D84F9CDDFF0}" type="presParOf" srcId="{DF6E7EA6-7BD1-46EA-855F-703A99FB0AC3}" destId="{F3D93EB4-81CD-4059-A8E2-D4F68702AA6A}" srcOrd="1" destOrd="0" presId="urn:microsoft.com/office/officeart/2005/8/layout/hierarchy1"/>
    <dgm:cxn modelId="{14B494A2-D5C9-4D68-BE8D-00044A48760F}" type="presParOf" srcId="{F3D93EB4-81CD-4059-A8E2-D4F68702AA6A}" destId="{EFECFA6B-BAC8-4C75-8D16-AB1F717004B1}" srcOrd="0" destOrd="0" presId="urn:microsoft.com/office/officeart/2005/8/layout/hierarchy1"/>
    <dgm:cxn modelId="{57B5FDDA-4BF4-48C5-BD09-49ACA236596C}" type="presParOf" srcId="{F3D93EB4-81CD-4059-A8E2-D4F68702AA6A}" destId="{DABE28F8-7A7B-4BE3-8216-E3AC3653EDF2}" srcOrd="1" destOrd="0" presId="urn:microsoft.com/office/officeart/2005/8/layout/hierarchy1"/>
    <dgm:cxn modelId="{4823371B-27C2-4F67-AC54-46661E419C87}" type="presParOf" srcId="{DABE28F8-7A7B-4BE3-8216-E3AC3653EDF2}" destId="{EED86227-5F48-4791-8AB8-D6BACF450698}" srcOrd="0" destOrd="0" presId="urn:microsoft.com/office/officeart/2005/8/layout/hierarchy1"/>
    <dgm:cxn modelId="{7BC7AD74-B149-473A-9AB6-7136551652E2}" type="presParOf" srcId="{EED86227-5F48-4791-8AB8-D6BACF450698}" destId="{5BCDDD66-11E3-4377-BBAF-731EA102A579}" srcOrd="0" destOrd="0" presId="urn:microsoft.com/office/officeart/2005/8/layout/hierarchy1"/>
    <dgm:cxn modelId="{5AAF6E83-A2B9-4A9F-AF98-CBC586DF6605}" type="presParOf" srcId="{EED86227-5F48-4791-8AB8-D6BACF450698}" destId="{E93A9D9D-260A-4809-BBDF-C096FA0FE067}" srcOrd="1" destOrd="0" presId="urn:microsoft.com/office/officeart/2005/8/layout/hierarchy1"/>
    <dgm:cxn modelId="{A216F025-7231-44EF-BBAB-C9A938AABF77}" type="presParOf" srcId="{DABE28F8-7A7B-4BE3-8216-E3AC3653EDF2}" destId="{FC311452-F169-4FA6-9D00-5631A3B39A9B}" srcOrd="1" destOrd="0" presId="urn:microsoft.com/office/officeart/2005/8/layout/hierarchy1"/>
    <dgm:cxn modelId="{1D817BD0-9EA3-46AA-83FB-97605078103D}" type="presParOf" srcId="{F3D93EB4-81CD-4059-A8E2-D4F68702AA6A}" destId="{BB9B5E7F-C78A-4BED-88C5-68D0F98FA3CD}" srcOrd="2" destOrd="0" presId="urn:microsoft.com/office/officeart/2005/8/layout/hierarchy1"/>
    <dgm:cxn modelId="{ACFFF447-C63A-46B4-B4F5-6B86F42329C6}" type="presParOf" srcId="{F3D93EB4-81CD-4059-A8E2-D4F68702AA6A}" destId="{7B08D560-BD2A-458B-B28F-E2990DF5F3F4}" srcOrd="3" destOrd="0" presId="urn:microsoft.com/office/officeart/2005/8/layout/hierarchy1"/>
    <dgm:cxn modelId="{C6286838-4F2D-4C02-9146-D9BFD7976E20}" type="presParOf" srcId="{7B08D560-BD2A-458B-B28F-E2990DF5F3F4}" destId="{D7B32D3B-1CC6-412E-862A-24E970BFFFBA}" srcOrd="0" destOrd="0" presId="urn:microsoft.com/office/officeart/2005/8/layout/hierarchy1"/>
    <dgm:cxn modelId="{4FF642C2-5508-4B67-B802-684EC36D26A2}" type="presParOf" srcId="{D7B32D3B-1CC6-412E-862A-24E970BFFFBA}" destId="{3FC78437-E43C-492C-8667-04369108C235}" srcOrd="0" destOrd="0" presId="urn:microsoft.com/office/officeart/2005/8/layout/hierarchy1"/>
    <dgm:cxn modelId="{00E20778-18B6-4F2D-9A04-E7230EF6C1AA}" type="presParOf" srcId="{D7B32D3B-1CC6-412E-862A-24E970BFFFBA}" destId="{77E68D35-4727-4134-B4E8-1B4087045899}" srcOrd="1" destOrd="0" presId="urn:microsoft.com/office/officeart/2005/8/layout/hierarchy1"/>
    <dgm:cxn modelId="{D45569B3-FB97-4DE6-9D71-3DA2B5BBF6AC}" type="presParOf" srcId="{7B08D560-BD2A-458B-B28F-E2990DF5F3F4}" destId="{AEB7589D-D108-4B04-8CFC-384DECDB6B20}" srcOrd="1" destOrd="0" presId="urn:microsoft.com/office/officeart/2005/8/layout/hierarchy1"/>
    <dgm:cxn modelId="{D68C28D4-BA69-483C-A155-75F0A32BACAF}" type="presParOf" srcId="{F3D93EB4-81CD-4059-A8E2-D4F68702AA6A}" destId="{5AE2F3BB-49CA-4D9E-BA24-2A1FEA34F6E2}" srcOrd="4" destOrd="0" presId="urn:microsoft.com/office/officeart/2005/8/layout/hierarchy1"/>
    <dgm:cxn modelId="{45F5707B-00E1-42F9-A57B-8C18F059799C}" type="presParOf" srcId="{F3D93EB4-81CD-4059-A8E2-D4F68702AA6A}" destId="{3CF20D81-1320-458E-AF11-277A69F774B0}" srcOrd="5" destOrd="0" presId="urn:microsoft.com/office/officeart/2005/8/layout/hierarchy1"/>
    <dgm:cxn modelId="{1BA861FC-272A-433F-8D34-A90CEB73868C}" type="presParOf" srcId="{3CF20D81-1320-458E-AF11-277A69F774B0}" destId="{38913ACD-8B91-4C4F-AEAC-DFFED8A7F92F}" srcOrd="0" destOrd="0" presId="urn:microsoft.com/office/officeart/2005/8/layout/hierarchy1"/>
    <dgm:cxn modelId="{20028D51-D07C-4147-A293-17C3D33EF4A6}" type="presParOf" srcId="{38913ACD-8B91-4C4F-AEAC-DFFED8A7F92F}" destId="{DC5D419E-6E2F-44F2-A801-AF19C876FDB1}" srcOrd="0" destOrd="0" presId="urn:microsoft.com/office/officeart/2005/8/layout/hierarchy1"/>
    <dgm:cxn modelId="{D063906D-73E1-49E1-8351-6C6E9739AA69}" type="presParOf" srcId="{38913ACD-8B91-4C4F-AEAC-DFFED8A7F92F}" destId="{958E0144-6844-4C15-9AF3-6A480E7AF171}" srcOrd="1" destOrd="0" presId="urn:microsoft.com/office/officeart/2005/8/layout/hierarchy1"/>
    <dgm:cxn modelId="{43A543CF-15EB-4E6F-A10C-C95F689F157C}" type="presParOf" srcId="{3CF20D81-1320-458E-AF11-277A69F774B0}" destId="{48FF8693-F354-446C-B747-8F9C47C7FB8B}" srcOrd="1" destOrd="0" presId="urn:microsoft.com/office/officeart/2005/8/layout/hierarchy1"/>
    <dgm:cxn modelId="{B730652C-A82E-41BA-AF83-DFB0C8A66591}" type="presParOf" srcId="{63583143-615E-4831-8642-A7F609F8533E}" destId="{E8BA7391-47E0-4592-8FA5-C7E591433F57}" srcOrd="6" destOrd="0" presId="urn:microsoft.com/office/officeart/2005/8/layout/hierarchy1"/>
    <dgm:cxn modelId="{AA17E829-0F7C-4E7B-9BAF-7F3574874DEE}" type="presParOf" srcId="{63583143-615E-4831-8642-A7F609F8533E}" destId="{3E08D863-4CBC-41B7-B631-5A507C0D59D1}" srcOrd="7" destOrd="0" presId="urn:microsoft.com/office/officeart/2005/8/layout/hierarchy1"/>
    <dgm:cxn modelId="{DAC2A8BE-41D8-4B05-A99D-9695D908C681}" type="presParOf" srcId="{3E08D863-4CBC-41B7-B631-5A507C0D59D1}" destId="{CC1CA5B1-96FD-43C9-BCD1-07E36EBE2710}" srcOrd="0" destOrd="0" presId="urn:microsoft.com/office/officeart/2005/8/layout/hierarchy1"/>
    <dgm:cxn modelId="{D16048B9-0032-4751-A736-726384BEF8ED}" type="presParOf" srcId="{CC1CA5B1-96FD-43C9-BCD1-07E36EBE2710}" destId="{FBDEDF68-7C43-440A-AF3A-06DD44BB3946}" srcOrd="0" destOrd="0" presId="urn:microsoft.com/office/officeart/2005/8/layout/hierarchy1"/>
    <dgm:cxn modelId="{3A8E1393-D949-43E0-BB95-98110BF52CC8}" type="presParOf" srcId="{CC1CA5B1-96FD-43C9-BCD1-07E36EBE2710}" destId="{FC13B103-D61D-43A2-AA87-7FECC4E6E87E}" srcOrd="1" destOrd="0" presId="urn:microsoft.com/office/officeart/2005/8/layout/hierarchy1"/>
    <dgm:cxn modelId="{9E6EA54B-202A-4075-99DE-B1F7B7AF03B3}" type="presParOf" srcId="{3E08D863-4CBC-41B7-B631-5A507C0D59D1}" destId="{90127A60-0D45-4149-8B8F-3513B65B44FF}" srcOrd="1" destOrd="0" presId="urn:microsoft.com/office/officeart/2005/8/layout/hierarchy1"/>
    <dgm:cxn modelId="{764FB557-E880-49CA-BAD7-3EAAA198E278}" type="presParOf" srcId="{63583143-615E-4831-8642-A7F609F8533E}" destId="{393D4E35-EEAD-4C44-82D1-1E08848B9F9E}" srcOrd="8" destOrd="0" presId="urn:microsoft.com/office/officeart/2005/8/layout/hierarchy1"/>
    <dgm:cxn modelId="{81BD2D4D-E6FB-49F7-BB97-5FF1E78F4D59}" type="presParOf" srcId="{63583143-615E-4831-8642-A7F609F8533E}" destId="{61982E9A-AD21-4EB1-9E9F-A81F77BA12D1}" srcOrd="9" destOrd="0" presId="urn:microsoft.com/office/officeart/2005/8/layout/hierarchy1"/>
    <dgm:cxn modelId="{11F2BBC9-E62A-4E7B-A6B8-BE3435D612D9}" type="presParOf" srcId="{61982E9A-AD21-4EB1-9E9F-A81F77BA12D1}" destId="{339EB341-602F-4891-A374-5810109B93E6}" srcOrd="0" destOrd="0" presId="urn:microsoft.com/office/officeart/2005/8/layout/hierarchy1"/>
    <dgm:cxn modelId="{E9DBCA76-3CD6-4D4F-8E80-D05C68C08AD7}" type="presParOf" srcId="{339EB341-602F-4891-A374-5810109B93E6}" destId="{83C4F097-AFA8-4AFC-BA23-1D306A2C90D4}" srcOrd="0" destOrd="0" presId="urn:microsoft.com/office/officeart/2005/8/layout/hierarchy1"/>
    <dgm:cxn modelId="{5CF54633-F919-4515-95B6-CCC4FA9A15F5}" type="presParOf" srcId="{339EB341-602F-4891-A374-5810109B93E6}" destId="{88E821B3-FC35-4ADA-9FBD-BB14C2473B11}" srcOrd="1" destOrd="0" presId="urn:microsoft.com/office/officeart/2005/8/layout/hierarchy1"/>
    <dgm:cxn modelId="{B027165B-AC3B-4D75-B30A-4069C983C621}" type="presParOf" srcId="{61982E9A-AD21-4EB1-9E9F-A81F77BA12D1}" destId="{A4311EFA-DAFD-4332-BBEC-C314DF8C4D1C}" srcOrd="1" destOrd="0" presId="urn:microsoft.com/office/officeart/2005/8/layout/hierarchy1"/>
    <dgm:cxn modelId="{02E9BE14-473D-4D3E-8D1B-AF81B1E214A3}" type="presParOf" srcId="{A4311EFA-DAFD-4332-BBEC-C314DF8C4D1C}" destId="{CE14BA16-22CC-42AF-9530-0BB2867869DD}" srcOrd="0" destOrd="0" presId="urn:microsoft.com/office/officeart/2005/8/layout/hierarchy1"/>
    <dgm:cxn modelId="{4A9DB5E3-20C4-4358-9E58-1EC50025BD65}" type="presParOf" srcId="{A4311EFA-DAFD-4332-BBEC-C314DF8C4D1C}" destId="{729A486A-5FAF-458E-8DEA-C64E2E4B6D8D}" srcOrd="1" destOrd="0" presId="urn:microsoft.com/office/officeart/2005/8/layout/hierarchy1"/>
    <dgm:cxn modelId="{9AA4A1B8-47FD-431F-859C-925C7ACB7C35}" type="presParOf" srcId="{729A486A-5FAF-458E-8DEA-C64E2E4B6D8D}" destId="{89E25076-28DE-479B-9C67-18FD7ABD7362}" srcOrd="0" destOrd="0" presId="urn:microsoft.com/office/officeart/2005/8/layout/hierarchy1"/>
    <dgm:cxn modelId="{2082CD03-8291-460A-A0B4-B52BE7A85640}" type="presParOf" srcId="{89E25076-28DE-479B-9C67-18FD7ABD7362}" destId="{18006F25-E3A9-460E-ADB3-7E284585858B}" srcOrd="0" destOrd="0" presId="urn:microsoft.com/office/officeart/2005/8/layout/hierarchy1"/>
    <dgm:cxn modelId="{1D350BE7-C93D-47B6-AB27-49128923AC21}" type="presParOf" srcId="{89E25076-28DE-479B-9C67-18FD7ABD7362}" destId="{FEF71A93-7084-424F-B963-99990BA04F06}" srcOrd="1" destOrd="0" presId="urn:microsoft.com/office/officeart/2005/8/layout/hierarchy1"/>
    <dgm:cxn modelId="{1D3C5B93-C64D-45FA-BF12-C40CEE6E05FF}" type="presParOf" srcId="{729A486A-5FAF-458E-8DEA-C64E2E4B6D8D}" destId="{0244C14A-F2B1-4F5B-8EE8-4DFED6988794}" srcOrd="1" destOrd="0" presId="urn:microsoft.com/office/officeart/2005/8/layout/hierarchy1"/>
    <dgm:cxn modelId="{F187A2B4-D5F9-4B0C-BE79-FB8923E6B4B9}" type="presParOf" srcId="{A4311EFA-DAFD-4332-BBEC-C314DF8C4D1C}" destId="{3ADA30B5-5578-4834-BBB8-C26F6C041306}" srcOrd="2" destOrd="0" presId="urn:microsoft.com/office/officeart/2005/8/layout/hierarchy1"/>
    <dgm:cxn modelId="{3F1FE143-1C61-43A7-9E77-4E5C33207348}" type="presParOf" srcId="{A4311EFA-DAFD-4332-BBEC-C314DF8C4D1C}" destId="{AE6529E9-5349-437E-9B65-601A31BFCE8F}" srcOrd="3" destOrd="0" presId="urn:microsoft.com/office/officeart/2005/8/layout/hierarchy1"/>
    <dgm:cxn modelId="{AA342B32-6630-4DCB-8C03-C8F51F5C3DDE}" type="presParOf" srcId="{AE6529E9-5349-437E-9B65-601A31BFCE8F}" destId="{753CD0F5-8A3A-4919-B083-ACF8A22047A5}" srcOrd="0" destOrd="0" presId="urn:microsoft.com/office/officeart/2005/8/layout/hierarchy1"/>
    <dgm:cxn modelId="{61E49A98-91DD-4DB6-98D4-B0D87831F90A}" type="presParOf" srcId="{753CD0F5-8A3A-4919-B083-ACF8A22047A5}" destId="{5E7A14E9-F310-4C31-8B05-D91166306DE4}" srcOrd="0" destOrd="0" presId="urn:microsoft.com/office/officeart/2005/8/layout/hierarchy1"/>
    <dgm:cxn modelId="{B944E0CE-7332-483C-A3B0-96DACE9E18B8}" type="presParOf" srcId="{753CD0F5-8A3A-4919-B083-ACF8A22047A5}" destId="{B563380F-1476-4547-83F4-1BB6E7D7DDC3}" srcOrd="1" destOrd="0" presId="urn:microsoft.com/office/officeart/2005/8/layout/hierarchy1"/>
    <dgm:cxn modelId="{FD6C7643-9FE8-4C78-9BB4-3466F113C4E5}" type="presParOf" srcId="{AE6529E9-5349-437E-9B65-601A31BFCE8F}" destId="{BB41C265-0896-42AB-AD1C-2DDF0435C325}" srcOrd="1" destOrd="0" presId="urn:microsoft.com/office/officeart/2005/8/layout/hierarchy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ADA30B5-5578-4834-BBB8-C26F6C041306}">
      <dsp:nvSpPr>
        <dsp:cNvPr id="0" name=""/>
        <dsp:cNvSpPr/>
      </dsp:nvSpPr>
      <dsp:spPr>
        <a:xfrm>
          <a:off x="11607383" y="1665814"/>
          <a:ext cx="1322339" cy="310193"/>
        </a:xfrm>
        <a:custGeom>
          <a:avLst/>
          <a:gdLst/>
          <a:ahLst/>
          <a:cxnLst/>
          <a:rect l="0" t="0" r="0" b="0"/>
          <a:pathLst>
            <a:path>
              <a:moveTo>
                <a:pt x="0" y="0"/>
              </a:moveTo>
              <a:lnTo>
                <a:pt x="0" y="211388"/>
              </a:lnTo>
              <a:lnTo>
                <a:pt x="1322339" y="211388"/>
              </a:lnTo>
              <a:lnTo>
                <a:pt x="1322339" y="310193"/>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CE14BA16-22CC-42AF-9530-0BB2867869DD}">
      <dsp:nvSpPr>
        <dsp:cNvPr id="0" name=""/>
        <dsp:cNvSpPr/>
      </dsp:nvSpPr>
      <dsp:spPr>
        <a:xfrm>
          <a:off x="10495142" y="1665814"/>
          <a:ext cx="1112241" cy="310193"/>
        </a:xfrm>
        <a:custGeom>
          <a:avLst/>
          <a:gdLst/>
          <a:ahLst/>
          <a:cxnLst/>
          <a:rect l="0" t="0" r="0" b="0"/>
          <a:pathLst>
            <a:path>
              <a:moveTo>
                <a:pt x="1112241" y="0"/>
              </a:moveTo>
              <a:lnTo>
                <a:pt x="1112241" y="211388"/>
              </a:lnTo>
              <a:lnTo>
                <a:pt x="0" y="211388"/>
              </a:lnTo>
              <a:lnTo>
                <a:pt x="0" y="310193"/>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393D4E35-EEAD-4C44-82D1-1E08848B9F9E}">
      <dsp:nvSpPr>
        <dsp:cNvPr id="0" name=""/>
        <dsp:cNvSpPr/>
      </dsp:nvSpPr>
      <dsp:spPr>
        <a:xfrm>
          <a:off x="6766743" y="678349"/>
          <a:ext cx="4840639" cy="310193"/>
        </a:xfrm>
        <a:custGeom>
          <a:avLst/>
          <a:gdLst/>
          <a:ahLst/>
          <a:cxnLst/>
          <a:rect l="0" t="0" r="0" b="0"/>
          <a:pathLst>
            <a:path>
              <a:moveTo>
                <a:pt x="0" y="0"/>
              </a:moveTo>
              <a:lnTo>
                <a:pt x="0" y="211388"/>
              </a:lnTo>
              <a:lnTo>
                <a:pt x="4840639" y="211388"/>
              </a:lnTo>
              <a:lnTo>
                <a:pt x="4840639" y="310193"/>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E8BA7391-47E0-4592-8FA5-C7E591433F57}">
      <dsp:nvSpPr>
        <dsp:cNvPr id="0" name=""/>
        <dsp:cNvSpPr/>
      </dsp:nvSpPr>
      <dsp:spPr>
        <a:xfrm>
          <a:off x="6766743" y="678349"/>
          <a:ext cx="2404191" cy="318124"/>
        </a:xfrm>
        <a:custGeom>
          <a:avLst/>
          <a:gdLst/>
          <a:ahLst/>
          <a:cxnLst/>
          <a:rect l="0" t="0" r="0" b="0"/>
          <a:pathLst>
            <a:path>
              <a:moveTo>
                <a:pt x="0" y="0"/>
              </a:moveTo>
              <a:lnTo>
                <a:pt x="0" y="219319"/>
              </a:lnTo>
              <a:lnTo>
                <a:pt x="2404191" y="219319"/>
              </a:lnTo>
              <a:lnTo>
                <a:pt x="2404191" y="31812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5AE2F3BB-49CA-4D9E-BA24-2A1FEA34F6E2}">
      <dsp:nvSpPr>
        <dsp:cNvPr id="0" name=""/>
        <dsp:cNvSpPr/>
      </dsp:nvSpPr>
      <dsp:spPr>
        <a:xfrm>
          <a:off x="6756966" y="1673745"/>
          <a:ext cx="1867256" cy="302263"/>
        </a:xfrm>
        <a:custGeom>
          <a:avLst/>
          <a:gdLst/>
          <a:ahLst/>
          <a:cxnLst/>
          <a:rect l="0" t="0" r="0" b="0"/>
          <a:pathLst>
            <a:path>
              <a:moveTo>
                <a:pt x="0" y="0"/>
              </a:moveTo>
              <a:lnTo>
                <a:pt x="0" y="203457"/>
              </a:lnTo>
              <a:lnTo>
                <a:pt x="1867256" y="203457"/>
              </a:lnTo>
              <a:lnTo>
                <a:pt x="1867256" y="302263"/>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BB9B5E7F-C78A-4BED-88C5-68D0F98FA3CD}">
      <dsp:nvSpPr>
        <dsp:cNvPr id="0" name=""/>
        <dsp:cNvSpPr/>
      </dsp:nvSpPr>
      <dsp:spPr>
        <a:xfrm>
          <a:off x="6711246" y="1673745"/>
          <a:ext cx="91440" cy="294501"/>
        </a:xfrm>
        <a:custGeom>
          <a:avLst/>
          <a:gdLst/>
          <a:ahLst/>
          <a:cxnLst/>
          <a:rect l="0" t="0" r="0" b="0"/>
          <a:pathLst>
            <a:path>
              <a:moveTo>
                <a:pt x="45720" y="0"/>
              </a:moveTo>
              <a:lnTo>
                <a:pt x="45720" y="195695"/>
              </a:lnTo>
              <a:lnTo>
                <a:pt x="53665" y="195695"/>
              </a:lnTo>
              <a:lnTo>
                <a:pt x="53665" y="294501"/>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EFECFA6B-BAC8-4C75-8D16-AB1F717004B1}">
      <dsp:nvSpPr>
        <dsp:cNvPr id="0" name=""/>
        <dsp:cNvSpPr/>
      </dsp:nvSpPr>
      <dsp:spPr>
        <a:xfrm>
          <a:off x="5143766" y="1673745"/>
          <a:ext cx="1613199" cy="302263"/>
        </a:xfrm>
        <a:custGeom>
          <a:avLst/>
          <a:gdLst/>
          <a:ahLst/>
          <a:cxnLst/>
          <a:rect l="0" t="0" r="0" b="0"/>
          <a:pathLst>
            <a:path>
              <a:moveTo>
                <a:pt x="1613199" y="0"/>
              </a:moveTo>
              <a:lnTo>
                <a:pt x="1613199" y="203457"/>
              </a:lnTo>
              <a:lnTo>
                <a:pt x="0" y="203457"/>
              </a:lnTo>
              <a:lnTo>
                <a:pt x="0" y="302263"/>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DF277C44-F564-4050-A716-9DAA16664779}">
      <dsp:nvSpPr>
        <dsp:cNvPr id="0" name=""/>
        <dsp:cNvSpPr/>
      </dsp:nvSpPr>
      <dsp:spPr>
        <a:xfrm>
          <a:off x="6711246" y="678349"/>
          <a:ext cx="91440" cy="318124"/>
        </a:xfrm>
        <a:custGeom>
          <a:avLst/>
          <a:gdLst/>
          <a:ahLst/>
          <a:cxnLst/>
          <a:rect l="0" t="0" r="0" b="0"/>
          <a:pathLst>
            <a:path>
              <a:moveTo>
                <a:pt x="55497" y="0"/>
              </a:moveTo>
              <a:lnTo>
                <a:pt x="55497" y="219319"/>
              </a:lnTo>
              <a:lnTo>
                <a:pt x="45720" y="219319"/>
              </a:lnTo>
              <a:lnTo>
                <a:pt x="45720" y="31812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FC3CA712-40BB-44EF-B971-CC27CE24C426}">
      <dsp:nvSpPr>
        <dsp:cNvPr id="0" name=""/>
        <dsp:cNvSpPr/>
      </dsp:nvSpPr>
      <dsp:spPr>
        <a:xfrm>
          <a:off x="4579304" y="678349"/>
          <a:ext cx="2187439" cy="286374"/>
        </a:xfrm>
        <a:custGeom>
          <a:avLst/>
          <a:gdLst/>
          <a:ahLst/>
          <a:cxnLst/>
          <a:rect l="0" t="0" r="0" b="0"/>
          <a:pathLst>
            <a:path>
              <a:moveTo>
                <a:pt x="2187439" y="0"/>
              </a:moveTo>
              <a:lnTo>
                <a:pt x="2187439" y="187568"/>
              </a:lnTo>
              <a:lnTo>
                <a:pt x="0" y="187568"/>
              </a:lnTo>
              <a:lnTo>
                <a:pt x="0" y="28637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11E3F14A-4BBE-4BFC-9A43-D382894C0EDE}">
      <dsp:nvSpPr>
        <dsp:cNvPr id="0" name=""/>
        <dsp:cNvSpPr/>
      </dsp:nvSpPr>
      <dsp:spPr>
        <a:xfrm>
          <a:off x="2053111" y="1649939"/>
          <a:ext cx="1263096" cy="286374"/>
        </a:xfrm>
        <a:custGeom>
          <a:avLst/>
          <a:gdLst/>
          <a:ahLst/>
          <a:cxnLst/>
          <a:rect l="0" t="0" r="0" b="0"/>
          <a:pathLst>
            <a:path>
              <a:moveTo>
                <a:pt x="0" y="0"/>
              </a:moveTo>
              <a:lnTo>
                <a:pt x="0" y="187568"/>
              </a:lnTo>
              <a:lnTo>
                <a:pt x="1263096" y="187568"/>
              </a:lnTo>
              <a:lnTo>
                <a:pt x="1263096" y="28637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605E312E-6922-4ABB-ACE5-FBB28B74C70A}">
      <dsp:nvSpPr>
        <dsp:cNvPr id="0" name=""/>
        <dsp:cNvSpPr/>
      </dsp:nvSpPr>
      <dsp:spPr>
        <a:xfrm>
          <a:off x="829722" y="1649939"/>
          <a:ext cx="1223388" cy="286374"/>
        </a:xfrm>
        <a:custGeom>
          <a:avLst/>
          <a:gdLst/>
          <a:ahLst/>
          <a:cxnLst/>
          <a:rect l="0" t="0" r="0" b="0"/>
          <a:pathLst>
            <a:path>
              <a:moveTo>
                <a:pt x="1223388" y="0"/>
              </a:moveTo>
              <a:lnTo>
                <a:pt x="1223388" y="187568"/>
              </a:lnTo>
              <a:lnTo>
                <a:pt x="0" y="187568"/>
              </a:lnTo>
              <a:lnTo>
                <a:pt x="0" y="28637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F2FCEDAE-7E63-49C3-8DA4-1A7C1C93ED7E}">
      <dsp:nvSpPr>
        <dsp:cNvPr id="0" name=""/>
        <dsp:cNvSpPr/>
      </dsp:nvSpPr>
      <dsp:spPr>
        <a:xfrm>
          <a:off x="2053111" y="678349"/>
          <a:ext cx="4713632" cy="294318"/>
        </a:xfrm>
        <a:custGeom>
          <a:avLst/>
          <a:gdLst/>
          <a:ahLst/>
          <a:cxnLst/>
          <a:rect l="0" t="0" r="0" b="0"/>
          <a:pathLst>
            <a:path>
              <a:moveTo>
                <a:pt x="4713632" y="0"/>
              </a:moveTo>
              <a:lnTo>
                <a:pt x="4713632" y="195512"/>
              </a:lnTo>
              <a:lnTo>
                <a:pt x="0" y="195512"/>
              </a:lnTo>
              <a:lnTo>
                <a:pt x="0" y="294318"/>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sp>
    <dsp:sp modelId="{263DDDAD-EBA8-49F8-B4DE-8067E11D5783}">
      <dsp:nvSpPr>
        <dsp:cNvPr id="0" name=""/>
        <dsp:cNvSpPr/>
      </dsp:nvSpPr>
      <dsp:spPr>
        <a:xfrm>
          <a:off x="6233459" y="1077"/>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1E00F107-37F5-49A6-8E54-3DFDEFE3F1AA}">
      <dsp:nvSpPr>
        <dsp:cNvPr id="0" name=""/>
        <dsp:cNvSpPr/>
      </dsp:nvSpPr>
      <dsp:spPr>
        <a:xfrm>
          <a:off x="6351966" y="113659"/>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kern="1200">
              <a:solidFill>
                <a:sysClr val="windowText" lastClr="000000"/>
              </a:solidFill>
            </a:rPr>
            <a:t>Dispersion</a:t>
          </a:r>
        </a:p>
      </dsp:txBody>
      <dsp:txXfrm>
        <a:off x="6371803" y="133496"/>
        <a:ext cx="1026895" cy="637597"/>
      </dsp:txXfrm>
    </dsp:sp>
    <dsp:sp modelId="{167521B5-C561-461C-96FE-99E84B01CAF3}">
      <dsp:nvSpPr>
        <dsp:cNvPr id="0" name=""/>
        <dsp:cNvSpPr/>
      </dsp:nvSpPr>
      <dsp:spPr>
        <a:xfrm>
          <a:off x="1519826" y="972667"/>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7469C67D-1719-43F4-BEEC-6D4DD10759DC}">
      <dsp:nvSpPr>
        <dsp:cNvPr id="0" name=""/>
        <dsp:cNvSpPr/>
      </dsp:nvSpPr>
      <dsp:spPr>
        <a:xfrm>
          <a:off x="1638334" y="1085250"/>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i="0" kern="1200"/>
            <a:t>Standard Deviation</a:t>
          </a:r>
          <a:endParaRPr lang="en-IN" sz="1600" b="1" kern="1200"/>
        </a:p>
      </dsp:txBody>
      <dsp:txXfrm>
        <a:off x="1658171" y="1105087"/>
        <a:ext cx="1026895" cy="637597"/>
      </dsp:txXfrm>
    </dsp:sp>
    <dsp:sp modelId="{378B2BF1-3A7D-495F-9003-A8F32A2551DA}">
      <dsp:nvSpPr>
        <dsp:cNvPr id="0" name=""/>
        <dsp:cNvSpPr/>
      </dsp:nvSpPr>
      <dsp:spPr>
        <a:xfrm>
          <a:off x="296437" y="1936313"/>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20ED56D1-B2BA-42F0-8B3D-E981A9FD7EB4}">
      <dsp:nvSpPr>
        <dsp:cNvPr id="0" name=""/>
        <dsp:cNvSpPr/>
      </dsp:nvSpPr>
      <dsp:spPr>
        <a:xfrm>
          <a:off x="414945" y="2048896"/>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IN" sz="1400" b="1" i="0" kern="1200"/>
            <a:t>Population Standard Deviation</a:t>
          </a:r>
          <a:endParaRPr lang="en-IN" sz="1400" b="1" kern="1200"/>
        </a:p>
      </dsp:txBody>
      <dsp:txXfrm>
        <a:off x="434782" y="2068733"/>
        <a:ext cx="1026895" cy="637597"/>
      </dsp:txXfrm>
    </dsp:sp>
    <dsp:sp modelId="{0F2EA52C-14C6-4F81-8BE2-621BB67370A4}">
      <dsp:nvSpPr>
        <dsp:cNvPr id="0" name=""/>
        <dsp:cNvSpPr/>
      </dsp:nvSpPr>
      <dsp:spPr>
        <a:xfrm>
          <a:off x="2782923" y="1936313"/>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0BA690DB-FF4F-4729-9BD6-E9674F8021E0}">
      <dsp:nvSpPr>
        <dsp:cNvPr id="0" name=""/>
        <dsp:cNvSpPr/>
      </dsp:nvSpPr>
      <dsp:spPr>
        <a:xfrm>
          <a:off x="2901430" y="2048896"/>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IN" sz="1400" b="1" kern="1200"/>
            <a:t>Sample </a:t>
          </a:r>
          <a:r>
            <a:rPr lang="en-IN" sz="1400" b="1" i="0" kern="1200"/>
            <a:t>Standard Deviation</a:t>
          </a:r>
          <a:r>
            <a:rPr lang="en-IN" sz="1400" b="1" kern="1200"/>
            <a:t> </a:t>
          </a:r>
        </a:p>
      </dsp:txBody>
      <dsp:txXfrm>
        <a:off x="2921267" y="2068733"/>
        <a:ext cx="1026895" cy="637597"/>
      </dsp:txXfrm>
    </dsp:sp>
    <dsp:sp modelId="{F3DECD5B-CD9D-451D-9399-3846914B1A17}">
      <dsp:nvSpPr>
        <dsp:cNvPr id="0" name=""/>
        <dsp:cNvSpPr/>
      </dsp:nvSpPr>
      <dsp:spPr>
        <a:xfrm>
          <a:off x="4046019" y="964723"/>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54E90AE7-6A93-4E27-A861-03B30216E9D0}">
      <dsp:nvSpPr>
        <dsp:cNvPr id="0" name=""/>
        <dsp:cNvSpPr/>
      </dsp:nvSpPr>
      <dsp:spPr>
        <a:xfrm>
          <a:off x="4164527" y="1077305"/>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t>RANGE </a:t>
          </a:r>
          <a:endParaRPr lang="en-IN" sz="1800" b="1" kern="1200"/>
        </a:p>
      </dsp:txBody>
      <dsp:txXfrm>
        <a:off x="4184364" y="1097142"/>
        <a:ext cx="1026895" cy="637597"/>
      </dsp:txXfrm>
    </dsp:sp>
    <dsp:sp modelId="{8014AA95-CB9A-4521-BBD8-520F5C7B0C94}">
      <dsp:nvSpPr>
        <dsp:cNvPr id="0" name=""/>
        <dsp:cNvSpPr/>
      </dsp:nvSpPr>
      <dsp:spPr>
        <a:xfrm>
          <a:off x="6169190" y="996473"/>
          <a:ext cx="1175551"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1A6B5E00-78C8-45B6-900D-B5DAE50D46DE}">
      <dsp:nvSpPr>
        <dsp:cNvPr id="0" name=""/>
        <dsp:cNvSpPr/>
      </dsp:nvSpPr>
      <dsp:spPr>
        <a:xfrm>
          <a:off x="6287697" y="1109056"/>
          <a:ext cx="1175551"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IN" sz="1800" b="1" i="0" kern="1200"/>
            <a:t>Percentile</a:t>
          </a:r>
          <a:endParaRPr lang="en-IN" sz="1800" kern="1200"/>
        </a:p>
      </dsp:txBody>
      <dsp:txXfrm>
        <a:off x="6307534" y="1128893"/>
        <a:ext cx="1135877" cy="637597"/>
      </dsp:txXfrm>
    </dsp:sp>
    <dsp:sp modelId="{5BCDDD66-11E3-4377-BBAF-731EA102A579}">
      <dsp:nvSpPr>
        <dsp:cNvPr id="0" name=""/>
        <dsp:cNvSpPr/>
      </dsp:nvSpPr>
      <dsp:spPr>
        <a:xfrm>
          <a:off x="4610481" y="1976008"/>
          <a:ext cx="1066569" cy="673885"/>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E93A9D9D-260A-4809-BBDF-C096FA0FE067}">
      <dsp:nvSpPr>
        <dsp:cNvPr id="0" name=""/>
        <dsp:cNvSpPr/>
      </dsp:nvSpPr>
      <dsp:spPr>
        <a:xfrm>
          <a:off x="4728989" y="2088590"/>
          <a:ext cx="1066569" cy="673885"/>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i="0" kern="1200"/>
            <a:t>25th percentile</a:t>
          </a:r>
          <a:endParaRPr lang="en-IN" sz="1600" kern="1200"/>
        </a:p>
      </dsp:txBody>
      <dsp:txXfrm>
        <a:off x="4748726" y="2108327"/>
        <a:ext cx="1027095" cy="634411"/>
      </dsp:txXfrm>
    </dsp:sp>
    <dsp:sp modelId="{3FC78437-E43C-492C-8667-04369108C235}">
      <dsp:nvSpPr>
        <dsp:cNvPr id="0" name=""/>
        <dsp:cNvSpPr/>
      </dsp:nvSpPr>
      <dsp:spPr>
        <a:xfrm>
          <a:off x="6231627" y="1968247"/>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77E68D35-4727-4134-B4E8-1B4087045899}">
      <dsp:nvSpPr>
        <dsp:cNvPr id="0" name=""/>
        <dsp:cNvSpPr/>
      </dsp:nvSpPr>
      <dsp:spPr>
        <a:xfrm>
          <a:off x="6350134" y="2080829"/>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i="0" kern="1200"/>
            <a:t>75th percentile</a:t>
          </a:r>
          <a:endParaRPr lang="en-IN" sz="1600" kern="1200"/>
        </a:p>
      </dsp:txBody>
      <dsp:txXfrm>
        <a:off x="6369971" y="2100666"/>
        <a:ext cx="1026895" cy="637597"/>
      </dsp:txXfrm>
    </dsp:sp>
    <dsp:sp modelId="{DC5D419E-6E2F-44F2-A801-AF19C876FDB1}">
      <dsp:nvSpPr>
        <dsp:cNvPr id="0" name=""/>
        <dsp:cNvSpPr/>
      </dsp:nvSpPr>
      <dsp:spPr>
        <a:xfrm>
          <a:off x="8090937" y="1976008"/>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958E0144-6844-4C15-9AF3-6A480E7AF171}">
      <dsp:nvSpPr>
        <dsp:cNvPr id="0" name=""/>
        <dsp:cNvSpPr/>
      </dsp:nvSpPr>
      <dsp:spPr>
        <a:xfrm>
          <a:off x="8209445" y="2088590"/>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i="0" kern="1200"/>
            <a:t>50th percentile</a:t>
          </a:r>
          <a:endParaRPr lang="en-IN" sz="1600" kern="1200"/>
        </a:p>
      </dsp:txBody>
      <dsp:txXfrm>
        <a:off x="8229282" y="2108427"/>
        <a:ext cx="1026895" cy="637597"/>
      </dsp:txXfrm>
    </dsp:sp>
    <dsp:sp modelId="{FBDEDF68-7C43-440A-AF3A-06DD44BB3946}">
      <dsp:nvSpPr>
        <dsp:cNvPr id="0" name=""/>
        <dsp:cNvSpPr/>
      </dsp:nvSpPr>
      <dsp:spPr>
        <a:xfrm>
          <a:off x="8637650" y="996473"/>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FC13B103-D61D-43A2-AA87-7FECC4E6E87E}">
      <dsp:nvSpPr>
        <dsp:cNvPr id="0" name=""/>
        <dsp:cNvSpPr/>
      </dsp:nvSpPr>
      <dsp:spPr>
        <a:xfrm>
          <a:off x="8756158" y="1109056"/>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IN" sz="1400" b="1" i="0" kern="1200"/>
            <a:t>Inter Quartile Range (IQR)</a:t>
          </a:r>
          <a:endParaRPr lang="en-IN" sz="1400" kern="1200"/>
        </a:p>
      </dsp:txBody>
      <dsp:txXfrm>
        <a:off x="8775995" y="1128893"/>
        <a:ext cx="1026895" cy="637597"/>
      </dsp:txXfrm>
    </dsp:sp>
    <dsp:sp modelId="{83C4F097-AFA8-4AFC-BA23-1D306A2C90D4}">
      <dsp:nvSpPr>
        <dsp:cNvPr id="0" name=""/>
        <dsp:cNvSpPr/>
      </dsp:nvSpPr>
      <dsp:spPr>
        <a:xfrm>
          <a:off x="11074098" y="988542"/>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88E821B3-FC35-4ADA-9FBD-BB14C2473B11}">
      <dsp:nvSpPr>
        <dsp:cNvPr id="0" name=""/>
        <dsp:cNvSpPr/>
      </dsp:nvSpPr>
      <dsp:spPr>
        <a:xfrm>
          <a:off x="11192606" y="1101125"/>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IN" sz="1800" b="1" i="0" kern="1200"/>
            <a:t>Variance</a:t>
          </a:r>
          <a:endParaRPr lang="en-IN" sz="1800" b="1" kern="1200"/>
        </a:p>
      </dsp:txBody>
      <dsp:txXfrm>
        <a:off x="11212443" y="1120962"/>
        <a:ext cx="1026895" cy="637597"/>
      </dsp:txXfrm>
    </dsp:sp>
    <dsp:sp modelId="{18006F25-E3A9-460E-ADB3-7E284585858B}">
      <dsp:nvSpPr>
        <dsp:cNvPr id="0" name=""/>
        <dsp:cNvSpPr/>
      </dsp:nvSpPr>
      <dsp:spPr>
        <a:xfrm>
          <a:off x="9862927" y="1976008"/>
          <a:ext cx="1264428"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FEF71A93-7084-424F-B963-99990BA04F06}">
      <dsp:nvSpPr>
        <dsp:cNvPr id="0" name=""/>
        <dsp:cNvSpPr/>
      </dsp:nvSpPr>
      <dsp:spPr>
        <a:xfrm>
          <a:off x="9981435" y="2088590"/>
          <a:ext cx="1264428"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IN" sz="1600" b="1" i="0" kern="1200"/>
            <a:t>Population Variance</a:t>
          </a:r>
          <a:endParaRPr lang="en-IN" sz="1600" b="1" kern="1200"/>
        </a:p>
      </dsp:txBody>
      <dsp:txXfrm>
        <a:off x="10001272" y="2108427"/>
        <a:ext cx="1224754" cy="637597"/>
      </dsp:txXfrm>
    </dsp:sp>
    <dsp:sp modelId="{5E7A14E9-F310-4C31-8B05-D91166306DE4}">
      <dsp:nvSpPr>
        <dsp:cNvPr id="0" name=""/>
        <dsp:cNvSpPr/>
      </dsp:nvSpPr>
      <dsp:spPr>
        <a:xfrm>
          <a:off x="12396438" y="1976008"/>
          <a:ext cx="1066569" cy="677271"/>
        </a:xfrm>
        <a:prstGeom prst="roundRect">
          <a:avLst>
            <a:gd name="adj" fmla="val 10000"/>
          </a:avLst>
        </a:prstGeom>
        <a:gradFill rotWithShape="0">
          <a:gsLst>
            <a:gs pos="0">
              <a:schemeClr val="accent1">
                <a:hueOff val="0"/>
                <a:satOff val="0"/>
                <a:lumOff val="0"/>
                <a:alphaOff val="0"/>
                <a:shade val="51000"/>
                <a:satMod val="130000"/>
              </a:schemeClr>
            </a:gs>
            <a:gs pos="80000">
              <a:schemeClr val="accent1">
                <a:hueOff val="0"/>
                <a:satOff val="0"/>
                <a:lumOff val="0"/>
                <a:alphaOff val="0"/>
                <a:shade val="93000"/>
                <a:satMod val="130000"/>
              </a:schemeClr>
            </a:gs>
            <a:gs pos="100000">
              <a:schemeClr val="accent1">
                <a:hueOff val="0"/>
                <a:satOff val="0"/>
                <a:lumOff val="0"/>
                <a:alphaOff val="0"/>
                <a:shade val="94000"/>
                <a:satMod val="135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sp>
    <dsp:sp modelId="{B563380F-1476-4547-83F4-1BB6E7D7DDC3}">
      <dsp:nvSpPr>
        <dsp:cNvPr id="0" name=""/>
        <dsp:cNvSpPr/>
      </dsp:nvSpPr>
      <dsp:spPr>
        <a:xfrm>
          <a:off x="12514946" y="2088590"/>
          <a:ext cx="1066569" cy="677271"/>
        </a:xfrm>
        <a:prstGeom prst="roundRect">
          <a:avLst>
            <a:gd name="adj" fmla="val 10000"/>
          </a:avLst>
        </a:prstGeom>
        <a:solidFill>
          <a:schemeClr val="lt1">
            <a:alpha val="90000"/>
            <a:hueOff val="0"/>
            <a:satOff val="0"/>
            <a:lumOff val="0"/>
            <a:alphaOff val="0"/>
          </a:schemeClr>
        </a:solidFill>
        <a:ln w="9525" cap="flat" cmpd="sng" algn="ctr">
          <a:solidFill>
            <a:schemeClr val="accent1">
              <a:hueOff val="0"/>
              <a:satOff val="0"/>
              <a:lumOff val="0"/>
              <a:alphaOff val="0"/>
            </a:schemeClr>
          </a:solidFill>
          <a:prstDash val="solid"/>
        </a:ln>
        <a:effectLst/>
      </dsp:spPr>
      <dsp:style>
        <a:lnRef idx="1">
          <a:scrgbClr r="0" g="0" b="0"/>
        </a:lnRef>
        <a:fillRef idx="1">
          <a:scrgbClr r="0" g="0" b="0"/>
        </a:fillRef>
        <a:effectRef idx="0">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IN" sz="1800" b="1" i="0" kern="1200">
              <a:solidFill>
                <a:sysClr val="windowText" lastClr="000000"/>
              </a:solidFill>
            </a:rPr>
            <a:t>Sample Variance</a:t>
          </a:r>
          <a:endParaRPr lang="en-IN" sz="1800" b="1" kern="1200">
            <a:solidFill>
              <a:sysClr val="windowText" lastClr="000000"/>
            </a:solidFill>
          </a:endParaRPr>
        </a:p>
      </dsp:txBody>
      <dsp:txXfrm>
        <a:off x="12534783" y="2108427"/>
        <a:ext cx="1026895" cy="637597"/>
      </dsp:txXfrm>
    </dsp:sp>
  </dsp:spTree>
</dsp:drawing>
</file>

<file path=xl/diagrams/layout1.xml><?xml version="1.0" encoding="utf-8"?>
<dgm:layoutDef xmlns:dgm="http://schemas.openxmlformats.org/drawingml/2006/diagram" xmlns:a="http://schemas.openxmlformats.org/drawingml/2006/main" uniqueId="urn:microsoft.com/office/officeart/2005/8/layout/hierarchy1">
  <dgm:title val=""/>
  <dgm:desc val=""/>
  <dgm:catLst>
    <dgm:cat type="hierarchy" pri="2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hierChild1">
    <dgm:varLst>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primFontSz" for="des" ptType="node" op="equ" val="65"/>
      <dgm:constr type="w" for="des" forName="composite" refType="w"/>
      <dgm:constr type="h" for="des" forName="composite" refType="w" refFor="des" refForName="composite" fact="0.667"/>
      <dgm:constr type="w" for="des" forName="composite2" refType="w" refFor="des" refForName="composite"/>
      <dgm:constr type="h" for="des" forName="composite2" refType="h" refFor="des" refForName="composite"/>
      <dgm:constr type="w" for="des" forName="composite3" refType="w" refFor="des" refForName="composite"/>
      <dgm:constr type="h" for="des" forName="composite3" refType="h" refFor="des" refForName="composite"/>
      <dgm:constr type="w" for="des" forName="composite4" refType="w" refFor="des" refForName="composite"/>
      <dgm:constr type="h" for="des" forName="composite4" refType="h" refFor="des" refForName="composite"/>
      <dgm:constr type="w" for="des" forName="composite5" refType="w" refFor="des" refForName="composite"/>
      <dgm:constr type="h" for="des" forName="composite5" refType="h" refFor="des" refForName="composite"/>
      <dgm:constr type="sibSp" refType="w" refFor="des" refForName="composite" fact="0.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p" for="des" forName="hierRoot1" refType="h" refFor="des" refForName="composite" fact="0.25"/>
      <dgm:constr type="sp" for="des" forName="hierRoot2" refType="sp" refFor="des" refForName="hierRoot1"/>
      <dgm:constr type="sp" for="des" forName="hierRoot3" refType="sp" refFor="des" refForName="hierRoot1"/>
      <dgm:constr type="sp" for="des" forName="hierRoot4" refType="sp" refFor="des" refForName="hierRoot1"/>
      <dgm:constr type="sp" for="des" forName="hierRoot5" refType="sp" refFor="des" refForName="hierRoot1"/>
    </dgm:constrLst>
    <dgm:ruleLst/>
    <dgm:forEach name="Name3" axis="ch">
      <dgm:forEach name="Name4" axis="self" ptType="node">
        <dgm:layoutNode name="hierRoot1">
          <dgm:alg type="hierRoot"/>
          <dgm:shape xmlns:r="http://schemas.openxmlformats.org/officeDocument/2006/relationships" r:blip="">
            <dgm:adjLst/>
          </dgm:shape>
          <dgm:presOf/>
          <dgm:constrLst>
            <dgm:constr type="bendDist" for="des" ptType="parTrans" refType="sp" fact="0.5"/>
          </dgm:constrLst>
          <dgm:ruleLst/>
          <dgm:layoutNode name="composite">
            <dgm:alg type="composite"/>
            <dgm:shape xmlns:r="http://schemas.openxmlformats.org/officeDocument/2006/relationships" r:blip="">
              <dgm:adjLst/>
            </dgm:shape>
            <dgm:presOf/>
            <dgm:constrLst>
              <dgm:constr type="w" for="ch" forName="background" refType="w" fact="0.9"/>
              <dgm:constr type="h" for="ch" forName="background" refType="w" refFor="ch" refForName="background" fact="0.635"/>
              <dgm:constr type="t" for="ch" forName="background"/>
              <dgm:constr type="l" for="ch" forName="background"/>
              <dgm:constr type="w" for="ch" forName="text" refType="w" fact="0.9"/>
              <dgm:constr type="h" for="ch" forName="text" refType="w" refFor="ch" refForName="text" fact="0.635"/>
              <dgm:constr type="t" for="ch" forName="text" refType="w" fact="0.095"/>
              <dgm:constr type="l" for="ch" forName="text" refType="w" fact="0.1"/>
            </dgm:constrLst>
            <dgm:ruleLst/>
            <dgm:layoutNode name="background" styleLbl="node0" moveWith="text">
              <dgm:alg type="sp"/>
              <dgm:shape xmlns:r="http://schemas.openxmlformats.org/officeDocument/2006/relationships" type="roundRect" r:blip="">
                <dgm:adjLst>
                  <dgm:adj idx="1" val="0.1"/>
                </dgm:adjLst>
              </dgm:shape>
              <dgm:presOf/>
              <dgm:constrLst/>
              <dgm:ruleLst/>
            </dgm:layoutNode>
            <dgm:layoutNode name="text" styleLbl="fgAcc0">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2">
            <dgm:choose name="Name5">
              <dgm:if name="Name6" func="var" arg="dir" op="equ" val="norm">
                <dgm:alg type="hierChild">
                  <dgm:param type="linDir" val="fromL"/>
                </dgm:alg>
              </dgm:if>
              <dgm:else name="Name7">
                <dgm:alg type="hierChild">
                  <dgm:param type="linDir" val="fromR"/>
                </dgm:alg>
              </dgm:else>
            </dgm:choose>
            <dgm:shape xmlns:r="http://schemas.openxmlformats.org/officeDocument/2006/relationships" r:blip="">
              <dgm:adjLst/>
            </dgm:shape>
            <dgm:presOf/>
            <dgm:constrLst/>
            <dgm:ruleLst/>
            <dgm:forEach name="Name8" axis="ch">
              <dgm:forEach name="Name9" axis="self" ptType="parTrans" cnt="1">
                <dgm:layoutNode name="Name10">
                  <dgm:alg type="conn">
                    <dgm:param type="dim" val="1D"/>
                    <dgm:param type="endSty" val="noArr"/>
                    <dgm:param type="connRout" val="bend"/>
                    <dgm:param type="bendPt" val="end"/>
                    <dgm:param type="begPts" val="bCtr"/>
                    <dgm:param type="endPts" val="tCtr"/>
                    <dgm:param type="srcNode" val="background"/>
                    <dgm:param type="dstNode" val="background2"/>
                  </dgm:alg>
                  <dgm:shape xmlns:r="http://schemas.openxmlformats.org/officeDocument/2006/relationships" type="conn" r:blip="" zOrderOff="-999">
                    <dgm:adjLst/>
                  </dgm:shape>
                  <dgm:presOf axis="self"/>
                  <dgm:constrLst>
                    <dgm:constr type="begPad"/>
                    <dgm:constr type="endPad"/>
                  </dgm:constrLst>
                  <dgm:ruleLst/>
                </dgm:layoutNode>
              </dgm:forEach>
              <dgm:forEach name="Name11" axis="self" ptType="node">
                <dgm:layoutNode name="hierRoot2">
                  <dgm:alg type="hierRoot"/>
                  <dgm:shape xmlns:r="http://schemas.openxmlformats.org/officeDocument/2006/relationships" r:blip="">
                    <dgm:adjLst/>
                  </dgm:shape>
                  <dgm:presOf/>
                  <dgm:constrLst>
                    <dgm:constr type="bendDist" for="des" ptType="parTrans" refType="sp" fact="0.5"/>
                  </dgm:constrLst>
                  <dgm:ruleLst/>
                  <dgm:layoutNode name="composite2">
                    <dgm:alg type="composite"/>
                    <dgm:shape xmlns:r="http://schemas.openxmlformats.org/officeDocument/2006/relationships" r:blip="">
                      <dgm:adjLst/>
                    </dgm:shape>
                    <dgm:presOf/>
                    <dgm:constrLst>
                      <dgm:constr type="w" for="ch" forName="background2" refType="w" fact="0.9"/>
                      <dgm:constr type="h" for="ch" forName="background2" refType="w" refFor="ch" refForName="background2" fact="0.635"/>
                      <dgm:constr type="t" for="ch" forName="background2"/>
                      <dgm:constr type="l" for="ch" forName="background2"/>
                      <dgm:constr type="w" for="ch" forName="text2" refType="w" fact="0.9"/>
                      <dgm:constr type="h" for="ch" forName="text2" refType="w" refFor="ch" refForName="text2" fact="0.635"/>
                      <dgm:constr type="t" for="ch" forName="text2" refType="w" fact="0.095"/>
                      <dgm:constr type="l" for="ch" forName="text2" refType="w" fact="0.1"/>
                    </dgm:constrLst>
                    <dgm:ruleLst/>
                    <dgm:layoutNode name="background2" moveWith="text2">
                      <dgm:alg type="sp"/>
                      <dgm:shape xmlns:r="http://schemas.openxmlformats.org/officeDocument/2006/relationships" type="roundRect" r:blip="">
                        <dgm:adjLst>
                          <dgm:adj idx="1" val="0.1"/>
                        </dgm:adjLst>
                      </dgm:shape>
                      <dgm:presOf/>
                      <dgm:constrLst/>
                      <dgm:ruleLst/>
                    </dgm:layoutNode>
                    <dgm:layoutNode name="text2" styleLbl="fgAcc2">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3">
                    <dgm:choose name="Name12">
                      <dgm:if name="Name13" func="var" arg="dir" op="equ" val="norm">
                        <dgm:alg type="hierChild">
                          <dgm:param type="linDir" val="fromL"/>
                        </dgm:alg>
                      </dgm:if>
                      <dgm:else name="Name14">
                        <dgm:alg type="hierChild">
                          <dgm:param type="linDir" val="fromR"/>
                        </dgm:alg>
                      </dgm:else>
                    </dgm:choose>
                    <dgm:shape xmlns:r="http://schemas.openxmlformats.org/officeDocument/2006/relationships" r:blip="">
                      <dgm:adjLst/>
                    </dgm:shape>
                    <dgm:presOf/>
                    <dgm:constrLst/>
                    <dgm:ruleLst/>
                    <dgm:forEach name="Name15" axis="ch">
                      <dgm:forEach name="Name16" axis="self" ptType="parTrans" cnt="1">
                        <dgm:layoutNode name="Name17">
                          <dgm:alg type="conn">
                            <dgm:param type="dim" val="1D"/>
                            <dgm:param type="endSty" val="noArr"/>
                            <dgm:param type="connRout" val="bend"/>
                            <dgm:param type="bendPt" val="end"/>
                            <dgm:param type="begPts" val="bCtr"/>
                            <dgm:param type="endPts" val="tCtr"/>
                            <dgm:param type="srcNode" val="background2"/>
                            <dgm:param type="dstNode" val="background3"/>
                          </dgm:alg>
                          <dgm:shape xmlns:r="http://schemas.openxmlformats.org/officeDocument/2006/relationships" type="conn" r:blip="" zOrderOff="-999">
                            <dgm:adjLst/>
                          </dgm:shape>
                          <dgm:presOf axis="self"/>
                          <dgm:constrLst>
                            <dgm:constr type="begPad"/>
                            <dgm:constr type="endPad"/>
                          </dgm:constrLst>
                          <dgm:ruleLst/>
                        </dgm:layoutNode>
                      </dgm:forEach>
                      <dgm:forEach name="Name18" axis="self" ptType="node">
                        <dgm:layoutNode name="hierRoot3">
                          <dgm:alg type="hierRoot"/>
                          <dgm:shape xmlns:r="http://schemas.openxmlformats.org/officeDocument/2006/relationships" r:blip="">
                            <dgm:adjLst/>
                          </dgm:shape>
                          <dgm:presOf/>
                          <dgm:constrLst>
                            <dgm:constr type="bendDist" for="des" ptType="parTrans" refType="sp" fact="0.5"/>
                          </dgm:constrLst>
                          <dgm:ruleLst/>
                          <dgm:layoutNode name="composite3">
                            <dgm:alg type="composite"/>
                            <dgm:shape xmlns:r="http://schemas.openxmlformats.org/officeDocument/2006/relationships" r:blip="">
                              <dgm:adjLst/>
                            </dgm:shape>
                            <dgm:presOf/>
                            <dgm:constrLst>
                              <dgm:constr type="w" for="ch" forName="background3" refType="w" fact="0.9"/>
                              <dgm:constr type="h" for="ch" forName="background3" refType="w" refFor="ch" refForName="background3" fact="0.635"/>
                              <dgm:constr type="t" for="ch" forName="background3"/>
                              <dgm:constr type="l" for="ch" forName="background3"/>
                              <dgm:constr type="w" for="ch" forName="text3" refType="w" fact="0.9"/>
                              <dgm:constr type="h" for="ch" forName="text3" refType="w" refFor="ch" refForName="text3" fact="0.635"/>
                              <dgm:constr type="t" for="ch" forName="text3" refType="w" fact="0.095"/>
                              <dgm:constr type="l" for="ch" forName="text3" refType="w" fact="0.1"/>
                            </dgm:constrLst>
                            <dgm:ruleLst/>
                            <dgm:layoutNode name="background3" moveWith="text3">
                              <dgm:alg type="sp"/>
                              <dgm:shape xmlns:r="http://schemas.openxmlformats.org/officeDocument/2006/relationships" type="roundRect" r:blip="">
                                <dgm:adjLst>
                                  <dgm:adj idx="1" val="0.1"/>
                                </dgm:adjLst>
                              </dgm:shape>
                              <dgm:presOf/>
                              <dgm:constrLst/>
                              <dgm:ruleLst/>
                            </dgm:layoutNode>
                            <dgm:layoutNode name="text3" styleLbl="fgAcc3">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4">
                            <dgm:choose name="Name19">
                              <dgm:if name="Name20" func="var" arg="dir" op="equ" val="norm">
                                <dgm:alg type="hierChild">
                                  <dgm:param type="linDir" val="fromL"/>
                                </dgm:alg>
                              </dgm:if>
                              <dgm:else name="Name21">
                                <dgm:alg type="hierChild">
                                  <dgm:param type="linDir" val="fromR"/>
                                </dgm:alg>
                              </dgm:else>
                            </dgm:choose>
                            <dgm:shape xmlns:r="http://schemas.openxmlformats.org/officeDocument/2006/relationships" r:blip="">
                              <dgm:adjLst/>
                            </dgm:shape>
                            <dgm:presOf/>
                            <dgm:constrLst/>
                            <dgm:ruleLst/>
                            <dgm:forEach name="repeat" axis="ch">
                              <dgm:forEach name="Name22" axis="self" ptType="parTrans" cnt="1">
                                <dgm:layoutNode name="Name23">
                                  <dgm:choose name="Name24">
                                    <dgm:if name="Name25" axis="self" func="depth" op="lte" val="4">
                                      <dgm:alg type="conn">
                                        <dgm:param type="dim" val="1D"/>
                                        <dgm:param type="endSty" val="noArr"/>
                                        <dgm:param type="connRout" val="bend"/>
                                        <dgm:param type="bendPt" val="end"/>
                                        <dgm:param type="begPts" val="bCtr"/>
                                        <dgm:param type="endPts" val="tCtr"/>
                                        <dgm:param type="srcNode" val="background3"/>
                                        <dgm:param type="dstNode" val="background4"/>
                                      </dgm:alg>
                                    </dgm:if>
                                    <dgm:else name="Name26">
                                      <dgm:alg type="conn">
                                        <dgm:param type="dim" val="1D"/>
                                        <dgm:param type="endSty" val="noArr"/>
                                        <dgm:param type="connRout" val="bend"/>
                                        <dgm:param type="bendPt" val="end"/>
                                        <dgm:param type="begPts" val="bCtr"/>
                                        <dgm:param type="endPts" val="tCtr"/>
                                        <dgm:param type="srcNode" val="background4"/>
                                        <dgm:param type="dstNode" val="background4"/>
                                      </dgm:alg>
                                    </dgm:else>
                                  </dgm:choose>
                                  <dgm:shape xmlns:r="http://schemas.openxmlformats.org/officeDocument/2006/relationships" type="conn" r:blip="" zOrderOff="-999">
                                    <dgm:adjLst/>
                                  </dgm:shape>
                                  <dgm:presOf axis="self"/>
                                  <dgm:constrLst>
                                    <dgm:constr type="begPad"/>
                                    <dgm:constr type="endPad"/>
                                  </dgm:constrLst>
                                  <dgm:ruleLst/>
                                </dgm:layoutNode>
                              </dgm:forEach>
                              <dgm:forEach name="Name27" axis="self" ptType="node">
                                <dgm:layoutNode name="hierRoot4">
                                  <dgm:alg type="hierRoot"/>
                                  <dgm:shape xmlns:r="http://schemas.openxmlformats.org/officeDocument/2006/relationships" r:blip="">
                                    <dgm:adjLst/>
                                  </dgm:shape>
                                  <dgm:presOf/>
                                  <dgm:constrLst>
                                    <dgm:constr type="bendDist" for="des" ptType="parTrans" refType="sp" fact="0.5"/>
                                  </dgm:constrLst>
                                  <dgm:ruleLst/>
                                  <dgm:layoutNode name="composite4">
                                    <dgm:alg type="composite"/>
                                    <dgm:shape xmlns:r="http://schemas.openxmlformats.org/officeDocument/2006/relationships" r:blip="">
                                      <dgm:adjLst/>
                                    </dgm:shape>
                                    <dgm:presOf/>
                                    <dgm:constrLst>
                                      <dgm:constr type="w" for="ch" forName="background4" refType="w" fact="0.9"/>
                                      <dgm:constr type="h" for="ch" forName="background4" refType="w" refFor="ch" refForName="background4" fact="0.635"/>
                                      <dgm:constr type="t" for="ch" forName="background4"/>
                                      <dgm:constr type="l" for="ch" forName="background4"/>
                                      <dgm:constr type="w" for="ch" forName="text4" refType="w" fact="0.9"/>
                                      <dgm:constr type="h" for="ch" forName="text4" refType="w" refFor="ch" refForName="text4" fact="0.635"/>
                                      <dgm:constr type="t" for="ch" forName="text4" refType="w" fact="0.095"/>
                                      <dgm:constr type="l" for="ch" forName="text4" refType="w" fact="0.1"/>
                                    </dgm:constrLst>
                                    <dgm:ruleLst/>
                                    <dgm:layoutNode name="background4" moveWith="text4">
                                      <dgm:alg type="sp"/>
                                      <dgm:shape xmlns:r="http://schemas.openxmlformats.org/officeDocument/2006/relationships" type="roundRect" r:blip="">
                                        <dgm:adjLst>
                                          <dgm:adj idx="1" val="0.1"/>
                                        </dgm:adjLst>
                                      </dgm:shape>
                                      <dgm:presOf/>
                                      <dgm:constrLst/>
                                      <dgm:ruleLst/>
                                    </dgm:layoutNode>
                                    <dgm:layoutNode name="text4" styleLbl="fgAcc4">
                                      <dgm:varLst>
                                        <dgm:chPref val="3"/>
                                      </dgm:varLst>
                                      <dgm:alg type="tx"/>
                                      <dgm:shape xmlns:r="http://schemas.openxmlformats.org/officeDocument/2006/relationships" type="roundRect" r:blip="">
                                        <dgm:adjLst>
                                          <dgm:adj idx="1" val="0.1"/>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layoutNode name="hierChild5">
                                    <dgm:choose name="Name28">
                                      <dgm:if name="Name29" func="var" arg="dir" op="equ" val="norm">
                                        <dgm:alg type="hierChild">
                                          <dgm:param type="linDir" val="fromL"/>
                                        </dgm:alg>
                                      </dgm:if>
                                      <dgm:else name="Name30">
                                        <dgm:alg type="hierChild">
                                          <dgm:param type="linDir" val="fromR"/>
                                        </dgm:alg>
                                      </dgm:else>
                                    </dgm:choose>
                                    <dgm:shape xmlns:r="http://schemas.openxmlformats.org/officeDocument/2006/relationships" r:blip="">
                                      <dgm:adjLst/>
                                    </dgm:shape>
                                    <dgm:presOf/>
                                    <dgm:constrLst/>
                                    <dgm:ruleLst/>
                                    <dgm:forEach name="Name31" ref="repeat"/>
                                  </dgm:layoutNode>
                                </dgm:layoutNode>
                              </dgm:forEach>
                            </dgm:forEach>
                          </dgm:layoutNode>
                        </dgm:layoutNode>
                      </dgm:forEach>
                    </dgm:forEach>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1.xml"/><Relationship Id="rId13"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diagramLayout" Target="../diagrams/layout1.xml"/><Relationship Id="rId12" Type="http://schemas.openxmlformats.org/officeDocument/2006/relationships/chart" Target="../charts/chart12.xml"/><Relationship Id="rId2" Type="http://schemas.openxmlformats.org/officeDocument/2006/relationships/chart" Target="../charts/chart7.xml"/><Relationship Id="rId16" Type="http://schemas.openxmlformats.org/officeDocument/2006/relationships/chart" Target="../charts/chart16.xml"/><Relationship Id="rId1" Type="http://schemas.openxmlformats.org/officeDocument/2006/relationships/chart" Target="../charts/chart6.xml"/><Relationship Id="rId6" Type="http://schemas.openxmlformats.org/officeDocument/2006/relationships/diagramData" Target="../diagrams/data1.xml"/><Relationship Id="rId11" Type="http://schemas.openxmlformats.org/officeDocument/2006/relationships/chart" Target="../charts/chart11.xml"/><Relationship Id="rId5" Type="http://schemas.openxmlformats.org/officeDocument/2006/relationships/chart" Target="../charts/chart10.xml"/><Relationship Id="rId15" Type="http://schemas.openxmlformats.org/officeDocument/2006/relationships/chart" Target="../charts/chart15.xml"/><Relationship Id="rId10" Type="http://schemas.microsoft.com/office/2007/relationships/diagramDrawing" Target="../diagrams/drawing1.xml"/><Relationship Id="rId4" Type="http://schemas.openxmlformats.org/officeDocument/2006/relationships/chart" Target="../charts/chart9.xml"/><Relationship Id="rId9" Type="http://schemas.openxmlformats.org/officeDocument/2006/relationships/diagramColors" Target="../diagrams/colors1.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260684</xdr:colOff>
      <xdr:row>4</xdr:row>
      <xdr:rowOff>140368</xdr:rowOff>
    </xdr:from>
    <xdr:to>
      <xdr:col>22</xdr:col>
      <xdr:colOff>471237</xdr:colOff>
      <xdr:row>47</xdr:row>
      <xdr:rowOff>120316</xdr:rowOff>
    </xdr:to>
    <xdr:sp macro="" textlink="">
      <xdr:nvSpPr>
        <xdr:cNvPr id="2" name="Rectangle 1">
          <a:extLst>
            <a:ext uri="{FF2B5EF4-FFF2-40B4-BE49-F238E27FC236}">
              <a16:creationId xmlns:a16="http://schemas.microsoft.com/office/drawing/2014/main" id="{336C9AAF-BC1D-4B94-AF53-B779EB807514}"/>
            </a:ext>
          </a:extLst>
        </xdr:cNvPr>
        <xdr:cNvSpPr/>
      </xdr:nvSpPr>
      <xdr:spPr>
        <a:xfrm>
          <a:off x="260684" y="862263"/>
          <a:ext cx="18017290" cy="7740316"/>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138546</xdr:colOff>
      <xdr:row>0</xdr:row>
      <xdr:rowOff>83821</xdr:rowOff>
    </xdr:from>
    <xdr:to>
      <xdr:col>22</xdr:col>
      <xdr:colOff>548641</xdr:colOff>
      <xdr:row>6</xdr:row>
      <xdr:rowOff>0</xdr:rowOff>
    </xdr:to>
    <xdr:grpSp>
      <xdr:nvGrpSpPr>
        <xdr:cNvPr id="13" name="Group 12">
          <a:extLst>
            <a:ext uri="{FF2B5EF4-FFF2-40B4-BE49-F238E27FC236}">
              <a16:creationId xmlns:a16="http://schemas.microsoft.com/office/drawing/2014/main" id="{60C66B79-C525-4770-93BE-52318E6BA7D0}"/>
            </a:ext>
          </a:extLst>
        </xdr:cNvPr>
        <xdr:cNvGrpSpPr/>
      </xdr:nvGrpSpPr>
      <xdr:grpSpPr>
        <a:xfrm>
          <a:off x="138546" y="83821"/>
          <a:ext cx="18232978" cy="984958"/>
          <a:chOff x="858037" y="1497330"/>
          <a:chExt cx="8480236" cy="685800"/>
        </a:xfrm>
      </xdr:grpSpPr>
      <xdr:sp macro="" textlink="">
        <xdr:nvSpPr>
          <xdr:cNvPr id="7" name="Freeform: Shape 6">
            <a:extLst>
              <a:ext uri="{FF2B5EF4-FFF2-40B4-BE49-F238E27FC236}">
                <a16:creationId xmlns:a16="http://schemas.microsoft.com/office/drawing/2014/main" id="{CE632860-32EE-489E-BDA8-E943B93E5991}"/>
              </a:ext>
            </a:extLst>
          </xdr:cNvPr>
          <xdr:cNvSpPr/>
        </xdr:nvSpPr>
        <xdr:spPr>
          <a:xfrm>
            <a:off x="5184886" y="1550670"/>
            <a:ext cx="4153387" cy="548640"/>
          </a:xfrm>
          <a:custGeom>
            <a:avLst/>
            <a:gdLst>
              <a:gd name="connsiteX0" fmla="*/ 0 w 4153387"/>
              <a:gd name="connsiteY0" fmla="*/ 0 h 548640"/>
              <a:gd name="connsiteX1" fmla="*/ 4153387 w 4153387"/>
              <a:gd name="connsiteY1" fmla="*/ 0 h 548640"/>
              <a:gd name="connsiteX2" fmla="*/ 4153387 w 4153387"/>
              <a:gd name="connsiteY2" fmla="*/ 548640 h 548640"/>
              <a:gd name="connsiteX3" fmla="*/ 0 w 4153387"/>
              <a:gd name="connsiteY3" fmla="*/ 548640 h 548640"/>
              <a:gd name="connsiteX4" fmla="*/ 0 w 4153387"/>
              <a:gd name="connsiteY4" fmla="*/ 0 h 5486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153387" h="548640">
                <a:moveTo>
                  <a:pt x="0" y="0"/>
                </a:moveTo>
                <a:lnTo>
                  <a:pt x="4153387" y="0"/>
                </a:lnTo>
                <a:lnTo>
                  <a:pt x="4153387" y="548640"/>
                </a:lnTo>
                <a:lnTo>
                  <a:pt x="0" y="548640"/>
                </a:lnTo>
                <a:lnTo>
                  <a:pt x="0" y="0"/>
                </a:lnTo>
                <a:close/>
              </a:path>
            </a:pathLst>
          </a:custGeom>
          <a:ln/>
        </xdr:spPr>
        <xdr:style>
          <a:lnRef idx="0">
            <a:schemeClr val="accent1"/>
          </a:lnRef>
          <a:fillRef idx="3">
            <a:schemeClr val="accent1"/>
          </a:fillRef>
          <a:effectRef idx="3">
            <a:schemeClr val="accent1"/>
          </a:effectRef>
          <a:fontRef idx="minor">
            <a:schemeClr val="lt1"/>
          </a:fontRef>
        </xdr:style>
        <xdr:txBody>
          <a:bodyPr spcFirstLastPara="0" vert="horz" wrap="square" lIns="435483" tIns="71120" rIns="71120" bIns="71120" numCol="1" spcCol="1270" anchor="ctr" anchorCtr="0">
            <a:noAutofit/>
          </a:bodyPr>
          <a:lstStyle/>
          <a:p>
            <a:pPr marL="0" lvl="0" indent="0" algn="l" defTabSz="1244600">
              <a:lnSpc>
                <a:spcPct val="90000"/>
              </a:lnSpc>
              <a:spcBef>
                <a:spcPct val="0"/>
              </a:spcBef>
              <a:spcAft>
                <a:spcPct val="35000"/>
              </a:spcAft>
              <a:buNone/>
            </a:pPr>
            <a:endParaRPr lang="en-IN" sz="2800" kern="1200"/>
          </a:p>
        </xdr:txBody>
      </xdr:sp>
      <xdr:sp macro="" textlink="">
        <xdr:nvSpPr>
          <xdr:cNvPr id="9" name="Freeform: Shape 8">
            <a:extLst>
              <a:ext uri="{FF2B5EF4-FFF2-40B4-BE49-F238E27FC236}">
                <a16:creationId xmlns:a16="http://schemas.microsoft.com/office/drawing/2014/main" id="{C789976B-8CE8-4D20-A833-374A3D7DE586}"/>
              </a:ext>
            </a:extLst>
          </xdr:cNvPr>
          <xdr:cNvSpPr/>
        </xdr:nvSpPr>
        <xdr:spPr>
          <a:xfrm>
            <a:off x="858037" y="1558290"/>
            <a:ext cx="3959339" cy="548640"/>
          </a:xfrm>
          <a:custGeom>
            <a:avLst/>
            <a:gdLst>
              <a:gd name="connsiteX0" fmla="*/ 0 w 3953957"/>
              <a:gd name="connsiteY0" fmla="*/ 0 h 548640"/>
              <a:gd name="connsiteX1" fmla="*/ 3953957 w 3953957"/>
              <a:gd name="connsiteY1" fmla="*/ 0 h 548640"/>
              <a:gd name="connsiteX2" fmla="*/ 3953957 w 3953957"/>
              <a:gd name="connsiteY2" fmla="*/ 548640 h 548640"/>
              <a:gd name="connsiteX3" fmla="*/ 0 w 3953957"/>
              <a:gd name="connsiteY3" fmla="*/ 548640 h 548640"/>
              <a:gd name="connsiteX4" fmla="*/ 0 w 3953957"/>
              <a:gd name="connsiteY4" fmla="*/ 0 h 5486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953957" h="548640">
                <a:moveTo>
                  <a:pt x="0" y="0"/>
                </a:moveTo>
                <a:lnTo>
                  <a:pt x="3953957" y="0"/>
                </a:lnTo>
                <a:lnTo>
                  <a:pt x="3953957" y="548640"/>
                </a:lnTo>
                <a:lnTo>
                  <a:pt x="0" y="548640"/>
                </a:lnTo>
                <a:lnTo>
                  <a:pt x="0" y="0"/>
                </a:lnTo>
                <a:close/>
              </a:path>
            </a:pathLst>
          </a:custGeom>
          <a:ln/>
        </xdr:spPr>
        <xdr:style>
          <a:lnRef idx="0">
            <a:schemeClr val="accent1"/>
          </a:lnRef>
          <a:fillRef idx="3">
            <a:schemeClr val="accent1"/>
          </a:fillRef>
          <a:effectRef idx="3">
            <a:schemeClr val="accent1"/>
          </a:effectRef>
          <a:fontRef idx="minor">
            <a:schemeClr val="lt1"/>
          </a:fontRef>
        </xdr:style>
        <xdr:txBody>
          <a:bodyPr spcFirstLastPara="0" vert="horz" wrap="square" lIns="435483" tIns="71120" rIns="71120" bIns="71120" numCol="1" spcCol="1270" anchor="ctr" anchorCtr="0">
            <a:noAutofit/>
          </a:bodyPr>
          <a:lstStyle/>
          <a:p>
            <a:pPr marL="0" marR="0" lvl="0" indent="0" algn="ctr" defTabSz="1244600" eaLnBrk="1" fontAlgn="auto" latinLnBrk="0" hangingPunct="1">
              <a:lnSpc>
                <a:spcPct val="90000"/>
              </a:lnSpc>
              <a:spcBef>
                <a:spcPct val="0"/>
              </a:spcBef>
              <a:spcAft>
                <a:spcPct val="35000"/>
              </a:spcAft>
              <a:buClrTx/>
              <a:buSzTx/>
              <a:buFontTx/>
              <a:buNone/>
              <a:tabLst/>
              <a:defRPr/>
            </a:pPr>
            <a:r>
              <a:rPr lang="en-US" sz="36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t>Dashboard For Population</a:t>
            </a:r>
            <a:endParaRPr lang="en-IN" sz="36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sp macro="" textlink="">
        <xdr:nvSpPr>
          <xdr:cNvPr id="10" name="Oval 9">
            <a:extLst>
              <a:ext uri="{FF2B5EF4-FFF2-40B4-BE49-F238E27FC236}">
                <a16:creationId xmlns:a16="http://schemas.microsoft.com/office/drawing/2014/main" id="{4E848B87-6EB0-4D70-8C34-E1B20D9B19DD}"/>
              </a:ext>
            </a:extLst>
          </xdr:cNvPr>
          <xdr:cNvSpPr/>
        </xdr:nvSpPr>
        <xdr:spPr>
          <a:xfrm>
            <a:off x="4652797" y="1497330"/>
            <a:ext cx="685800" cy="685800"/>
          </a:xfrm>
          <a:prstGeom prst="ellipse">
            <a:avLst/>
          </a:prstGeom>
          <a:ln/>
        </xdr:spPr>
        <xdr:style>
          <a:lnRef idx="0">
            <a:schemeClr val="accent1"/>
          </a:lnRef>
          <a:fillRef idx="3">
            <a:schemeClr val="accent1"/>
          </a:fillRef>
          <a:effectRef idx="3">
            <a:schemeClr val="accent1"/>
          </a:effectRef>
          <a:fontRef idx="minor">
            <a:schemeClr val="lt1"/>
          </a:fontRef>
        </xdr:style>
      </xdr:sp>
    </xdr:grpSp>
    <xdr:clientData/>
  </xdr:twoCellAnchor>
  <xdr:twoCellAnchor editAs="oneCell">
    <xdr:from>
      <xdr:col>0</xdr:col>
      <xdr:colOff>320842</xdr:colOff>
      <xdr:row>6</xdr:row>
      <xdr:rowOff>30478</xdr:rowOff>
    </xdr:from>
    <xdr:to>
      <xdr:col>3</xdr:col>
      <xdr:colOff>290763</xdr:colOff>
      <xdr:row>24</xdr:row>
      <xdr:rowOff>110289</xdr:rowOff>
    </xdr:to>
    <mc:AlternateContent xmlns:mc="http://schemas.openxmlformats.org/markup-compatibility/2006" xmlns:a14="http://schemas.microsoft.com/office/drawing/2010/main">
      <mc:Choice Requires="a14">
        <xdr:graphicFrame macro="">
          <xdr:nvGraphicFramePr>
            <xdr:cNvPr id="14" name="Course 2">
              <a:extLst>
                <a:ext uri="{FF2B5EF4-FFF2-40B4-BE49-F238E27FC236}">
                  <a16:creationId xmlns:a16="http://schemas.microsoft.com/office/drawing/2014/main" id="{FE1FF2EE-9829-4A9B-A359-59EE7A103B7B}"/>
                </a:ext>
              </a:extLst>
            </xdr:cNvPr>
            <xdr:cNvGraphicFramePr/>
          </xdr:nvGraphicFramePr>
          <xdr:xfrm>
            <a:off x="0" y="0"/>
            <a:ext cx="0" cy="0"/>
          </xdr:xfrm>
          <a:graphic>
            <a:graphicData uri="http://schemas.microsoft.com/office/drawing/2010/slicer">
              <sle:slicer xmlns:sle="http://schemas.microsoft.com/office/drawing/2010/slicer" name="Course 2"/>
            </a:graphicData>
          </a:graphic>
        </xdr:graphicFrame>
      </mc:Choice>
      <mc:Fallback xmlns="">
        <xdr:sp macro="" textlink="">
          <xdr:nvSpPr>
            <xdr:cNvPr id="0" name=""/>
            <xdr:cNvSpPr>
              <a:spLocks noTextEdit="1"/>
            </xdr:cNvSpPr>
          </xdr:nvSpPr>
          <xdr:spPr>
            <a:xfrm>
              <a:off x="251460" y="1138843"/>
              <a:ext cx="1976582" cy="2653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657860</xdr:colOff>
      <xdr:row>6</xdr:row>
      <xdr:rowOff>22861</xdr:rowOff>
    </xdr:from>
    <xdr:to>
      <xdr:col>22</xdr:col>
      <xdr:colOff>421105</xdr:colOff>
      <xdr:row>15</xdr:row>
      <xdr:rowOff>120316</xdr:rowOff>
    </xdr:to>
    <mc:AlternateContent xmlns:mc="http://schemas.openxmlformats.org/markup-compatibility/2006" xmlns:a14="http://schemas.microsoft.com/office/drawing/2010/main">
      <mc:Choice Requires="a14">
        <xdr:graphicFrame macro="">
          <xdr:nvGraphicFramePr>
            <xdr:cNvPr id="15" name="Total Scale  2">
              <a:extLst>
                <a:ext uri="{FF2B5EF4-FFF2-40B4-BE49-F238E27FC236}">
                  <a16:creationId xmlns:a16="http://schemas.microsoft.com/office/drawing/2014/main" id="{055F07F7-7773-4F03-93CD-8E47714E22B2}"/>
                </a:ext>
              </a:extLst>
            </xdr:cNvPr>
            <xdr:cNvGraphicFramePr/>
          </xdr:nvGraphicFramePr>
          <xdr:xfrm>
            <a:off x="0" y="0"/>
            <a:ext cx="0" cy="0"/>
          </xdr:xfrm>
          <a:graphic>
            <a:graphicData uri="http://schemas.microsoft.com/office/drawing/2010/slicer">
              <sle:slicer xmlns:sle="http://schemas.microsoft.com/office/drawing/2010/slicer" name="Total Scale  2"/>
            </a:graphicData>
          </a:graphic>
        </xdr:graphicFrame>
      </mc:Choice>
      <mc:Fallback xmlns="">
        <xdr:sp macro="" textlink="">
          <xdr:nvSpPr>
            <xdr:cNvPr id="0" name=""/>
            <xdr:cNvSpPr>
              <a:spLocks noTextEdit="1"/>
            </xdr:cNvSpPr>
          </xdr:nvSpPr>
          <xdr:spPr>
            <a:xfrm>
              <a:off x="15897860" y="1120141"/>
              <a:ext cx="243078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370972</xdr:colOff>
      <xdr:row>6</xdr:row>
      <xdr:rowOff>15240</xdr:rowOff>
    </xdr:from>
    <xdr:to>
      <xdr:col>15</xdr:col>
      <xdr:colOff>411078</xdr:colOff>
      <xdr:row>24</xdr:row>
      <xdr:rowOff>100264</xdr:rowOff>
    </xdr:to>
    <xdr:graphicFrame macro="">
      <xdr:nvGraphicFramePr>
        <xdr:cNvPr id="16" name="Chart 15">
          <a:extLst>
            <a:ext uri="{FF2B5EF4-FFF2-40B4-BE49-F238E27FC236}">
              <a16:creationId xmlns:a16="http://schemas.microsoft.com/office/drawing/2014/main" id="{72AF21A1-4FCC-4FE2-9FB6-7F3993948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308812</xdr:colOff>
      <xdr:row>25</xdr:row>
      <xdr:rowOff>1</xdr:rowOff>
    </xdr:from>
    <xdr:to>
      <xdr:col>7</xdr:col>
      <xdr:colOff>613612</xdr:colOff>
      <xdr:row>42</xdr:row>
      <xdr:rowOff>152000</xdr:rowOff>
    </xdr:to>
    <xdr:graphicFrame macro="">
      <xdr:nvGraphicFramePr>
        <xdr:cNvPr id="17" name="Chart 16">
          <a:extLst>
            <a:ext uri="{FF2B5EF4-FFF2-40B4-BE49-F238E27FC236}">
              <a16:creationId xmlns:a16="http://schemas.microsoft.com/office/drawing/2014/main" id="{FD74EBAA-2CF9-4F51-8E13-3D1DF717C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666549</xdr:colOff>
      <xdr:row>24</xdr:row>
      <xdr:rowOff>170448</xdr:rowOff>
    </xdr:from>
    <xdr:to>
      <xdr:col>15</xdr:col>
      <xdr:colOff>361749</xdr:colOff>
      <xdr:row>42</xdr:row>
      <xdr:rowOff>141972</xdr:rowOff>
    </xdr:to>
    <xdr:graphicFrame macro="">
      <xdr:nvGraphicFramePr>
        <xdr:cNvPr id="18" name="Chart 17">
          <a:extLst>
            <a:ext uri="{FF2B5EF4-FFF2-40B4-BE49-F238E27FC236}">
              <a16:creationId xmlns:a16="http://schemas.microsoft.com/office/drawing/2014/main" id="{95E427D7-19FE-4756-B81A-8FD32C13D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384743</xdr:colOff>
      <xdr:row>24</xdr:row>
      <xdr:rowOff>170448</xdr:rowOff>
    </xdr:from>
    <xdr:to>
      <xdr:col>22</xdr:col>
      <xdr:colOff>381000</xdr:colOff>
      <xdr:row>42</xdr:row>
      <xdr:rowOff>141972</xdr:rowOff>
    </xdr:to>
    <xdr:graphicFrame macro="">
      <xdr:nvGraphicFramePr>
        <xdr:cNvPr id="19" name="Chart 18">
          <a:extLst>
            <a:ext uri="{FF2B5EF4-FFF2-40B4-BE49-F238E27FC236}">
              <a16:creationId xmlns:a16="http://schemas.microsoft.com/office/drawing/2014/main" id="{4DED4C3D-13FB-48C7-BC07-A5EC4BBA2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461211</xdr:colOff>
      <xdr:row>6</xdr:row>
      <xdr:rowOff>0</xdr:rowOff>
    </xdr:from>
    <xdr:to>
      <xdr:col>19</xdr:col>
      <xdr:colOff>569576</xdr:colOff>
      <xdr:row>24</xdr:row>
      <xdr:rowOff>100264</xdr:rowOff>
    </xdr:to>
    <xdr:graphicFrame macro="">
      <xdr:nvGraphicFramePr>
        <xdr:cNvPr id="24" name="Chart 23">
          <a:extLst>
            <a:ext uri="{FF2B5EF4-FFF2-40B4-BE49-F238E27FC236}">
              <a16:creationId xmlns:a16="http://schemas.microsoft.com/office/drawing/2014/main" id="{F6AB6F5F-E247-4530-94E8-413FE92E8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630442</xdr:colOff>
      <xdr:row>20</xdr:row>
      <xdr:rowOff>148570</xdr:rowOff>
    </xdr:from>
    <xdr:to>
      <xdr:col>22</xdr:col>
      <xdr:colOff>391026</xdr:colOff>
      <xdr:row>23</xdr:row>
      <xdr:rowOff>48510</xdr:rowOff>
    </xdr:to>
    <xdr:sp macro="" textlink="workspace1!K77">
      <xdr:nvSpPr>
        <xdr:cNvPr id="25" name="Rectangle: Diagonal Corners Rounded 24">
          <a:extLst>
            <a:ext uri="{FF2B5EF4-FFF2-40B4-BE49-F238E27FC236}">
              <a16:creationId xmlns:a16="http://schemas.microsoft.com/office/drawing/2014/main" id="{6B276CB1-DBCD-42AC-8FAD-FA7C06F6226C}"/>
            </a:ext>
          </a:extLst>
        </xdr:cNvPr>
        <xdr:cNvSpPr/>
      </xdr:nvSpPr>
      <xdr:spPr>
        <a:xfrm>
          <a:off x="15800258" y="3758044"/>
          <a:ext cx="2397505" cy="441361"/>
        </a:xfrm>
        <a:prstGeom prst="round2DiagRect">
          <a:avLst>
            <a:gd name="adj1" fmla="val 50000"/>
            <a:gd name="adj2" fmla="val 0"/>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fld id="{7786348B-DF29-4E06-A034-94FE39AC2EF9}" type="TxLink">
            <a:rPr lang="en-US" sz="3200" b="0" i="0" u="none" strike="noStrike">
              <a:solidFill>
                <a:schemeClr val="bg1"/>
              </a:solidFill>
              <a:latin typeface="Calibri"/>
              <a:cs typeface="Calibri"/>
            </a:rPr>
            <a:pPr algn="l"/>
            <a:t>Student102</a:t>
          </a:fld>
          <a:endParaRPr lang="en-IN" sz="3200">
            <a:solidFill>
              <a:schemeClr val="bg1"/>
            </a:solidFill>
          </a:endParaRPr>
        </a:p>
      </xdr:txBody>
    </xdr:sp>
    <xdr:clientData/>
  </xdr:twoCellAnchor>
  <xdr:twoCellAnchor>
    <xdr:from>
      <xdr:col>19</xdr:col>
      <xdr:colOff>640469</xdr:colOff>
      <xdr:row>16</xdr:row>
      <xdr:rowOff>152522</xdr:rowOff>
    </xdr:from>
    <xdr:to>
      <xdr:col>22</xdr:col>
      <xdr:colOff>360947</xdr:colOff>
      <xdr:row>19</xdr:row>
      <xdr:rowOff>60158</xdr:rowOff>
    </xdr:to>
    <xdr:sp macro="" textlink="workspace1!A65">
      <xdr:nvSpPr>
        <xdr:cNvPr id="26" name="Rectangle: Diagonal Corners Rounded 25">
          <a:extLst>
            <a:ext uri="{FF2B5EF4-FFF2-40B4-BE49-F238E27FC236}">
              <a16:creationId xmlns:a16="http://schemas.microsoft.com/office/drawing/2014/main" id="{AD9997AD-B79B-4DCE-A1F7-A361B2FBC25C}"/>
            </a:ext>
          </a:extLst>
        </xdr:cNvPr>
        <xdr:cNvSpPr/>
      </xdr:nvSpPr>
      <xdr:spPr>
        <a:xfrm>
          <a:off x="15810285" y="3040101"/>
          <a:ext cx="2357399" cy="449057"/>
        </a:xfrm>
        <a:prstGeom prst="round2DiagRect">
          <a:avLst>
            <a:gd name="adj1" fmla="val 0"/>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80ED89B2-5022-4262-B78E-467A8D7E70F5}" type="TxLink">
            <a:rPr lang="en-US" sz="2800" b="0" i="0" u="none" strike="noStrike">
              <a:solidFill>
                <a:schemeClr val="bg1"/>
              </a:solidFill>
              <a:latin typeface="Calibri"/>
              <a:cs typeface="Calibri"/>
            </a:rPr>
            <a:pPr algn="l"/>
            <a:t>More Then 40</a:t>
          </a:fld>
          <a:endParaRPr lang="en-IN" sz="2800">
            <a:solidFill>
              <a:schemeClr val="bg1"/>
            </a:solidFill>
          </a:endParaRPr>
        </a:p>
      </xdr:txBody>
    </xdr:sp>
    <xdr:clientData/>
  </xdr:twoCellAnchor>
  <xdr:twoCellAnchor>
    <xdr:from>
      <xdr:col>11</xdr:col>
      <xdr:colOff>363350</xdr:colOff>
      <xdr:row>0</xdr:row>
      <xdr:rowOff>131558</xdr:rowOff>
    </xdr:from>
    <xdr:to>
      <xdr:col>12</xdr:col>
      <xdr:colOff>778063</xdr:colOff>
      <xdr:row>5</xdr:row>
      <xdr:rowOff>85376</xdr:rowOff>
    </xdr:to>
    <xdr:sp macro="" textlink="">
      <xdr:nvSpPr>
        <xdr:cNvPr id="3" name="Sun 2">
          <a:extLst>
            <a:ext uri="{FF2B5EF4-FFF2-40B4-BE49-F238E27FC236}">
              <a16:creationId xmlns:a16="http://schemas.microsoft.com/office/drawing/2014/main" id="{6D52B15F-4580-4289-A3B9-C5168D7ECBC7}"/>
            </a:ext>
          </a:extLst>
        </xdr:cNvPr>
        <xdr:cNvSpPr/>
      </xdr:nvSpPr>
      <xdr:spPr>
        <a:xfrm>
          <a:off x="8454587" y="131558"/>
          <a:ext cx="1256923" cy="856186"/>
        </a:xfrm>
        <a:prstGeom prst="sun">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228580</xdr:colOff>
      <xdr:row>43</xdr:row>
      <xdr:rowOff>24510</xdr:rowOff>
    </xdr:from>
    <xdr:to>
      <xdr:col>22</xdr:col>
      <xdr:colOff>518140</xdr:colOff>
      <xdr:row>48</xdr:row>
      <xdr:rowOff>121163</xdr:rowOff>
    </xdr:to>
    <xdr:grpSp>
      <xdr:nvGrpSpPr>
        <xdr:cNvPr id="20" name="Group 19">
          <a:extLst>
            <a:ext uri="{FF2B5EF4-FFF2-40B4-BE49-F238E27FC236}">
              <a16:creationId xmlns:a16="http://schemas.microsoft.com/office/drawing/2014/main" id="{64E94F03-304B-4056-9775-B00D8189576E}"/>
            </a:ext>
          </a:extLst>
        </xdr:cNvPr>
        <xdr:cNvGrpSpPr/>
      </xdr:nvGrpSpPr>
      <xdr:grpSpPr>
        <a:xfrm>
          <a:off x="228580" y="7684094"/>
          <a:ext cx="18112443" cy="987303"/>
          <a:chOff x="858037" y="1497330"/>
          <a:chExt cx="8480236" cy="685800"/>
        </a:xfrm>
      </xdr:grpSpPr>
      <xdr:sp macro="" textlink="">
        <xdr:nvSpPr>
          <xdr:cNvPr id="21" name="Freeform: Shape 20">
            <a:extLst>
              <a:ext uri="{FF2B5EF4-FFF2-40B4-BE49-F238E27FC236}">
                <a16:creationId xmlns:a16="http://schemas.microsoft.com/office/drawing/2014/main" id="{0D31E393-79C2-4A02-8538-A6A1D7C2F714}"/>
              </a:ext>
            </a:extLst>
          </xdr:cNvPr>
          <xdr:cNvSpPr/>
        </xdr:nvSpPr>
        <xdr:spPr>
          <a:xfrm>
            <a:off x="5184886" y="1550670"/>
            <a:ext cx="4153387" cy="548640"/>
          </a:xfrm>
          <a:custGeom>
            <a:avLst/>
            <a:gdLst>
              <a:gd name="connsiteX0" fmla="*/ 0 w 4153387"/>
              <a:gd name="connsiteY0" fmla="*/ 0 h 548640"/>
              <a:gd name="connsiteX1" fmla="*/ 4153387 w 4153387"/>
              <a:gd name="connsiteY1" fmla="*/ 0 h 548640"/>
              <a:gd name="connsiteX2" fmla="*/ 4153387 w 4153387"/>
              <a:gd name="connsiteY2" fmla="*/ 548640 h 548640"/>
              <a:gd name="connsiteX3" fmla="*/ 0 w 4153387"/>
              <a:gd name="connsiteY3" fmla="*/ 548640 h 548640"/>
              <a:gd name="connsiteX4" fmla="*/ 0 w 4153387"/>
              <a:gd name="connsiteY4" fmla="*/ 0 h 5486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153387" h="548640">
                <a:moveTo>
                  <a:pt x="0" y="0"/>
                </a:moveTo>
                <a:lnTo>
                  <a:pt x="4153387" y="0"/>
                </a:lnTo>
                <a:lnTo>
                  <a:pt x="4153387" y="548640"/>
                </a:lnTo>
                <a:lnTo>
                  <a:pt x="0" y="548640"/>
                </a:lnTo>
                <a:lnTo>
                  <a:pt x="0" y="0"/>
                </a:lnTo>
                <a:close/>
              </a:path>
            </a:pathLst>
          </a:custGeom>
          <a:ln/>
        </xdr:spPr>
        <xdr:style>
          <a:lnRef idx="0">
            <a:schemeClr val="accent1"/>
          </a:lnRef>
          <a:fillRef idx="3">
            <a:schemeClr val="accent1"/>
          </a:fillRef>
          <a:effectRef idx="3">
            <a:schemeClr val="accent1"/>
          </a:effectRef>
          <a:fontRef idx="minor">
            <a:schemeClr val="lt1"/>
          </a:fontRef>
        </xdr:style>
        <xdr:txBody>
          <a:bodyPr spcFirstLastPara="0" vert="horz" wrap="square" lIns="435483" tIns="71120" rIns="71120" bIns="71120" numCol="1" spcCol="1270" anchor="ctr" anchorCtr="0">
            <a:noAutofit/>
          </a:bodyPr>
          <a:lstStyle/>
          <a:p>
            <a:pPr marL="0" lvl="0" indent="0" algn="ctr" defTabSz="1244600">
              <a:lnSpc>
                <a:spcPct val="90000"/>
              </a:lnSpc>
              <a:spcBef>
                <a:spcPct val="0"/>
              </a:spcBef>
              <a:spcAft>
                <a:spcPct val="35000"/>
              </a:spcAft>
              <a:buNone/>
            </a:pPr>
            <a:r>
              <a:rPr lang="en-IN" sz="4000" b="0" kern="1200" cap="none" spc="0">
                <a:ln w="0"/>
                <a:solidFill>
                  <a:schemeClr val="tx1"/>
                </a:solidFill>
                <a:effectLst>
                  <a:outerShdw blurRad="38100" dist="19050" dir="2700000" algn="tl" rotWithShape="0">
                    <a:schemeClr val="dk1">
                      <a:alpha val="40000"/>
                    </a:schemeClr>
                  </a:outerShdw>
                </a:effectLst>
              </a:rPr>
              <a:t>Easy To Filter CFC-Total Scale</a:t>
            </a:r>
          </a:p>
        </xdr:txBody>
      </xdr:sp>
      <xdr:sp macro="" textlink="">
        <xdr:nvSpPr>
          <xdr:cNvPr id="22" name="Freeform: Shape 21">
            <a:extLst>
              <a:ext uri="{FF2B5EF4-FFF2-40B4-BE49-F238E27FC236}">
                <a16:creationId xmlns:a16="http://schemas.microsoft.com/office/drawing/2014/main" id="{8484900F-81A8-4A02-A51E-171956B46843}"/>
              </a:ext>
            </a:extLst>
          </xdr:cNvPr>
          <xdr:cNvSpPr/>
        </xdr:nvSpPr>
        <xdr:spPr>
          <a:xfrm>
            <a:off x="858037" y="1558290"/>
            <a:ext cx="3953957" cy="548640"/>
          </a:xfrm>
          <a:custGeom>
            <a:avLst/>
            <a:gdLst>
              <a:gd name="connsiteX0" fmla="*/ 0 w 3953957"/>
              <a:gd name="connsiteY0" fmla="*/ 0 h 548640"/>
              <a:gd name="connsiteX1" fmla="*/ 3953957 w 3953957"/>
              <a:gd name="connsiteY1" fmla="*/ 0 h 548640"/>
              <a:gd name="connsiteX2" fmla="*/ 3953957 w 3953957"/>
              <a:gd name="connsiteY2" fmla="*/ 548640 h 548640"/>
              <a:gd name="connsiteX3" fmla="*/ 0 w 3953957"/>
              <a:gd name="connsiteY3" fmla="*/ 548640 h 548640"/>
              <a:gd name="connsiteX4" fmla="*/ 0 w 3953957"/>
              <a:gd name="connsiteY4" fmla="*/ 0 h 5486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953957" h="548640">
                <a:moveTo>
                  <a:pt x="0" y="0"/>
                </a:moveTo>
                <a:lnTo>
                  <a:pt x="3953957" y="0"/>
                </a:lnTo>
                <a:lnTo>
                  <a:pt x="3953957" y="548640"/>
                </a:lnTo>
                <a:lnTo>
                  <a:pt x="0" y="548640"/>
                </a:lnTo>
                <a:lnTo>
                  <a:pt x="0" y="0"/>
                </a:lnTo>
                <a:close/>
              </a:path>
            </a:pathLst>
          </a:custGeom>
          <a:ln/>
        </xdr:spPr>
        <xdr:style>
          <a:lnRef idx="0">
            <a:schemeClr val="accent1"/>
          </a:lnRef>
          <a:fillRef idx="3">
            <a:schemeClr val="accent1"/>
          </a:fillRef>
          <a:effectRef idx="3">
            <a:schemeClr val="accent1"/>
          </a:effectRef>
          <a:fontRef idx="minor">
            <a:schemeClr val="lt1"/>
          </a:fontRef>
        </xdr:style>
        <xdr:txBody>
          <a:bodyPr spcFirstLastPara="0" vert="horz" wrap="square" lIns="435483" tIns="71120" rIns="71120" bIns="71120" numCol="1" spcCol="1270" anchor="ctr" anchorCtr="0">
            <a:noAutofit/>
          </a:bodyPr>
          <a:lstStyle/>
          <a:p>
            <a:pPr marL="0" marR="0" lvl="0" indent="0" algn="l" defTabSz="1244600" eaLnBrk="1" fontAlgn="auto" latinLnBrk="0" hangingPunct="1">
              <a:lnSpc>
                <a:spcPct val="90000"/>
              </a:lnSpc>
              <a:spcBef>
                <a:spcPct val="0"/>
              </a:spcBef>
              <a:spcAft>
                <a:spcPct val="35000"/>
              </a:spcAft>
              <a:buClrTx/>
              <a:buSzTx/>
              <a:buFontTx/>
              <a:buNone/>
              <a:tabLst/>
              <a:defRPr/>
            </a:pPr>
            <a:endParaRPr lang="en-IN" sz="3600">
              <a:effectLst/>
              <a:latin typeface="Arial" panose="020B0604020202020204" pitchFamily="34" charset="0"/>
              <a:cs typeface="Arial" panose="020B0604020202020204" pitchFamily="34" charset="0"/>
            </a:endParaRPr>
          </a:p>
        </xdr:txBody>
      </xdr:sp>
      <xdr:sp macro="" textlink="">
        <xdr:nvSpPr>
          <xdr:cNvPr id="23" name="Oval 22">
            <a:extLst>
              <a:ext uri="{FF2B5EF4-FFF2-40B4-BE49-F238E27FC236}">
                <a16:creationId xmlns:a16="http://schemas.microsoft.com/office/drawing/2014/main" id="{ED85C3D3-FDBF-40B6-B47C-B97749222EE5}"/>
              </a:ext>
            </a:extLst>
          </xdr:cNvPr>
          <xdr:cNvSpPr/>
        </xdr:nvSpPr>
        <xdr:spPr>
          <a:xfrm>
            <a:off x="4652797" y="1497330"/>
            <a:ext cx="685800" cy="685800"/>
          </a:xfrm>
          <a:prstGeom prst="ellipse">
            <a:avLst/>
          </a:prstGeom>
          <a:ln/>
        </xdr:spPr>
        <xdr:style>
          <a:lnRef idx="0">
            <a:schemeClr val="accent1"/>
          </a:lnRef>
          <a:fillRef idx="3">
            <a:schemeClr val="accent1"/>
          </a:fillRef>
          <a:effectRef idx="3">
            <a:schemeClr val="accent1"/>
          </a:effectRef>
          <a:fontRef idx="minor">
            <a:schemeClr val="lt1"/>
          </a:fontRef>
        </xdr:style>
        <xdr:txBody>
          <a:bodyPr/>
          <a:lstStyle/>
          <a:p>
            <a:endParaRPr lang="en-IN"/>
          </a:p>
        </xdr:txBody>
      </xdr:sp>
    </xdr:grpSp>
    <xdr:clientData/>
  </xdr:twoCellAnchor>
  <xdr:twoCellAnchor>
    <xdr:from>
      <xdr:col>2</xdr:col>
      <xdr:colOff>490985</xdr:colOff>
      <xdr:row>44</xdr:row>
      <xdr:rowOff>82337</xdr:rowOff>
    </xdr:from>
    <xdr:to>
      <xdr:col>9</xdr:col>
      <xdr:colOff>264694</xdr:colOff>
      <xdr:row>47</xdr:row>
      <xdr:rowOff>97731</xdr:rowOff>
    </xdr:to>
    <xdr:sp macro="" textlink="">
      <xdr:nvSpPr>
        <xdr:cNvPr id="4" name="Arrow: Bent-Up 3">
          <a:extLst>
            <a:ext uri="{FF2B5EF4-FFF2-40B4-BE49-F238E27FC236}">
              <a16:creationId xmlns:a16="http://schemas.microsoft.com/office/drawing/2014/main" id="{1EF721B6-2326-4574-8CB9-F023607E8CAA}"/>
            </a:ext>
          </a:extLst>
        </xdr:cNvPr>
        <xdr:cNvSpPr/>
      </xdr:nvSpPr>
      <xdr:spPr>
        <a:xfrm rot="10800000">
          <a:off x="1714196" y="8023179"/>
          <a:ext cx="5057577" cy="556815"/>
        </a:xfrm>
        <a:prstGeom prst="bentUpArrow">
          <a:avLst>
            <a:gd name="adj1" fmla="val 41216"/>
            <a:gd name="adj2" fmla="val 50000"/>
            <a:gd name="adj3" fmla="val 42567"/>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528475</xdr:colOff>
      <xdr:row>1</xdr:row>
      <xdr:rowOff>122306</xdr:rowOff>
    </xdr:from>
    <xdr:to>
      <xdr:col>19</xdr:col>
      <xdr:colOff>597747</xdr:colOff>
      <xdr:row>4</xdr:row>
      <xdr:rowOff>137700</xdr:rowOff>
    </xdr:to>
    <xdr:sp macro="" textlink="">
      <xdr:nvSpPr>
        <xdr:cNvPr id="27" name="Arrow: Bent-Up 26">
          <a:extLst>
            <a:ext uri="{FF2B5EF4-FFF2-40B4-BE49-F238E27FC236}">
              <a16:creationId xmlns:a16="http://schemas.microsoft.com/office/drawing/2014/main" id="{2804013A-ADBE-4AEC-9111-CA0523A6926C}"/>
            </a:ext>
          </a:extLst>
        </xdr:cNvPr>
        <xdr:cNvSpPr/>
      </xdr:nvSpPr>
      <xdr:spPr>
        <a:xfrm flipV="1">
          <a:off x="9041323" y="307033"/>
          <a:ext cx="3109576" cy="569576"/>
        </a:xfrm>
        <a:prstGeom prst="bentUpArrow">
          <a:avLst>
            <a:gd name="adj1" fmla="val 41216"/>
            <a:gd name="adj2" fmla="val 50000"/>
            <a:gd name="adj3" fmla="val 42567"/>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441458</xdr:colOff>
      <xdr:row>43</xdr:row>
      <xdr:rowOff>66166</xdr:rowOff>
    </xdr:from>
    <xdr:to>
      <xdr:col>12</xdr:col>
      <xdr:colOff>670827</xdr:colOff>
      <xdr:row>48</xdr:row>
      <xdr:rowOff>19983</xdr:rowOff>
    </xdr:to>
    <xdr:sp macro="" textlink="">
      <xdr:nvSpPr>
        <xdr:cNvPr id="28" name="Sun 27">
          <a:extLst>
            <a:ext uri="{FF2B5EF4-FFF2-40B4-BE49-F238E27FC236}">
              <a16:creationId xmlns:a16="http://schemas.microsoft.com/office/drawing/2014/main" id="{E3AB9CA4-9B05-4DFF-9FB4-9894D5F7C6BC}"/>
            </a:ext>
          </a:extLst>
        </xdr:cNvPr>
        <xdr:cNvSpPr/>
      </xdr:nvSpPr>
      <xdr:spPr>
        <a:xfrm>
          <a:off x="8532695" y="7826534"/>
          <a:ext cx="1071579" cy="856186"/>
        </a:xfrm>
        <a:prstGeom prst="sun">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351224</xdr:colOff>
      <xdr:row>49</xdr:row>
      <xdr:rowOff>3544</xdr:rowOff>
    </xdr:from>
    <xdr:to>
      <xdr:col>3</xdr:col>
      <xdr:colOff>592463</xdr:colOff>
      <xdr:row>64</xdr:row>
      <xdr:rowOff>9925</xdr:rowOff>
    </xdr:to>
    <mc:AlternateContent xmlns:mc="http://schemas.openxmlformats.org/markup-compatibility/2006">
      <mc:Choice xmlns:a14="http://schemas.microsoft.com/office/drawing/2010/main" Requires="a14">
        <xdr:graphicFrame macro="">
          <xdr:nvGraphicFramePr>
            <xdr:cNvPr id="29" name="Course 3">
              <a:extLst>
                <a:ext uri="{FF2B5EF4-FFF2-40B4-BE49-F238E27FC236}">
                  <a16:creationId xmlns:a16="http://schemas.microsoft.com/office/drawing/2014/main" id="{C9C8CA2C-B09B-47AB-926D-BE00598EB07C}"/>
                </a:ext>
              </a:extLst>
            </xdr:cNvPr>
            <xdr:cNvGraphicFramePr/>
          </xdr:nvGraphicFramePr>
          <xdr:xfrm>
            <a:off x="0" y="0"/>
            <a:ext cx="0" cy="0"/>
          </xdr:xfrm>
          <a:graphic>
            <a:graphicData uri="http://schemas.microsoft.com/office/drawing/2010/slicer">
              <sle:slicer xmlns:sle="http://schemas.microsoft.com/office/drawing/2010/slicer" name="Course 3"/>
            </a:graphicData>
          </a:graphic>
        </xdr:graphicFrame>
      </mc:Choice>
      <mc:Fallback>
        <xdr:sp macro="" textlink="">
          <xdr:nvSpPr>
            <xdr:cNvPr id="0" name=""/>
            <xdr:cNvSpPr>
              <a:spLocks noTextEdit="1"/>
            </xdr:cNvSpPr>
          </xdr:nvSpPr>
          <xdr:spPr>
            <a:xfrm>
              <a:off x="351224" y="8731908"/>
              <a:ext cx="2081914" cy="2678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13773</xdr:colOff>
      <xdr:row>48</xdr:row>
      <xdr:rowOff>175611</xdr:rowOff>
    </xdr:from>
    <xdr:to>
      <xdr:col>22</xdr:col>
      <xdr:colOff>482680</xdr:colOff>
      <xdr:row>64</xdr:row>
      <xdr:rowOff>60751</xdr:rowOff>
    </xdr:to>
    <mc:AlternateContent xmlns:mc="http://schemas.openxmlformats.org/markup-compatibility/2006">
      <mc:Choice xmlns:a14="http://schemas.microsoft.com/office/drawing/2010/main" Requires="a14">
        <xdr:graphicFrame macro="">
          <xdr:nvGraphicFramePr>
            <xdr:cNvPr id="30" name="Total Scale  3">
              <a:extLst>
                <a:ext uri="{FF2B5EF4-FFF2-40B4-BE49-F238E27FC236}">
                  <a16:creationId xmlns:a16="http://schemas.microsoft.com/office/drawing/2014/main" id="{5B55DE37-2D87-4318-A912-C99A227FDCE0}"/>
                </a:ext>
              </a:extLst>
            </xdr:cNvPr>
            <xdr:cNvGraphicFramePr/>
          </xdr:nvGraphicFramePr>
          <xdr:xfrm>
            <a:off x="0" y="0"/>
            <a:ext cx="0" cy="0"/>
          </xdr:xfrm>
          <a:graphic>
            <a:graphicData uri="http://schemas.microsoft.com/office/drawing/2010/slicer">
              <sle:slicer xmlns:sle="http://schemas.microsoft.com/office/drawing/2010/slicer" name="Total Scale  3"/>
            </a:graphicData>
          </a:graphic>
        </xdr:graphicFrame>
      </mc:Choice>
      <mc:Fallback>
        <xdr:sp macro="" textlink="">
          <xdr:nvSpPr>
            <xdr:cNvPr id="0" name=""/>
            <xdr:cNvSpPr>
              <a:spLocks noTextEdit="1"/>
            </xdr:cNvSpPr>
          </xdr:nvSpPr>
          <xdr:spPr>
            <a:xfrm>
              <a:off x="16609539" y="8725845"/>
              <a:ext cx="1696024" cy="2735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153938</xdr:colOff>
      <xdr:row>2</xdr:row>
      <xdr:rowOff>92364</xdr:rowOff>
    </xdr:from>
    <xdr:to>
      <xdr:col>23</xdr:col>
      <xdr:colOff>46181</xdr:colOff>
      <xdr:row>137</xdr:row>
      <xdr:rowOff>69273</xdr:rowOff>
    </xdr:to>
    <xdr:sp macro="" textlink="">
      <xdr:nvSpPr>
        <xdr:cNvPr id="5" name="Rectangle 4">
          <a:extLst>
            <a:ext uri="{FF2B5EF4-FFF2-40B4-BE49-F238E27FC236}">
              <a16:creationId xmlns:a16="http://schemas.microsoft.com/office/drawing/2014/main" id="{7AA5F978-01F3-4B52-BB10-F1489B1D05A4}"/>
            </a:ext>
          </a:extLst>
        </xdr:cNvPr>
        <xdr:cNvSpPr/>
      </xdr:nvSpPr>
      <xdr:spPr>
        <a:xfrm>
          <a:off x="153938" y="461819"/>
          <a:ext cx="13877637" cy="2491509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175260</xdr:colOff>
      <xdr:row>0</xdr:row>
      <xdr:rowOff>121920</xdr:rowOff>
    </xdr:from>
    <xdr:to>
      <xdr:col>23</xdr:col>
      <xdr:colOff>45720</xdr:colOff>
      <xdr:row>4</xdr:row>
      <xdr:rowOff>91440</xdr:rowOff>
    </xdr:to>
    <xdr:sp macro="" textlink="">
      <xdr:nvSpPr>
        <xdr:cNvPr id="2" name="Rectangle: Top Corners Snipped 1">
          <a:extLst>
            <a:ext uri="{FF2B5EF4-FFF2-40B4-BE49-F238E27FC236}">
              <a16:creationId xmlns:a16="http://schemas.microsoft.com/office/drawing/2014/main" id="{0BEAC4BE-22DD-440B-BAEF-7BBB4C4D9861}"/>
            </a:ext>
          </a:extLst>
        </xdr:cNvPr>
        <xdr:cNvSpPr/>
      </xdr:nvSpPr>
      <xdr:spPr>
        <a:xfrm>
          <a:off x="175260" y="121920"/>
          <a:ext cx="13891260" cy="701040"/>
        </a:xfrm>
        <a:prstGeom prst="snip2SameRect">
          <a:avLst>
            <a:gd name="adj1" fmla="val 50000"/>
            <a:gd name="adj2" fmla="val 0"/>
          </a:avLst>
        </a:prstGeom>
      </xdr:spPr>
      <xdr:style>
        <a:lnRef idx="0">
          <a:schemeClr val="accent1"/>
        </a:lnRef>
        <a:fillRef idx="3">
          <a:schemeClr val="accent1"/>
        </a:fillRef>
        <a:effectRef idx="3">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CanDown">
            <a:avLst>
              <a:gd name="adj" fmla="val 0"/>
            </a:avLst>
          </a:prstTxWarp>
          <a:noAutofit/>
        </a:bodyPr>
        <a:lstStyle/>
        <a:p>
          <a:pPr algn="l"/>
          <a:r>
            <a:rPr lang="en-IN" sz="1100" b="0" cap="none" spc="0">
              <a:ln>
                <a:solidFill>
                  <a:schemeClr val="bg1"/>
                </a:solidFill>
              </a:ln>
              <a:solidFill>
                <a:schemeClr val="bg1"/>
              </a:solidFill>
              <a:effectLst>
                <a:glow rad="139700">
                  <a:schemeClr val="accent1">
                    <a:satMod val="175000"/>
                    <a:alpha val="40000"/>
                  </a:schemeClr>
                </a:glow>
              </a:effectLst>
            </a:rPr>
            <a:t>Sample_vs_Population</a:t>
          </a:r>
        </a:p>
      </xdr:txBody>
    </xdr:sp>
    <xdr:clientData/>
  </xdr:twoCellAnchor>
  <xdr:twoCellAnchor>
    <xdr:from>
      <xdr:col>1</xdr:col>
      <xdr:colOff>566021</xdr:colOff>
      <xdr:row>11</xdr:row>
      <xdr:rowOff>22860</xdr:rowOff>
    </xdr:from>
    <xdr:to>
      <xdr:col>5</xdr:col>
      <xdr:colOff>502921</xdr:colOff>
      <xdr:row>14</xdr:row>
      <xdr:rowOff>156972</xdr:rowOff>
    </xdr:to>
    <xdr:sp macro="" textlink="">
      <xdr:nvSpPr>
        <xdr:cNvPr id="6" name="Arrow: Chevron 5">
          <a:extLst>
            <a:ext uri="{FF2B5EF4-FFF2-40B4-BE49-F238E27FC236}">
              <a16:creationId xmlns:a16="http://schemas.microsoft.com/office/drawing/2014/main" id="{599623FA-4083-4C9E-B940-6E8F081FB54D}"/>
            </a:ext>
          </a:extLst>
        </xdr:cNvPr>
        <xdr:cNvSpPr/>
      </xdr:nvSpPr>
      <xdr:spPr>
        <a:xfrm>
          <a:off x="1175621" y="2034540"/>
          <a:ext cx="2375300" cy="682752"/>
        </a:xfrm>
        <a:prstGeom prst="chevron">
          <a:avLst>
            <a:gd name="adj" fmla="val 40000"/>
          </a:avLst>
        </a:pr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sp>
    <xdr:clientData/>
  </xdr:twoCellAnchor>
  <xdr:twoCellAnchor>
    <xdr:from>
      <xdr:col>3</xdr:col>
      <xdr:colOff>245875</xdr:colOff>
      <xdr:row>12</xdr:row>
      <xdr:rowOff>33527</xdr:rowOff>
    </xdr:from>
    <xdr:to>
      <xdr:col>7</xdr:col>
      <xdr:colOff>321489</xdr:colOff>
      <xdr:row>15</xdr:row>
      <xdr:rowOff>167639</xdr:rowOff>
    </xdr:to>
    <xdr:sp macro="" textlink="">
      <xdr:nvSpPr>
        <xdr:cNvPr id="7" name="Freeform: Shape 6">
          <a:extLst>
            <a:ext uri="{FF2B5EF4-FFF2-40B4-BE49-F238E27FC236}">
              <a16:creationId xmlns:a16="http://schemas.microsoft.com/office/drawing/2014/main" id="{BB3E68AC-E682-4498-B3F9-BB477C6D2B8B}"/>
            </a:ext>
          </a:extLst>
        </xdr:cNvPr>
        <xdr:cNvSpPr/>
      </xdr:nvSpPr>
      <xdr:spPr>
        <a:xfrm>
          <a:off x="2074675" y="2228087"/>
          <a:ext cx="2514014" cy="682752"/>
        </a:xfrm>
        <a:custGeom>
          <a:avLst/>
          <a:gdLst>
            <a:gd name="connsiteX0" fmla="*/ 0 w 2514014"/>
            <a:gd name="connsiteY0" fmla="*/ 68275 h 682752"/>
            <a:gd name="connsiteX1" fmla="*/ 68275 w 2514014"/>
            <a:gd name="connsiteY1" fmla="*/ 0 h 682752"/>
            <a:gd name="connsiteX2" fmla="*/ 2445739 w 2514014"/>
            <a:gd name="connsiteY2" fmla="*/ 0 h 682752"/>
            <a:gd name="connsiteX3" fmla="*/ 2514014 w 2514014"/>
            <a:gd name="connsiteY3" fmla="*/ 68275 h 682752"/>
            <a:gd name="connsiteX4" fmla="*/ 2514014 w 2514014"/>
            <a:gd name="connsiteY4" fmla="*/ 614477 h 682752"/>
            <a:gd name="connsiteX5" fmla="*/ 2445739 w 2514014"/>
            <a:gd name="connsiteY5" fmla="*/ 682752 h 682752"/>
            <a:gd name="connsiteX6" fmla="*/ 68275 w 2514014"/>
            <a:gd name="connsiteY6" fmla="*/ 682752 h 682752"/>
            <a:gd name="connsiteX7" fmla="*/ 0 w 2514014"/>
            <a:gd name="connsiteY7" fmla="*/ 614477 h 682752"/>
            <a:gd name="connsiteX8" fmla="*/ 0 w 2514014"/>
            <a:gd name="connsiteY8" fmla="*/ 68275 h 6827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514014" h="682752">
              <a:moveTo>
                <a:pt x="0" y="68275"/>
              </a:moveTo>
              <a:cubicBezTo>
                <a:pt x="0" y="30568"/>
                <a:pt x="30568" y="0"/>
                <a:pt x="68275" y="0"/>
              </a:cubicBezTo>
              <a:lnTo>
                <a:pt x="2445739" y="0"/>
              </a:lnTo>
              <a:cubicBezTo>
                <a:pt x="2483446" y="0"/>
                <a:pt x="2514014" y="30568"/>
                <a:pt x="2514014" y="68275"/>
              </a:cubicBezTo>
              <a:lnTo>
                <a:pt x="2514014" y="614477"/>
              </a:lnTo>
              <a:cubicBezTo>
                <a:pt x="2514014" y="652184"/>
                <a:pt x="2483446" y="682752"/>
                <a:pt x="2445739" y="682752"/>
              </a:cubicBezTo>
              <a:lnTo>
                <a:pt x="68275" y="682752"/>
              </a:lnTo>
              <a:cubicBezTo>
                <a:pt x="30568" y="682752"/>
                <a:pt x="0" y="652184"/>
                <a:pt x="0" y="614477"/>
              </a:cubicBezTo>
              <a:lnTo>
                <a:pt x="0" y="68275"/>
              </a:lnTo>
              <a:close/>
            </a:path>
          </a:pathLst>
        </a:cu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461" tIns="176461" rIns="176461" bIns="176461" numCol="1" spcCol="1270" anchor="ctr" anchorCtr="0">
          <a:noAutofit/>
        </a:bodyPr>
        <a:lstStyle/>
        <a:p>
          <a:pPr marL="0" lvl="0" indent="0" algn="ctr" defTabSz="977900">
            <a:lnSpc>
              <a:spcPct val="90000"/>
            </a:lnSpc>
            <a:spcBef>
              <a:spcPct val="0"/>
            </a:spcBef>
            <a:spcAft>
              <a:spcPct val="35000"/>
            </a:spcAft>
            <a:buNone/>
          </a:pPr>
          <a:r>
            <a:rPr lang="en-IN" sz="2200" kern="1200"/>
            <a:t>MEAN</a:t>
          </a:r>
        </a:p>
      </xdr:txBody>
    </xdr:sp>
    <xdr:clientData/>
  </xdr:twoCellAnchor>
  <xdr:twoCellAnchor>
    <xdr:from>
      <xdr:col>8</xdr:col>
      <xdr:colOff>490311</xdr:colOff>
      <xdr:row>10</xdr:row>
      <xdr:rowOff>175260</xdr:rowOff>
    </xdr:from>
    <xdr:to>
      <xdr:col>12</xdr:col>
      <xdr:colOff>495300</xdr:colOff>
      <xdr:row>14</xdr:row>
      <xdr:rowOff>126492</xdr:rowOff>
    </xdr:to>
    <xdr:sp macro="" textlink="">
      <xdr:nvSpPr>
        <xdr:cNvPr id="8" name="Arrow: Chevron 7">
          <a:extLst>
            <a:ext uri="{FF2B5EF4-FFF2-40B4-BE49-F238E27FC236}">
              <a16:creationId xmlns:a16="http://schemas.microsoft.com/office/drawing/2014/main" id="{293D9DAB-5292-4DE4-A0E2-D3D43E2C12AF}"/>
            </a:ext>
          </a:extLst>
        </xdr:cNvPr>
        <xdr:cNvSpPr/>
      </xdr:nvSpPr>
      <xdr:spPr>
        <a:xfrm>
          <a:off x="5367111" y="2004060"/>
          <a:ext cx="2443389" cy="682752"/>
        </a:xfrm>
        <a:prstGeom prst="chevron">
          <a:avLst>
            <a:gd name="adj" fmla="val 40000"/>
          </a:avLst>
        </a:pr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sp>
    <xdr:clientData/>
  </xdr:twoCellAnchor>
  <xdr:twoCellAnchor>
    <xdr:from>
      <xdr:col>10</xdr:col>
      <xdr:colOff>48367</xdr:colOff>
      <xdr:row>11</xdr:row>
      <xdr:rowOff>163067</xdr:rowOff>
    </xdr:from>
    <xdr:to>
      <xdr:col>14</xdr:col>
      <xdr:colOff>123981</xdr:colOff>
      <xdr:row>15</xdr:row>
      <xdr:rowOff>114299</xdr:rowOff>
    </xdr:to>
    <xdr:sp macro="" textlink="">
      <xdr:nvSpPr>
        <xdr:cNvPr id="9" name="Freeform: Shape 8">
          <a:extLst>
            <a:ext uri="{FF2B5EF4-FFF2-40B4-BE49-F238E27FC236}">
              <a16:creationId xmlns:a16="http://schemas.microsoft.com/office/drawing/2014/main" id="{8AAAFBDA-B898-414C-ABDF-86A1B0FD7D63}"/>
            </a:ext>
          </a:extLst>
        </xdr:cNvPr>
        <xdr:cNvSpPr/>
      </xdr:nvSpPr>
      <xdr:spPr>
        <a:xfrm>
          <a:off x="6144367" y="2174747"/>
          <a:ext cx="2514014" cy="682752"/>
        </a:xfrm>
        <a:custGeom>
          <a:avLst/>
          <a:gdLst>
            <a:gd name="connsiteX0" fmla="*/ 0 w 2514014"/>
            <a:gd name="connsiteY0" fmla="*/ 68275 h 682752"/>
            <a:gd name="connsiteX1" fmla="*/ 68275 w 2514014"/>
            <a:gd name="connsiteY1" fmla="*/ 0 h 682752"/>
            <a:gd name="connsiteX2" fmla="*/ 2445739 w 2514014"/>
            <a:gd name="connsiteY2" fmla="*/ 0 h 682752"/>
            <a:gd name="connsiteX3" fmla="*/ 2514014 w 2514014"/>
            <a:gd name="connsiteY3" fmla="*/ 68275 h 682752"/>
            <a:gd name="connsiteX4" fmla="*/ 2514014 w 2514014"/>
            <a:gd name="connsiteY4" fmla="*/ 614477 h 682752"/>
            <a:gd name="connsiteX5" fmla="*/ 2445739 w 2514014"/>
            <a:gd name="connsiteY5" fmla="*/ 682752 h 682752"/>
            <a:gd name="connsiteX6" fmla="*/ 68275 w 2514014"/>
            <a:gd name="connsiteY6" fmla="*/ 682752 h 682752"/>
            <a:gd name="connsiteX7" fmla="*/ 0 w 2514014"/>
            <a:gd name="connsiteY7" fmla="*/ 614477 h 682752"/>
            <a:gd name="connsiteX8" fmla="*/ 0 w 2514014"/>
            <a:gd name="connsiteY8" fmla="*/ 68275 h 6827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514014" h="682752">
              <a:moveTo>
                <a:pt x="0" y="68275"/>
              </a:moveTo>
              <a:cubicBezTo>
                <a:pt x="0" y="30568"/>
                <a:pt x="30568" y="0"/>
                <a:pt x="68275" y="0"/>
              </a:cubicBezTo>
              <a:lnTo>
                <a:pt x="2445739" y="0"/>
              </a:lnTo>
              <a:cubicBezTo>
                <a:pt x="2483446" y="0"/>
                <a:pt x="2514014" y="30568"/>
                <a:pt x="2514014" y="68275"/>
              </a:cubicBezTo>
              <a:lnTo>
                <a:pt x="2514014" y="614477"/>
              </a:lnTo>
              <a:cubicBezTo>
                <a:pt x="2514014" y="652184"/>
                <a:pt x="2483446" y="682752"/>
                <a:pt x="2445739" y="682752"/>
              </a:cubicBezTo>
              <a:lnTo>
                <a:pt x="68275" y="682752"/>
              </a:lnTo>
              <a:cubicBezTo>
                <a:pt x="30568" y="682752"/>
                <a:pt x="0" y="652184"/>
                <a:pt x="0" y="614477"/>
              </a:cubicBezTo>
              <a:lnTo>
                <a:pt x="0" y="68275"/>
              </a:lnTo>
              <a:close/>
            </a:path>
          </a:pathLst>
        </a:cu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461" tIns="176461" rIns="176461" bIns="176461" numCol="1" spcCol="1270" anchor="ctr" anchorCtr="0">
          <a:noAutofit/>
        </a:bodyPr>
        <a:lstStyle/>
        <a:p>
          <a:pPr marL="0" lvl="0" indent="0" algn="ctr" defTabSz="977900">
            <a:lnSpc>
              <a:spcPct val="90000"/>
            </a:lnSpc>
            <a:spcBef>
              <a:spcPct val="0"/>
            </a:spcBef>
            <a:spcAft>
              <a:spcPct val="35000"/>
            </a:spcAft>
            <a:buNone/>
          </a:pPr>
          <a:r>
            <a:rPr lang="en-IN" sz="2200" kern="1200"/>
            <a:t>MEDIAN</a:t>
          </a:r>
        </a:p>
      </xdr:txBody>
    </xdr:sp>
    <xdr:clientData/>
  </xdr:twoCellAnchor>
  <xdr:twoCellAnchor>
    <xdr:from>
      <xdr:col>15</xdr:col>
      <xdr:colOff>355166</xdr:colOff>
      <xdr:row>10</xdr:row>
      <xdr:rowOff>175260</xdr:rowOff>
    </xdr:from>
    <xdr:to>
      <xdr:col>19</xdr:col>
      <xdr:colOff>114300</xdr:colOff>
      <xdr:row>14</xdr:row>
      <xdr:rowOff>126492</xdr:rowOff>
    </xdr:to>
    <xdr:sp macro="" textlink="">
      <xdr:nvSpPr>
        <xdr:cNvPr id="10" name="Arrow: Chevron 9">
          <a:extLst>
            <a:ext uri="{FF2B5EF4-FFF2-40B4-BE49-F238E27FC236}">
              <a16:creationId xmlns:a16="http://schemas.microsoft.com/office/drawing/2014/main" id="{0B869259-9CAA-467B-8EF3-91127DC0E386}"/>
            </a:ext>
          </a:extLst>
        </xdr:cNvPr>
        <xdr:cNvSpPr/>
      </xdr:nvSpPr>
      <xdr:spPr>
        <a:xfrm>
          <a:off x="9499166" y="2004060"/>
          <a:ext cx="2197534" cy="682752"/>
        </a:xfrm>
        <a:prstGeom prst="chevron">
          <a:avLst>
            <a:gd name="adj" fmla="val 40000"/>
          </a:avLst>
        </a:prstGeom>
      </xdr:spPr>
      <xdr:style>
        <a:lnRef idx="0">
          <a:schemeClr val="lt1">
            <a:hueOff val="0"/>
            <a:satOff val="0"/>
            <a:lumOff val="0"/>
            <a:alphaOff val="0"/>
          </a:schemeClr>
        </a:lnRef>
        <a:fillRef idx="3">
          <a:schemeClr val="accent1">
            <a:hueOff val="0"/>
            <a:satOff val="0"/>
            <a:lumOff val="0"/>
            <a:alphaOff val="0"/>
          </a:schemeClr>
        </a:fillRef>
        <a:effectRef idx="3">
          <a:schemeClr val="accent1">
            <a:hueOff val="0"/>
            <a:satOff val="0"/>
            <a:lumOff val="0"/>
            <a:alphaOff val="0"/>
          </a:schemeClr>
        </a:effectRef>
        <a:fontRef idx="minor">
          <a:schemeClr val="lt1"/>
        </a:fontRef>
      </xdr:style>
    </xdr:sp>
    <xdr:clientData/>
  </xdr:twoCellAnchor>
  <xdr:twoCellAnchor>
    <xdr:from>
      <xdr:col>16</xdr:col>
      <xdr:colOff>501365</xdr:colOff>
      <xdr:row>11</xdr:row>
      <xdr:rowOff>163068</xdr:rowOff>
    </xdr:from>
    <xdr:to>
      <xdr:col>20</xdr:col>
      <xdr:colOff>576979</xdr:colOff>
      <xdr:row>15</xdr:row>
      <xdr:rowOff>114300</xdr:rowOff>
    </xdr:to>
    <xdr:sp macro="" textlink="">
      <xdr:nvSpPr>
        <xdr:cNvPr id="11" name="Freeform: Shape 10">
          <a:extLst>
            <a:ext uri="{FF2B5EF4-FFF2-40B4-BE49-F238E27FC236}">
              <a16:creationId xmlns:a16="http://schemas.microsoft.com/office/drawing/2014/main" id="{2B502931-0A8C-4694-AA70-9C1949ABB2BE}"/>
            </a:ext>
          </a:extLst>
        </xdr:cNvPr>
        <xdr:cNvSpPr/>
      </xdr:nvSpPr>
      <xdr:spPr>
        <a:xfrm>
          <a:off x="10254965" y="2174748"/>
          <a:ext cx="2514014" cy="682752"/>
        </a:xfrm>
        <a:custGeom>
          <a:avLst/>
          <a:gdLst>
            <a:gd name="connsiteX0" fmla="*/ 0 w 2514014"/>
            <a:gd name="connsiteY0" fmla="*/ 68275 h 682752"/>
            <a:gd name="connsiteX1" fmla="*/ 68275 w 2514014"/>
            <a:gd name="connsiteY1" fmla="*/ 0 h 682752"/>
            <a:gd name="connsiteX2" fmla="*/ 2445739 w 2514014"/>
            <a:gd name="connsiteY2" fmla="*/ 0 h 682752"/>
            <a:gd name="connsiteX3" fmla="*/ 2514014 w 2514014"/>
            <a:gd name="connsiteY3" fmla="*/ 68275 h 682752"/>
            <a:gd name="connsiteX4" fmla="*/ 2514014 w 2514014"/>
            <a:gd name="connsiteY4" fmla="*/ 614477 h 682752"/>
            <a:gd name="connsiteX5" fmla="*/ 2445739 w 2514014"/>
            <a:gd name="connsiteY5" fmla="*/ 682752 h 682752"/>
            <a:gd name="connsiteX6" fmla="*/ 68275 w 2514014"/>
            <a:gd name="connsiteY6" fmla="*/ 682752 h 682752"/>
            <a:gd name="connsiteX7" fmla="*/ 0 w 2514014"/>
            <a:gd name="connsiteY7" fmla="*/ 614477 h 682752"/>
            <a:gd name="connsiteX8" fmla="*/ 0 w 2514014"/>
            <a:gd name="connsiteY8" fmla="*/ 68275 h 6827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514014" h="682752">
              <a:moveTo>
                <a:pt x="0" y="68275"/>
              </a:moveTo>
              <a:cubicBezTo>
                <a:pt x="0" y="30568"/>
                <a:pt x="30568" y="0"/>
                <a:pt x="68275" y="0"/>
              </a:cubicBezTo>
              <a:lnTo>
                <a:pt x="2445739" y="0"/>
              </a:lnTo>
              <a:cubicBezTo>
                <a:pt x="2483446" y="0"/>
                <a:pt x="2514014" y="30568"/>
                <a:pt x="2514014" y="68275"/>
              </a:cubicBezTo>
              <a:lnTo>
                <a:pt x="2514014" y="614477"/>
              </a:lnTo>
              <a:cubicBezTo>
                <a:pt x="2514014" y="652184"/>
                <a:pt x="2483446" y="682752"/>
                <a:pt x="2445739" y="682752"/>
              </a:cubicBezTo>
              <a:lnTo>
                <a:pt x="68275" y="682752"/>
              </a:lnTo>
              <a:cubicBezTo>
                <a:pt x="30568" y="682752"/>
                <a:pt x="0" y="652184"/>
                <a:pt x="0" y="614477"/>
              </a:cubicBezTo>
              <a:lnTo>
                <a:pt x="0" y="68275"/>
              </a:lnTo>
              <a:close/>
            </a:path>
          </a:pathLst>
        </a:custGeom>
      </xdr:spPr>
      <xdr:style>
        <a:lnRef idx="1">
          <a:schemeClr val="accent1">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76461" tIns="176461" rIns="176461" bIns="176461" numCol="1" spcCol="1270" anchor="ctr" anchorCtr="0">
          <a:noAutofit/>
        </a:bodyPr>
        <a:lstStyle/>
        <a:p>
          <a:pPr marL="0" lvl="0" indent="0" algn="ctr" defTabSz="977900">
            <a:lnSpc>
              <a:spcPct val="90000"/>
            </a:lnSpc>
            <a:spcBef>
              <a:spcPct val="0"/>
            </a:spcBef>
            <a:spcAft>
              <a:spcPct val="35000"/>
            </a:spcAft>
            <a:buNone/>
          </a:pPr>
          <a:r>
            <a:rPr lang="en-IN" sz="2200" kern="1200"/>
            <a:t>MODE</a:t>
          </a:r>
        </a:p>
      </xdr:txBody>
    </xdr:sp>
    <xdr:clientData/>
  </xdr:twoCellAnchor>
  <xdr:twoCellAnchor>
    <xdr:from>
      <xdr:col>3</xdr:col>
      <xdr:colOff>434340</xdr:colOff>
      <xdr:row>5</xdr:row>
      <xdr:rowOff>53340</xdr:rowOff>
    </xdr:from>
    <xdr:to>
      <xdr:col>19</xdr:col>
      <xdr:colOff>426720</xdr:colOff>
      <xdr:row>10</xdr:row>
      <xdr:rowOff>99060</xdr:rowOff>
    </xdr:to>
    <xdr:sp macro="" textlink="">
      <xdr:nvSpPr>
        <xdr:cNvPr id="3" name="Ribbon: Tilted Down 2">
          <a:extLst>
            <a:ext uri="{FF2B5EF4-FFF2-40B4-BE49-F238E27FC236}">
              <a16:creationId xmlns:a16="http://schemas.microsoft.com/office/drawing/2014/main" id="{7B5BA8DD-CCA6-4A0F-8E54-90F622B3C933}"/>
            </a:ext>
          </a:extLst>
        </xdr:cNvPr>
        <xdr:cNvSpPr/>
      </xdr:nvSpPr>
      <xdr:spPr>
        <a:xfrm>
          <a:off x="2263140" y="967740"/>
          <a:ext cx="9745980" cy="960120"/>
        </a:xfrm>
        <a:prstGeom prst="ribbon">
          <a:avLst>
            <a:gd name="adj1" fmla="val 12122"/>
            <a:gd name="adj2" fmla="val 52189"/>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prstTxWarp prst="textPlain">
            <a:avLst/>
          </a:prstTxWarp>
        </a:bodyPr>
        <a:lstStyle/>
        <a:p>
          <a:pPr algn="l"/>
          <a:r>
            <a:rPr lang="en-IN" sz="4400">
              <a:latin typeface="Arial Rounded MT Bold" panose="020F0704030504030204" pitchFamily="34" charset="0"/>
            </a:rPr>
            <a:t>Central Tendency</a:t>
          </a:r>
        </a:p>
      </xdr:txBody>
    </xdr:sp>
    <xdr:clientData/>
  </xdr:twoCellAnchor>
  <xdr:twoCellAnchor>
    <xdr:from>
      <xdr:col>0</xdr:col>
      <xdr:colOff>183988</xdr:colOff>
      <xdr:row>16</xdr:row>
      <xdr:rowOff>87540</xdr:rowOff>
    </xdr:from>
    <xdr:to>
      <xdr:col>6</xdr:col>
      <xdr:colOff>0</xdr:colOff>
      <xdr:row>34</xdr:row>
      <xdr:rowOff>171062</xdr:rowOff>
    </xdr:to>
    <xdr:graphicFrame macro="">
      <xdr:nvGraphicFramePr>
        <xdr:cNvPr id="13" name="Chart 12">
          <a:extLst>
            <a:ext uri="{FF2B5EF4-FFF2-40B4-BE49-F238E27FC236}">
              <a16:creationId xmlns:a16="http://schemas.microsoft.com/office/drawing/2014/main" id="{BB262643-D035-4AA3-B119-6D918BEAF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136929</xdr:colOff>
      <xdr:row>16</xdr:row>
      <xdr:rowOff>92334</xdr:rowOff>
    </xdr:from>
    <xdr:to>
      <xdr:col>22</xdr:col>
      <xdr:colOff>602715</xdr:colOff>
      <xdr:row>35</xdr:row>
      <xdr:rowOff>157</xdr:rowOff>
    </xdr:to>
    <xdr:graphicFrame macro="">
      <xdr:nvGraphicFramePr>
        <xdr:cNvPr id="14" name="Chart 13">
          <a:extLst>
            <a:ext uri="{FF2B5EF4-FFF2-40B4-BE49-F238E27FC236}">
              <a16:creationId xmlns:a16="http://schemas.microsoft.com/office/drawing/2014/main" id="{548DDF7C-14CA-4A7E-84F0-2BA9A53C0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20932</xdr:colOff>
      <xdr:row>16</xdr:row>
      <xdr:rowOff>71054</xdr:rowOff>
    </xdr:from>
    <xdr:to>
      <xdr:col>17</xdr:col>
      <xdr:colOff>50951</xdr:colOff>
      <xdr:row>34</xdr:row>
      <xdr:rowOff>163682</xdr:rowOff>
    </xdr:to>
    <xdr:graphicFrame macro="">
      <xdr:nvGraphicFramePr>
        <xdr:cNvPr id="16" name="Chart 15">
          <a:extLst>
            <a:ext uri="{FF2B5EF4-FFF2-40B4-BE49-F238E27FC236}">
              <a16:creationId xmlns:a16="http://schemas.microsoft.com/office/drawing/2014/main" id="{900500A0-ADA2-43DD-B6B2-9CCC7752E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182565</xdr:colOff>
      <xdr:row>35</xdr:row>
      <xdr:rowOff>46181</xdr:rowOff>
    </xdr:from>
    <xdr:to>
      <xdr:col>11</xdr:col>
      <xdr:colOff>407939</xdr:colOff>
      <xdr:row>53</xdr:row>
      <xdr:rowOff>107757</xdr:rowOff>
    </xdr:to>
    <xdr:graphicFrame macro="">
      <xdr:nvGraphicFramePr>
        <xdr:cNvPr id="17" name="Chart 16">
          <a:extLst>
            <a:ext uri="{FF2B5EF4-FFF2-40B4-BE49-F238E27FC236}">
              <a16:creationId xmlns:a16="http://schemas.microsoft.com/office/drawing/2014/main" id="{C592193B-7E5F-4867-9783-DFD523C1A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440939</xdr:colOff>
      <xdr:row>35</xdr:row>
      <xdr:rowOff>53878</xdr:rowOff>
    </xdr:from>
    <xdr:to>
      <xdr:col>23</xdr:col>
      <xdr:colOff>7697</xdr:colOff>
      <xdr:row>53</xdr:row>
      <xdr:rowOff>124723</xdr:rowOff>
    </xdr:to>
    <xdr:graphicFrame macro="">
      <xdr:nvGraphicFramePr>
        <xdr:cNvPr id="18" name="Chart 17">
          <a:extLst>
            <a:ext uri="{FF2B5EF4-FFF2-40B4-BE49-F238E27FC236}">
              <a16:creationId xmlns:a16="http://schemas.microsoft.com/office/drawing/2014/main" id="{E0DE0437-C564-4D7F-A7EB-FED78A9A0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311747</xdr:colOff>
      <xdr:row>54</xdr:row>
      <xdr:rowOff>177031</xdr:rowOff>
    </xdr:from>
    <xdr:to>
      <xdr:col>22</xdr:col>
      <xdr:colOff>89497</xdr:colOff>
      <xdr:row>60</xdr:row>
      <xdr:rowOff>127030</xdr:rowOff>
    </xdr:to>
    <xdr:sp macro="" textlink="">
      <xdr:nvSpPr>
        <xdr:cNvPr id="12" name="Ribbon: Tilted Down 11">
          <a:extLst>
            <a:ext uri="{FF2B5EF4-FFF2-40B4-BE49-F238E27FC236}">
              <a16:creationId xmlns:a16="http://schemas.microsoft.com/office/drawing/2014/main" id="{D84B2973-1C2D-446D-87E4-EBBC0242CD4E}"/>
            </a:ext>
          </a:extLst>
        </xdr:cNvPr>
        <xdr:cNvSpPr/>
      </xdr:nvSpPr>
      <xdr:spPr>
        <a:xfrm>
          <a:off x="919808" y="10152304"/>
          <a:ext cx="12547022" cy="1058362"/>
        </a:xfrm>
        <a:prstGeom prst="ribbon">
          <a:avLst>
            <a:gd name="adj1" fmla="val 24493"/>
            <a:gd name="adj2"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prstTxWarp prst="textPlain">
            <a:avLst/>
          </a:prstTxWarp>
        </a:bodyPr>
        <a:lstStyle/>
        <a:p>
          <a:pPr algn="ctr"/>
          <a:r>
            <a:rPr lang="en-IN" sz="4000">
              <a:latin typeface="Arial Rounded MT Bold" panose="020F0704030504030204" pitchFamily="34" charset="0"/>
            </a:rPr>
            <a:t>Dispersion</a:t>
          </a:r>
        </a:p>
      </xdr:txBody>
    </xdr:sp>
    <xdr:clientData/>
  </xdr:twoCellAnchor>
  <xdr:twoCellAnchor>
    <xdr:from>
      <xdr:col>0</xdr:col>
      <xdr:colOff>299281</xdr:colOff>
      <xdr:row>61</xdr:row>
      <xdr:rowOff>132024</xdr:rowOff>
    </xdr:from>
    <xdr:to>
      <xdr:col>23</xdr:col>
      <xdr:colOff>29406</xdr:colOff>
      <xdr:row>76</xdr:row>
      <xdr:rowOff>155764</xdr:rowOff>
    </xdr:to>
    <xdr:graphicFrame macro="">
      <xdr:nvGraphicFramePr>
        <xdr:cNvPr id="19" name="Diagram 18">
          <a:extLst>
            <a:ext uri="{FF2B5EF4-FFF2-40B4-BE49-F238E27FC236}">
              <a16:creationId xmlns:a16="http://schemas.microsoft.com/office/drawing/2014/main" id="{70CD809B-6725-4BBD-B17D-60EAB2B1BC2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229672</xdr:colOff>
      <xdr:row>77</xdr:row>
      <xdr:rowOff>77027</xdr:rowOff>
    </xdr:from>
    <xdr:to>
      <xdr:col>6</xdr:col>
      <xdr:colOff>221734</xdr:colOff>
      <xdr:row>96</xdr:row>
      <xdr:rowOff>100060</xdr:rowOff>
    </xdr:to>
    <xdr:graphicFrame macro="">
      <xdr:nvGraphicFramePr>
        <xdr:cNvPr id="20" name="Chart 19">
          <a:extLst>
            <a:ext uri="{FF2B5EF4-FFF2-40B4-BE49-F238E27FC236}">
              <a16:creationId xmlns:a16="http://schemas.microsoft.com/office/drawing/2014/main" id="{DE655C7D-EC88-4774-9401-0E54242DB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146243</xdr:colOff>
      <xdr:row>77</xdr:row>
      <xdr:rowOff>80430</xdr:rowOff>
    </xdr:from>
    <xdr:to>
      <xdr:col>23</xdr:col>
      <xdr:colOff>10156</xdr:colOff>
      <xdr:row>96</xdr:row>
      <xdr:rowOff>84667</xdr:rowOff>
    </xdr:to>
    <xdr:graphicFrame macro="">
      <xdr:nvGraphicFramePr>
        <xdr:cNvPr id="21" name="Chart 20">
          <a:extLst>
            <a:ext uri="{FF2B5EF4-FFF2-40B4-BE49-F238E27FC236}">
              <a16:creationId xmlns:a16="http://schemas.microsoft.com/office/drawing/2014/main" id="{D036A055-1902-446C-93E4-706AA65B1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235598</xdr:colOff>
      <xdr:row>77</xdr:row>
      <xdr:rowOff>70712</xdr:rowOff>
    </xdr:from>
    <xdr:to>
      <xdr:col>17</xdr:col>
      <xdr:colOff>93904</xdr:colOff>
      <xdr:row>96</xdr:row>
      <xdr:rowOff>94524</xdr:rowOff>
    </xdr:to>
    <xdr:graphicFrame macro="">
      <xdr:nvGraphicFramePr>
        <xdr:cNvPr id="22" name="Chart 21">
          <a:extLst>
            <a:ext uri="{FF2B5EF4-FFF2-40B4-BE49-F238E27FC236}">
              <a16:creationId xmlns:a16="http://schemas.microsoft.com/office/drawing/2014/main" id="{0CA92B1B-BBAA-4976-837E-E8189FCBF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223212</xdr:colOff>
      <xdr:row>96</xdr:row>
      <xdr:rowOff>130849</xdr:rowOff>
    </xdr:from>
    <xdr:to>
      <xdr:col>11</xdr:col>
      <xdr:colOff>437502</xdr:colOff>
      <xdr:row>115</xdr:row>
      <xdr:rowOff>90048</xdr:rowOff>
    </xdr:to>
    <xdr:graphicFrame macro="">
      <xdr:nvGraphicFramePr>
        <xdr:cNvPr id="23" name="Chart 22">
          <a:extLst>
            <a:ext uri="{FF2B5EF4-FFF2-40B4-BE49-F238E27FC236}">
              <a16:creationId xmlns:a16="http://schemas.microsoft.com/office/drawing/2014/main" id="{4881D0C3-7AF6-42B0-92BC-FFAD1620D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451115</xdr:colOff>
      <xdr:row>96</xdr:row>
      <xdr:rowOff>138546</xdr:rowOff>
    </xdr:from>
    <xdr:to>
      <xdr:col>23</xdr:col>
      <xdr:colOff>15393</xdr:colOff>
      <xdr:row>115</xdr:row>
      <xdr:rowOff>79744</xdr:rowOff>
    </xdr:to>
    <xdr:graphicFrame macro="">
      <xdr:nvGraphicFramePr>
        <xdr:cNvPr id="24" name="Chart 23">
          <a:extLst>
            <a:ext uri="{FF2B5EF4-FFF2-40B4-BE49-F238E27FC236}">
              <a16:creationId xmlns:a16="http://schemas.microsoft.com/office/drawing/2014/main" id="{AB8E5384-1123-4C4D-BA95-6D2D8DA42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146243</xdr:colOff>
      <xdr:row>135</xdr:row>
      <xdr:rowOff>138545</xdr:rowOff>
    </xdr:from>
    <xdr:to>
      <xdr:col>23</xdr:col>
      <xdr:colOff>53879</xdr:colOff>
      <xdr:row>139</xdr:row>
      <xdr:rowOff>46182</xdr:rowOff>
    </xdr:to>
    <xdr:sp macro="" textlink="">
      <xdr:nvSpPr>
        <xdr:cNvPr id="28" name="Rectangle: Top Corners Snipped 27">
          <a:extLst>
            <a:ext uri="{FF2B5EF4-FFF2-40B4-BE49-F238E27FC236}">
              <a16:creationId xmlns:a16="http://schemas.microsoft.com/office/drawing/2014/main" id="{495C47A3-B242-4834-8299-425CA9109693}"/>
            </a:ext>
          </a:extLst>
        </xdr:cNvPr>
        <xdr:cNvSpPr/>
      </xdr:nvSpPr>
      <xdr:spPr>
        <a:xfrm>
          <a:off x="146243" y="25076727"/>
          <a:ext cx="13893030" cy="646546"/>
        </a:xfrm>
        <a:prstGeom prst="snip2SameRect">
          <a:avLst>
            <a:gd name="adj1" fmla="val 0"/>
            <a:gd name="adj2" fmla="val 50000"/>
          </a:avLst>
        </a:prstGeom>
      </xdr:spPr>
      <xdr:style>
        <a:lnRef idx="0">
          <a:schemeClr val="accent1"/>
        </a:lnRef>
        <a:fillRef idx="3">
          <a:schemeClr val="accent1"/>
        </a:fillRef>
        <a:effectRef idx="3">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CanDown">
            <a:avLst>
              <a:gd name="adj" fmla="val 0"/>
            </a:avLst>
          </a:prstTxWarp>
          <a:noAutofit/>
        </a:bodyPr>
        <a:lstStyle/>
        <a:p>
          <a:pPr algn="l"/>
          <a:endParaRPr lang="en-IN" sz="1100" b="0" cap="none" spc="0">
            <a:ln>
              <a:solidFill>
                <a:schemeClr val="bg1"/>
              </a:solidFill>
            </a:ln>
            <a:solidFill>
              <a:schemeClr val="bg1"/>
            </a:solidFill>
            <a:effectLst>
              <a:glow rad="139700">
                <a:schemeClr val="accent1">
                  <a:satMod val="175000"/>
                  <a:alpha val="40000"/>
                </a:schemeClr>
              </a:glow>
            </a:effectLst>
          </a:endParaRPr>
        </a:p>
      </xdr:txBody>
    </xdr:sp>
    <xdr:clientData/>
  </xdr:twoCellAnchor>
  <xdr:twoCellAnchor editAs="oneCell">
    <xdr:from>
      <xdr:col>0</xdr:col>
      <xdr:colOff>246301</xdr:colOff>
      <xdr:row>115</xdr:row>
      <xdr:rowOff>123154</xdr:rowOff>
    </xdr:from>
    <xdr:to>
      <xdr:col>23</xdr:col>
      <xdr:colOff>23091</xdr:colOff>
      <xdr:row>122</xdr:row>
      <xdr:rowOff>99392</xdr:rowOff>
    </xdr:to>
    <mc:AlternateContent xmlns:mc="http://schemas.openxmlformats.org/markup-compatibility/2006">
      <mc:Choice xmlns:a14="http://schemas.microsoft.com/office/drawing/2010/main" Requires="a14">
        <xdr:graphicFrame macro="">
          <xdr:nvGraphicFramePr>
            <xdr:cNvPr id="30" name="NAME 1">
              <a:extLst>
                <a:ext uri="{FF2B5EF4-FFF2-40B4-BE49-F238E27FC236}">
                  <a16:creationId xmlns:a16="http://schemas.microsoft.com/office/drawing/2014/main" id="{4736F094-3631-460F-8690-C090F9EA1403}"/>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dr:sp macro="" textlink="">
          <xdr:nvSpPr>
            <xdr:cNvPr id="0" name=""/>
            <xdr:cNvSpPr>
              <a:spLocks noTextEdit="1"/>
            </xdr:cNvSpPr>
          </xdr:nvSpPr>
          <xdr:spPr>
            <a:xfrm>
              <a:off x="246301" y="21154354"/>
              <a:ext cx="13797590" cy="1256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581891</xdr:colOff>
      <xdr:row>122</xdr:row>
      <xdr:rowOff>138547</xdr:rowOff>
    </xdr:from>
    <xdr:to>
      <xdr:col>20</xdr:col>
      <xdr:colOff>20782</xdr:colOff>
      <xdr:row>135</xdr:row>
      <xdr:rowOff>145473</xdr:rowOff>
    </xdr:to>
    <xdr:graphicFrame macro="">
      <xdr:nvGraphicFramePr>
        <xdr:cNvPr id="35" name="Chart 34">
          <a:extLst>
            <a:ext uri="{FF2B5EF4-FFF2-40B4-BE49-F238E27FC236}">
              <a16:creationId xmlns:a16="http://schemas.microsoft.com/office/drawing/2014/main" id="{AAFFDE91-C0FC-4CF2-9310-1BB4251D8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6442</xdr:colOff>
      <xdr:row>4</xdr:row>
      <xdr:rowOff>139280</xdr:rowOff>
    </xdr:from>
    <xdr:to>
      <xdr:col>23</xdr:col>
      <xdr:colOff>265522</xdr:colOff>
      <xdr:row>54</xdr:row>
      <xdr:rowOff>7855</xdr:rowOff>
    </xdr:to>
    <xdr:sp macro="" textlink="">
      <xdr:nvSpPr>
        <xdr:cNvPr id="4" name="Rectangle: Rounded Corners 3">
          <a:extLst>
            <a:ext uri="{FF2B5EF4-FFF2-40B4-BE49-F238E27FC236}">
              <a16:creationId xmlns:a16="http://schemas.microsoft.com/office/drawing/2014/main" id="{D626C0A1-504D-4987-8BA9-AE763E3801C9}"/>
            </a:ext>
          </a:extLst>
        </xdr:cNvPr>
        <xdr:cNvSpPr/>
      </xdr:nvSpPr>
      <xdr:spPr>
        <a:xfrm>
          <a:off x="6442" y="862002"/>
          <a:ext cx="14352152" cy="8902595"/>
        </a:xfrm>
        <a:prstGeom prst="round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243840</xdr:colOff>
      <xdr:row>0</xdr:row>
      <xdr:rowOff>129540</xdr:rowOff>
    </xdr:from>
    <xdr:to>
      <xdr:col>14</xdr:col>
      <xdr:colOff>7620</xdr:colOff>
      <xdr:row>3</xdr:row>
      <xdr:rowOff>99060</xdr:rowOff>
    </xdr:to>
    <xdr:sp macro="" textlink="">
      <xdr:nvSpPr>
        <xdr:cNvPr id="3" name="Speech Bubble: Rectangle with Corners Rounded 2">
          <a:extLst>
            <a:ext uri="{FF2B5EF4-FFF2-40B4-BE49-F238E27FC236}">
              <a16:creationId xmlns:a16="http://schemas.microsoft.com/office/drawing/2014/main" id="{3A471AFC-7EB6-4BCB-BDAA-1CC8AFF9287B}"/>
            </a:ext>
          </a:extLst>
        </xdr:cNvPr>
        <xdr:cNvSpPr/>
      </xdr:nvSpPr>
      <xdr:spPr>
        <a:xfrm>
          <a:off x="1463040" y="129540"/>
          <a:ext cx="7078980" cy="518160"/>
        </a:xfrm>
        <a:prstGeom prst="wedgeRoundRectCallout">
          <a:avLst>
            <a:gd name="adj1" fmla="val -21586"/>
            <a:gd name="adj2" fmla="val 138971"/>
            <a:gd name="adj3" fmla="val 16667"/>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prstTxWarp prst="textPlain">
            <a:avLst/>
          </a:prstTxWarp>
        </a:bodyPr>
        <a:lstStyle/>
        <a:p>
          <a:pPr algn="ctr"/>
          <a:r>
            <a:rPr lang="en-IN" sz="3600">
              <a:effectLst>
                <a:glow rad="228600">
                  <a:schemeClr val="accent1">
                    <a:satMod val="175000"/>
                    <a:alpha val="40000"/>
                  </a:schemeClr>
                </a:glow>
              </a:effectLst>
              <a:latin typeface="Algerian" panose="04020705040A02060702" pitchFamily="82" charset="0"/>
            </a:rPr>
            <a:t>summary</a:t>
          </a:r>
        </a:p>
      </xdr:txBody>
    </xdr:sp>
    <xdr:clientData/>
  </xdr:twoCellAnchor>
  <xdr:oneCellAnchor>
    <xdr:from>
      <xdr:col>0</xdr:col>
      <xdr:colOff>524681</xdr:colOff>
      <xdr:row>6</xdr:row>
      <xdr:rowOff>69051</xdr:rowOff>
    </xdr:from>
    <xdr:ext cx="13521258" cy="8107861"/>
    <xdr:sp macro="" textlink="">
      <xdr:nvSpPr>
        <xdr:cNvPr id="5" name="TextBox 4">
          <a:extLst>
            <a:ext uri="{FF2B5EF4-FFF2-40B4-BE49-F238E27FC236}">
              <a16:creationId xmlns:a16="http://schemas.microsoft.com/office/drawing/2014/main" id="{754E1DDF-8876-427A-81DD-59EDA2A09F6B}"/>
            </a:ext>
          </a:extLst>
        </xdr:cNvPr>
        <xdr:cNvSpPr txBox="1"/>
      </xdr:nvSpPr>
      <xdr:spPr>
        <a:xfrm>
          <a:off x="524681" y="1153133"/>
          <a:ext cx="13521258" cy="81078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200" b="0" i="0">
              <a:solidFill>
                <a:schemeClr val="tx1"/>
              </a:solidFill>
              <a:effectLst/>
              <a:latin typeface="+mn-lt"/>
              <a:ea typeface="+mn-ea"/>
              <a:cs typeface="+mn-cs"/>
            </a:rPr>
            <a:t>Based on the population data and the statistical comparison of YourSample data and Population data, it can be concluded that the population is quite diverse in terms of its characteristics. The population has a wide range CFC-I,CFC-F</a:t>
          </a:r>
          <a:r>
            <a:rPr lang="en-IN" sz="3200" b="0" i="0" baseline="0">
              <a:solidFill>
                <a:schemeClr val="tx1"/>
              </a:solidFill>
              <a:effectLst/>
              <a:latin typeface="+mn-lt"/>
              <a:ea typeface="+mn-ea"/>
              <a:cs typeface="+mn-cs"/>
            </a:rPr>
            <a:t> and CFC-Total scale</a:t>
          </a:r>
          <a:r>
            <a:rPr lang="en-IN" sz="3200" b="0" i="0">
              <a:solidFill>
                <a:schemeClr val="tx1"/>
              </a:solidFill>
              <a:effectLst/>
              <a:latin typeface="+mn-lt"/>
              <a:ea typeface="+mn-ea"/>
              <a:cs typeface="+mn-cs"/>
            </a:rPr>
            <a:t>. The YourSample data is mostly representative of the Population data, with the mean of all the variables falling close to the Population mean. However, the range of data in the YourSample is slightly narrower than the range of data in the Population. This indicates that the YourSample does not capture the full range of the Population. Additionally, the standard deviation of the YourSample is lower than the standard deviation of the Population, indicating that the YourSample may not be as representative of the population as it could be. Overall, the population data and its comparison with the YourSample data shows that the population is diverse in its characteristics and that the YourSample data is not completely representative of the Population.</a:t>
          </a:r>
        </a:p>
        <a:p>
          <a:endParaRPr lang="en-IN" sz="3200" b="0" i="0">
            <a:solidFill>
              <a:schemeClr val="tx1"/>
            </a:solidFill>
            <a:effectLst/>
            <a:latin typeface="+mn-lt"/>
            <a:ea typeface="+mn-ea"/>
            <a:cs typeface="+mn-cs"/>
          </a:endParaRPr>
        </a:p>
        <a:p>
          <a:r>
            <a:rPr lang="en-IN" sz="3200" b="0" i="0">
              <a:solidFill>
                <a:schemeClr val="tx1"/>
              </a:solidFill>
              <a:effectLst/>
              <a:latin typeface="+mn-lt"/>
              <a:ea typeface="+mn-ea"/>
              <a:cs typeface="+mn-cs"/>
            </a:rPr>
            <a:t>And</a:t>
          </a:r>
          <a:r>
            <a:rPr lang="en-IN" sz="3200" b="0" i="0" baseline="0">
              <a:solidFill>
                <a:schemeClr val="tx1"/>
              </a:solidFill>
              <a:effectLst/>
              <a:latin typeface="+mn-lt"/>
              <a:ea typeface="+mn-ea"/>
              <a:cs typeface="+mn-cs"/>
            </a:rPr>
            <a:t> </a:t>
          </a:r>
          <a:r>
            <a:rPr lang="en-US" sz="3200" b="0" i="0" baseline="0">
              <a:solidFill>
                <a:schemeClr val="tx1"/>
              </a:solidFill>
              <a:effectLst/>
              <a:latin typeface="+mn-lt"/>
              <a:ea typeface="+mn-ea"/>
              <a:cs typeface="+mn-cs"/>
            </a:rPr>
            <a:t>it's good and new challenge for me ,so from this assignment I can see where I am Thank you for giving this opportunity.</a:t>
          </a:r>
          <a:endParaRPr lang="en-IN" sz="32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800100</xdr:colOff>
      <xdr:row>76</xdr:row>
      <xdr:rowOff>7620</xdr:rowOff>
    </xdr:from>
    <xdr:to>
      <xdr:col>4</xdr:col>
      <xdr:colOff>944880</xdr:colOff>
      <xdr:row>89</xdr:row>
      <xdr:rowOff>97155</xdr:rowOff>
    </xdr:to>
    <mc:AlternateContent xmlns:mc="http://schemas.openxmlformats.org/markup-compatibility/2006" xmlns:a14="http://schemas.microsoft.com/office/drawing/2010/main">
      <mc:Choice Requires="a14">
        <xdr:graphicFrame macro="">
          <xdr:nvGraphicFramePr>
            <xdr:cNvPr id="2" name="Course">
              <a:extLst>
                <a:ext uri="{FF2B5EF4-FFF2-40B4-BE49-F238E27FC236}">
                  <a16:creationId xmlns:a16="http://schemas.microsoft.com/office/drawing/2014/main" id="{CF36EDD8-EEF3-4D38-99A5-5146A6472D0F}"/>
                </a:ext>
              </a:extLst>
            </xdr:cNvPr>
            <xdr:cNvGraphicFramePr/>
          </xdr:nvGraphicFramePr>
          <xdr:xfrm>
            <a:off x="0" y="0"/>
            <a:ext cx="0" cy="0"/>
          </xdr:xfrm>
          <a:graphic>
            <a:graphicData uri="http://schemas.microsoft.com/office/drawing/2010/slicer">
              <sle:slicer xmlns:sle="http://schemas.microsoft.com/office/drawing/2010/slicer" name="Course"/>
            </a:graphicData>
          </a:graphic>
        </xdr:graphicFrame>
      </mc:Choice>
      <mc:Fallback xmlns="">
        <xdr:sp macro="" textlink="">
          <xdr:nvSpPr>
            <xdr:cNvPr id="0" name=""/>
            <xdr:cNvSpPr>
              <a:spLocks noTextEdit="1"/>
            </xdr:cNvSpPr>
          </xdr:nvSpPr>
          <xdr:spPr>
            <a:xfrm>
              <a:off x="3078480" y="13906500"/>
              <a:ext cx="20116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205740</xdr:colOff>
      <xdr:row>76</xdr:row>
      <xdr:rowOff>114300</xdr:rowOff>
    </xdr:from>
    <xdr:to>
      <xdr:col>6</xdr:col>
      <xdr:colOff>891540</xdr:colOff>
      <xdr:row>90</xdr:row>
      <xdr:rowOff>20955</xdr:rowOff>
    </xdr:to>
    <mc:AlternateContent xmlns:mc="http://schemas.openxmlformats.org/markup-compatibility/2006" xmlns:a14="http://schemas.microsoft.com/office/drawing/2010/main">
      <mc:Choice Requires="a14">
        <xdr:graphicFrame macro="">
          <xdr:nvGraphicFramePr>
            <xdr:cNvPr id="3" name="Total Scale ">
              <a:extLst>
                <a:ext uri="{FF2B5EF4-FFF2-40B4-BE49-F238E27FC236}">
                  <a16:creationId xmlns:a16="http://schemas.microsoft.com/office/drawing/2014/main" id="{8FB1FA5C-5D01-4BF3-9E50-05CD57B262C3}"/>
                </a:ext>
              </a:extLst>
            </xdr:cNvPr>
            <xdr:cNvGraphicFramePr/>
          </xdr:nvGraphicFramePr>
          <xdr:xfrm>
            <a:off x="0" y="0"/>
            <a:ext cx="0" cy="0"/>
          </xdr:xfrm>
          <a:graphic>
            <a:graphicData uri="http://schemas.microsoft.com/office/drawing/2010/slicer">
              <sle:slicer xmlns:sle="http://schemas.microsoft.com/office/drawing/2010/slicer" name="Total Scale "/>
            </a:graphicData>
          </a:graphic>
        </xdr:graphicFrame>
      </mc:Choice>
      <mc:Fallback xmlns="">
        <xdr:sp macro="" textlink="">
          <xdr:nvSpPr>
            <xdr:cNvPr id="0" name=""/>
            <xdr:cNvSpPr>
              <a:spLocks noTextEdit="1"/>
            </xdr:cNvSpPr>
          </xdr:nvSpPr>
          <xdr:spPr>
            <a:xfrm>
              <a:off x="5494020" y="14013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xdr:colOff>
      <xdr:row>6</xdr:row>
      <xdr:rowOff>179070</xdr:rowOff>
    </xdr:from>
    <xdr:to>
      <xdr:col>9</xdr:col>
      <xdr:colOff>571500</xdr:colOff>
      <xdr:row>21</xdr:row>
      <xdr:rowOff>179070</xdr:rowOff>
    </xdr:to>
    <xdr:graphicFrame macro="">
      <xdr:nvGraphicFramePr>
        <xdr:cNvPr id="5" name="Chart 4">
          <a:extLst>
            <a:ext uri="{FF2B5EF4-FFF2-40B4-BE49-F238E27FC236}">
              <a16:creationId xmlns:a16="http://schemas.microsoft.com/office/drawing/2014/main" id="{E3D60234-4109-4900-BB4C-2D23FFF68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678180</xdr:colOff>
      <xdr:row>7</xdr:row>
      <xdr:rowOff>26670</xdr:rowOff>
    </xdr:from>
    <xdr:to>
      <xdr:col>14</xdr:col>
      <xdr:colOff>388620</xdr:colOff>
      <xdr:row>22</xdr:row>
      <xdr:rowOff>26670</xdr:rowOff>
    </xdr:to>
    <xdr:graphicFrame macro="">
      <xdr:nvGraphicFramePr>
        <xdr:cNvPr id="6" name="Chart 5">
          <a:extLst>
            <a:ext uri="{FF2B5EF4-FFF2-40B4-BE49-F238E27FC236}">
              <a16:creationId xmlns:a16="http://schemas.microsoft.com/office/drawing/2014/main" id="{781CDF2D-BC51-4211-BA5A-204677DC0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853440</xdr:colOff>
      <xdr:row>28</xdr:row>
      <xdr:rowOff>179070</xdr:rowOff>
    </xdr:from>
    <xdr:to>
      <xdr:col>6</xdr:col>
      <xdr:colOff>1409700</xdr:colOff>
      <xdr:row>43</xdr:row>
      <xdr:rowOff>179070</xdr:rowOff>
    </xdr:to>
    <xdr:graphicFrame macro="">
      <xdr:nvGraphicFramePr>
        <xdr:cNvPr id="8" name="Chart 7">
          <a:extLst>
            <a:ext uri="{FF2B5EF4-FFF2-40B4-BE49-F238E27FC236}">
              <a16:creationId xmlns:a16="http://schemas.microsoft.com/office/drawing/2014/main" id="{38EA6990-06B5-4FC4-AA2A-B077ECF53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853440</xdr:colOff>
      <xdr:row>44</xdr:row>
      <xdr:rowOff>179070</xdr:rowOff>
    </xdr:from>
    <xdr:to>
      <xdr:col>6</xdr:col>
      <xdr:colOff>1409700</xdr:colOff>
      <xdr:row>59</xdr:row>
      <xdr:rowOff>179070</xdr:rowOff>
    </xdr:to>
    <xdr:graphicFrame macro="">
      <xdr:nvGraphicFramePr>
        <xdr:cNvPr id="9" name="Chart 8">
          <a:extLst>
            <a:ext uri="{FF2B5EF4-FFF2-40B4-BE49-F238E27FC236}">
              <a16:creationId xmlns:a16="http://schemas.microsoft.com/office/drawing/2014/main" id="{AB2BE1DB-7F82-40FB-A06B-4DEC7171D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792480</xdr:colOff>
      <xdr:row>60</xdr:row>
      <xdr:rowOff>179070</xdr:rowOff>
    </xdr:from>
    <xdr:to>
      <xdr:col>9</xdr:col>
      <xdr:colOff>441960</xdr:colOff>
      <xdr:row>75</xdr:row>
      <xdr:rowOff>179070</xdr:rowOff>
    </xdr:to>
    <xdr:graphicFrame macro="">
      <xdr:nvGraphicFramePr>
        <xdr:cNvPr id="10" name="Chart 9">
          <a:extLst>
            <a:ext uri="{FF2B5EF4-FFF2-40B4-BE49-F238E27FC236}">
              <a16:creationId xmlns:a16="http://schemas.microsoft.com/office/drawing/2014/main" id="{176D083F-1F90-4BC9-A12E-7709D41C3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335280</xdr:colOff>
      <xdr:row>57</xdr:row>
      <xdr:rowOff>148590</xdr:rowOff>
    </xdr:from>
    <xdr:to>
      <xdr:col>20</xdr:col>
      <xdr:colOff>91440</xdr:colOff>
      <xdr:row>72</xdr:row>
      <xdr:rowOff>148590</xdr:rowOff>
    </xdr:to>
    <xdr:graphicFrame macro="">
      <xdr:nvGraphicFramePr>
        <xdr:cNvPr id="11" name="Chart 10">
          <a:extLst>
            <a:ext uri="{FF2B5EF4-FFF2-40B4-BE49-F238E27FC236}">
              <a16:creationId xmlns:a16="http://schemas.microsoft.com/office/drawing/2014/main" id="{9ADE76BF-055F-4CE5-AA35-DF351EEDC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327660</xdr:colOff>
      <xdr:row>45</xdr:row>
      <xdr:rowOff>156210</xdr:rowOff>
    </xdr:from>
    <xdr:to>
      <xdr:col>14</xdr:col>
      <xdr:colOff>38100</xdr:colOff>
      <xdr:row>60</xdr:row>
      <xdr:rowOff>156210</xdr:rowOff>
    </xdr:to>
    <xdr:graphicFrame macro="">
      <xdr:nvGraphicFramePr>
        <xdr:cNvPr id="13" name="Chart 12">
          <a:extLst>
            <a:ext uri="{FF2B5EF4-FFF2-40B4-BE49-F238E27FC236}">
              <a16:creationId xmlns:a16="http://schemas.microsoft.com/office/drawing/2014/main" id="{20E93840-125F-46E9-BF2C-70EF5F440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260961</xdr:colOff>
      <xdr:row>10</xdr:row>
      <xdr:rowOff>7009</xdr:rowOff>
    </xdr:from>
    <xdr:to>
      <xdr:col>24</xdr:col>
      <xdr:colOff>238854</xdr:colOff>
      <xdr:row>16</xdr:row>
      <xdr:rowOff>174319</xdr:rowOff>
    </xdr:to>
    <xdr:graphicFrame macro="">
      <xdr:nvGraphicFramePr>
        <xdr:cNvPr id="2" name="Chart 1">
          <a:extLst>
            <a:ext uri="{FF2B5EF4-FFF2-40B4-BE49-F238E27FC236}">
              <a16:creationId xmlns:a16="http://schemas.microsoft.com/office/drawing/2014/main" id="{99838E45-4C28-46BB-9E14-0121048CC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323520</xdr:colOff>
      <xdr:row>21</xdr:row>
      <xdr:rowOff>15475</xdr:rowOff>
    </xdr:from>
    <xdr:to>
      <xdr:col>28</xdr:col>
      <xdr:colOff>192852</xdr:colOff>
      <xdr:row>31</xdr:row>
      <xdr:rowOff>87865</xdr:rowOff>
    </xdr:to>
    <xdr:graphicFrame macro="">
      <xdr:nvGraphicFramePr>
        <xdr:cNvPr id="3" name="Chart 2">
          <a:extLst>
            <a:ext uri="{FF2B5EF4-FFF2-40B4-BE49-F238E27FC236}">
              <a16:creationId xmlns:a16="http://schemas.microsoft.com/office/drawing/2014/main" id="{C5103DC7-2162-446D-B17C-CD8788B80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379138</xdr:colOff>
      <xdr:row>20</xdr:row>
      <xdr:rowOff>142736</xdr:rowOff>
    </xdr:from>
    <xdr:to>
      <xdr:col>16</xdr:col>
      <xdr:colOff>111053</xdr:colOff>
      <xdr:row>35</xdr:row>
      <xdr:rowOff>142735</xdr:rowOff>
    </xdr:to>
    <xdr:graphicFrame macro="">
      <xdr:nvGraphicFramePr>
        <xdr:cNvPr id="5" name="Chart 4">
          <a:extLst>
            <a:ext uri="{FF2B5EF4-FFF2-40B4-BE49-F238E27FC236}">
              <a16:creationId xmlns:a16="http://schemas.microsoft.com/office/drawing/2014/main" id="{9AADE9DB-565F-4EE6-899B-84EE3F569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43403</xdr:colOff>
      <xdr:row>35</xdr:row>
      <xdr:rowOff>86761</xdr:rowOff>
    </xdr:from>
    <xdr:to>
      <xdr:col>8</xdr:col>
      <xdr:colOff>343584</xdr:colOff>
      <xdr:row>50</xdr:row>
      <xdr:rowOff>59052</xdr:rowOff>
    </xdr:to>
    <xdr:graphicFrame macro="">
      <xdr:nvGraphicFramePr>
        <xdr:cNvPr id="7" name="Chart 6">
          <a:extLst>
            <a:ext uri="{FF2B5EF4-FFF2-40B4-BE49-F238E27FC236}">
              <a16:creationId xmlns:a16="http://schemas.microsoft.com/office/drawing/2014/main" id="{175EA735-7670-4752-A3C0-12C63F351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1159565</xdr:colOff>
      <xdr:row>50</xdr:row>
      <xdr:rowOff>29816</xdr:rowOff>
    </xdr:from>
    <xdr:to>
      <xdr:col>8</xdr:col>
      <xdr:colOff>258417</xdr:colOff>
      <xdr:row>61</xdr:row>
      <xdr:rowOff>178904</xdr:rowOff>
    </xdr:to>
    <xdr:graphicFrame macro="">
      <xdr:nvGraphicFramePr>
        <xdr:cNvPr id="8" name="Chart 7">
          <a:extLst>
            <a:ext uri="{FF2B5EF4-FFF2-40B4-BE49-F238E27FC236}">
              <a16:creationId xmlns:a16="http://schemas.microsoft.com/office/drawing/2014/main" id="{553EC529-EDF8-4D8F-9EB7-259D20C1F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536713</xdr:colOff>
      <xdr:row>62</xdr:row>
      <xdr:rowOff>29817</xdr:rowOff>
    </xdr:from>
    <xdr:to>
      <xdr:col>7</xdr:col>
      <xdr:colOff>0</xdr:colOff>
      <xdr:row>81</xdr:row>
      <xdr:rowOff>75259</xdr:rowOff>
    </xdr:to>
    <xdr:graphicFrame macro="">
      <xdr:nvGraphicFramePr>
        <xdr:cNvPr id="9" name="Chart 8">
          <a:extLst>
            <a:ext uri="{FF2B5EF4-FFF2-40B4-BE49-F238E27FC236}">
              <a16:creationId xmlns:a16="http://schemas.microsoft.com/office/drawing/2014/main" id="{3E7DE046-C838-4FCE-920C-A43F1AAF1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490568</xdr:colOff>
      <xdr:row>36</xdr:row>
      <xdr:rowOff>142024</xdr:rowOff>
    </xdr:from>
    <xdr:to>
      <xdr:col>17</xdr:col>
      <xdr:colOff>215262</xdr:colOff>
      <xdr:row>52</xdr:row>
      <xdr:rowOff>17072</xdr:rowOff>
    </xdr:to>
    <xdr:graphicFrame macro="">
      <xdr:nvGraphicFramePr>
        <xdr:cNvPr id="10" name="Chart 9">
          <a:extLst>
            <a:ext uri="{FF2B5EF4-FFF2-40B4-BE49-F238E27FC236}">
              <a16:creationId xmlns:a16="http://schemas.microsoft.com/office/drawing/2014/main" id="{7228F550-569C-4CC8-90C5-1C97F8A0E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399435</xdr:colOff>
      <xdr:row>77</xdr:row>
      <xdr:rowOff>60222</xdr:rowOff>
    </xdr:from>
    <xdr:to>
      <xdr:col>9</xdr:col>
      <xdr:colOff>301112</xdr:colOff>
      <xdr:row>92</xdr:row>
      <xdr:rowOff>38100</xdr:rowOff>
    </xdr:to>
    <xdr:graphicFrame macro="">
      <xdr:nvGraphicFramePr>
        <xdr:cNvPr id="11" name="Chart 10">
          <a:extLst>
            <a:ext uri="{FF2B5EF4-FFF2-40B4-BE49-F238E27FC236}">
              <a16:creationId xmlns:a16="http://schemas.microsoft.com/office/drawing/2014/main" id="{C784F3CC-02F3-492C-AEC9-83A0C044B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288822</xdr:colOff>
      <xdr:row>92</xdr:row>
      <xdr:rowOff>72513</xdr:rowOff>
    </xdr:from>
    <xdr:to>
      <xdr:col>9</xdr:col>
      <xdr:colOff>190499</xdr:colOff>
      <xdr:row>107</xdr:row>
      <xdr:rowOff>50390</xdr:rowOff>
    </xdr:to>
    <xdr:graphicFrame macro="">
      <xdr:nvGraphicFramePr>
        <xdr:cNvPr id="12" name="Chart 11">
          <a:extLst>
            <a:ext uri="{FF2B5EF4-FFF2-40B4-BE49-F238E27FC236}">
              <a16:creationId xmlns:a16="http://schemas.microsoft.com/office/drawing/2014/main" id="{9B93FD5C-47CC-44BC-A3CB-A81C2A1AD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1260594</xdr:colOff>
      <xdr:row>16</xdr:row>
      <xdr:rowOff>147696</xdr:rowOff>
    </xdr:from>
    <xdr:to>
      <xdr:col>8</xdr:col>
      <xdr:colOff>84668</xdr:colOff>
      <xdr:row>32</xdr:row>
      <xdr:rowOff>31044</xdr:rowOff>
    </xdr:to>
    <xdr:graphicFrame macro="">
      <xdr:nvGraphicFramePr>
        <xdr:cNvPr id="13" name="Chart 12">
          <a:extLst>
            <a:ext uri="{FF2B5EF4-FFF2-40B4-BE49-F238E27FC236}">
              <a16:creationId xmlns:a16="http://schemas.microsoft.com/office/drawing/2014/main" id="{DCA9B5AD-5817-4517-8E11-0BFC77EC5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328130</xdr:colOff>
      <xdr:row>95</xdr:row>
      <xdr:rowOff>80810</xdr:rowOff>
    </xdr:from>
    <xdr:to>
      <xdr:col>5</xdr:col>
      <xdr:colOff>952781</xdr:colOff>
      <xdr:row>109</xdr:row>
      <xdr:rowOff>45414</xdr:rowOff>
    </xdr:to>
    <mc:AlternateContent xmlns:mc="http://schemas.openxmlformats.org/markup-compatibility/2006">
      <mc:Choice xmlns:a14="http://schemas.microsoft.com/office/drawing/2010/main" Requires="a14">
        <xdr:graphicFrame macro="">
          <xdr:nvGraphicFramePr>
            <xdr:cNvPr id="4" name="NAME">
              <a:extLst>
                <a:ext uri="{FF2B5EF4-FFF2-40B4-BE49-F238E27FC236}">
                  <a16:creationId xmlns:a16="http://schemas.microsoft.com/office/drawing/2014/main" id="{575DA8D2-EF20-4B16-8320-0839691CE12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4862500" y="1706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47037</xdr:colOff>
      <xdr:row>115</xdr:row>
      <xdr:rowOff>44214</xdr:rowOff>
    </xdr:from>
    <xdr:to>
      <xdr:col>8</xdr:col>
      <xdr:colOff>696149</xdr:colOff>
      <xdr:row>130</xdr:row>
      <xdr:rowOff>106303</xdr:rowOff>
    </xdr:to>
    <xdr:graphicFrame macro="">
      <xdr:nvGraphicFramePr>
        <xdr:cNvPr id="14" name="Chart 13">
          <a:extLst>
            <a:ext uri="{FF2B5EF4-FFF2-40B4-BE49-F238E27FC236}">
              <a16:creationId xmlns:a16="http://schemas.microsoft.com/office/drawing/2014/main" id="{427EB8BC-8B83-4886-ABB5-C1D7B6C6E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0.786133680558" createdVersion="7" refreshedVersion="7" minRefreshableVersion="3" recordCount="167" xr:uid="{504BF289-7B25-45F9-B548-915940964761}">
  <cacheSource type="worksheet">
    <worksheetSource name="Table1"/>
  </cacheSource>
  <cacheFields count="32">
    <cacheField name="Serial Number" numFmtId="0">
      <sharedItems containsSemiMixedTypes="0" containsString="0" containsNumber="1" containsInteger="1" minValue="1" maxValue="167" count="1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sharedItems>
    </cacheField>
    <cacheField name="Name" numFmtId="0">
      <sharedItems count="167">
        <s v="Student1"/>
        <s v="Student2"/>
        <s v="Student3"/>
        <s v="Student4"/>
        <s v="Student5"/>
        <s v="Student6"/>
        <s v="Student7"/>
        <s v="Student8"/>
        <s v="Student9"/>
        <s v="Student10"/>
        <s v="Student11"/>
        <s v="Student12"/>
        <s v="Student13"/>
        <s v="Student14"/>
        <s v="Student15"/>
        <s v="Student16"/>
        <s v="Student17"/>
        <s v="Student18"/>
        <s v="Student19"/>
        <s v="Student20"/>
        <s v="Student21"/>
        <s v="Student22"/>
        <s v="Student23"/>
        <s v="Student24"/>
        <s v="Student25"/>
        <s v="Student26"/>
        <s v="Student27"/>
        <s v="Student28"/>
        <s v="Student29"/>
        <s v="Student30"/>
        <s v="Student31"/>
        <s v="Student32"/>
        <s v="Student33"/>
        <s v="Student34"/>
        <s v="Student35"/>
        <s v="Student36"/>
        <s v="Student37"/>
        <s v="Student38"/>
        <s v="Student39"/>
        <s v="Student40"/>
        <s v="Student41"/>
        <s v="Student42"/>
        <s v="Student43"/>
        <s v="Student44"/>
        <s v="Student45"/>
        <s v="Student46"/>
        <s v="Student47"/>
        <s v="Student48"/>
        <s v="Student49"/>
        <s v="Student50"/>
        <s v="Student51"/>
        <s v="Student52"/>
        <s v="Student53"/>
        <s v="Student54"/>
        <s v="Student55"/>
        <s v="Student56"/>
        <s v="Student57"/>
        <s v="Student58"/>
        <s v="Student59"/>
        <s v="Student60"/>
        <s v="Student61"/>
        <s v="Student62"/>
        <s v="Student63"/>
        <s v="Student64"/>
        <s v="Student65"/>
        <s v="Student66"/>
        <s v="Student67"/>
        <s v="Student68"/>
        <s v="Student69"/>
        <s v="Student70"/>
        <s v="Student71"/>
        <s v="Student72"/>
        <s v="Student73"/>
        <s v="Student74"/>
        <s v="Student75"/>
        <s v="Student76"/>
        <s v="Student77"/>
        <s v="Student78"/>
        <s v="Student79"/>
        <s v="Student80"/>
        <s v="Student81"/>
        <s v="Student82"/>
        <s v="Student83"/>
        <s v="Student84"/>
        <s v="Student85"/>
        <s v="Student86"/>
        <s v="Student87"/>
        <s v="Student88"/>
        <s v="Student89"/>
        <s v="Student90"/>
        <s v="Student91"/>
        <s v="Student92"/>
        <s v="Student93"/>
        <s v="Student94"/>
        <s v="Student95"/>
        <s v="Student96"/>
        <s v="Student97"/>
        <s v="Student98"/>
        <s v="Student99"/>
        <s v="Student100"/>
        <s v="Student101"/>
        <s v="Student102"/>
        <s v="Student103"/>
        <s v="Student104"/>
        <s v="Student105"/>
        <s v="Student106"/>
        <s v="Student107"/>
        <s v="Student108"/>
        <s v="Student109"/>
        <s v="Student110"/>
        <s v="Student111"/>
        <s v="Student112"/>
        <s v="Student113"/>
        <s v="Student114"/>
        <s v="Student115"/>
        <s v="Student116"/>
        <s v="Student117"/>
        <s v="Student118"/>
        <s v="Student119"/>
        <s v="Student120"/>
        <s v="Student121"/>
        <s v="Student122"/>
        <s v="Student123"/>
        <s v="Student124"/>
        <s v="Student125"/>
        <s v="Student126"/>
        <s v="Student127"/>
        <s v="Student128"/>
        <s v="Student129"/>
        <s v="Student130"/>
        <s v="Student131"/>
        <s v="Student132"/>
        <s v="Student133"/>
        <s v="Student134"/>
        <s v="Student135"/>
        <s v="Student136"/>
        <s v="Student137"/>
        <s v="Student138"/>
        <s v="Student139"/>
        <s v="Student140"/>
        <s v="Student141"/>
        <s v="Student142"/>
        <s v="Student143"/>
        <s v="Student144"/>
        <s v="Student145"/>
        <s v="Student146"/>
        <s v="Student147"/>
        <s v="Student148"/>
        <s v="Student149"/>
        <s v="Student150"/>
        <s v="Student151"/>
        <s v="Student152"/>
        <s v="Student153"/>
        <s v="Student154"/>
        <s v="Student155"/>
        <s v="Student156"/>
        <s v="Student157"/>
        <s v="Student158"/>
        <s v="Student159"/>
        <s v="Student160"/>
        <s v="Student161"/>
        <s v="Student162"/>
        <s v="Student163"/>
        <s v="Student164"/>
        <s v="Student165"/>
        <s v="Student166"/>
        <s v="Student167"/>
      </sharedItems>
    </cacheField>
    <cacheField name="Course" numFmtId="0">
      <sharedItems count="4">
        <s v="BSC"/>
        <s v="BCA"/>
        <s v="BBA"/>
        <s v="BCOM"/>
      </sharedItems>
    </cacheField>
    <cacheField name="DOB" numFmtId="164">
      <sharedItems containsSemiMixedTypes="0" containsNonDate="0" containsDate="1" containsString="0" minDate="2000-03-02T00:00:00" maxDate="2022-07-11T00:00:00"/>
    </cacheField>
    <cacheField name="Q1" numFmtId="0">
      <sharedItems containsSemiMixedTypes="0" containsString="0" containsNumber="1" containsInteger="1" minValue="1" maxValue="7"/>
    </cacheField>
    <cacheField name="Q2" numFmtId="0">
      <sharedItems containsSemiMixedTypes="0" containsString="0" containsNumber="1" containsInteger="1" minValue="1" maxValue="7"/>
    </cacheField>
    <cacheField name="Q3" numFmtId="0">
      <sharedItems containsSemiMixedTypes="0" containsString="0" containsNumber="1" containsInteger="1" minValue="1" maxValue="7"/>
    </cacheField>
    <cacheField name="Q4" numFmtId="0">
      <sharedItems containsSemiMixedTypes="0" containsString="0" containsNumber="1" containsInteger="1" minValue="1" maxValue="7"/>
    </cacheField>
    <cacheField name="Q5" numFmtId="0">
      <sharedItems containsString="0" containsBlank="1" containsNumber="1" containsInteger="1" minValue="1" maxValue="7"/>
    </cacheField>
    <cacheField name="Q6" numFmtId="0">
      <sharedItems containsSemiMixedTypes="0" containsString="0" containsNumber="1" containsInteger="1" minValue="1" maxValue="7"/>
    </cacheField>
    <cacheField name="Q7" numFmtId="0">
      <sharedItems containsSemiMixedTypes="0" containsString="0" containsNumber="1" containsInteger="1" minValue="1" maxValue="7"/>
    </cacheField>
    <cacheField name="Q8" numFmtId="0">
      <sharedItems containsSemiMixedTypes="0" containsString="0" containsNumber="1" containsInteger="1" minValue="1" maxValue="7"/>
    </cacheField>
    <cacheField name="Q9" numFmtId="0">
      <sharedItems containsSemiMixedTypes="0" containsString="0" containsNumber="1" containsInteger="1" minValue="1" maxValue="7"/>
    </cacheField>
    <cacheField name="Q10" numFmtId="0">
      <sharedItems containsSemiMixedTypes="0" containsString="0" containsNumber="1" containsInteger="1" minValue="1" maxValue="7"/>
    </cacheField>
    <cacheField name="Q11" numFmtId="0">
      <sharedItems containsString="0" containsBlank="1" containsNumber="1" containsInteger="1" minValue="1" maxValue="7"/>
    </cacheField>
    <cacheField name="Q12" numFmtId="0">
      <sharedItems containsSemiMixedTypes="0" containsString="0" containsNumber="1" containsInteger="1" minValue="1" maxValue="7"/>
    </cacheField>
    <cacheField name="cfc4" numFmtId="0">
      <sharedItems containsSemiMixedTypes="0" containsString="0" containsNumber="1" containsInteger="1" minValue="0" maxValue="6"/>
    </cacheField>
    <cacheField name=" cfc5" numFmtId="0">
      <sharedItems containsSemiMixedTypes="0" containsString="0" containsNumber="1" containsInteger="1" minValue="0" maxValue="7"/>
    </cacheField>
    <cacheField name=" cfc6" numFmtId="0">
      <sharedItems containsSemiMixedTypes="0" containsString="0" containsNumber="1" containsInteger="1" minValue="0" maxValue="6"/>
    </cacheField>
    <cacheField name=" cfc9" numFmtId="0">
      <sharedItems containsSemiMixedTypes="0" containsString="0" containsNumber="1" containsInteger="1" minValue="0" maxValue="6"/>
    </cacheField>
    <cacheField name=" cfc10" numFmtId="0">
      <sharedItems containsSemiMixedTypes="0" containsString="0" containsNumber="1" containsInteger="1" minValue="0" maxValue="6"/>
    </cacheField>
    <cacheField name=" cfc11" numFmtId="0">
      <sharedItems containsSemiMixedTypes="0" containsString="0" containsNumber="1" containsInteger="1" minValue="0" maxValue="7"/>
    </cacheField>
    <cacheField name=" cfc12" numFmtId="0">
      <sharedItems containsSemiMixedTypes="0" containsString="0" containsNumber="1" containsInteger="1" minValue="0" maxValue="6"/>
    </cacheField>
    <cacheField name="cfc1" numFmtId="0">
      <sharedItems containsSemiMixedTypes="0" containsString="0" containsNumber="1" containsInteger="1" minValue="1" maxValue="7"/>
    </cacheField>
    <cacheField name=" cfc2" numFmtId="0">
      <sharedItems containsSemiMixedTypes="0" containsString="0" containsNumber="1" containsInteger="1" minValue="1" maxValue="7"/>
    </cacheField>
    <cacheField name=" cfc3" numFmtId="0">
      <sharedItems containsSemiMixedTypes="0" containsString="0" containsNumber="1" containsInteger="1" minValue="1" maxValue="7"/>
    </cacheField>
    <cacheField name=" cfc7" numFmtId="0">
      <sharedItems containsSemiMixedTypes="0" containsString="0" containsNumber="1" containsInteger="1" minValue="1" maxValue="7"/>
    </cacheField>
    <cacheField name=" cfc8" numFmtId="0">
      <sharedItems containsSemiMixedTypes="0" containsString="0" containsNumber="1" containsInteger="1" minValue="1" maxValue="7"/>
    </cacheField>
    <cacheField name="CFC-I Scale" numFmtId="0">
      <sharedItems containsSemiMixedTypes="0" containsString="0" containsNumber="1" containsInteger="1" minValue="3" maxValue="30"/>
    </cacheField>
    <cacheField name="CFC-F Scale" numFmtId="0">
      <sharedItems containsSemiMixedTypes="0" containsString="0" containsNumber="1" containsInteger="1" minValue="12" maxValue="32"/>
    </cacheField>
    <cacheField name="CFC-Total-Scale" numFmtId="0">
      <sharedItems containsSemiMixedTypes="0" containsString="0" containsNumber="1" containsInteger="1" minValue="28" maxValue="52" count="23">
        <n v="49"/>
        <n v="41"/>
        <n v="35"/>
        <n v="37"/>
        <n v="34"/>
        <n v="31"/>
        <n v="48"/>
        <n v="45"/>
        <n v="42"/>
        <n v="40"/>
        <n v="38"/>
        <n v="47"/>
        <n v="44"/>
        <n v="32"/>
        <n v="36"/>
        <n v="43"/>
        <n v="33"/>
        <n v="50"/>
        <n v="46"/>
        <n v="39"/>
        <n v="51"/>
        <n v="52"/>
        <n v="28"/>
      </sharedItems>
    </cacheField>
    <cacheField name="Total Scale " numFmtId="0">
      <sharedItems count="2">
        <s v="More Then 40"/>
        <s v="Less Then 40"/>
      </sharedItems>
    </cacheField>
  </cacheFields>
  <extLst>
    <ext xmlns:x14="http://schemas.microsoft.com/office/spreadsheetml/2009/9/main" uri="{725AE2AE-9491-48be-B2B4-4EB974FC3084}">
      <x14:pivotCacheDefinition pivotCacheId="6148772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2.848477893516" createdVersion="7" refreshedVersion="7" minRefreshableVersion="3" recordCount="3" xr:uid="{239B7E46-9524-444F-B90C-4510F544E978}">
  <cacheSource type="worksheet">
    <worksheetSource ref="D1:J4" sheet="Data_Population"/>
  </cacheSource>
  <cacheFields count="7">
    <cacheField name="NAME" numFmtId="0">
      <sharedItems count="3">
        <s v="Mean"/>
        <s v="Median"/>
        <s v="Mode"/>
      </sharedItems>
    </cacheField>
    <cacheField name="POP-I Scale" numFmtId="0">
      <sharedItems containsSemiMixedTypes="0" containsString="0" containsNumber="1" minValue="17" maxValue="18.077844311377245"/>
    </cacheField>
    <cacheField name="POP-F Scale" numFmtId="0">
      <sharedItems containsSemiMixedTypes="0" containsString="0" containsNumber="1" minValue="22.724550898203592" maxValue="23"/>
    </cacheField>
    <cacheField name="POP-Total-Scale" numFmtId="0">
      <sharedItems containsSemiMixedTypes="0" containsString="0" containsNumber="1" minValue="40.802395209580837" maxValue="43"/>
    </cacheField>
    <cacheField name="SAM-I Scale" numFmtId="0">
      <sharedItems containsSemiMixedTypes="0" containsString="0" containsNumber="1" minValue="16.625" maxValue="19"/>
    </cacheField>
    <cacheField name="SAM-F Scale" numFmtId="0">
      <sharedItems containsSemiMixedTypes="0" containsString="0" containsNumber="1" minValue="23" maxValue="25"/>
    </cacheField>
    <cacheField name="SAM-Total-Scale" numFmtId="0">
      <sharedItems containsSemiMixedTypes="0" containsString="0" containsNumber="1" minValue="41.375" maxValue="48"/>
    </cacheField>
  </cacheFields>
  <extLst>
    <ext xmlns:x14="http://schemas.microsoft.com/office/spreadsheetml/2009/9/main" uri="{725AE2AE-9491-48be-B2B4-4EB974FC3084}">
      <x14:pivotCacheDefinition pivotCacheId="27248313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2.862692939816" createdVersion="7" refreshedVersion="7" minRefreshableVersion="3" recordCount="8" xr:uid="{1A906D50-D6C4-4A6A-ABAF-4109361C4582}">
  <cacheSource type="worksheet">
    <worksheetSource ref="D7:J15" sheet="Data_Population"/>
  </cacheSource>
  <cacheFields count="7">
    <cacheField name="NAME" numFmtId="0">
      <sharedItems count="8">
        <s v="range"/>
        <s v="PERCENTILE"/>
        <s v="Variance "/>
        <s v="Variance Pop"/>
        <s v="Variance Sam"/>
        <s v="STDEVA"/>
        <s v="STDEVA P"/>
        <s v="STDEVA S"/>
      </sharedItems>
    </cacheField>
    <cacheField name="POP-I Scale" numFmtId="0">
      <sharedItems containsSemiMixedTypes="0" containsString="0" containsNumber="1" minValue="4.6261350922696494" maxValue="27"/>
    </cacheField>
    <cacheField name="POP-F Scale" numFmtId="0">
      <sharedItems containsSemiMixedTypes="0" containsString="0" containsNumber="1" minValue="3.9558410850946912" maxValue="23"/>
    </cacheField>
    <cacheField name="POP-Total-Scale" numFmtId="0">
      <sharedItems containsSemiMixedTypes="0" containsString="0" containsNumber="1" minValue="5.2815796958230541" maxValue="41"/>
    </cacheField>
    <cacheField name="SAM-I Scale" numFmtId="0">
      <sharedItems containsSemiMixedTypes="0" containsString="0" containsNumber="1" minValue="6.1224484481292283" maxValue="43.125"/>
    </cacheField>
    <cacheField name="SAM-F Scale" numFmtId="0">
      <sharedItems containsSemiMixedTypes="0" containsString="0" containsNumber="1" minValue="1.479019945774904" maxValue="25"/>
    </cacheField>
    <cacheField name="SAM-Total-Scale" numFmtId="0">
      <sharedItems containsSemiMixedTypes="0" containsString="0" containsNumber="1" minValue="6.1631465178105254" maxValue="81.875"/>
    </cacheField>
  </cacheFields>
  <extLst>
    <ext xmlns:x14="http://schemas.microsoft.com/office/spreadsheetml/2009/9/main" uri="{725AE2AE-9491-48be-B2B4-4EB974FC3084}">
      <x14:pivotCacheDefinition pivotCacheId="517103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x v="0"/>
    <x v="0"/>
    <x v="0"/>
    <d v="2003-10-06T00:00:00"/>
    <n v="6"/>
    <n v="4"/>
    <n v="4"/>
    <n v="4"/>
    <n v="2"/>
    <n v="2"/>
    <n v="7"/>
    <n v="4"/>
    <n v="1"/>
    <n v="6"/>
    <n v="6"/>
    <n v="4"/>
    <n v="3"/>
    <n v="5"/>
    <n v="5"/>
    <n v="6"/>
    <n v="1"/>
    <n v="1"/>
    <n v="3"/>
    <n v="6"/>
    <n v="4"/>
    <n v="4"/>
    <n v="7"/>
    <n v="4"/>
    <n v="24"/>
    <n v="25"/>
    <x v="0"/>
    <x v="0"/>
  </r>
  <r>
    <x v="1"/>
    <x v="1"/>
    <x v="0"/>
    <d v="2004-06-22T00:00:00"/>
    <n v="6"/>
    <n v="6"/>
    <n v="1"/>
    <n v="1"/>
    <n v="6"/>
    <n v="4"/>
    <n v="6"/>
    <n v="6"/>
    <n v="6"/>
    <n v="1"/>
    <n v="6"/>
    <n v="1"/>
    <n v="6"/>
    <n v="1"/>
    <n v="3"/>
    <n v="1"/>
    <n v="6"/>
    <n v="1"/>
    <n v="6"/>
    <n v="6"/>
    <n v="6"/>
    <n v="1"/>
    <n v="6"/>
    <n v="6"/>
    <n v="24"/>
    <n v="25"/>
    <x v="0"/>
    <x v="0"/>
  </r>
  <r>
    <x v="2"/>
    <x v="2"/>
    <x v="1"/>
    <d v="2004-01-01T00:00:00"/>
    <n v="4"/>
    <n v="6"/>
    <n v="4"/>
    <n v="4"/>
    <n v="6"/>
    <n v="4"/>
    <n v="4"/>
    <n v="6"/>
    <n v="6"/>
    <n v="4"/>
    <n v="4"/>
    <n v="4"/>
    <n v="3"/>
    <n v="1"/>
    <n v="3"/>
    <n v="1"/>
    <n v="3"/>
    <n v="3"/>
    <n v="3"/>
    <n v="4"/>
    <n v="6"/>
    <n v="4"/>
    <n v="4"/>
    <n v="6"/>
    <n v="17"/>
    <n v="24"/>
    <x v="1"/>
    <x v="0"/>
  </r>
  <r>
    <x v="3"/>
    <x v="3"/>
    <x v="1"/>
    <d v="2003-12-26T00:00:00"/>
    <n v="2"/>
    <n v="2"/>
    <n v="4"/>
    <n v="6"/>
    <n v="2"/>
    <n v="4"/>
    <n v="2"/>
    <n v="6"/>
    <n v="6"/>
    <n v="2"/>
    <n v="6"/>
    <n v="4"/>
    <n v="1"/>
    <n v="5"/>
    <n v="3"/>
    <n v="1"/>
    <n v="5"/>
    <n v="1"/>
    <n v="3"/>
    <n v="2"/>
    <n v="2"/>
    <n v="4"/>
    <n v="2"/>
    <n v="6"/>
    <n v="19"/>
    <n v="16"/>
    <x v="2"/>
    <x v="1"/>
  </r>
  <r>
    <x v="4"/>
    <x v="4"/>
    <x v="0"/>
    <d v="2004-03-26T00:00:00"/>
    <n v="1"/>
    <n v="6"/>
    <n v="6"/>
    <n v="1"/>
    <n v="6"/>
    <n v="4"/>
    <n v="2"/>
    <n v="6"/>
    <n v="6"/>
    <n v="4"/>
    <n v="6"/>
    <n v="6"/>
    <n v="6"/>
    <n v="1"/>
    <n v="3"/>
    <n v="1"/>
    <n v="3"/>
    <n v="1"/>
    <n v="1"/>
    <n v="1"/>
    <n v="6"/>
    <n v="6"/>
    <n v="2"/>
    <n v="6"/>
    <n v="16"/>
    <n v="21"/>
    <x v="3"/>
    <x v="1"/>
  </r>
  <r>
    <x v="5"/>
    <x v="5"/>
    <x v="0"/>
    <d v="2003-10-24T00:00:00"/>
    <n v="6"/>
    <n v="4"/>
    <n v="1"/>
    <n v="6"/>
    <n v="4"/>
    <n v="6"/>
    <n v="7"/>
    <n v="1"/>
    <n v="2"/>
    <n v="6"/>
    <n v="4"/>
    <n v="6"/>
    <n v="1"/>
    <n v="3"/>
    <n v="1"/>
    <n v="5"/>
    <n v="1"/>
    <n v="3"/>
    <n v="1"/>
    <n v="6"/>
    <n v="4"/>
    <n v="1"/>
    <n v="7"/>
    <n v="1"/>
    <n v="15"/>
    <n v="19"/>
    <x v="4"/>
    <x v="1"/>
  </r>
  <r>
    <x v="6"/>
    <x v="6"/>
    <x v="1"/>
    <d v="2004-01-09T00:00:00"/>
    <n v="4"/>
    <n v="6"/>
    <n v="2"/>
    <n v="4"/>
    <n v="6"/>
    <n v="6"/>
    <n v="4"/>
    <n v="4"/>
    <n v="4"/>
    <n v="6"/>
    <n v="6"/>
    <n v="6"/>
    <n v="3"/>
    <n v="1"/>
    <n v="1"/>
    <n v="3"/>
    <n v="1"/>
    <n v="1"/>
    <n v="1"/>
    <n v="4"/>
    <n v="6"/>
    <n v="2"/>
    <n v="4"/>
    <n v="4"/>
    <n v="11"/>
    <n v="20"/>
    <x v="5"/>
    <x v="1"/>
  </r>
  <r>
    <x v="7"/>
    <x v="7"/>
    <x v="1"/>
    <d v="2004-04-03T00:00:00"/>
    <n v="7"/>
    <n v="7"/>
    <n v="7"/>
    <n v="1"/>
    <n v="7"/>
    <n v="6"/>
    <n v="5"/>
    <n v="3"/>
    <n v="1"/>
    <n v="1"/>
    <n v="7"/>
    <n v="7"/>
    <n v="6"/>
    <n v="0"/>
    <n v="1"/>
    <n v="6"/>
    <n v="6"/>
    <n v="0"/>
    <n v="0"/>
    <n v="7"/>
    <n v="7"/>
    <n v="7"/>
    <n v="5"/>
    <n v="3"/>
    <n v="19"/>
    <n v="29"/>
    <x v="6"/>
    <x v="0"/>
  </r>
  <r>
    <x v="8"/>
    <x v="8"/>
    <x v="2"/>
    <d v="2004-10-19T00:00:00"/>
    <n v="7"/>
    <n v="1"/>
    <n v="7"/>
    <n v="1"/>
    <n v="7"/>
    <n v="6"/>
    <n v="5"/>
    <n v="3"/>
    <n v="1"/>
    <n v="1"/>
    <n v="4"/>
    <n v="7"/>
    <n v="6"/>
    <n v="0"/>
    <n v="1"/>
    <n v="6"/>
    <n v="6"/>
    <n v="3"/>
    <n v="0"/>
    <n v="7"/>
    <n v="1"/>
    <n v="7"/>
    <n v="5"/>
    <n v="3"/>
    <n v="22"/>
    <n v="23"/>
    <x v="7"/>
    <x v="0"/>
  </r>
  <r>
    <x v="9"/>
    <x v="9"/>
    <x v="2"/>
    <d v="2004-05-21T00:00:00"/>
    <n v="5"/>
    <n v="4"/>
    <n v="7"/>
    <n v="3"/>
    <n v="7"/>
    <n v="6"/>
    <n v="5"/>
    <n v="3"/>
    <n v="1"/>
    <n v="1"/>
    <n v="6"/>
    <n v="7"/>
    <n v="4"/>
    <n v="0"/>
    <n v="1"/>
    <n v="6"/>
    <n v="6"/>
    <n v="1"/>
    <n v="0"/>
    <n v="5"/>
    <n v="4"/>
    <n v="7"/>
    <n v="5"/>
    <n v="3"/>
    <n v="18"/>
    <n v="24"/>
    <x v="8"/>
    <x v="0"/>
  </r>
  <r>
    <x v="10"/>
    <x v="10"/>
    <x v="1"/>
    <d v="2004-04-03T00:00:00"/>
    <n v="4"/>
    <n v="5"/>
    <n v="6"/>
    <n v="3"/>
    <n v="7"/>
    <n v="6"/>
    <n v="5"/>
    <n v="3"/>
    <n v="1"/>
    <n v="3"/>
    <n v="5"/>
    <n v="7"/>
    <n v="4"/>
    <n v="0"/>
    <n v="1"/>
    <n v="6"/>
    <n v="4"/>
    <n v="2"/>
    <n v="0"/>
    <n v="4"/>
    <n v="5"/>
    <n v="6"/>
    <n v="5"/>
    <n v="3"/>
    <n v="17"/>
    <n v="23"/>
    <x v="9"/>
    <x v="1"/>
  </r>
  <r>
    <x v="11"/>
    <x v="11"/>
    <x v="1"/>
    <d v="2004-06-10T00:00:00"/>
    <n v="3"/>
    <n v="3"/>
    <n v="5"/>
    <n v="2"/>
    <n v="7"/>
    <n v="6"/>
    <n v="6"/>
    <n v="3"/>
    <n v="1"/>
    <n v="4"/>
    <n v="4"/>
    <n v="7"/>
    <n v="5"/>
    <n v="0"/>
    <n v="1"/>
    <n v="6"/>
    <n v="3"/>
    <n v="3"/>
    <n v="0"/>
    <n v="3"/>
    <n v="3"/>
    <n v="5"/>
    <n v="6"/>
    <n v="3"/>
    <n v="18"/>
    <n v="20"/>
    <x v="10"/>
    <x v="1"/>
  </r>
  <r>
    <x v="12"/>
    <x v="12"/>
    <x v="2"/>
    <d v="2004-05-07T00:00:00"/>
    <n v="6"/>
    <n v="5"/>
    <n v="5"/>
    <n v="4"/>
    <n v="4"/>
    <n v="5"/>
    <n v="5"/>
    <n v="5"/>
    <n v="4"/>
    <n v="3"/>
    <n v="3"/>
    <n v="4"/>
    <n v="3"/>
    <n v="3"/>
    <n v="2"/>
    <n v="3"/>
    <n v="4"/>
    <n v="4"/>
    <n v="3"/>
    <n v="6"/>
    <n v="5"/>
    <n v="5"/>
    <n v="5"/>
    <n v="5"/>
    <n v="22"/>
    <n v="26"/>
    <x v="6"/>
    <x v="0"/>
  </r>
  <r>
    <x v="13"/>
    <x v="13"/>
    <x v="2"/>
    <d v="2004-07-07T00:00:00"/>
    <n v="7"/>
    <n v="4"/>
    <n v="5"/>
    <n v="2"/>
    <n v="2"/>
    <n v="4"/>
    <n v="4"/>
    <n v="6"/>
    <n v="7"/>
    <n v="5"/>
    <n v="4"/>
    <n v="4"/>
    <n v="5"/>
    <n v="5"/>
    <n v="3"/>
    <n v="0"/>
    <n v="2"/>
    <n v="3"/>
    <n v="3"/>
    <n v="7"/>
    <n v="4"/>
    <n v="5"/>
    <n v="4"/>
    <n v="6"/>
    <n v="21"/>
    <n v="26"/>
    <x v="11"/>
    <x v="0"/>
  </r>
  <r>
    <x v="14"/>
    <x v="14"/>
    <x v="2"/>
    <d v="2004-07-21T00:00:00"/>
    <n v="7"/>
    <n v="7"/>
    <n v="1"/>
    <n v="1"/>
    <n v="7"/>
    <n v="7"/>
    <n v="7"/>
    <n v="7"/>
    <n v="7"/>
    <n v="3"/>
    <n v="1"/>
    <n v="7"/>
    <n v="6"/>
    <n v="0"/>
    <n v="0"/>
    <n v="0"/>
    <n v="4"/>
    <n v="6"/>
    <n v="0"/>
    <n v="7"/>
    <n v="7"/>
    <n v="1"/>
    <n v="7"/>
    <n v="7"/>
    <n v="16"/>
    <n v="29"/>
    <x v="7"/>
    <x v="0"/>
  </r>
  <r>
    <x v="15"/>
    <x v="15"/>
    <x v="2"/>
    <d v="2004-10-07T00:00:00"/>
    <n v="7"/>
    <n v="6"/>
    <n v="5"/>
    <n v="4"/>
    <n v="5"/>
    <n v="4"/>
    <n v="6"/>
    <n v="3"/>
    <n v="6"/>
    <n v="4"/>
    <n v="6"/>
    <n v="3"/>
    <n v="3"/>
    <n v="2"/>
    <n v="3"/>
    <n v="1"/>
    <n v="3"/>
    <n v="1"/>
    <n v="4"/>
    <n v="7"/>
    <n v="6"/>
    <n v="5"/>
    <n v="6"/>
    <n v="3"/>
    <n v="17"/>
    <n v="27"/>
    <x v="12"/>
    <x v="0"/>
  </r>
  <r>
    <x v="16"/>
    <x v="16"/>
    <x v="2"/>
    <d v="2004-07-29T00:00:00"/>
    <n v="4"/>
    <n v="2"/>
    <n v="4"/>
    <n v="5"/>
    <n v="5"/>
    <n v="5"/>
    <n v="3"/>
    <n v="4"/>
    <n v="4"/>
    <n v="4"/>
    <n v="6"/>
    <n v="3"/>
    <n v="2"/>
    <n v="2"/>
    <n v="2"/>
    <n v="3"/>
    <n v="3"/>
    <n v="1"/>
    <n v="4"/>
    <n v="4"/>
    <n v="2"/>
    <n v="4"/>
    <n v="3"/>
    <n v="4"/>
    <n v="17"/>
    <n v="17"/>
    <x v="4"/>
    <x v="1"/>
  </r>
  <r>
    <x v="17"/>
    <x v="17"/>
    <x v="2"/>
    <d v="2004-11-29T00:00:00"/>
    <n v="6"/>
    <n v="5"/>
    <n v="5"/>
    <n v="4"/>
    <n v="4"/>
    <n v="5"/>
    <n v="5"/>
    <n v="5"/>
    <n v="4"/>
    <n v="3"/>
    <n v="3"/>
    <n v="4"/>
    <n v="3"/>
    <n v="3"/>
    <n v="2"/>
    <n v="3"/>
    <n v="4"/>
    <n v="4"/>
    <n v="3"/>
    <n v="6"/>
    <n v="5"/>
    <n v="5"/>
    <n v="5"/>
    <n v="5"/>
    <n v="22"/>
    <n v="26"/>
    <x v="6"/>
    <x v="0"/>
  </r>
  <r>
    <x v="18"/>
    <x v="18"/>
    <x v="2"/>
    <d v="2004-01-07T00:00:00"/>
    <n v="7"/>
    <n v="1"/>
    <n v="1"/>
    <n v="1"/>
    <n v="7"/>
    <n v="7"/>
    <n v="7"/>
    <n v="7"/>
    <n v="1"/>
    <n v="1"/>
    <n v="1"/>
    <n v="7"/>
    <n v="6"/>
    <n v="0"/>
    <n v="0"/>
    <n v="6"/>
    <n v="6"/>
    <n v="6"/>
    <n v="0"/>
    <n v="7"/>
    <n v="1"/>
    <n v="1"/>
    <n v="7"/>
    <n v="7"/>
    <n v="24"/>
    <n v="23"/>
    <x v="11"/>
    <x v="0"/>
  </r>
  <r>
    <x v="19"/>
    <x v="19"/>
    <x v="2"/>
    <d v="2004-04-15T00:00:00"/>
    <n v="7"/>
    <n v="6"/>
    <n v="5"/>
    <n v="4"/>
    <n v="5"/>
    <n v="4"/>
    <n v="6"/>
    <n v="3"/>
    <n v="6"/>
    <n v="4"/>
    <n v="6"/>
    <n v="3"/>
    <n v="3"/>
    <n v="2"/>
    <n v="3"/>
    <n v="1"/>
    <n v="3"/>
    <n v="1"/>
    <n v="4"/>
    <n v="7"/>
    <n v="6"/>
    <n v="5"/>
    <n v="6"/>
    <n v="3"/>
    <n v="17"/>
    <n v="27"/>
    <x v="12"/>
    <x v="0"/>
  </r>
  <r>
    <x v="20"/>
    <x v="20"/>
    <x v="2"/>
    <d v="2003-10-31T00:00:00"/>
    <n v="7"/>
    <n v="4"/>
    <n v="5"/>
    <n v="6"/>
    <n v="2"/>
    <n v="4"/>
    <n v="4"/>
    <n v="6"/>
    <n v="5"/>
    <n v="5"/>
    <n v="4"/>
    <n v="4"/>
    <n v="1"/>
    <n v="5"/>
    <n v="3"/>
    <n v="2"/>
    <n v="2"/>
    <n v="3"/>
    <n v="3"/>
    <n v="7"/>
    <n v="4"/>
    <n v="5"/>
    <n v="4"/>
    <n v="6"/>
    <n v="19"/>
    <n v="26"/>
    <x v="7"/>
    <x v="0"/>
  </r>
  <r>
    <x v="21"/>
    <x v="21"/>
    <x v="2"/>
    <d v="2004-11-26T00:00:00"/>
    <n v="4"/>
    <n v="2"/>
    <n v="4"/>
    <n v="5"/>
    <n v="5"/>
    <n v="5"/>
    <n v="3"/>
    <n v="4"/>
    <n v="6"/>
    <n v="4"/>
    <n v="6"/>
    <n v="3"/>
    <n v="2"/>
    <n v="2"/>
    <n v="2"/>
    <n v="1"/>
    <n v="3"/>
    <n v="1"/>
    <n v="4"/>
    <n v="4"/>
    <n v="2"/>
    <n v="4"/>
    <n v="3"/>
    <n v="4"/>
    <n v="15"/>
    <n v="17"/>
    <x v="13"/>
    <x v="1"/>
  </r>
  <r>
    <x v="22"/>
    <x v="22"/>
    <x v="1"/>
    <d v="2003-11-15T00:00:00"/>
    <n v="6"/>
    <n v="2"/>
    <n v="4"/>
    <n v="4"/>
    <n v="1"/>
    <n v="2"/>
    <n v="7"/>
    <n v="1"/>
    <n v="4"/>
    <n v="3"/>
    <n v="2"/>
    <n v="6"/>
    <n v="3"/>
    <n v="6"/>
    <n v="5"/>
    <n v="3"/>
    <n v="4"/>
    <n v="5"/>
    <n v="1"/>
    <n v="6"/>
    <n v="2"/>
    <n v="4"/>
    <n v="7"/>
    <n v="1"/>
    <n v="27"/>
    <n v="20"/>
    <x v="11"/>
    <x v="0"/>
  </r>
  <r>
    <x v="23"/>
    <x v="23"/>
    <x v="1"/>
    <d v="2003-12-11T00:00:00"/>
    <n v="5"/>
    <n v="7"/>
    <n v="7"/>
    <n v="4"/>
    <n v="6"/>
    <n v="7"/>
    <n v="7"/>
    <n v="2"/>
    <n v="4"/>
    <n v="7"/>
    <n v="7"/>
    <n v="5"/>
    <n v="3"/>
    <n v="1"/>
    <n v="0"/>
    <n v="3"/>
    <n v="0"/>
    <n v="0"/>
    <n v="2"/>
    <n v="5"/>
    <n v="7"/>
    <n v="7"/>
    <n v="7"/>
    <n v="2"/>
    <n v="9"/>
    <n v="28"/>
    <x v="3"/>
    <x v="1"/>
  </r>
  <r>
    <x v="24"/>
    <x v="24"/>
    <x v="1"/>
    <d v="2004-05-04T00:00:00"/>
    <n v="5"/>
    <n v="6"/>
    <n v="2"/>
    <n v="7"/>
    <n v="3"/>
    <n v="4"/>
    <n v="5"/>
    <n v="4"/>
    <n v="5"/>
    <n v="5"/>
    <n v="6"/>
    <n v="7"/>
    <n v="0"/>
    <n v="4"/>
    <n v="3"/>
    <n v="2"/>
    <n v="2"/>
    <n v="1"/>
    <n v="0"/>
    <n v="5"/>
    <n v="6"/>
    <n v="2"/>
    <n v="5"/>
    <n v="4"/>
    <n v="12"/>
    <n v="22"/>
    <x v="4"/>
    <x v="1"/>
  </r>
  <r>
    <x v="25"/>
    <x v="25"/>
    <x v="1"/>
    <d v="2003-01-04T00:00:00"/>
    <n v="4"/>
    <n v="6"/>
    <n v="7"/>
    <n v="4"/>
    <n v="7"/>
    <n v="7"/>
    <n v="4"/>
    <n v="1"/>
    <n v="1"/>
    <n v="7"/>
    <n v="4"/>
    <n v="7"/>
    <n v="3"/>
    <n v="0"/>
    <n v="0"/>
    <n v="6"/>
    <n v="0"/>
    <n v="3"/>
    <n v="0"/>
    <n v="4"/>
    <n v="6"/>
    <n v="7"/>
    <n v="4"/>
    <n v="1"/>
    <n v="12"/>
    <n v="22"/>
    <x v="4"/>
    <x v="1"/>
  </r>
  <r>
    <x v="26"/>
    <x v="26"/>
    <x v="1"/>
    <d v="2004-02-25T00:00:00"/>
    <n v="6"/>
    <n v="5"/>
    <n v="3"/>
    <n v="7"/>
    <n v="1"/>
    <n v="7"/>
    <n v="5"/>
    <n v="4"/>
    <n v="6"/>
    <n v="4"/>
    <n v="4"/>
    <n v="7"/>
    <n v="0"/>
    <n v="6"/>
    <n v="0"/>
    <n v="1"/>
    <n v="3"/>
    <n v="3"/>
    <n v="0"/>
    <n v="6"/>
    <n v="5"/>
    <n v="3"/>
    <n v="5"/>
    <n v="4"/>
    <n v="13"/>
    <n v="23"/>
    <x v="14"/>
    <x v="1"/>
  </r>
  <r>
    <x v="27"/>
    <x v="27"/>
    <x v="1"/>
    <d v="2005-02-01T00:00:00"/>
    <n v="3"/>
    <n v="4"/>
    <n v="4"/>
    <n v="6"/>
    <n v="3"/>
    <n v="4"/>
    <n v="7"/>
    <n v="5"/>
    <n v="2"/>
    <n v="4"/>
    <n v="3"/>
    <n v="6"/>
    <n v="1"/>
    <n v="4"/>
    <n v="3"/>
    <n v="5"/>
    <n v="3"/>
    <n v="4"/>
    <n v="1"/>
    <n v="3"/>
    <n v="4"/>
    <n v="4"/>
    <n v="7"/>
    <n v="5"/>
    <n v="21"/>
    <n v="23"/>
    <x v="12"/>
    <x v="0"/>
  </r>
  <r>
    <x v="28"/>
    <x v="28"/>
    <x v="1"/>
    <d v="2004-11-03T00:00:00"/>
    <n v="6"/>
    <n v="4"/>
    <n v="3"/>
    <n v="5"/>
    <n v="6"/>
    <n v="4"/>
    <n v="5"/>
    <n v="3"/>
    <n v="2"/>
    <n v="3"/>
    <n v="4"/>
    <n v="4"/>
    <n v="2"/>
    <n v="1"/>
    <n v="3"/>
    <n v="5"/>
    <n v="4"/>
    <n v="3"/>
    <n v="3"/>
    <n v="6"/>
    <n v="4"/>
    <n v="3"/>
    <n v="5"/>
    <n v="3"/>
    <n v="21"/>
    <n v="21"/>
    <x v="8"/>
    <x v="0"/>
  </r>
  <r>
    <x v="29"/>
    <x v="29"/>
    <x v="1"/>
    <d v="2004-04-02T00:00:00"/>
    <n v="7"/>
    <n v="3"/>
    <n v="4"/>
    <n v="5"/>
    <n v="5"/>
    <n v="1"/>
    <n v="6"/>
    <n v="4"/>
    <n v="3"/>
    <n v="7"/>
    <n v="4"/>
    <n v="7"/>
    <n v="2"/>
    <n v="2"/>
    <n v="6"/>
    <n v="4"/>
    <n v="0"/>
    <n v="3"/>
    <n v="0"/>
    <n v="7"/>
    <n v="3"/>
    <n v="4"/>
    <n v="6"/>
    <n v="4"/>
    <n v="17"/>
    <n v="24"/>
    <x v="1"/>
    <x v="0"/>
  </r>
  <r>
    <x v="30"/>
    <x v="30"/>
    <x v="1"/>
    <d v="2005-04-14T00:00:00"/>
    <n v="3"/>
    <n v="1"/>
    <n v="2"/>
    <n v="5"/>
    <n v="3"/>
    <n v="6"/>
    <n v="7"/>
    <n v="5"/>
    <n v="2"/>
    <n v="4"/>
    <n v="3"/>
    <n v="6"/>
    <n v="2"/>
    <n v="4"/>
    <n v="1"/>
    <n v="5"/>
    <n v="3"/>
    <n v="4"/>
    <n v="1"/>
    <n v="3"/>
    <n v="1"/>
    <n v="2"/>
    <n v="7"/>
    <n v="5"/>
    <n v="20"/>
    <n v="18"/>
    <x v="10"/>
    <x v="1"/>
  </r>
  <r>
    <x v="31"/>
    <x v="31"/>
    <x v="1"/>
    <d v="2003-08-01T00:00:00"/>
    <n v="6"/>
    <n v="4"/>
    <n v="3"/>
    <n v="6"/>
    <n v="4"/>
    <n v="3"/>
    <n v="2"/>
    <n v="5"/>
    <n v="5"/>
    <n v="4"/>
    <n v="4"/>
    <n v="7"/>
    <n v="1"/>
    <n v="3"/>
    <n v="4"/>
    <n v="2"/>
    <n v="3"/>
    <n v="3"/>
    <n v="0"/>
    <n v="6"/>
    <n v="4"/>
    <n v="3"/>
    <n v="2"/>
    <n v="5"/>
    <n v="16"/>
    <n v="20"/>
    <x v="14"/>
    <x v="1"/>
  </r>
  <r>
    <x v="32"/>
    <x v="32"/>
    <x v="1"/>
    <d v="2003-06-11T00:00:00"/>
    <n v="4"/>
    <n v="7"/>
    <n v="7"/>
    <n v="3"/>
    <n v="4"/>
    <n v="1"/>
    <n v="7"/>
    <n v="4"/>
    <n v="6"/>
    <n v="4"/>
    <n v="5"/>
    <n v="7"/>
    <n v="4"/>
    <n v="3"/>
    <n v="6"/>
    <n v="1"/>
    <n v="3"/>
    <n v="2"/>
    <n v="0"/>
    <n v="4"/>
    <n v="7"/>
    <n v="7"/>
    <n v="7"/>
    <n v="4"/>
    <n v="19"/>
    <n v="29"/>
    <x v="6"/>
    <x v="0"/>
  </r>
  <r>
    <x v="33"/>
    <x v="33"/>
    <x v="1"/>
    <d v="2003-10-03T00:00:00"/>
    <n v="6"/>
    <n v="7"/>
    <n v="7"/>
    <n v="3"/>
    <n v="4"/>
    <n v="7"/>
    <n v="5"/>
    <n v="4"/>
    <n v="5"/>
    <n v="7"/>
    <n v="7"/>
    <n v="7"/>
    <n v="4"/>
    <n v="3"/>
    <n v="0"/>
    <n v="2"/>
    <n v="0"/>
    <n v="0"/>
    <n v="0"/>
    <n v="6"/>
    <n v="7"/>
    <n v="7"/>
    <n v="5"/>
    <n v="4"/>
    <n v="9"/>
    <n v="29"/>
    <x v="10"/>
    <x v="1"/>
  </r>
  <r>
    <x v="34"/>
    <x v="34"/>
    <x v="1"/>
    <d v="2003-01-14T00:00:00"/>
    <n v="5"/>
    <n v="3"/>
    <n v="7"/>
    <n v="5"/>
    <n v="4"/>
    <n v="1"/>
    <n v="7"/>
    <n v="1"/>
    <n v="6"/>
    <n v="7"/>
    <n v="4"/>
    <n v="7"/>
    <n v="2"/>
    <n v="3"/>
    <n v="6"/>
    <n v="1"/>
    <n v="0"/>
    <n v="3"/>
    <n v="0"/>
    <n v="5"/>
    <n v="3"/>
    <n v="7"/>
    <n v="7"/>
    <n v="1"/>
    <n v="15"/>
    <n v="23"/>
    <x v="10"/>
    <x v="1"/>
  </r>
  <r>
    <x v="35"/>
    <x v="35"/>
    <x v="1"/>
    <d v="2003-12-17T00:00:00"/>
    <n v="3"/>
    <n v="5"/>
    <n v="7"/>
    <n v="5"/>
    <n v="4"/>
    <n v="1"/>
    <n v="5"/>
    <n v="2"/>
    <n v="7"/>
    <n v="7"/>
    <n v="6"/>
    <n v="5"/>
    <n v="2"/>
    <n v="3"/>
    <n v="6"/>
    <n v="0"/>
    <n v="0"/>
    <n v="1"/>
    <n v="2"/>
    <n v="3"/>
    <n v="5"/>
    <n v="7"/>
    <n v="5"/>
    <n v="2"/>
    <n v="14"/>
    <n v="22"/>
    <x v="14"/>
    <x v="1"/>
  </r>
  <r>
    <x v="36"/>
    <x v="36"/>
    <x v="1"/>
    <d v="2003-10-10T00:00:00"/>
    <n v="5"/>
    <n v="5"/>
    <n v="7"/>
    <n v="3"/>
    <n v="4"/>
    <n v="7"/>
    <n v="6"/>
    <n v="2"/>
    <n v="5"/>
    <n v="7"/>
    <n v="7"/>
    <n v="7"/>
    <n v="4"/>
    <n v="3"/>
    <n v="0"/>
    <n v="2"/>
    <n v="0"/>
    <n v="0"/>
    <n v="0"/>
    <n v="5"/>
    <n v="5"/>
    <n v="7"/>
    <n v="6"/>
    <n v="2"/>
    <n v="9"/>
    <n v="25"/>
    <x v="4"/>
    <x v="1"/>
  </r>
  <r>
    <x v="37"/>
    <x v="37"/>
    <x v="1"/>
    <d v="2022-07-10T00:00:00"/>
    <n v="4"/>
    <n v="3"/>
    <n v="4"/>
    <n v="5"/>
    <n v="7"/>
    <n v="4"/>
    <n v="5"/>
    <n v="6"/>
    <n v="3"/>
    <n v="2"/>
    <n v="3"/>
    <n v="4"/>
    <n v="2"/>
    <n v="0"/>
    <n v="3"/>
    <n v="4"/>
    <n v="5"/>
    <n v="4"/>
    <n v="3"/>
    <n v="4"/>
    <n v="3"/>
    <n v="4"/>
    <n v="5"/>
    <n v="6"/>
    <n v="21"/>
    <n v="22"/>
    <x v="15"/>
    <x v="0"/>
  </r>
  <r>
    <x v="38"/>
    <x v="38"/>
    <x v="1"/>
    <d v="2004-07-15T00:00:00"/>
    <n v="3"/>
    <n v="5"/>
    <n v="5"/>
    <n v="7"/>
    <n v="6"/>
    <n v="5"/>
    <n v="6"/>
    <n v="5"/>
    <n v="4"/>
    <n v="4"/>
    <n v="3"/>
    <n v="3"/>
    <n v="0"/>
    <n v="1"/>
    <n v="2"/>
    <n v="3"/>
    <n v="3"/>
    <n v="4"/>
    <n v="4"/>
    <n v="3"/>
    <n v="5"/>
    <n v="5"/>
    <n v="6"/>
    <n v="5"/>
    <n v="17"/>
    <n v="24"/>
    <x v="1"/>
    <x v="0"/>
  </r>
  <r>
    <x v="39"/>
    <x v="39"/>
    <x v="1"/>
    <d v="2002-11-29T00:00:00"/>
    <n v="6"/>
    <n v="2"/>
    <n v="2"/>
    <n v="7"/>
    <n v="4"/>
    <n v="2"/>
    <n v="4"/>
    <n v="4"/>
    <n v="4"/>
    <n v="4"/>
    <n v="5"/>
    <n v="6"/>
    <n v="0"/>
    <n v="3"/>
    <n v="5"/>
    <n v="3"/>
    <n v="3"/>
    <n v="2"/>
    <n v="1"/>
    <n v="6"/>
    <n v="2"/>
    <n v="2"/>
    <n v="4"/>
    <n v="4"/>
    <n v="17"/>
    <n v="18"/>
    <x v="2"/>
    <x v="1"/>
  </r>
  <r>
    <x v="40"/>
    <x v="40"/>
    <x v="1"/>
    <d v="2005-03-17T00:00:00"/>
    <n v="7"/>
    <n v="2"/>
    <n v="1"/>
    <n v="5"/>
    <n v="5"/>
    <n v="2"/>
    <n v="3"/>
    <n v="3"/>
    <n v="6"/>
    <n v="4"/>
    <n v="6"/>
    <n v="4"/>
    <n v="2"/>
    <n v="2"/>
    <n v="5"/>
    <n v="1"/>
    <n v="3"/>
    <n v="1"/>
    <n v="3"/>
    <n v="7"/>
    <n v="2"/>
    <n v="1"/>
    <n v="3"/>
    <n v="3"/>
    <n v="17"/>
    <n v="16"/>
    <x v="16"/>
    <x v="1"/>
  </r>
  <r>
    <x v="41"/>
    <x v="41"/>
    <x v="1"/>
    <d v="2004-08-26T00:00:00"/>
    <n v="6"/>
    <n v="1"/>
    <n v="2"/>
    <n v="6"/>
    <n v="7"/>
    <n v="1"/>
    <n v="2"/>
    <n v="4"/>
    <n v="6"/>
    <n v="2"/>
    <n v="4"/>
    <n v="6"/>
    <n v="1"/>
    <n v="0"/>
    <n v="6"/>
    <n v="1"/>
    <n v="5"/>
    <n v="3"/>
    <n v="1"/>
    <n v="6"/>
    <n v="1"/>
    <n v="2"/>
    <n v="2"/>
    <n v="4"/>
    <n v="17"/>
    <n v="15"/>
    <x v="13"/>
    <x v="1"/>
  </r>
  <r>
    <x v="42"/>
    <x v="42"/>
    <x v="1"/>
    <d v="2004-08-14T00:00:00"/>
    <n v="5"/>
    <n v="5"/>
    <n v="5"/>
    <n v="5"/>
    <n v="5"/>
    <n v="5"/>
    <n v="5"/>
    <n v="5"/>
    <n v="3"/>
    <n v="3"/>
    <n v="5"/>
    <n v="5"/>
    <n v="2"/>
    <n v="2"/>
    <n v="2"/>
    <n v="4"/>
    <n v="4"/>
    <n v="2"/>
    <n v="2"/>
    <n v="5"/>
    <n v="5"/>
    <n v="5"/>
    <n v="5"/>
    <n v="5"/>
    <n v="18"/>
    <n v="25"/>
    <x v="15"/>
    <x v="0"/>
  </r>
  <r>
    <x v="43"/>
    <x v="43"/>
    <x v="1"/>
    <d v="2004-11-18T00:00:00"/>
    <n v="7"/>
    <n v="1"/>
    <n v="3"/>
    <n v="4"/>
    <n v="4"/>
    <n v="1"/>
    <n v="4"/>
    <n v="1"/>
    <n v="4"/>
    <n v="4"/>
    <n v="5"/>
    <n v="3"/>
    <n v="3"/>
    <n v="3"/>
    <n v="6"/>
    <n v="3"/>
    <n v="3"/>
    <n v="2"/>
    <n v="4"/>
    <n v="7"/>
    <n v="1"/>
    <n v="3"/>
    <n v="4"/>
    <n v="1"/>
    <n v="24"/>
    <n v="16"/>
    <x v="9"/>
    <x v="1"/>
  </r>
  <r>
    <x v="44"/>
    <x v="44"/>
    <x v="1"/>
    <d v="2004-06-22T00:00:00"/>
    <n v="4"/>
    <n v="4"/>
    <n v="4"/>
    <n v="4"/>
    <n v="4"/>
    <n v="3"/>
    <n v="5"/>
    <n v="4"/>
    <n v="5"/>
    <n v="5"/>
    <n v="5"/>
    <n v="6"/>
    <n v="3"/>
    <n v="3"/>
    <n v="4"/>
    <n v="2"/>
    <n v="2"/>
    <n v="2"/>
    <n v="1"/>
    <n v="4"/>
    <n v="4"/>
    <n v="4"/>
    <n v="5"/>
    <n v="4"/>
    <n v="17"/>
    <n v="21"/>
    <x v="10"/>
    <x v="1"/>
  </r>
  <r>
    <x v="45"/>
    <x v="45"/>
    <x v="1"/>
    <d v="2004-12-17T00:00:00"/>
    <n v="6"/>
    <n v="5"/>
    <n v="7"/>
    <n v="5"/>
    <n v="4"/>
    <n v="1"/>
    <n v="5"/>
    <n v="7"/>
    <n v="5"/>
    <n v="5"/>
    <n v="7"/>
    <n v="7"/>
    <n v="2"/>
    <n v="3"/>
    <n v="6"/>
    <n v="2"/>
    <n v="2"/>
    <n v="0"/>
    <n v="0"/>
    <n v="6"/>
    <n v="5"/>
    <n v="7"/>
    <n v="5"/>
    <n v="7"/>
    <n v="15"/>
    <n v="30"/>
    <x v="7"/>
    <x v="0"/>
  </r>
  <r>
    <x v="46"/>
    <x v="46"/>
    <x v="1"/>
    <d v="2004-04-05T00:00:00"/>
    <n v="5"/>
    <n v="1"/>
    <n v="6"/>
    <n v="7"/>
    <n v="4"/>
    <n v="7"/>
    <n v="5"/>
    <n v="4"/>
    <n v="5"/>
    <n v="1"/>
    <n v="4"/>
    <n v="7"/>
    <n v="0"/>
    <n v="3"/>
    <n v="0"/>
    <n v="2"/>
    <n v="6"/>
    <n v="3"/>
    <n v="0"/>
    <n v="5"/>
    <n v="1"/>
    <n v="6"/>
    <n v="5"/>
    <n v="4"/>
    <n v="14"/>
    <n v="21"/>
    <x v="2"/>
    <x v="1"/>
  </r>
  <r>
    <x v="47"/>
    <x v="47"/>
    <x v="1"/>
    <d v="2004-09-30T00:00:00"/>
    <n v="5"/>
    <n v="5"/>
    <n v="4"/>
    <n v="3"/>
    <n v="5"/>
    <n v="5"/>
    <n v="6"/>
    <n v="7"/>
    <n v="3"/>
    <n v="2"/>
    <n v="4"/>
    <n v="4"/>
    <n v="4"/>
    <n v="2"/>
    <n v="2"/>
    <n v="4"/>
    <n v="5"/>
    <n v="3"/>
    <n v="3"/>
    <n v="5"/>
    <n v="5"/>
    <n v="4"/>
    <n v="6"/>
    <n v="7"/>
    <n v="23"/>
    <n v="27"/>
    <x v="17"/>
    <x v="0"/>
  </r>
  <r>
    <x v="48"/>
    <x v="48"/>
    <x v="1"/>
    <d v="2003-12-26T00:00:00"/>
    <n v="7"/>
    <n v="5"/>
    <n v="6"/>
    <n v="3"/>
    <n v="6"/>
    <n v="4"/>
    <n v="7"/>
    <n v="1"/>
    <n v="1"/>
    <n v="2"/>
    <n v="5"/>
    <n v="7"/>
    <n v="4"/>
    <n v="1"/>
    <n v="3"/>
    <n v="6"/>
    <n v="5"/>
    <n v="2"/>
    <n v="0"/>
    <n v="7"/>
    <n v="5"/>
    <n v="6"/>
    <n v="7"/>
    <n v="1"/>
    <n v="21"/>
    <n v="26"/>
    <x v="11"/>
    <x v="0"/>
  </r>
  <r>
    <x v="49"/>
    <x v="49"/>
    <x v="1"/>
    <d v="2004-09-26T00:00:00"/>
    <n v="6"/>
    <n v="3"/>
    <n v="6"/>
    <n v="2"/>
    <n v="5"/>
    <n v="4"/>
    <n v="3"/>
    <n v="5"/>
    <n v="5"/>
    <n v="5"/>
    <n v="6"/>
    <n v="7"/>
    <n v="5"/>
    <n v="2"/>
    <n v="3"/>
    <n v="2"/>
    <n v="2"/>
    <n v="1"/>
    <n v="0"/>
    <n v="6"/>
    <n v="3"/>
    <n v="6"/>
    <n v="3"/>
    <n v="5"/>
    <n v="15"/>
    <n v="23"/>
    <x v="10"/>
    <x v="1"/>
  </r>
  <r>
    <x v="50"/>
    <x v="50"/>
    <x v="1"/>
    <d v="2004-10-14T00:00:00"/>
    <n v="6"/>
    <n v="2"/>
    <n v="6"/>
    <n v="2"/>
    <n v="5"/>
    <n v="3"/>
    <n v="1"/>
    <n v="5"/>
    <n v="5"/>
    <n v="5"/>
    <n v="6"/>
    <n v="7"/>
    <n v="5"/>
    <n v="2"/>
    <n v="4"/>
    <n v="2"/>
    <n v="2"/>
    <n v="1"/>
    <n v="0"/>
    <n v="6"/>
    <n v="2"/>
    <n v="6"/>
    <n v="1"/>
    <n v="5"/>
    <n v="16"/>
    <n v="20"/>
    <x v="14"/>
    <x v="1"/>
  </r>
  <r>
    <x v="51"/>
    <x v="51"/>
    <x v="1"/>
    <d v="2004-04-10T00:00:00"/>
    <n v="4"/>
    <n v="2"/>
    <n v="3"/>
    <n v="5"/>
    <n v="3"/>
    <n v="5"/>
    <n v="5"/>
    <n v="5"/>
    <n v="5"/>
    <n v="3"/>
    <n v="7"/>
    <n v="7"/>
    <n v="2"/>
    <n v="4"/>
    <n v="2"/>
    <n v="2"/>
    <n v="4"/>
    <n v="0"/>
    <n v="0"/>
    <n v="4"/>
    <n v="2"/>
    <n v="3"/>
    <n v="5"/>
    <n v="5"/>
    <n v="14"/>
    <n v="19"/>
    <x v="16"/>
    <x v="1"/>
  </r>
  <r>
    <x v="52"/>
    <x v="52"/>
    <x v="1"/>
    <d v="2002-11-29T00:00:00"/>
    <n v="7"/>
    <n v="5"/>
    <n v="3"/>
    <n v="4"/>
    <n v="4"/>
    <n v="2"/>
    <n v="4"/>
    <n v="4"/>
    <n v="3"/>
    <n v="4"/>
    <n v="4"/>
    <n v="5"/>
    <n v="3"/>
    <n v="3"/>
    <n v="5"/>
    <n v="4"/>
    <n v="3"/>
    <n v="3"/>
    <n v="2"/>
    <n v="7"/>
    <n v="5"/>
    <n v="3"/>
    <n v="4"/>
    <n v="4"/>
    <n v="23"/>
    <n v="23"/>
    <x v="18"/>
    <x v="0"/>
  </r>
  <r>
    <x v="53"/>
    <x v="53"/>
    <x v="1"/>
    <d v="2004-05-06T00:00:00"/>
    <n v="7"/>
    <n v="4"/>
    <n v="6"/>
    <n v="4"/>
    <n v="6"/>
    <n v="6"/>
    <n v="7"/>
    <n v="6"/>
    <n v="5"/>
    <n v="6"/>
    <n v="5"/>
    <n v="4"/>
    <n v="3"/>
    <n v="1"/>
    <n v="1"/>
    <n v="2"/>
    <n v="1"/>
    <n v="2"/>
    <n v="3"/>
    <n v="7"/>
    <n v="4"/>
    <n v="6"/>
    <n v="7"/>
    <n v="6"/>
    <n v="13"/>
    <n v="30"/>
    <x v="15"/>
    <x v="0"/>
  </r>
  <r>
    <x v="54"/>
    <x v="54"/>
    <x v="1"/>
    <d v="2000-03-02T00:00:00"/>
    <n v="4"/>
    <n v="4"/>
    <n v="4"/>
    <n v="4"/>
    <n v="4"/>
    <n v="4"/>
    <n v="4"/>
    <n v="4"/>
    <n v="4"/>
    <n v="4"/>
    <n v="4"/>
    <n v="4"/>
    <n v="3"/>
    <n v="3"/>
    <n v="3"/>
    <n v="3"/>
    <n v="3"/>
    <n v="3"/>
    <n v="3"/>
    <n v="4"/>
    <n v="4"/>
    <n v="4"/>
    <n v="4"/>
    <n v="4"/>
    <n v="21"/>
    <n v="20"/>
    <x v="1"/>
    <x v="0"/>
  </r>
  <r>
    <x v="55"/>
    <x v="55"/>
    <x v="1"/>
    <d v="2004-09-29T00:00:00"/>
    <n v="4"/>
    <n v="3"/>
    <n v="5"/>
    <n v="6"/>
    <n v="5"/>
    <n v="7"/>
    <n v="5"/>
    <n v="4"/>
    <n v="4"/>
    <n v="3"/>
    <n v="1"/>
    <n v="5"/>
    <n v="1"/>
    <n v="2"/>
    <n v="0"/>
    <n v="3"/>
    <n v="4"/>
    <n v="6"/>
    <n v="2"/>
    <n v="4"/>
    <n v="3"/>
    <n v="5"/>
    <n v="5"/>
    <n v="4"/>
    <n v="18"/>
    <n v="21"/>
    <x v="19"/>
    <x v="1"/>
  </r>
  <r>
    <x v="56"/>
    <x v="56"/>
    <x v="1"/>
    <d v="2004-10-27T00:00:00"/>
    <n v="5"/>
    <n v="4"/>
    <n v="5"/>
    <n v="7"/>
    <n v="7"/>
    <n v="6"/>
    <n v="3"/>
    <n v="4"/>
    <n v="4"/>
    <n v="4"/>
    <n v="7"/>
    <n v="3"/>
    <n v="0"/>
    <n v="0"/>
    <n v="1"/>
    <n v="3"/>
    <n v="3"/>
    <n v="0"/>
    <n v="4"/>
    <n v="5"/>
    <n v="4"/>
    <n v="5"/>
    <n v="3"/>
    <n v="4"/>
    <n v="11"/>
    <n v="21"/>
    <x v="13"/>
    <x v="1"/>
  </r>
  <r>
    <x v="57"/>
    <x v="57"/>
    <x v="1"/>
    <d v="2004-05-13T00:00:00"/>
    <n v="7"/>
    <n v="5"/>
    <n v="3"/>
    <n v="3"/>
    <n v="4"/>
    <n v="6"/>
    <n v="4"/>
    <n v="4"/>
    <n v="3"/>
    <n v="2"/>
    <n v="3"/>
    <n v="3"/>
    <n v="4"/>
    <n v="3"/>
    <n v="1"/>
    <n v="4"/>
    <n v="5"/>
    <n v="4"/>
    <n v="4"/>
    <n v="7"/>
    <n v="5"/>
    <n v="3"/>
    <n v="4"/>
    <n v="4"/>
    <n v="25"/>
    <n v="23"/>
    <x v="6"/>
    <x v="0"/>
  </r>
  <r>
    <x v="58"/>
    <x v="58"/>
    <x v="1"/>
    <d v="2003-04-23T00:00:00"/>
    <n v="5"/>
    <n v="5"/>
    <n v="6"/>
    <n v="4"/>
    <n v="3"/>
    <n v="4"/>
    <n v="5"/>
    <n v="5"/>
    <n v="3"/>
    <n v="5"/>
    <n v="3"/>
    <n v="5"/>
    <n v="3"/>
    <n v="4"/>
    <n v="3"/>
    <n v="4"/>
    <n v="2"/>
    <n v="4"/>
    <n v="2"/>
    <n v="5"/>
    <n v="5"/>
    <n v="6"/>
    <n v="5"/>
    <n v="5"/>
    <n v="22"/>
    <n v="26"/>
    <x v="6"/>
    <x v="0"/>
  </r>
  <r>
    <x v="59"/>
    <x v="59"/>
    <x v="1"/>
    <d v="2004-04-24T00:00:00"/>
    <n v="6"/>
    <n v="5"/>
    <n v="5"/>
    <n v="4"/>
    <n v="5"/>
    <n v="7"/>
    <n v="7"/>
    <n v="4"/>
    <n v="4"/>
    <n v="4"/>
    <n v="3"/>
    <n v="4"/>
    <n v="3"/>
    <n v="2"/>
    <n v="0"/>
    <n v="3"/>
    <n v="3"/>
    <n v="4"/>
    <n v="3"/>
    <n v="6"/>
    <n v="5"/>
    <n v="5"/>
    <n v="7"/>
    <n v="4"/>
    <n v="18"/>
    <n v="27"/>
    <x v="7"/>
    <x v="0"/>
  </r>
  <r>
    <x v="60"/>
    <x v="60"/>
    <x v="1"/>
    <d v="2003-10-06T00:00:00"/>
    <n v="7"/>
    <n v="4"/>
    <n v="4"/>
    <n v="2"/>
    <n v="5"/>
    <n v="7"/>
    <n v="5"/>
    <n v="5"/>
    <n v="4"/>
    <n v="4"/>
    <n v="4"/>
    <n v="4"/>
    <n v="5"/>
    <n v="2"/>
    <n v="0"/>
    <n v="3"/>
    <n v="3"/>
    <n v="3"/>
    <n v="3"/>
    <n v="7"/>
    <n v="4"/>
    <n v="4"/>
    <n v="5"/>
    <n v="5"/>
    <n v="19"/>
    <n v="25"/>
    <x v="12"/>
    <x v="0"/>
  </r>
  <r>
    <x v="61"/>
    <x v="61"/>
    <x v="1"/>
    <d v="2003-05-23T00:00:00"/>
    <n v="7"/>
    <n v="1"/>
    <n v="7"/>
    <n v="1"/>
    <n v="6"/>
    <n v="7"/>
    <n v="7"/>
    <n v="1"/>
    <n v="7"/>
    <n v="1"/>
    <n v="1"/>
    <n v="7"/>
    <n v="6"/>
    <n v="1"/>
    <n v="0"/>
    <n v="0"/>
    <n v="6"/>
    <n v="6"/>
    <n v="0"/>
    <n v="7"/>
    <n v="1"/>
    <n v="7"/>
    <n v="7"/>
    <n v="1"/>
    <n v="19"/>
    <n v="23"/>
    <x v="8"/>
    <x v="0"/>
  </r>
  <r>
    <x v="62"/>
    <x v="62"/>
    <x v="1"/>
    <d v="2005-03-20T00:00:00"/>
    <n v="4"/>
    <n v="3"/>
    <n v="7"/>
    <n v="5"/>
    <n v="6"/>
    <n v="7"/>
    <n v="6"/>
    <n v="5"/>
    <n v="1"/>
    <n v="3"/>
    <n v="4"/>
    <n v="7"/>
    <n v="2"/>
    <n v="1"/>
    <n v="0"/>
    <n v="6"/>
    <n v="4"/>
    <n v="3"/>
    <n v="0"/>
    <n v="4"/>
    <n v="3"/>
    <n v="7"/>
    <n v="6"/>
    <n v="5"/>
    <n v="16"/>
    <n v="25"/>
    <x v="1"/>
    <x v="0"/>
  </r>
  <r>
    <x v="63"/>
    <x v="63"/>
    <x v="1"/>
    <d v="2003-07-28T00:00:00"/>
    <n v="7"/>
    <n v="4"/>
    <n v="6"/>
    <n v="7"/>
    <n v="6"/>
    <n v="7"/>
    <n v="5"/>
    <n v="4"/>
    <n v="6"/>
    <n v="6"/>
    <n v="4"/>
    <n v="7"/>
    <n v="0"/>
    <n v="1"/>
    <n v="0"/>
    <n v="1"/>
    <n v="1"/>
    <n v="3"/>
    <n v="0"/>
    <n v="7"/>
    <n v="4"/>
    <n v="6"/>
    <n v="5"/>
    <n v="4"/>
    <n v="6"/>
    <n v="26"/>
    <x v="13"/>
    <x v="1"/>
  </r>
  <r>
    <x v="64"/>
    <x v="64"/>
    <x v="1"/>
    <d v="2003-06-21T00:00:00"/>
    <n v="5"/>
    <n v="6"/>
    <n v="5"/>
    <n v="5"/>
    <n v="7"/>
    <n v="5"/>
    <n v="3"/>
    <n v="4"/>
    <n v="5"/>
    <n v="7"/>
    <n v="6"/>
    <n v="6"/>
    <n v="2"/>
    <n v="0"/>
    <n v="2"/>
    <n v="2"/>
    <n v="0"/>
    <n v="1"/>
    <n v="1"/>
    <n v="5"/>
    <n v="6"/>
    <n v="5"/>
    <n v="3"/>
    <n v="4"/>
    <n v="8"/>
    <n v="23"/>
    <x v="5"/>
    <x v="1"/>
  </r>
  <r>
    <x v="65"/>
    <x v="65"/>
    <x v="0"/>
    <d v="2004-06-18T00:00:00"/>
    <n v="7"/>
    <n v="4"/>
    <n v="5"/>
    <n v="6"/>
    <n v="4"/>
    <n v="1"/>
    <n v="4"/>
    <n v="5"/>
    <n v="3"/>
    <n v="4"/>
    <n v="7"/>
    <n v="3"/>
    <n v="1"/>
    <n v="3"/>
    <n v="6"/>
    <n v="4"/>
    <n v="3"/>
    <n v="0"/>
    <n v="4"/>
    <n v="7"/>
    <n v="4"/>
    <n v="5"/>
    <n v="4"/>
    <n v="5"/>
    <n v="21"/>
    <n v="25"/>
    <x v="18"/>
    <x v="0"/>
  </r>
  <r>
    <x v="66"/>
    <x v="66"/>
    <x v="0"/>
    <d v="2003-12-12T00:00:00"/>
    <n v="3"/>
    <n v="3"/>
    <n v="6"/>
    <n v="6"/>
    <n v="4"/>
    <n v="1"/>
    <n v="3"/>
    <n v="5"/>
    <n v="3"/>
    <n v="1"/>
    <n v="6"/>
    <n v="4"/>
    <n v="1"/>
    <n v="3"/>
    <n v="6"/>
    <n v="4"/>
    <n v="6"/>
    <n v="1"/>
    <n v="3"/>
    <n v="3"/>
    <n v="3"/>
    <n v="6"/>
    <n v="3"/>
    <n v="5"/>
    <n v="24"/>
    <n v="20"/>
    <x v="12"/>
    <x v="0"/>
  </r>
  <r>
    <x v="67"/>
    <x v="67"/>
    <x v="0"/>
    <d v="2004-08-25T00:00:00"/>
    <n v="3"/>
    <n v="6"/>
    <n v="4"/>
    <n v="6"/>
    <n v="4"/>
    <n v="1"/>
    <n v="3"/>
    <n v="7"/>
    <n v="3"/>
    <n v="1"/>
    <n v="6"/>
    <n v="7"/>
    <n v="1"/>
    <n v="3"/>
    <n v="6"/>
    <n v="4"/>
    <n v="6"/>
    <n v="1"/>
    <n v="0"/>
    <n v="3"/>
    <n v="6"/>
    <n v="4"/>
    <n v="3"/>
    <n v="7"/>
    <n v="21"/>
    <n v="23"/>
    <x v="12"/>
    <x v="0"/>
  </r>
  <r>
    <x v="68"/>
    <x v="68"/>
    <x v="0"/>
    <d v="2003-05-29T00:00:00"/>
    <n v="7"/>
    <n v="5"/>
    <n v="2"/>
    <n v="7"/>
    <n v="6"/>
    <n v="3"/>
    <n v="4"/>
    <n v="5"/>
    <n v="1"/>
    <n v="6"/>
    <n v="7"/>
    <n v="3"/>
    <n v="0"/>
    <n v="1"/>
    <n v="4"/>
    <n v="6"/>
    <n v="1"/>
    <n v="0"/>
    <n v="4"/>
    <n v="7"/>
    <n v="5"/>
    <n v="2"/>
    <n v="4"/>
    <n v="5"/>
    <n v="16"/>
    <n v="23"/>
    <x v="19"/>
    <x v="1"/>
  </r>
  <r>
    <x v="69"/>
    <x v="69"/>
    <x v="0"/>
    <d v="2005-01-05T00:00:00"/>
    <n v="7"/>
    <n v="4"/>
    <n v="5"/>
    <n v="5"/>
    <n v="7"/>
    <n v="2"/>
    <n v="3"/>
    <n v="5"/>
    <n v="7"/>
    <n v="7"/>
    <n v="7"/>
    <n v="7"/>
    <n v="2"/>
    <n v="0"/>
    <n v="5"/>
    <n v="0"/>
    <n v="0"/>
    <n v="0"/>
    <n v="0"/>
    <n v="7"/>
    <n v="4"/>
    <n v="5"/>
    <n v="3"/>
    <n v="5"/>
    <n v="7"/>
    <n v="24"/>
    <x v="5"/>
    <x v="1"/>
  </r>
  <r>
    <x v="70"/>
    <x v="70"/>
    <x v="1"/>
    <d v="2004-05-08T00:00:00"/>
    <n v="5"/>
    <n v="6"/>
    <n v="7"/>
    <n v="5"/>
    <n v="4"/>
    <n v="7"/>
    <n v="7"/>
    <n v="4"/>
    <n v="5"/>
    <n v="5"/>
    <n v="3"/>
    <n v="6"/>
    <n v="2"/>
    <n v="3"/>
    <n v="0"/>
    <n v="2"/>
    <n v="2"/>
    <n v="4"/>
    <n v="1"/>
    <n v="5"/>
    <n v="6"/>
    <n v="7"/>
    <n v="7"/>
    <n v="4"/>
    <n v="14"/>
    <n v="29"/>
    <x v="15"/>
    <x v="0"/>
  </r>
  <r>
    <x v="71"/>
    <x v="71"/>
    <x v="1"/>
    <d v="2004-07-23T00:00:00"/>
    <n v="5"/>
    <n v="7"/>
    <n v="1"/>
    <n v="1"/>
    <n v="5"/>
    <n v="4"/>
    <n v="4"/>
    <n v="5"/>
    <n v="4"/>
    <n v="5"/>
    <n v="4"/>
    <n v="6"/>
    <n v="6"/>
    <n v="2"/>
    <n v="3"/>
    <n v="3"/>
    <n v="2"/>
    <n v="3"/>
    <n v="1"/>
    <n v="5"/>
    <n v="7"/>
    <n v="1"/>
    <n v="4"/>
    <n v="5"/>
    <n v="20"/>
    <n v="22"/>
    <x v="8"/>
    <x v="0"/>
  </r>
  <r>
    <x v="72"/>
    <x v="72"/>
    <x v="1"/>
    <d v="2004-08-28T00:00:00"/>
    <n v="6"/>
    <n v="1"/>
    <n v="5"/>
    <n v="4"/>
    <n v="7"/>
    <n v="5"/>
    <n v="2"/>
    <n v="7"/>
    <n v="4"/>
    <n v="4"/>
    <n v="5"/>
    <n v="3"/>
    <n v="3"/>
    <n v="0"/>
    <n v="2"/>
    <n v="3"/>
    <n v="3"/>
    <n v="2"/>
    <n v="4"/>
    <n v="6"/>
    <n v="1"/>
    <n v="5"/>
    <n v="2"/>
    <n v="7"/>
    <n v="17"/>
    <n v="21"/>
    <x v="10"/>
    <x v="1"/>
  </r>
  <r>
    <x v="73"/>
    <x v="73"/>
    <x v="1"/>
    <d v="2004-11-03T00:00:00"/>
    <n v="7"/>
    <n v="2"/>
    <n v="2"/>
    <n v="3"/>
    <n v="6"/>
    <n v="7"/>
    <n v="5"/>
    <n v="4"/>
    <n v="7"/>
    <n v="4"/>
    <n v="5"/>
    <n v="6"/>
    <n v="4"/>
    <n v="1"/>
    <n v="0"/>
    <n v="0"/>
    <n v="3"/>
    <n v="2"/>
    <n v="1"/>
    <n v="7"/>
    <n v="2"/>
    <n v="2"/>
    <n v="5"/>
    <n v="4"/>
    <n v="11"/>
    <n v="20"/>
    <x v="5"/>
    <x v="1"/>
  </r>
  <r>
    <x v="74"/>
    <x v="74"/>
    <x v="1"/>
    <d v="2004-04-28T00:00:00"/>
    <n v="6"/>
    <n v="6"/>
    <n v="5"/>
    <n v="7"/>
    <n v="7"/>
    <n v="7"/>
    <n v="5"/>
    <n v="6"/>
    <n v="7"/>
    <n v="6"/>
    <n v="5"/>
    <n v="7"/>
    <n v="0"/>
    <n v="0"/>
    <n v="0"/>
    <n v="0"/>
    <n v="1"/>
    <n v="2"/>
    <n v="0"/>
    <n v="6"/>
    <n v="6"/>
    <n v="5"/>
    <n v="5"/>
    <n v="6"/>
    <n v="3"/>
    <n v="28"/>
    <x v="5"/>
    <x v="1"/>
  </r>
  <r>
    <x v="75"/>
    <x v="75"/>
    <x v="2"/>
    <d v="2004-02-05T00:00:00"/>
    <n v="7"/>
    <n v="1"/>
    <n v="1"/>
    <n v="4"/>
    <n v="7"/>
    <n v="4"/>
    <n v="2"/>
    <n v="7"/>
    <n v="1"/>
    <n v="2"/>
    <n v="4"/>
    <n v="7"/>
    <n v="3"/>
    <n v="0"/>
    <n v="3"/>
    <n v="6"/>
    <n v="5"/>
    <n v="3"/>
    <n v="0"/>
    <n v="7"/>
    <n v="1"/>
    <n v="1"/>
    <n v="2"/>
    <n v="7"/>
    <n v="20"/>
    <n v="18"/>
    <x v="10"/>
    <x v="1"/>
  </r>
  <r>
    <x v="76"/>
    <x v="76"/>
    <x v="2"/>
    <d v="2003-11-19T00:00:00"/>
    <n v="6"/>
    <n v="1"/>
    <n v="1"/>
    <n v="4"/>
    <n v="7"/>
    <n v="7"/>
    <n v="3"/>
    <n v="4"/>
    <n v="2"/>
    <n v="1"/>
    <n v="1"/>
    <n v="7"/>
    <n v="3"/>
    <n v="0"/>
    <n v="0"/>
    <n v="5"/>
    <n v="6"/>
    <n v="6"/>
    <n v="0"/>
    <n v="6"/>
    <n v="1"/>
    <n v="1"/>
    <n v="3"/>
    <n v="4"/>
    <n v="20"/>
    <n v="15"/>
    <x v="2"/>
    <x v="1"/>
  </r>
  <r>
    <x v="77"/>
    <x v="77"/>
    <x v="2"/>
    <d v="2005-04-20T00:00:00"/>
    <n v="7"/>
    <n v="2"/>
    <n v="1"/>
    <n v="5"/>
    <n v="4"/>
    <n v="7"/>
    <n v="2"/>
    <n v="4"/>
    <n v="1"/>
    <n v="1"/>
    <n v="1"/>
    <n v="4"/>
    <n v="2"/>
    <n v="3"/>
    <n v="0"/>
    <n v="6"/>
    <n v="6"/>
    <n v="6"/>
    <n v="3"/>
    <n v="7"/>
    <n v="2"/>
    <n v="1"/>
    <n v="2"/>
    <n v="4"/>
    <n v="26"/>
    <n v="16"/>
    <x v="8"/>
    <x v="0"/>
  </r>
  <r>
    <x v="78"/>
    <x v="78"/>
    <x v="2"/>
    <d v="2004-08-31T00:00:00"/>
    <n v="6"/>
    <n v="1"/>
    <n v="1"/>
    <n v="5"/>
    <n v="4"/>
    <n v="7"/>
    <n v="3"/>
    <n v="7"/>
    <n v="1"/>
    <n v="2"/>
    <n v="4"/>
    <n v="7"/>
    <n v="2"/>
    <n v="3"/>
    <n v="0"/>
    <n v="6"/>
    <n v="5"/>
    <n v="3"/>
    <n v="0"/>
    <n v="6"/>
    <n v="1"/>
    <n v="1"/>
    <n v="3"/>
    <n v="7"/>
    <n v="19"/>
    <n v="18"/>
    <x v="3"/>
    <x v="1"/>
  </r>
  <r>
    <x v="79"/>
    <x v="79"/>
    <x v="2"/>
    <d v="2004-03-11T00:00:00"/>
    <n v="7"/>
    <n v="1"/>
    <n v="1"/>
    <n v="5"/>
    <n v="7"/>
    <n v="7"/>
    <n v="3"/>
    <n v="7"/>
    <n v="2"/>
    <n v="2"/>
    <n v="1"/>
    <n v="7"/>
    <n v="2"/>
    <n v="0"/>
    <n v="0"/>
    <n v="5"/>
    <n v="5"/>
    <n v="6"/>
    <n v="0"/>
    <n v="7"/>
    <n v="1"/>
    <n v="1"/>
    <n v="3"/>
    <n v="7"/>
    <n v="18"/>
    <n v="19"/>
    <x v="3"/>
    <x v="1"/>
  </r>
  <r>
    <x v="80"/>
    <x v="80"/>
    <x v="2"/>
    <d v="2004-01-06T00:00:00"/>
    <n v="7"/>
    <n v="1"/>
    <n v="1"/>
    <n v="4"/>
    <n v="7"/>
    <n v="7"/>
    <n v="3"/>
    <n v="7"/>
    <n v="1"/>
    <n v="2"/>
    <n v="4"/>
    <n v="7"/>
    <n v="3"/>
    <n v="0"/>
    <n v="0"/>
    <n v="6"/>
    <n v="5"/>
    <n v="3"/>
    <n v="0"/>
    <n v="7"/>
    <n v="1"/>
    <n v="1"/>
    <n v="3"/>
    <n v="7"/>
    <n v="17"/>
    <n v="19"/>
    <x v="14"/>
    <x v="1"/>
  </r>
  <r>
    <x v="81"/>
    <x v="81"/>
    <x v="2"/>
    <d v="2005-02-05T00:00:00"/>
    <n v="7"/>
    <n v="2"/>
    <n v="1"/>
    <n v="5"/>
    <n v="7"/>
    <n v="7"/>
    <n v="3"/>
    <n v="7"/>
    <n v="1"/>
    <n v="2"/>
    <n v="4"/>
    <n v="7"/>
    <n v="2"/>
    <n v="0"/>
    <n v="0"/>
    <n v="6"/>
    <n v="5"/>
    <n v="3"/>
    <n v="0"/>
    <n v="7"/>
    <n v="2"/>
    <n v="1"/>
    <n v="3"/>
    <n v="7"/>
    <n v="16"/>
    <n v="20"/>
    <x v="14"/>
    <x v="1"/>
  </r>
  <r>
    <x v="82"/>
    <x v="82"/>
    <x v="1"/>
    <d v="2004-02-08T00:00:00"/>
    <n v="5"/>
    <n v="2"/>
    <n v="3"/>
    <n v="1"/>
    <n v="1"/>
    <n v="1"/>
    <n v="1"/>
    <n v="6"/>
    <n v="6"/>
    <n v="1"/>
    <n v="4"/>
    <n v="5"/>
    <n v="6"/>
    <n v="6"/>
    <n v="6"/>
    <n v="1"/>
    <n v="6"/>
    <n v="3"/>
    <n v="2"/>
    <n v="5"/>
    <n v="2"/>
    <n v="3"/>
    <n v="1"/>
    <n v="6"/>
    <n v="30"/>
    <n v="17"/>
    <x v="11"/>
    <x v="0"/>
  </r>
  <r>
    <x v="83"/>
    <x v="83"/>
    <x v="1"/>
    <d v="2004-03-14T00:00:00"/>
    <n v="5"/>
    <n v="7"/>
    <n v="4"/>
    <n v="4"/>
    <n v="5"/>
    <n v="1"/>
    <n v="4"/>
    <n v="4"/>
    <n v="3"/>
    <n v="4"/>
    <n v="3"/>
    <n v="6"/>
    <n v="3"/>
    <n v="2"/>
    <n v="6"/>
    <n v="4"/>
    <n v="3"/>
    <n v="4"/>
    <n v="1"/>
    <n v="5"/>
    <n v="7"/>
    <n v="4"/>
    <n v="4"/>
    <n v="4"/>
    <n v="23"/>
    <n v="24"/>
    <x v="11"/>
    <x v="0"/>
  </r>
  <r>
    <x v="84"/>
    <x v="84"/>
    <x v="1"/>
    <d v="2005-01-28T00:00:00"/>
    <n v="5"/>
    <n v="1"/>
    <n v="5"/>
    <n v="6"/>
    <n v="1"/>
    <n v="4"/>
    <n v="2"/>
    <n v="3"/>
    <n v="6"/>
    <n v="1"/>
    <n v="4"/>
    <n v="3"/>
    <n v="1"/>
    <n v="6"/>
    <n v="3"/>
    <n v="1"/>
    <n v="6"/>
    <n v="3"/>
    <n v="4"/>
    <n v="5"/>
    <n v="1"/>
    <n v="5"/>
    <n v="2"/>
    <n v="3"/>
    <n v="24"/>
    <n v="16"/>
    <x v="9"/>
    <x v="1"/>
  </r>
  <r>
    <x v="85"/>
    <x v="85"/>
    <x v="1"/>
    <d v="2004-01-06T00:00:00"/>
    <n v="6"/>
    <n v="1"/>
    <n v="4"/>
    <n v="6"/>
    <n v="4"/>
    <n v="6"/>
    <n v="3"/>
    <n v="5"/>
    <n v="7"/>
    <n v="2"/>
    <n v="6"/>
    <n v="1"/>
    <n v="1"/>
    <n v="3"/>
    <n v="1"/>
    <n v="0"/>
    <n v="5"/>
    <n v="1"/>
    <n v="6"/>
    <n v="6"/>
    <n v="1"/>
    <n v="4"/>
    <n v="3"/>
    <n v="5"/>
    <n v="17"/>
    <n v="19"/>
    <x v="14"/>
    <x v="1"/>
  </r>
  <r>
    <x v="86"/>
    <x v="86"/>
    <x v="1"/>
    <d v="2004-05-25T00:00:00"/>
    <n v="6"/>
    <n v="4"/>
    <n v="3"/>
    <n v="6"/>
    <n v="5"/>
    <n v="5"/>
    <n v="3"/>
    <n v="2"/>
    <n v="4"/>
    <n v="4"/>
    <n v="6"/>
    <n v="4"/>
    <n v="1"/>
    <n v="2"/>
    <n v="2"/>
    <n v="3"/>
    <n v="3"/>
    <n v="1"/>
    <n v="3"/>
    <n v="6"/>
    <n v="4"/>
    <n v="3"/>
    <n v="3"/>
    <n v="2"/>
    <n v="15"/>
    <n v="18"/>
    <x v="16"/>
    <x v="1"/>
  </r>
  <r>
    <x v="87"/>
    <x v="87"/>
    <x v="1"/>
    <d v="2004-07-05T00:00:00"/>
    <n v="7"/>
    <n v="1"/>
    <n v="1"/>
    <n v="4"/>
    <n v="7"/>
    <n v="4"/>
    <n v="2"/>
    <n v="7"/>
    <n v="1"/>
    <n v="2"/>
    <n v="4"/>
    <n v="7"/>
    <n v="3"/>
    <n v="0"/>
    <n v="3"/>
    <n v="6"/>
    <n v="5"/>
    <n v="3"/>
    <n v="0"/>
    <n v="7"/>
    <n v="1"/>
    <n v="1"/>
    <n v="2"/>
    <n v="7"/>
    <n v="20"/>
    <n v="18"/>
    <x v="10"/>
    <x v="1"/>
  </r>
  <r>
    <x v="88"/>
    <x v="88"/>
    <x v="1"/>
    <d v="2004-01-09T00:00:00"/>
    <n v="7"/>
    <n v="2"/>
    <n v="1"/>
    <n v="5"/>
    <n v="4"/>
    <n v="7"/>
    <n v="2"/>
    <n v="4"/>
    <n v="1"/>
    <n v="1"/>
    <n v="1"/>
    <n v="4"/>
    <n v="2"/>
    <n v="3"/>
    <n v="0"/>
    <n v="6"/>
    <n v="6"/>
    <n v="6"/>
    <n v="3"/>
    <n v="7"/>
    <n v="2"/>
    <n v="1"/>
    <n v="2"/>
    <n v="4"/>
    <n v="26"/>
    <n v="16"/>
    <x v="8"/>
    <x v="0"/>
  </r>
  <r>
    <x v="89"/>
    <x v="89"/>
    <x v="1"/>
    <d v="2004-10-25T00:00:00"/>
    <n v="6"/>
    <n v="1"/>
    <n v="1"/>
    <n v="5"/>
    <n v="4"/>
    <n v="7"/>
    <n v="3"/>
    <n v="7"/>
    <n v="1"/>
    <n v="2"/>
    <n v="4"/>
    <n v="7"/>
    <n v="2"/>
    <n v="3"/>
    <n v="0"/>
    <n v="6"/>
    <n v="5"/>
    <n v="3"/>
    <n v="0"/>
    <n v="6"/>
    <n v="1"/>
    <n v="1"/>
    <n v="3"/>
    <n v="7"/>
    <n v="19"/>
    <n v="18"/>
    <x v="3"/>
    <x v="1"/>
  </r>
  <r>
    <x v="90"/>
    <x v="90"/>
    <x v="1"/>
    <d v="2004-03-22T00:00:00"/>
    <n v="7"/>
    <n v="1"/>
    <n v="1"/>
    <n v="5"/>
    <n v="7"/>
    <n v="7"/>
    <n v="3"/>
    <n v="7"/>
    <n v="2"/>
    <n v="2"/>
    <n v="1"/>
    <n v="7"/>
    <n v="2"/>
    <n v="0"/>
    <n v="0"/>
    <n v="5"/>
    <n v="5"/>
    <n v="6"/>
    <n v="0"/>
    <n v="7"/>
    <n v="1"/>
    <n v="1"/>
    <n v="3"/>
    <n v="7"/>
    <n v="18"/>
    <n v="19"/>
    <x v="3"/>
    <x v="1"/>
  </r>
  <r>
    <x v="91"/>
    <x v="91"/>
    <x v="1"/>
    <d v="2004-12-02T00:00:00"/>
    <n v="7"/>
    <n v="1"/>
    <n v="1"/>
    <n v="4"/>
    <n v="7"/>
    <n v="7"/>
    <n v="3"/>
    <n v="7"/>
    <n v="1"/>
    <n v="2"/>
    <n v="4"/>
    <n v="7"/>
    <n v="3"/>
    <n v="0"/>
    <n v="0"/>
    <n v="6"/>
    <n v="5"/>
    <n v="3"/>
    <n v="0"/>
    <n v="7"/>
    <n v="1"/>
    <n v="1"/>
    <n v="3"/>
    <n v="7"/>
    <n v="17"/>
    <n v="19"/>
    <x v="14"/>
    <x v="1"/>
  </r>
  <r>
    <x v="92"/>
    <x v="92"/>
    <x v="3"/>
    <d v="2004-08-27T00:00:00"/>
    <n v="6"/>
    <n v="1"/>
    <n v="1"/>
    <n v="4"/>
    <n v="7"/>
    <n v="7"/>
    <n v="3"/>
    <n v="4"/>
    <n v="2"/>
    <n v="1"/>
    <n v="1"/>
    <n v="7"/>
    <n v="3"/>
    <n v="0"/>
    <n v="0"/>
    <n v="5"/>
    <n v="6"/>
    <n v="6"/>
    <n v="0"/>
    <n v="6"/>
    <n v="1"/>
    <n v="1"/>
    <n v="3"/>
    <n v="4"/>
    <n v="20"/>
    <n v="15"/>
    <x v="2"/>
    <x v="1"/>
  </r>
  <r>
    <x v="93"/>
    <x v="93"/>
    <x v="1"/>
    <d v="2004-07-12T00:00:00"/>
    <n v="5"/>
    <n v="7"/>
    <n v="4"/>
    <n v="4"/>
    <n v="5"/>
    <n v="1"/>
    <n v="4"/>
    <n v="4"/>
    <n v="3"/>
    <n v="4"/>
    <n v="3"/>
    <n v="6"/>
    <n v="3"/>
    <n v="2"/>
    <n v="6"/>
    <n v="4"/>
    <n v="3"/>
    <n v="4"/>
    <n v="1"/>
    <n v="5"/>
    <n v="7"/>
    <n v="4"/>
    <n v="4"/>
    <n v="4"/>
    <n v="23"/>
    <n v="24"/>
    <x v="11"/>
    <x v="0"/>
  </r>
  <r>
    <x v="94"/>
    <x v="94"/>
    <x v="1"/>
    <d v="2004-12-13T00:00:00"/>
    <n v="4"/>
    <n v="5"/>
    <n v="2"/>
    <n v="3"/>
    <n v="1"/>
    <n v="1"/>
    <n v="1"/>
    <n v="1"/>
    <n v="2"/>
    <n v="6"/>
    <n v="6"/>
    <n v="1"/>
    <n v="4"/>
    <n v="6"/>
    <n v="6"/>
    <n v="5"/>
    <n v="1"/>
    <n v="1"/>
    <n v="6"/>
    <n v="4"/>
    <n v="5"/>
    <n v="2"/>
    <n v="1"/>
    <n v="1"/>
    <n v="29"/>
    <n v="13"/>
    <x v="8"/>
    <x v="0"/>
  </r>
  <r>
    <x v="95"/>
    <x v="95"/>
    <x v="1"/>
    <d v="2004-05-26T00:00:00"/>
    <n v="5"/>
    <n v="1"/>
    <n v="5"/>
    <n v="6"/>
    <n v="1"/>
    <n v="4"/>
    <n v="5"/>
    <n v="2"/>
    <n v="3"/>
    <n v="6"/>
    <n v="1"/>
    <n v="4"/>
    <n v="1"/>
    <n v="6"/>
    <n v="3"/>
    <n v="4"/>
    <n v="1"/>
    <n v="6"/>
    <n v="3"/>
    <n v="5"/>
    <n v="1"/>
    <n v="5"/>
    <n v="5"/>
    <n v="2"/>
    <n v="24"/>
    <n v="18"/>
    <x v="8"/>
    <x v="0"/>
  </r>
  <r>
    <x v="96"/>
    <x v="96"/>
    <x v="1"/>
    <d v="2005-02-01T00:00:00"/>
    <n v="6"/>
    <n v="4"/>
    <n v="3"/>
    <n v="5"/>
    <n v="6"/>
    <n v="5"/>
    <n v="5"/>
    <n v="3"/>
    <n v="2"/>
    <n v="3"/>
    <n v="4"/>
    <n v="4"/>
    <n v="2"/>
    <n v="1"/>
    <n v="2"/>
    <n v="5"/>
    <n v="4"/>
    <n v="3"/>
    <n v="3"/>
    <n v="6"/>
    <n v="4"/>
    <n v="3"/>
    <n v="5"/>
    <n v="3"/>
    <n v="20"/>
    <n v="21"/>
    <x v="1"/>
    <x v="0"/>
  </r>
  <r>
    <x v="97"/>
    <x v="97"/>
    <x v="1"/>
    <d v="2004-09-03T00:00:00"/>
    <n v="6"/>
    <n v="1"/>
    <n v="4"/>
    <n v="5"/>
    <n v="6"/>
    <n v="4"/>
    <n v="5"/>
    <n v="6"/>
    <n v="3"/>
    <n v="5"/>
    <n v="4"/>
    <n v="7"/>
    <n v="2"/>
    <n v="1"/>
    <n v="3"/>
    <n v="4"/>
    <n v="2"/>
    <n v="3"/>
    <n v="0"/>
    <n v="6"/>
    <n v="1"/>
    <n v="4"/>
    <n v="5"/>
    <n v="6"/>
    <n v="15"/>
    <n v="22"/>
    <x v="3"/>
    <x v="1"/>
  </r>
  <r>
    <x v="98"/>
    <x v="98"/>
    <x v="1"/>
    <d v="2004-05-04T00:00:00"/>
    <n v="2"/>
    <n v="4"/>
    <n v="5"/>
    <n v="5"/>
    <n v="7"/>
    <n v="2"/>
    <n v="4"/>
    <n v="7"/>
    <n v="1"/>
    <n v="2"/>
    <m/>
    <n v="3"/>
    <n v="2"/>
    <n v="0"/>
    <n v="5"/>
    <n v="6"/>
    <n v="5"/>
    <n v="7"/>
    <n v="4"/>
    <n v="2"/>
    <n v="4"/>
    <n v="5"/>
    <n v="4"/>
    <n v="7"/>
    <n v="29"/>
    <n v="22"/>
    <x v="20"/>
    <x v="0"/>
  </r>
  <r>
    <x v="99"/>
    <x v="99"/>
    <x v="1"/>
    <d v="2004-05-24T00:00:00"/>
    <n v="3"/>
    <n v="4"/>
    <n v="3"/>
    <n v="4"/>
    <n v="3"/>
    <n v="3"/>
    <n v="4"/>
    <n v="4"/>
    <n v="3"/>
    <n v="3"/>
    <n v="4"/>
    <n v="3"/>
    <n v="3"/>
    <n v="4"/>
    <n v="4"/>
    <n v="4"/>
    <n v="4"/>
    <n v="3"/>
    <n v="4"/>
    <n v="3"/>
    <n v="4"/>
    <n v="3"/>
    <n v="4"/>
    <n v="4"/>
    <n v="26"/>
    <n v="18"/>
    <x v="12"/>
    <x v="0"/>
  </r>
  <r>
    <x v="100"/>
    <x v="100"/>
    <x v="1"/>
    <d v="2004-07-23T00:00:00"/>
    <n v="1"/>
    <n v="5"/>
    <n v="6"/>
    <n v="7"/>
    <n v="2"/>
    <n v="3"/>
    <n v="4"/>
    <n v="5"/>
    <n v="7"/>
    <n v="7"/>
    <n v="2"/>
    <n v="3"/>
    <n v="0"/>
    <n v="5"/>
    <n v="4"/>
    <n v="0"/>
    <n v="0"/>
    <n v="5"/>
    <n v="4"/>
    <n v="1"/>
    <n v="5"/>
    <n v="6"/>
    <n v="4"/>
    <n v="5"/>
    <n v="18"/>
    <n v="21"/>
    <x v="19"/>
    <x v="1"/>
  </r>
  <r>
    <x v="101"/>
    <x v="101"/>
    <x v="2"/>
    <d v="2004-06-15T00:00:00"/>
    <n v="2"/>
    <n v="5"/>
    <n v="7"/>
    <n v="6"/>
    <n v="4"/>
    <n v="1"/>
    <n v="4"/>
    <n v="6"/>
    <n v="2"/>
    <n v="1"/>
    <n v="6"/>
    <n v="1"/>
    <n v="1"/>
    <n v="3"/>
    <n v="6"/>
    <n v="5"/>
    <n v="6"/>
    <n v="1"/>
    <n v="6"/>
    <n v="2"/>
    <n v="5"/>
    <n v="7"/>
    <n v="4"/>
    <n v="6"/>
    <n v="28"/>
    <n v="24"/>
    <x v="21"/>
    <x v="0"/>
  </r>
  <r>
    <x v="102"/>
    <x v="102"/>
    <x v="2"/>
    <d v="2004-11-21T00:00:00"/>
    <n v="7"/>
    <n v="3"/>
    <n v="7"/>
    <n v="6"/>
    <n v="7"/>
    <n v="2"/>
    <n v="4"/>
    <n v="4"/>
    <n v="2"/>
    <n v="3"/>
    <n v="4"/>
    <n v="7"/>
    <n v="1"/>
    <n v="0"/>
    <n v="5"/>
    <n v="5"/>
    <n v="4"/>
    <n v="3"/>
    <n v="0"/>
    <n v="7"/>
    <n v="3"/>
    <n v="7"/>
    <n v="4"/>
    <n v="4"/>
    <n v="18"/>
    <n v="25"/>
    <x v="15"/>
    <x v="0"/>
  </r>
  <r>
    <x v="103"/>
    <x v="103"/>
    <x v="0"/>
    <d v="2004-04-26T00:00:00"/>
    <n v="7"/>
    <n v="2"/>
    <n v="4"/>
    <n v="1"/>
    <n v="5"/>
    <n v="7"/>
    <n v="6"/>
    <n v="4"/>
    <n v="5"/>
    <n v="1"/>
    <n v="6"/>
    <n v="5"/>
    <n v="6"/>
    <n v="2"/>
    <n v="0"/>
    <n v="2"/>
    <n v="6"/>
    <n v="1"/>
    <n v="2"/>
    <n v="7"/>
    <n v="2"/>
    <n v="4"/>
    <n v="6"/>
    <n v="4"/>
    <n v="19"/>
    <n v="23"/>
    <x v="8"/>
    <x v="0"/>
  </r>
  <r>
    <x v="104"/>
    <x v="104"/>
    <x v="0"/>
    <d v="2004-11-03T00:00:00"/>
    <n v="7"/>
    <n v="6"/>
    <n v="4"/>
    <n v="5"/>
    <n v="6"/>
    <n v="7"/>
    <n v="1"/>
    <n v="7"/>
    <n v="1"/>
    <n v="1"/>
    <n v="6"/>
    <n v="7"/>
    <n v="2"/>
    <n v="1"/>
    <n v="0"/>
    <n v="6"/>
    <n v="6"/>
    <n v="1"/>
    <n v="0"/>
    <n v="7"/>
    <n v="6"/>
    <n v="4"/>
    <n v="1"/>
    <n v="7"/>
    <n v="16"/>
    <n v="25"/>
    <x v="1"/>
    <x v="0"/>
  </r>
  <r>
    <x v="105"/>
    <x v="105"/>
    <x v="1"/>
    <d v="2003-10-18T00:00:00"/>
    <n v="7"/>
    <n v="1"/>
    <n v="6"/>
    <n v="5"/>
    <n v="7"/>
    <n v="1"/>
    <n v="4"/>
    <n v="6"/>
    <n v="6"/>
    <n v="3"/>
    <n v="5"/>
    <n v="6"/>
    <n v="2"/>
    <n v="0"/>
    <n v="6"/>
    <n v="1"/>
    <n v="4"/>
    <n v="2"/>
    <n v="1"/>
    <n v="7"/>
    <n v="1"/>
    <n v="6"/>
    <n v="4"/>
    <n v="6"/>
    <n v="16"/>
    <n v="24"/>
    <x v="9"/>
    <x v="1"/>
  </r>
  <r>
    <x v="106"/>
    <x v="106"/>
    <x v="2"/>
    <d v="2004-05-28T00:00:00"/>
    <n v="4"/>
    <n v="6"/>
    <n v="1"/>
    <n v="6"/>
    <n v="4"/>
    <n v="2"/>
    <n v="7"/>
    <n v="4"/>
    <n v="1"/>
    <n v="4"/>
    <n v="4"/>
    <n v="2"/>
    <n v="1"/>
    <n v="3"/>
    <n v="5"/>
    <n v="6"/>
    <n v="3"/>
    <n v="3"/>
    <n v="5"/>
    <n v="4"/>
    <n v="6"/>
    <n v="1"/>
    <n v="7"/>
    <n v="4"/>
    <n v="26"/>
    <n v="22"/>
    <x v="6"/>
    <x v="0"/>
  </r>
  <r>
    <x v="107"/>
    <x v="107"/>
    <x v="3"/>
    <d v="2004-01-04T00:00:00"/>
    <n v="5"/>
    <n v="7"/>
    <n v="3"/>
    <n v="6"/>
    <n v="7"/>
    <n v="4"/>
    <n v="7"/>
    <n v="3"/>
    <n v="3"/>
    <n v="1"/>
    <n v="6"/>
    <n v="4"/>
    <n v="1"/>
    <n v="0"/>
    <n v="3"/>
    <n v="4"/>
    <n v="6"/>
    <n v="1"/>
    <n v="3"/>
    <n v="5"/>
    <n v="7"/>
    <n v="3"/>
    <n v="7"/>
    <n v="3"/>
    <n v="18"/>
    <n v="25"/>
    <x v="15"/>
    <x v="0"/>
  </r>
  <r>
    <x v="108"/>
    <x v="108"/>
    <x v="2"/>
    <d v="2004-07-06T00:00:00"/>
    <n v="3"/>
    <n v="7"/>
    <n v="6"/>
    <n v="5"/>
    <n v="5"/>
    <n v="6"/>
    <n v="4"/>
    <n v="4"/>
    <n v="3"/>
    <n v="6"/>
    <n v="4"/>
    <n v="4"/>
    <n v="2"/>
    <n v="2"/>
    <n v="1"/>
    <n v="4"/>
    <n v="1"/>
    <n v="3"/>
    <n v="3"/>
    <n v="3"/>
    <n v="7"/>
    <n v="6"/>
    <n v="4"/>
    <n v="4"/>
    <n v="16"/>
    <n v="24"/>
    <x v="9"/>
    <x v="1"/>
  </r>
  <r>
    <x v="109"/>
    <x v="109"/>
    <x v="1"/>
    <d v="2003-01-30T00:00:00"/>
    <n v="5"/>
    <n v="7"/>
    <n v="5"/>
    <n v="6"/>
    <n v="7"/>
    <n v="7"/>
    <n v="6"/>
    <n v="7"/>
    <n v="5"/>
    <n v="4"/>
    <n v="1"/>
    <n v="7"/>
    <n v="1"/>
    <n v="0"/>
    <n v="0"/>
    <n v="2"/>
    <n v="3"/>
    <n v="6"/>
    <n v="0"/>
    <n v="5"/>
    <n v="7"/>
    <n v="5"/>
    <n v="6"/>
    <n v="7"/>
    <n v="12"/>
    <n v="30"/>
    <x v="8"/>
    <x v="0"/>
  </r>
  <r>
    <x v="110"/>
    <x v="110"/>
    <x v="2"/>
    <d v="2002-07-08T00:00:00"/>
    <n v="7"/>
    <n v="7"/>
    <n v="1"/>
    <n v="7"/>
    <n v="7"/>
    <n v="7"/>
    <n v="7"/>
    <n v="7"/>
    <n v="1"/>
    <n v="1"/>
    <n v="1"/>
    <n v="7"/>
    <n v="0"/>
    <n v="0"/>
    <n v="0"/>
    <n v="6"/>
    <n v="6"/>
    <n v="6"/>
    <n v="0"/>
    <n v="7"/>
    <n v="7"/>
    <n v="1"/>
    <n v="7"/>
    <n v="7"/>
    <n v="18"/>
    <n v="29"/>
    <x v="11"/>
    <x v="0"/>
  </r>
  <r>
    <x v="111"/>
    <x v="111"/>
    <x v="2"/>
    <d v="2002-07-27T00:00:00"/>
    <n v="5"/>
    <n v="6"/>
    <n v="7"/>
    <n v="5"/>
    <n v="7"/>
    <n v="7"/>
    <n v="5"/>
    <n v="7"/>
    <n v="5"/>
    <n v="1"/>
    <n v="1"/>
    <n v="7"/>
    <n v="2"/>
    <n v="0"/>
    <n v="0"/>
    <n v="2"/>
    <n v="6"/>
    <n v="6"/>
    <n v="0"/>
    <n v="5"/>
    <n v="6"/>
    <n v="7"/>
    <n v="5"/>
    <n v="7"/>
    <n v="16"/>
    <n v="30"/>
    <x v="18"/>
    <x v="0"/>
  </r>
  <r>
    <x v="112"/>
    <x v="112"/>
    <x v="2"/>
    <d v="2003-12-02T00:00:00"/>
    <n v="2"/>
    <n v="3"/>
    <n v="7"/>
    <n v="7"/>
    <n v="5"/>
    <n v="7"/>
    <n v="6"/>
    <n v="6"/>
    <n v="2"/>
    <n v="1"/>
    <n v="7"/>
    <n v="7"/>
    <n v="0"/>
    <n v="2"/>
    <n v="0"/>
    <n v="5"/>
    <n v="6"/>
    <n v="0"/>
    <n v="0"/>
    <n v="2"/>
    <n v="3"/>
    <n v="7"/>
    <n v="6"/>
    <n v="6"/>
    <n v="13"/>
    <n v="24"/>
    <x v="3"/>
    <x v="1"/>
  </r>
  <r>
    <x v="113"/>
    <x v="113"/>
    <x v="1"/>
    <d v="2004-03-03T00:00:00"/>
    <n v="5"/>
    <n v="4"/>
    <n v="7"/>
    <n v="3"/>
    <n v="3"/>
    <n v="6"/>
    <n v="5"/>
    <n v="5"/>
    <n v="7"/>
    <n v="1"/>
    <n v="3"/>
    <n v="3"/>
    <n v="4"/>
    <n v="4"/>
    <n v="1"/>
    <n v="0"/>
    <n v="6"/>
    <n v="4"/>
    <n v="4"/>
    <n v="5"/>
    <n v="4"/>
    <n v="7"/>
    <n v="5"/>
    <n v="5"/>
    <n v="23"/>
    <n v="26"/>
    <x v="0"/>
    <x v="0"/>
  </r>
  <r>
    <x v="114"/>
    <x v="114"/>
    <x v="1"/>
    <d v="2004-11-09T00:00:00"/>
    <n v="5"/>
    <n v="4"/>
    <n v="6"/>
    <n v="6"/>
    <n v="3"/>
    <n v="4"/>
    <n v="5"/>
    <n v="5"/>
    <n v="5"/>
    <n v="1"/>
    <n v="5"/>
    <n v="5"/>
    <n v="1"/>
    <n v="4"/>
    <n v="3"/>
    <n v="2"/>
    <n v="6"/>
    <n v="2"/>
    <n v="2"/>
    <n v="5"/>
    <n v="4"/>
    <n v="6"/>
    <n v="5"/>
    <n v="5"/>
    <n v="20"/>
    <n v="25"/>
    <x v="7"/>
    <x v="0"/>
  </r>
  <r>
    <x v="115"/>
    <x v="115"/>
    <x v="1"/>
    <d v="2004-11-27T00:00:00"/>
    <n v="6"/>
    <n v="3"/>
    <n v="7"/>
    <n v="5"/>
    <n v="7"/>
    <n v="5"/>
    <n v="7"/>
    <n v="4"/>
    <n v="5"/>
    <n v="3"/>
    <n v="5"/>
    <n v="3"/>
    <n v="2"/>
    <n v="0"/>
    <n v="2"/>
    <n v="2"/>
    <n v="4"/>
    <n v="2"/>
    <n v="4"/>
    <n v="6"/>
    <n v="3"/>
    <n v="7"/>
    <n v="7"/>
    <n v="4"/>
    <n v="16"/>
    <n v="27"/>
    <x v="15"/>
    <x v="0"/>
  </r>
  <r>
    <x v="116"/>
    <x v="116"/>
    <x v="1"/>
    <d v="2004-12-23T00:00:00"/>
    <n v="4"/>
    <n v="3"/>
    <n v="5"/>
    <n v="4"/>
    <n v="3"/>
    <n v="7"/>
    <n v="5"/>
    <n v="5"/>
    <n v="5"/>
    <n v="3"/>
    <n v="5"/>
    <n v="5"/>
    <n v="3"/>
    <n v="4"/>
    <n v="0"/>
    <n v="2"/>
    <n v="4"/>
    <n v="2"/>
    <n v="2"/>
    <n v="4"/>
    <n v="3"/>
    <n v="5"/>
    <n v="5"/>
    <n v="5"/>
    <n v="17"/>
    <n v="22"/>
    <x v="19"/>
    <x v="1"/>
  </r>
  <r>
    <x v="117"/>
    <x v="117"/>
    <x v="1"/>
    <d v="2004-05-12T00:00:00"/>
    <n v="5"/>
    <n v="5"/>
    <n v="7"/>
    <n v="5"/>
    <n v="7"/>
    <n v="5"/>
    <n v="6"/>
    <n v="3"/>
    <n v="7"/>
    <n v="3"/>
    <n v="4"/>
    <n v="7"/>
    <n v="2"/>
    <n v="0"/>
    <n v="2"/>
    <n v="0"/>
    <n v="4"/>
    <n v="3"/>
    <n v="0"/>
    <n v="5"/>
    <n v="5"/>
    <n v="7"/>
    <n v="6"/>
    <n v="3"/>
    <n v="11"/>
    <n v="26"/>
    <x v="3"/>
    <x v="1"/>
  </r>
  <r>
    <x v="118"/>
    <x v="118"/>
    <x v="1"/>
    <d v="2004-03-11T00:00:00"/>
    <n v="7"/>
    <n v="6"/>
    <n v="6"/>
    <n v="4"/>
    <n v="5"/>
    <n v="7"/>
    <n v="2"/>
    <n v="7"/>
    <n v="1"/>
    <n v="3"/>
    <n v="2"/>
    <n v="5"/>
    <n v="3"/>
    <n v="2"/>
    <n v="0"/>
    <n v="6"/>
    <n v="4"/>
    <n v="5"/>
    <n v="2"/>
    <n v="7"/>
    <n v="6"/>
    <n v="6"/>
    <n v="2"/>
    <n v="7"/>
    <n v="22"/>
    <n v="28"/>
    <x v="17"/>
    <x v="0"/>
  </r>
  <r>
    <x v="119"/>
    <x v="119"/>
    <x v="1"/>
    <d v="2004-10-10T00:00:00"/>
    <n v="3"/>
    <n v="4"/>
    <n v="7"/>
    <n v="5"/>
    <n v="6"/>
    <n v="6"/>
    <n v="5"/>
    <n v="6"/>
    <n v="5"/>
    <n v="1"/>
    <n v="2"/>
    <n v="4"/>
    <n v="2"/>
    <n v="1"/>
    <n v="1"/>
    <n v="2"/>
    <n v="6"/>
    <n v="5"/>
    <n v="3"/>
    <n v="3"/>
    <n v="4"/>
    <n v="7"/>
    <n v="5"/>
    <n v="6"/>
    <n v="20"/>
    <n v="25"/>
    <x v="7"/>
    <x v="0"/>
  </r>
  <r>
    <x v="120"/>
    <x v="120"/>
    <x v="1"/>
    <d v="2003-10-18T00:00:00"/>
    <n v="7"/>
    <n v="1"/>
    <n v="6"/>
    <n v="5"/>
    <n v="7"/>
    <n v="1"/>
    <n v="4"/>
    <n v="6"/>
    <n v="3"/>
    <n v="5"/>
    <n v="3"/>
    <n v="6"/>
    <n v="2"/>
    <n v="0"/>
    <n v="6"/>
    <n v="4"/>
    <n v="2"/>
    <n v="4"/>
    <n v="1"/>
    <n v="7"/>
    <n v="1"/>
    <n v="6"/>
    <n v="4"/>
    <n v="6"/>
    <n v="19"/>
    <n v="24"/>
    <x v="15"/>
    <x v="0"/>
  </r>
  <r>
    <x v="121"/>
    <x v="121"/>
    <x v="1"/>
    <d v="2004-02-04T00:00:00"/>
    <n v="5"/>
    <n v="6"/>
    <n v="5"/>
    <n v="4"/>
    <n v="4"/>
    <n v="5"/>
    <n v="4"/>
    <n v="5"/>
    <n v="5"/>
    <n v="6"/>
    <n v="5"/>
    <n v="3"/>
    <n v="3"/>
    <n v="3"/>
    <n v="2"/>
    <n v="2"/>
    <n v="1"/>
    <n v="2"/>
    <n v="4"/>
    <n v="5"/>
    <n v="6"/>
    <n v="5"/>
    <n v="4"/>
    <n v="5"/>
    <n v="17"/>
    <n v="25"/>
    <x v="8"/>
    <x v="0"/>
  </r>
  <r>
    <x v="122"/>
    <x v="122"/>
    <x v="1"/>
    <d v="2004-04-02T00:00:00"/>
    <n v="7"/>
    <n v="5"/>
    <n v="5"/>
    <n v="4"/>
    <n v="5"/>
    <n v="4"/>
    <n v="6"/>
    <n v="4"/>
    <n v="2"/>
    <n v="4"/>
    <n v="4"/>
    <n v="4"/>
    <n v="3"/>
    <n v="2"/>
    <n v="3"/>
    <n v="5"/>
    <n v="3"/>
    <n v="3"/>
    <n v="3"/>
    <n v="7"/>
    <n v="5"/>
    <n v="5"/>
    <n v="6"/>
    <n v="4"/>
    <n v="22"/>
    <n v="27"/>
    <x v="0"/>
    <x v="0"/>
  </r>
  <r>
    <x v="123"/>
    <x v="123"/>
    <x v="1"/>
    <d v="2004-09-27T00:00:00"/>
    <n v="5"/>
    <n v="4"/>
    <n v="4"/>
    <n v="6"/>
    <n v="4"/>
    <n v="5"/>
    <n v="6"/>
    <n v="4"/>
    <n v="3"/>
    <n v="3"/>
    <n v="1"/>
    <n v="4"/>
    <n v="1"/>
    <n v="3"/>
    <n v="2"/>
    <n v="4"/>
    <n v="4"/>
    <n v="6"/>
    <n v="3"/>
    <n v="5"/>
    <n v="4"/>
    <n v="4"/>
    <n v="6"/>
    <n v="4"/>
    <n v="23"/>
    <n v="23"/>
    <x v="18"/>
    <x v="0"/>
  </r>
  <r>
    <x v="124"/>
    <x v="124"/>
    <x v="1"/>
    <d v="2004-08-07T00:00:00"/>
    <n v="6"/>
    <n v="1"/>
    <n v="4"/>
    <n v="6"/>
    <n v="5"/>
    <n v="1"/>
    <n v="6"/>
    <n v="4"/>
    <n v="3"/>
    <n v="4"/>
    <n v="4"/>
    <n v="4"/>
    <n v="1"/>
    <n v="2"/>
    <n v="6"/>
    <n v="4"/>
    <n v="3"/>
    <n v="3"/>
    <n v="3"/>
    <n v="6"/>
    <n v="1"/>
    <n v="4"/>
    <n v="6"/>
    <n v="4"/>
    <n v="22"/>
    <n v="21"/>
    <x v="15"/>
    <x v="0"/>
  </r>
  <r>
    <x v="125"/>
    <x v="125"/>
    <x v="1"/>
    <d v="2004-09-06T00:00:00"/>
    <n v="7"/>
    <n v="4"/>
    <n v="5"/>
    <n v="6"/>
    <n v="7"/>
    <n v="4"/>
    <n v="7"/>
    <n v="4"/>
    <n v="3"/>
    <n v="4"/>
    <n v="4"/>
    <n v="6"/>
    <n v="1"/>
    <n v="0"/>
    <n v="3"/>
    <n v="4"/>
    <n v="3"/>
    <n v="3"/>
    <n v="1"/>
    <n v="7"/>
    <n v="4"/>
    <n v="5"/>
    <n v="7"/>
    <n v="4"/>
    <n v="15"/>
    <n v="27"/>
    <x v="8"/>
    <x v="0"/>
  </r>
  <r>
    <x v="126"/>
    <x v="126"/>
    <x v="1"/>
    <d v="2004-11-18T00:00:00"/>
    <n v="7"/>
    <n v="1"/>
    <n v="3"/>
    <n v="4"/>
    <n v="4"/>
    <n v="1"/>
    <n v="4"/>
    <n v="1"/>
    <n v="4"/>
    <n v="4"/>
    <n v="5"/>
    <n v="3"/>
    <n v="3"/>
    <n v="3"/>
    <n v="6"/>
    <n v="3"/>
    <n v="3"/>
    <n v="2"/>
    <n v="4"/>
    <n v="7"/>
    <n v="1"/>
    <n v="3"/>
    <n v="4"/>
    <n v="1"/>
    <n v="24"/>
    <n v="16"/>
    <x v="9"/>
    <x v="1"/>
  </r>
  <r>
    <x v="127"/>
    <x v="127"/>
    <x v="1"/>
    <d v="2004-09-30T00:00:00"/>
    <n v="7"/>
    <n v="4"/>
    <n v="3"/>
    <n v="5"/>
    <n v="4"/>
    <n v="3"/>
    <n v="7"/>
    <n v="6"/>
    <n v="3"/>
    <n v="4"/>
    <n v="4"/>
    <n v="4"/>
    <n v="2"/>
    <n v="3"/>
    <n v="4"/>
    <n v="4"/>
    <n v="3"/>
    <n v="3"/>
    <n v="3"/>
    <n v="7"/>
    <n v="4"/>
    <n v="3"/>
    <n v="7"/>
    <n v="6"/>
    <n v="22"/>
    <n v="27"/>
    <x v="0"/>
    <x v="0"/>
  </r>
  <r>
    <x v="128"/>
    <x v="128"/>
    <x v="1"/>
    <d v="2005-03-12T00:00:00"/>
    <n v="2"/>
    <n v="4"/>
    <n v="7"/>
    <n v="3"/>
    <n v="4"/>
    <n v="4"/>
    <n v="3"/>
    <n v="6"/>
    <n v="5"/>
    <n v="4"/>
    <n v="3"/>
    <n v="7"/>
    <n v="4"/>
    <n v="3"/>
    <n v="3"/>
    <n v="2"/>
    <n v="3"/>
    <n v="4"/>
    <n v="0"/>
    <n v="2"/>
    <n v="4"/>
    <n v="7"/>
    <n v="3"/>
    <n v="6"/>
    <n v="19"/>
    <n v="22"/>
    <x v="1"/>
    <x v="0"/>
  </r>
  <r>
    <x v="129"/>
    <x v="129"/>
    <x v="1"/>
    <d v="2003-09-11T00:00:00"/>
    <n v="1"/>
    <n v="4"/>
    <n v="7"/>
    <n v="4"/>
    <m/>
    <n v="6"/>
    <n v="7"/>
    <n v="7"/>
    <n v="5"/>
    <n v="7"/>
    <n v="6"/>
    <n v="4"/>
    <n v="3"/>
    <n v="7"/>
    <n v="1"/>
    <n v="2"/>
    <n v="0"/>
    <n v="1"/>
    <n v="3"/>
    <n v="1"/>
    <n v="4"/>
    <n v="7"/>
    <n v="7"/>
    <n v="7"/>
    <n v="17"/>
    <n v="26"/>
    <x v="15"/>
    <x v="0"/>
  </r>
  <r>
    <x v="130"/>
    <x v="130"/>
    <x v="1"/>
    <d v="2004-08-27T00:00:00"/>
    <n v="3"/>
    <n v="3"/>
    <n v="6"/>
    <n v="7"/>
    <n v="4"/>
    <n v="3"/>
    <n v="3"/>
    <n v="6"/>
    <n v="2"/>
    <n v="2"/>
    <n v="7"/>
    <n v="7"/>
    <n v="0"/>
    <n v="3"/>
    <n v="4"/>
    <n v="5"/>
    <n v="5"/>
    <n v="0"/>
    <n v="0"/>
    <n v="3"/>
    <n v="3"/>
    <n v="6"/>
    <n v="3"/>
    <n v="6"/>
    <n v="17"/>
    <n v="21"/>
    <x v="10"/>
    <x v="1"/>
  </r>
  <r>
    <x v="131"/>
    <x v="131"/>
    <x v="1"/>
    <d v="2004-11-10T00:00:00"/>
    <n v="5"/>
    <n v="5"/>
    <n v="5"/>
    <n v="7"/>
    <n v="7"/>
    <n v="4"/>
    <n v="4"/>
    <n v="4"/>
    <n v="4"/>
    <n v="4"/>
    <m/>
    <n v="7"/>
    <n v="0"/>
    <n v="0"/>
    <n v="3"/>
    <n v="3"/>
    <n v="3"/>
    <n v="7"/>
    <n v="0"/>
    <n v="5"/>
    <n v="5"/>
    <n v="5"/>
    <n v="4"/>
    <n v="4"/>
    <n v="16"/>
    <n v="23"/>
    <x v="19"/>
    <x v="1"/>
  </r>
  <r>
    <x v="132"/>
    <x v="132"/>
    <x v="1"/>
    <d v="2004-03-30T00:00:00"/>
    <n v="5"/>
    <n v="4"/>
    <n v="6"/>
    <n v="5"/>
    <n v="4"/>
    <n v="6"/>
    <n v="6"/>
    <n v="4"/>
    <n v="5"/>
    <n v="7"/>
    <n v="7"/>
    <n v="7"/>
    <n v="2"/>
    <n v="3"/>
    <n v="1"/>
    <n v="2"/>
    <n v="0"/>
    <n v="0"/>
    <n v="0"/>
    <n v="5"/>
    <n v="4"/>
    <n v="6"/>
    <n v="6"/>
    <n v="4"/>
    <n v="8"/>
    <n v="25"/>
    <x v="16"/>
    <x v="1"/>
  </r>
  <r>
    <x v="133"/>
    <x v="133"/>
    <x v="1"/>
    <d v="2004-04-30T00:00:00"/>
    <n v="6"/>
    <n v="2"/>
    <n v="4"/>
    <n v="1"/>
    <n v="7"/>
    <n v="4"/>
    <n v="6"/>
    <n v="4"/>
    <n v="2"/>
    <n v="4"/>
    <n v="3"/>
    <n v="7"/>
    <n v="6"/>
    <n v="0"/>
    <n v="3"/>
    <n v="5"/>
    <n v="3"/>
    <n v="4"/>
    <n v="0"/>
    <n v="6"/>
    <n v="2"/>
    <n v="4"/>
    <n v="6"/>
    <n v="4"/>
    <n v="21"/>
    <n v="22"/>
    <x v="15"/>
    <x v="0"/>
  </r>
  <r>
    <x v="134"/>
    <x v="134"/>
    <x v="1"/>
    <d v="2004-08-18T00:00:00"/>
    <n v="7"/>
    <n v="3"/>
    <n v="7"/>
    <n v="6"/>
    <n v="6"/>
    <n v="7"/>
    <n v="6"/>
    <n v="1"/>
    <n v="3"/>
    <n v="1"/>
    <n v="3"/>
    <n v="3"/>
    <n v="1"/>
    <n v="1"/>
    <n v="0"/>
    <n v="4"/>
    <n v="6"/>
    <n v="4"/>
    <n v="4"/>
    <n v="7"/>
    <n v="3"/>
    <n v="7"/>
    <n v="6"/>
    <n v="1"/>
    <n v="20"/>
    <n v="24"/>
    <x v="12"/>
    <x v="0"/>
  </r>
  <r>
    <x v="135"/>
    <x v="135"/>
    <x v="1"/>
    <d v="2003-12-24T00:00:00"/>
    <n v="7"/>
    <n v="4"/>
    <n v="7"/>
    <n v="5"/>
    <n v="7"/>
    <n v="3"/>
    <n v="6"/>
    <n v="4"/>
    <n v="1"/>
    <n v="7"/>
    <n v="7"/>
    <n v="7"/>
    <n v="2"/>
    <n v="0"/>
    <n v="4"/>
    <n v="6"/>
    <n v="0"/>
    <n v="0"/>
    <n v="0"/>
    <n v="7"/>
    <n v="4"/>
    <n v="7"/>
    <n v="6"/>
    <n v="4"/>
    <n v="12"/>
    <n v="28"/>
    <x v="9"/>
    <x v="1"/>
  </r>
  <r>
    <x v="136"/>
    <x v="136"/>
    <x v="1"/>
    <d v="2005-11-02T00:00:00"/>
    <n v="6"/>
    <n v="1"/>
    <n v="4"/>
    <n v="1"/>
    <n v="7"/>
    <n v="2"/>
    <n v="5"/>
    <n v="1"/>
    <n v="3"/>
    <n v="7"/>
    <n v="6"/>
    <n v="4"/>
    <n v="6"/>
    <n v="0"/>
    <n v="5"/>
    <n v="4"/>
    <n v="0"/>
    <n v="1"/>
    <n v="3"/>
    <n v="6"/>
    <n v="1"/>
    <n v="4"/>
    <n v="5"/>
    <n v="1"/>
    <n v="19"/>
    <n v="17"/>
    <x v="14"/>
    <x v="1"/>
  </r>
  <r>
    <x v="137"/>
    <x v="137"/>
    <x v="1"/>
    <d v="2004-02-22T00:00:00"/>
    <n v="5"/>
    <n v="1"/>
    <n v="6"/>
    <n v="6"/>
    <n v="7"/>
    <n v="4"/>
    <n v="7"/>
    <n v="4"/>
    <n v="5"/>
    <n v="1"/>
    <n v="6"/>
    <n v="6"/>
    <n v="1"/>
    <n v="0"/>
    <n v="3"/>
    <n v="2"/>
    <n v="6"/>
    <n v="1"/>
    <n v="1"/>
    <n v="5"/>
    <n v="1"/>
    <n v="6"/>
    <n v="7"/>
    <n v="4"/>
    <n v="14"/>
    <n v="23"/>
    <x v="3"/>
    <x v="1"/>
  </r>
  <r>
    <x v="138"/>
    <x v="138"/>
    <x v="2"/>
    <d v="2003-03-26T00:00:00"/>
    <n v="7"/>
    <n v="4"/>
    <n v="6"/>
    <n v="4"/>
    <n v="5"/>
    <n v="3"/>
    <n v="7"/>
    <n v="5"/>
    <n v="1"/>
    <n v="4"/>
    <n v="3"/>
    <n v="6"/>
    <n v="3"/>
    <n v="2"/>
    <n v="4"/>
    <n v="6"/>
    <n v="3"/>
    <n v="4"/>
    <n v="1"/>
    <n v="7"/>
    <n v="4"/>
    <n v="6"/>
    <n v="7"/>
    <n v="5"/>
    <n v="23"/>
    <n v="29"/>
    <x v="21"/>
    <x v="0"/>
  </r>
  <r>
    <x v="139"/>
    <x v="139"/>
    <x v="1"/>
    <d v="2003-09-17T00:00:00"/>
    <n v="7"/>
    <n v="2"/>
    <n v="5"/>
    <n v="1"/>
    <n v="7"/>
    <n v="7"/>
    <n v="6"/>
    <n v="7"/>
    <n v="4"/>
    <n v="2"/>
    <n v="2"/>
    <n v="7"/>
    <n v="6"/>
    <n v="0"/>
    <n v="0"/>
    <n v="3"/>
    <n v="5"/>
    <n v="5"/>
    <n v="0"/>
    <n v="7"/>
    <n v="2"/>
    <n v="5"/>
    <n v="6"/>
    <n v="7"/>
    <n v="19"/>
    <n v="27"/>
    <x v="18"/>
    <x v="0"/>
  </r>
  <r>
    <x v="140"/>
    <x v="140"/>
    <x v="0"/>
    <d v="2004-06-29T00:00:00"/>
    <n v="7"/>
    <n v="3"/>
    <n v="6"/>
    <n v="7"/>
    <n v="4"/>
    <n v="5"/>
    <n v="7"/>
    <n v="3"/>
    <n v="7"/>
    <n v="4"/>
    <n v="5"/>
    <n v="2"/>
    <n v="0"/>
    <n v="3"/>
    <n v="2"/>
    <n v="0"/>
    <n v="3"/>
    <n v="2"/>
    <n v="5"/>
    <n v="7"/>
    <n v="3"/>
    <n v="6"/>
    <n v="7"/>
    <n v="3"/>
    <n v="15"/>
    <n v="26"/>
    <x v="1"/>
    <x v="0"/>
  </r>
  <r>
    <x v="141"/>
    <x v="141"/>
    <x v="0"/>
    <d v="2004-06-14T00:00:00"/>
    <n v="1"/>
    <n v="4"/>
    <n v="6"/>
    <n v="5"/>
    <n v="4"/>
    <n v="5"/>
    <n v="4"/>
    <n v="5"/>
    <n v="6"/>
    <n v="4"/>
    <n v="1"/>
    <n v="4"/>
    <n v="2"/>
    <n v="3"/>
    <n v="2"/>
    <n v="1"/>
    <n v="3"/>
    <n v="6"/>
    <n v="3"/>
    <n v="1"/>
    <n v="4"/>
    <n v="6"/>
    <n v="4"/>
    <n v="5"/>
    <n v="20"/>
    <n v="20"/>
    <x v="9"/>
    <x v="1"/>
  </r>
  <r>
    <x v="142"/>
    <x v="142"/>
    <x v="1"/>
    <d v="2005-01-03T00:00:00"/>
    <n v="6"/>
    <n v="1"/>
    <n v="4"/>
    <n v="1"/>
    <n v="7"/>
    <n v="2"/>
    <n v="5"/>
    <n v="1"/>
    <n v="3"/>
    <n v="7"/>
    <n v="6"/>
    <n v="4"/>
    <n v="6"/>
    <n v="0"/>
    <n v="5"/>
    <n v="4"/>
    <n v="0"/>
    <n v="1"/>
    <n v="3"/>
    <n v="6"/>
    <n v="1"/>
    <n v="4"/>
    <n v="5"/>
    <n v="1"/>
    <n v="19"/>
    <n v="17"/>
    <x v="14"/>
    <x v="1"/>
  </r>
  <r>
    <x v="143"/>
    <x v="143"/>
    <x v="2"/>
    <d v="2003-12-29T00:00:00"/>
    <n v="5"/>
    <n v="4"/>
    <n v="2"/>
    <n v="4"/>
    <n v="3"/>
    <n v="1"/>
    <n v="4"/>
    <n v="4"/>
    <n v="2"/>
    <n v="5"/>
    <n v="5"/>
    <n v="2"/>
    <n v="3"/>
    <n v="4"/>
    <n v="6"/>
    <n v="5"/>
    <n v="2"/>
    <n v="2"/>
    <n v="5"/>
    <n v="5"/>
    <n v="4"/>
    <n v="2"/>
    <n v="4"/>
    <n v="4"/>
    <n v="27"/>
    <n v="19"/>
    <x v="18"/>
    <x v="0"/>
  </r>
  <r>
    <x v="144"/>
    <x v="144"/>
    <x v="2"/>
    <d v="2004-01-19T00:00:00"/>
    <n v="5"/>
    <n v="1"/>
    <n v="4"/>
    <n v="3"/>
    <n v="6"/>
    <n v="5"/>
    <n v="7"/>
    <n v="7"/>
    <n v="2"/>
    <n v="6"/>
    <n v="4"/>
    <n v="4"/>
    <n v="4"/>
    <n v="1"/>
    <n v="2"/>
    <n v="5"/>
    <n v="1"/>
    <n v="3"/>
    <n v="3"/>
    <n v="5"/>
    <n v="1"/>
    <n v="4"/>
    <n v="7"/>
    <n v="7"/>
    <n v="19"/>
    <n v="24"/>
    <x v="15"/>
    <x v="0"/>
  </r>
  <r>
    <x v="145"/>
    <x v="145"/>
    <x v="2"/>
    <d v="2004-06-12T00:00:00"/>
    <n v="4"/>
    <n v="7"/>
    <n v="5"/>
    <n v="2"/>
    <n v="4"/>
    <n v="5"/>
    <n v="6"/>
    <n v="3"/>
    <n v="2"/>
    <n v="4"/>
    <n v="6"/>
    <n v="7"/>
    <n v="5"/>
    <n v="3"/>
    <n v="2"/>
    <n v="5"/>
    <n v="3"/>
    <n v="1"/>
    <n v="0"/>
    <n v="4"/>
    <n v="7"/>
    <n v="5"/>
    <n v="6"/>
    <n v="3"/>
    <n v="19"/>
    <n v="25"/>
    <x v="12"/>
    <x v="0"/>
  </r>
  <r>
    <x v="146"/>
    <x v="146"/>
    <x v="2"/>
    <d v="2004-04-12T00:00:00"/>
    <n v="6"/>
    <n v="5"/>
    <n v="4"/>
    <n v="5"/>
    <n v="7"/>
    <n v="4"/>
    <n v="7"/>
    <n v="3"/>
    <n v="3"/>
    <n v="6"/>
    <n v="4"/>
    <n v="5"/>
    <n v="2"/>
    <n v="0"/>
    <n v="3"/>
    <n v="4"/>
    <n v="1"/>
    <n v="3"/>
    <n v="2"/>
    <n v="6"/>
    <n v="5"/>
    <n v="4"/>
    <n v="7"/>
    <n v="3"/>
    <n v="15"/>
    <n v="25"/>
    <x v="9"/>
    <x v="1"/>
  </r>
  <r>
    <x v="147"/>
    <x v="147"/>
    <x v="1"/>
    <d v="2000-07-19T00:00:00"/>
    <n v="6"/>
    <n v="6"/>
    <n v="5"/>
    <n v="1"/>
    <n v="2"/>
    <n v="7"/>
    <n v="2"/>
    <n v="6"/>
    <n v="5"/>
    <n v="7"/>
    <n v="1"/>
    <n v="2"/>
    <n v="6"/>
    <n v="5"/>
    <n v="0"/>
    <n v="2"/>
    <n v="0"/>
    <n v="6"/>
    <n v="5"/>
    <n v="6"/>
    <n v="6"/>
    <n v="5"/>
    <n v="2"/>
    <n v="6"/>
    <n v="24"/>
    <n v="25"/>
    <x v="0"/>
    <x v="0"/>
  </r>
  <r>
    <x v="148"/>
    <x v="148"/>
    <x v="1"/>
    <d v="2004-12-01T00:00:00"/>
    <n v="5"/>
    <n v="5"/>
    <n v="2"/>
    <n v="4"/>
    <n v="5"/>
    <n v="6"/>
    <n v="5"/>
    <n v="5"/>
    <n v="2"/>
    <n v="1"/>
    <n v="4"/>
    <n v="5"/>
    <n v="3"/>
    <n v="2"/>
    <n v="1"/>
    <n v="5"/>
    <n v="6"/>
    <n v="3"/>
    <n v="2"/>
    <n v="5"/>
    <n v="5"/>
    <n v="2"/>
    <n v="5"/>
    <n v="5"/>
    <n v="22"/>
    <n v="22"/>
    <x v="12"/>
    <x v="0"/>
  </r>
  <r>
    <x v="149"/>
    <x v="149"/>
    <x v="1"/>
    <d v="2005-01-20T00:00:00"/>
    <n v="7"/>
    <n v="7"/>
    <n v="4"/>
    <n v="4"/>
    <n v="4"/>
    <n v="5"/>
    <n v="4"/>
    <n v="7"/>
    <n v="4"/>
    <n v="6"/>
    <n v="4"/>
    <n v="4"/>
    <n v="3"/>
    <n v="3"/>
    <n v="2"/>
    <n v="3"/>
    <n v="1"/>
    <n v="3"/>
    <n v="3"/>
    <n v="7"/>
    <n v="7"/>
    <n v="4"/>
    <n v="4"/>
    <n v="7"/>
    <n v="18"/>
    <n v="29"/>
    <x v="11"/>
    <x v="0"/>
  </r>
  <r>
    <x v="150"/>
    <x v="150"/>
    <x v="1"/>
    <d v="2003-02-12T00:00:00"/>
    <n v="4"/>
    <n v="7"/>
    <n v="7"/>
    <n v="6"/>
    <n v="7"/>
    <n v="1"/>
    <n v="4"/>
    <n v="4"/>
    <n v="7"/>
    <n v="5"/>
    <n v="6"/>
    <n v="4"/>
    <n v="1"/>
    <n v="0"/>
    <n v="6"/>
    <n v="0"/>
    <n v="2"/>
    <n v="1"/>
    <n v="3"/>
    <n v="4"/>
    <n v="7"/>
    <n v="7"/>
    <n v="4"/>
    <n v="4"/>
    <n v="13"/>
    <n v="26"/>
    <x v="19"/>
    <x v="1"/>
  </r>
  <r>
    <x v="151"/>
    <x v="151"/>
    <x v="1"/>
    <d v="2004-01-01T00:00:00"/>
    <n v="1"/>
    <n v="7"/>
    <n v="1"/>
    <n v="7"/>
    <n v="1"/>
    <n v="4"/>
    <n v="2"/>
    <n v="1"/>
    <n v="1"/>
    <n v="7"/>
    <n v="7"/>
    <n v="2"/>
    <n v="0"/>
    <n v="6"/>
    <n v="3"/>
    <n v="6"/>
    <n v="0"/>
    <n v="0"/>
    <n v="5"/>
    <n v="1"/>
    <n v="7"/>
    <n v="1"/>
    <n v="2"/>
    <n v="1"/>
    <n v="20"/>
    <n v="12"/>
    <x v="13"/>
    <x v="1"/>
  </r>
  <r>
    <x v="152"/>
    <x v="152"/>
    <x v="2"/>
    <d v="2003-11-08T00:00:00"/>
    <n v="4"/>
    <n v="5"/>
    <n v="1"/>
    <n v="1"/>
    <n v="6"/>
    <n v="7"/>
    <n v="7"/>
    <n v="7"/>
    <n v="1"/>
    <n v="4"/>
    <n v="4"/>
    <n v="6"/>
    <n v="6"/>
    <n v="1"/>
    <n v="0"/>
    <n v="6"/>
    <n v="3"/>
    <n v="3"/>
    <n v="1"/>
    <n v="4"/>
    <n v="5"/>
    <n v="1"/>
    <n v="7"/>
    <n v="7"/>
    <n v="20"/>
    <n v="24"/>
    <x v="12"/>
    <x v="0"/>
  </r>
  <r>
    <x v="153"/>
    <x v="153"/>
    <x v="2"/>
    <d v="2004-06-13T00:00:00"/>
    <n v="4"/>
    <n v="7"/>
    <n v="5"/>
    <n v="2"/>
    <n v="5"/>
    <n v="7"/>
    <n v="7"/>
    <n v="4"/>
    <n v="6"/>
    <n v="1"/>
    <n v="5"/>
    <n v="7"/>
    <n v="5"/>
    <n v="2"/>
    <n v="0"/>
    <n v="1"/>
    <n v="6"/>
    <n v="2"/>
    <n v="0"/>
    <n v="4"/>
    <n v="7"/>
    <n v="5"/>
    <n v="7"/>
    <n v="4"/>
    <n v="16"/>
    <n v="27"/>
    <x v="15"/>
    <x v="0"/>
  </r>
  <r>
    <x v="154"/>
    <x v="154"/>
    <x v="2"/>
    <d v="2004-04-22T00:00:00"/>
    <n v="5"/>
    <n v="4"/>
    <n v="1"/>
    <n v="3"/>
    <n v="6"/>
    <n v="7"/>
    <n v="7"/>
    <n v="7"/>
    <n v="4"/>
    <n v="2"/>
    <n v="4"/>
    <n v="6"/>
    <n v="4"/>
    <n v="1"/>
    <n v="0"/>
    <n v="3"/>
    <n v="5"/>
    <n v="3"/>
    <n v="1"/>
    <n v="5"/>
    <n v="4"/>
    <n v="1"/>
    <n v="7"/>
    <n v="7"/>
    <n v="17"/>
    <n v="24"/>
    <x v="1"/>
    <x v="0"/>
  </r>
  <r>
    <x v="155"/>
    <x v="155"/>
    <x v="2"/>
    <d v="2004-12-19T00:00:00"/>
    <n v="5"/>
    <n v="2"/>
    <n v="4"/>
    <n v="4"/>
    <n v="7"/>
    <n v="6"/>
    <n v="5"/>
    <n v="4"/>
    <n v="3"/>
    <n v="3"/>
    <n v="4"/>
    <n v="6"/>
    <n v="3"/>
    <n v="0"/>
    <n v="1"/>
    <n v="4"/>
    <n v="4"/>
    <n v="3"/>
    <n v="1"/>
    <n v="5"/>
    <n v="2"/>
    <n v="4"/>
    <n v="5"/>
    <n v="4"/>
    <n v="16"/>
    <n v="20"/>
    <x v="14"/>
    <x v="1"/>
  </r>
  <r>
    <x v="156"/>
    <x v="156"/>
    <x v="3"/>
    <d v="2004-04-10T00:00:00"/>
    <n v="5"/>
    <n v="4"/>
    <n v="1"/>
    <n v="3"/>
    <n v="6"/>
    <n v="7"/>
    <n v="3"/>
    <n v="7"/>
    <n v="4"/>
    <n v="2"/>
    <n v="7"/>
    <n v="5"/>
    <n v="4"/>
    <n v="1"/>
    <n v="0"/>
    <n v="3"/>
    <n v="5"/>
    <n v="0"/>
    <n v="2"/>
    <n v="5"/>
    <n v="4"/>
    <n v="1"/>
    <n v="3"/>
    <n v="7"/>
    <n v="15"/>
    <n v="20"/>
    <x v="2"/>
    <x v="1"/>
  </r>
  <r>
    <x v="157"/>
    <x v="157"/>
    <x v="1"/>
    <d v="2004-04-03T00:00:00"/>
    <n v="6"/>
    <n v="7"/>
    <n v="7"/>
    <n v="6"/>
    <n v="6"/>
    <n v="4"/>
    <n v="6"/>
    <n v="6"/>
    <n v="3"/>
    <n v="2"/>
    <n v="5"/>
    <n v="5"/>
    <n v="1"/>
    <n v="1"/>
    <n v="3"/>
    <n v="4"/>
    <n v="5"/>
    <n v="2"/>
    <n v="2"/>
    <n v="6"/>
    <n v="7"/>
    <n v="7"/>
    <n v="6"/>
    <n v="6"/>
    <n v="18"/>
    <n v="32"/>
    <x v="17"/>
    <x v="0"/>
  </r>
  <r>
    <x v="158"/>
    <x v="158"/>
    <x v="1"/>
    <d v="2004-04-02T00:00:00"/>
    <n v="4"/>
    <n v="5"/>
    <n v="6"/>
    <n v="4"/>
    <n v="5"/>
    <n v="1"/>
    <n v="6"/>
    <n v="7"/>
    <n v="5"/>
    <n v="1"/>
    <n v="7"/>
    <n v="5"/>
    <n v="3"/>
    <n v="2"/>
    <n v="6"/>
    <n v="2"/>
    <n v="6"/>
    <n v="0"/>
    <n v="2"/>
    <n v="4"/>
    <n v="5"/>
    <n v="6"/>
    <n v="6"/>
    <n v="7"/>
    <n v="21"/>
    <n v="28"/>
    <x v="0"/>
    <x v="0"/>
  </r>
  <r>
    <x v="159"/>
    <x v="159"/>
    <x v="1"/>
    <d v="2004-07-10T00:00:00"/>
    <n v="6"/>
    <n v="4"/>
    <n v="5"/>
    <n v="4"/>
    <n v="6"/>
    <n v="7"/>
    <n v="6"/>
    <n v="1"/>
    <n v="1"/>
    <n v="1"/>
    <n v="1"/>
    <n v="7"/>
    <n v="3"/>
    <n v="1"/>
    <n v="0"/>
    <n v="6"/>
    <n v="6"/>
    <n v="6"/>
    <n v="0"/>
    <n v="6"/>
    <n v="4"/>
    <n v="5"/>
    <n v="6"/>
    <n v="1"/>
    <n v="22"/>
    <n v="22"/>
    <x v="12"/>
    <x v="0"/>
  </r>
  <r>
    <x v="160"/>
    <x v="160"/>
    <x v="1"/>
    <d v="2002-10-18T00:00:00"/>
    <n v="5"/>
    <n v="2"/>
    <n v="7"/>
    <n v="4"/>
    <n v="5"/>
    <n v="1"/>
    <n v="6"/>
    <n v="5"/>
    <n v="2"/>
    <n v="5"/>
    <n v="7"/>
    <n v="7"/>
    <n v="3"/>
    <n v="2"/>
    <n v="6"/>
    <n v="5"/>
    <n v="2"/>
    <n v="0"/>
    <n v="0"/>
    <n v="5"/>
    <n v="2"/>
    <n v="7"/>
    <n v="6"/>
    <n v="5"/>
    <n v="18"/>
    <n v="25"/>
    <x v="15"/>
    <x v="0"/>
  </r>
  <r>
    <x v="161"/>
    <x v="161"/>
    <x v="1"/>
    <d v="2004-08-26T00:00:00"/>
    <n v="5"/>
    <n v="1"/>
    <n v="2"/>
    <n v="5"/>
    <n v="7"/>
    <n v="1"/>
    <n v="3"/>
    <n v="1"/>
    <n v="5"/>
    <n v="3"/>
    <n v="5"/>
    <n v="7"/>
    <n v="2"/>
    <n v="0"/>
    <n v="6"/>
    <n v="2"/>
    <n v="4"/>
    <n v="2"/>
    <n v="0"/>
    <n v="5"/>
    <n v="1"/>
    <n v="2"/>
    <n v="3"/>
    <n v="1"/>
    <n v="16"/>
    <n v="12"/>
    <x v="22"/>
    <x v="1"/>
  </r>
  <r>
    <x v="162"/>
    <x v="162"/>
    <x v="1"/>
    <d v="2004-09-10T00:00:00"/>
    <n v="4"/>
    <n v="5"/>
    <n v="6"/>
    <n v="4"/>
    <n v="6"/>
    <n v="2"/>
    <n v="4"/>
    <n v="2"/>
    <n v="4"/>
    <n v="6"/>
    <n v="6"/>
    <n v="6"/>
    <n v="3"/>
    <n v="1"/>
    <n v="5"/>
    <n v="3"/>
    <n v="1"/>
    <n v="1"/>
    <n v="1"/>
    <n v="4"/>
    <n v="5"/>
    <n v="6"/>
    <n v="4"/>
    <n v="2"/>
    <n v="15"/>
    <n v="21"/>
    <x v="14"/>
    <x v="1"/>
  </r>
  <r>
    <x v="163"/>
    <x v="163"/>
    <x v="1"/>
    <d v="2004-05-24T00:00:00"/>
    <n v="5"/>
    <n v="5"/>
    <n v="5"/>
    <n v="6"/>
    <n v="6"/>
    <n v="4"/>
    <n v="4"/>
    <n v="5"/>
    <n v="4"/>
    <n v="4"/>
    <n v="4"/>
    <n v="7"/>
    <n v="1"/>
    <n v="1"/>
    <n v="3"/>
    <n v="3"/>
    <n v="3"/>
    <n v="3"/>
    <n v="0"/>
    <n v="5"/>
    <n v="5"/>
    <n v="5"/>
    <n v="4"/>
    <n v="5"/>
    <n v="14"/>
    <n v="24"/>
    <x v="10"/>
    <x v="1"/>
  </r>
  <r>
    <x v="164"/>
    <x v="164"/>
    <x v="1"/>
    <d v="2004-04-05T00:00:00"/>
    <n v="5"/>
    <n v="5"/>
    <n v="5"/>
    <n v="6"/>
    <n v="3"/>
    <n v="2"/>
    <n v="6"/>
    <n v="2"/>
    <n v="5"/>
    <n v="6"/>
    <n v="6"/>
    <n v="7"/>
    <n v="1"/>
    <n v="4"/>
    <n v="5"/>
    <n v="2"/>
    <n v="1"/>
    <n v="1"/>
    <n v="0"/>
    <n v="5"/>
    <n v="5"/>
    <n v="5"/>
    <n v="6"/>
    <n v="2"/>
    <n v="14"/>
    <n v="23"/>
    <x v="3"/>
    <x v="1"/>
  </r>
  <r>
    <x v="165"/>
    <x v="165"/>
    <x v="1"/>
    <d v="2003-06-21T00:00:00"/>
    <n v="5"/>
    <n v="4"/>
    <n v="3"/>
    <n v="6"/>
    <n v="4"/>
    <n v="4"/>
    <n v="5"/>
    <n v="6"/>
    <n v="6"/>
    <n v="7"/>
    <n v="6"/>
    <n v="6"/>
    <n v="1"/>
    <n v="3"/>
    <n v="3"/>
    <n v="1"/>
    <n v="0"/>
    <n v="1"/>
    <n v="1"/>
    <n v="5"/>
    <n v="4"/>
    <n v="3"/>
    <n v="5"/>
    <n v="6"/>
    <n v="10"/>
    <n v="23"/>
    <x v="16"/>
    <x v="1"/>
  </r>
  <r>
    <x v="166"/>
    <x v="166"/>
    <x v="1"/>
    <d v="2004-03-04T00:00:00"/>
    <n v="5"/>
    <n v="5"/>
    <n v="2"/>
    <n v="6"/>
    <n v="7"/>
    <n v="6"/>
    <n v="6"/>
    <n v="5"/>
    <n v="6"/>
    <n v="6"/>
    <n v="3"/>
    <n v="5"/>
    <n v="1"/>
    <n v="0"/>
    <n v="1"/>
    <n v="1"/>
    <n v="1"/>
    <n v="4"/>
    <n v="2"/>
    <n v="5"/>
    <n v="5"/>
    <n v="2"/>
    <n v="6"/>
    <n v="5"/>
    <n v="10"/>
    <n v="23"/>
    <x v="1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8.077844311377245"/>
    <n v="22.724550898203592"/>
    <n v="40.802395209580837"/>
    <n v="16.625"/>
    <n v="24.75"/>
    <n v="41.375"/>
  </r>
  <r>
    <x v="1"/>
    <n v="18"/>
    <n v="23"/>
    <n v="41"/>
    <n v="19"/>
    <n v="25"/>
    <n v="44"/>
  </r>
  <r>
    <x v="2"/>
    <n v="17"/>
    <n v="23"/>
    <n v="43"/>
    <n v="19"/>
    <n v="23"/>
    <n v="4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27"/>
    <n v="20"/>
    <n v="24"/>
    <n v="19"/>
    <n v="4"/>
    <n v="17"/>
  </r>
  <r>
    <x v="1"/>
    <n v="18"/>
    <n v="23"/>
    <n v="41"/>
    <n v="18.5"/>
    <n v="25"/>
    <n v="43"/>
  </r>
  <r>
    <x v="2"/>
    <n v="22.562874251496979"/>
    <n v="15.724550898203592"/>
    <n v="32.724550898203589"/>
    <n v="43.125"/>
    <n v="5.25"/>
    <n v="81.875"/>
  </r>
  <r>
    <x v="3"/>
    <n v="21.401125891928718"/>
    <n v="15.648678690523145"/>
    <n v="27.895084083330346"/>
    <n v="37.484375"/>
    <n v="2.1875"/>
    <n v="37.984375"/>
  </r>
  <r>
    <x v="4"/>
    <n v="21.530048337060805"/>
    <n v="15.742947839261246"/>
    <n v="28.063126758530984"/>
    <n v="42.839285714285715"/>
    <n v="2.5"/>
    <n v="43.410714285714285"/>
  </r>
  <r>
    <x v="5"/>
    <n v="4.6400483119317633"/>
    <n v="3.9677383783789533"/>
    <n v="5.2974641819016561"/>
    <n v="6.5451727031672524"/>
    <n v="1.5811388300841898"/>
    <n v="6.5886807697530987"/>
  </r>
  <r>
    <x v="6"/>
    <n v="4.6261350922696494"/>
    <n v="3.9558410850946912"/>
    <n v="5.2815796958230541"/>
    <n v="6.1224484481292283"/>
    <n v="1.479019945774904"/>
    <n v="6.1631465178105254"/>
  </r>
  <r>
    <x v="7"/>
    <n v="4.6400483119317633"/>
    <n v="3.9677383783789533"/>
    <n v="5.2974641819016561"/>
    <n v="6.5451727031672524"/>
    <n v="1.5811388300841898"/>
    <n v="6.588680769753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1CB23-E338-4F71-B66B-F36BFFB6EB4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0:T218" firstHeaderRow="0" firstDataRow="1" firstDataCol="1"/>
  <pivotFields count="32">
    <pivotField showAll="0">
      <items count="1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t="default"/>
      </items>
    </pivotField>
    <pivotField axis="axisRow" showAll="0">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showAll="0">
      <items count="5">
        <item x="2"/>
        <item x="1"/>
        <item x="3"/>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24">
        <item x="22"/>
        <item x="5"/>
        <item x="13"/>
        <item x="16"/>
        <item x="4"/>
        <item x="2"/>
        <item x="14"/>
        <item x="3"/>
        <item x="10"/>
        <item x="19"/>
        <item x="9"/>
        <item x="1"/>
        <item x="8"/>
        <item x="15"/>
        <item x="12"/>
        <item x="7"/>
        <item x="18"/>
        <item x="11"/>
        <item x="6"/>
        <item x="0"/>
        <item x="17"/>
        <item x="20"/>
        <item x="21"/>
        <item t="default"/>
      </items>
    </pivotField>
    <pivotField showAll="0">
      <items count="3">
        <item x="1"/>
        <item x="0"/>
        <item t="default"/>
      </items>
    </pivotField>
  </pivotFields>
  <rowFields count="1">
    <field x="1"/>
  </rowFields>
  <rowItems count="1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cfc8" fld="27" baseField="0" baseItem="0"/>
    <dataField name="Sum of  cfc7" fld="26" baseField="0" baseItem="0"/>
    <dataField name="Sum of  cfc3" fld="25" baseField="0" baseItem="0"/>
    <dataField name="Sum of  cfc2" fld="24" baseField="0" baseItem="0"/>
    <dataField name="Sum of cfc1" fld="23" baseField="0" baseItem="0"/>
    <dataField name="Sum of  cfc12" fld="22" baseField="0" baseItem="0"/>
    <dataField name="Sum of  cfc11" fld="21" baseField="0" baseItem="0"/>
    <dataField name="Sum of  cfc10" fld="20" baseField="0" baseItem="0"/>
    <dataField name="Sum of  cfc9" fld="19" baseField="0" baseItem="0"/>
    <dataField name="Sum of  cfc6" fld="18" baseField="0" baseItem="0"/>
    <dataField name="Sum of  cfc5" fld="17" baseField="0" baseItem="0"/>
    <dataField name="Sum of cfc4" fld="16" baseField="0" baseItem="0"/>
    <dataField name="Sum of CFC-I Scale" fld="28" baseField="0" baseItem="0"/>
    <dataField name="Sum of CFC-F Scale" fld="29" baseField="0" baseItem="0"/>
    <dataField name="Sum of CFC-Total-Scale" fld="30" baseField="0" baseItem="0"/>
  </dataFields>
  <formats count="3">
    <format dxfId="48">
      <pivotArea field="1" type="button" dataOnly="0" labelOnly="1" outline="0" axis="axisRow" fieldPosition="0"/>
    </format>
    <format dxfId="47">
      <pivotArea dataOnly="0" labelOnly="1" outline="0" fieldPosition="0">
        <references count="1">
          <reference field="4294967294" count="15">
            <x v="0"/>
            <x v="1"/>
            <x v="2"/>
            <x v="3"/>
            <x v="4"/>
            <x v="5"/>
            <x v="6"/>
            <x v="7"/>
            <x v="8"/>
            <x v="9"/>
            <x v="10"/>
            <x v="11"/>
            <x v="12"/>
            <x v="13"/>
            <x v="14"/>
          </reference>
        </references>
      </pivotArea>
    </format>
    <format dxfId="46">
      <pivotArea dataOnly="0" labelOnly="1" fieldPosition="0">
        <references count="1">
          <reference field="1" count="0"/>
        </references>
      </pivotArea>
    </format>
  </formats>
  <conditionalFormats count="7">
    <conditionalFormat priority="7">
      <pivotAreas count="1">
        <pivotArea outline="0" fieldPosition="0">
          <references count="1">
            <reference field="4294967294" count="1">
              <x v="14"/>
            </reference>
          </references>
        </pivotArea>
      </pivotAreas>
    </conditionalFormat>
    <conditionalFormat priority="6">
      <pivotAreas count="1">
        <pivotArea type="data" collapsedLevelsAreSubtotals="1" fieldPosition="0">
          <references count="2">
            <reference field="4294967294" count="1" selected="0">
              <x v="14"/>
            </reference>
            <reference field="1" count="1">
              <x v="0"/>
            </reference>
          </references>
        </pivotArea>
      </pivotAreas>
    </conditionalFormat>
    <conditionalFormat priority="5">
      <pivotAreas count="1">
        <pivotArea outline="0" fieldPosition="0">
          <references count="1">
            <reference field="4294967294" count="1">
              <x v="14"/>
            </reference>
          </references>
        </pivotArea>
      </pivotAreas>
    </conditionalFormat>
    <conditionalFormat priority="4">
      <pivotAreas count="1">
        <pivotArea outline="0" fieldPosition="0">
          <references count="1">
            <reference field="4294967294" count="1">
              <x v="14"/>
            </reference>
          </references>
        </pivotArea>
      </pivotAreas>
    </conditionalFormat>
    <conditionalFormat priority="3">
      <pivotAreas count="1">
        <pivotArea outline="0" fieldPosition="0">
          <references count="1">
            <reference field="4294967294" count="1">
              <x v="12"/>
            </reference>
          </references>
        </pivotArea>
      </pivotAreas>
    </conditionalFormat>
    <conditionalFormat priority="2">
      <pivotAreas count="1">
        <pivotArea outline="0" fieldPosition="0">
          <references count="1">
            <reference field="4294967294" count="1">
              <x v="12"/>
            </reference>
          </references>
        </pivotArea>
      </pivotAreas>
    </conditionalFormat>
    <conditionalFormat priority="1">
      <pivotAreas count="1">
        <pivotArea outline="0" fieldPosition="0">
          <references count="1">
            <reference field="4294967294" count="1">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CABF6B-83EB-427D-BA3F-53347AC6117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B4:BB7" firstHeaderRow="1" firstDataRow="1" firstDataCol="1"/>
  <pivotFields count="32">
    <pivotField showAll="0"/>
    <pivotField showAll="0"/>
    <pivotField showAll="0">
      <items count="5">
        <item x="2"/>
        <item x="1"/>
        <item x="3"/>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5B666D-E454-41CA-97A2-ECD9CF5967B3}" name="top5 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5:B51" firstHeaderRow="1" firstDataRow="1" firstDataCol="1"/>
  <pivotFields count="32">
    <pivotField showAll="0"/>
    <pivotField axis="axisRow" showAll="0" measureFilter="1" sortType="descending">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6">
    <i>
      <x v="44"/>
    </i>
    <i>
      <x v="4"/>
    </i>
    <i>
      <x v="77"/>
    </i>
    <i>
      <x v="9"/>
    </i>
    <i>
      <x v="34"/>
    </i>
    <i t="grand">
      <x/>
    </i>
  </rowItems>
  <colItems count="1">
    <i/>
  </colItems>
  <dataFields count="1">
    <dataField name="Sum of CFC-Total-Scale" fld="3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691E34-9274-4398-873C-682F53491EB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7:B60" firstHeaderRow="1" firstDataRow="1" firstDataCol="1"/>
  <pivotFields count="32">
    <pivotField showAll="0"/>
    <pivotField dataField="1" showAll="0">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1"/>
  </rowFields>
  <rowItems count="3">
    <i>
      <x/>
    </i>
    <i>
      <x v="1"/>
    </i>
    <i t="grand">
      <x/>
    </i>
  </rowItems>
  <colItems count="1">
    <i/>
  </colItems>
  <dataFields count="1">
    <dataField name="Count of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1" count="1" selected="0">
            <x v="0"/>
          </reference>
        </references>
      </pivotArea>
    </chartFormat>
    <chartFormat chart="0" format="2">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2B2C6E-D46C-4958-9A61-45DFE8CB40F1}" name="top5 I"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1:B27" firstHeaderRow="1" firstDataRow="1" firstDataCol="1"/>
  <pivotFields count="32">
    <pivotField showAll="0"/>
    <pivotField axis="axisRow" showAll="0" measureFilter="1" sortType="descending">
      <items count="168">
        <item x="98"/>
        <item x="97"/>
        <item x="96"/>
        <item x="95"/>
        <item x="94"/>
        <item x="93"/>
        <item x="92"/>
        <item x="91"/>
        <item x="90"/>
        <item x="89"/>
        <item x="8"/>
        <item x="88"/>
        <item x="87"/>
        <item x="86"/>
        <item x="85"/>
        <item x="84"/>
        <item x="83"/>
        <item x="82"/>
        <item x="81"/>
        <item x="80"/>
        <item x="79"/>
        <item x="7"/>
        <item x="78"/>
        <item x="77"/>
        <item x="76"/>
        <item x="75"/>
        <item x="74"/>
        <item x="73"/>
        <item x="72"/>
        <item x="71"/>
        <item x="70"/>
        <item x="69"/>
        <item x="6"/>
        <item x="68"/>
        <item x="67"/>
        <item x="66"/>
        <item x="65"/>
        <item x="64"/>
        <item x="63"/>
        <item x="62"/>
        <item x="61"/>
        <item x="60"/>
        <item x="59"/>
        <item x="5"/>
        <item x="58"/>
        <item x="57"/>
        <item x="56"/>
        <item x="55"/>
        <item x="54"/>
        <item x="53"/>
        <item x="52"/>
        <item x="51"/>
        <item x="50"/>
        <item x="49"/>
        <item x="4"/>
        <item x="48"/>
        <item x="47"/>
        <item x="46"/>
        <item x="45"/>
        <item x="44"/>
        <item x="43"/>
        <item x="42"/>
        <item x="41"/>
        <item x="40"/>
        <item x="39"/>
        <item x="3"/>
        <item x="38"/>
        <item x="37"/>
        <item x="36"/>
        <item x="35"/>
        <item x="34"/>
        <item x="33"/>
        <item x="32"/>
        <item x="31"/>
        <item x="30"/>
        <item x="29"/>
        <item x="2"/>
        <item x="28"/>
        <item x="27"/>
        <item x="26"/>
        <item x="25"/>
        <item x="24"/>
        <item x="23"/>
        <item x="22"/>
        <item x="21"/>
        <item x="20"/>
        <item x="19"/>
        <item x="1"/>
        <item x="18"/>
        <item x="17"/>
        <item x="16"/>
        <item x="166"/>
        <item x="165"/>
        <item x="164"/>
        <item x="163"/>
        <item x="162"/>
        <item x="161"/>
        <item x="160"/>
        <item x="159"/>
        <item x="15"/>
        <item x="158"/>
        <item x="157"/>
        <item x="156"/>
        <item x="155"/>
        <item x="154"/>
        <item x="153"/>
        <item x="152"/>
        <item x="151"/>
        <item x="150"/>
        <item x="149"/>
        <item x="14"/>
        <item x="148"/>
        <item x="147"/>
        <item x="146"/>
        <item x="145"/>
        <item x="144"/>
        <item x="143"/>
        <item x="142"/>
        <item x="141"/>
        <item x="140"/>
        <item x="139"/>
        <item x="13"/>
        <item x="138"/>
        <item x="137"/>
        <item x="136"/>
        <item x="135"/>
        <item x="134"/>
        <item x="133"/>
        <item x="132"/>
        <item x="131"/>
        <item x="130"/>
        <item x="129"/>
        <item x="12"/>
        <item x="128"/>
        <item x="127"/>
        <item x="126"/>
        <item x="125"/>
        <item x="124"/>
        <item x="123"/>
        <item x="122"/>
        <item x="121"/>
        <item x="120"/>
        <item x="119"/>
        <item x="11"/>
        <item x="118"/>
        <item x="117"/>
        <item x="116"/>
        <item x="115"/>
        <item x="114"/>
        <item x="113"/>
        <item x="112"/>
        <item x="111"/>
        <item x="110"/>
        <item x="109"/>
        <item x="10"/>
        <item x="108"/>
        <item x="107"/>
        <item x="106"/>
        <item x="105"/>
        <item x="104"/>
        <item x="103"/>
        <item x="102"/>
        <item x="101"/>
        <item x="100"/>
        <item x="99"/>
        <item x="9"/>
        <item x="0"/>
        <item t="default"/>
      </items>
      <autoSortScope>
        <pivotArea dataOnly="0" outline="0" fieldPosition="0">
          <references count="1">
            <reference field="4294967294" count="1" selected="0">
              <x v="0"/>
            </reference>
          </references>
        </pivotArea>
      </autoSortScope>
    </pivotField>
    <pivotField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6">
    <i>
      <x v="162"/>
    </i>
    <i>
      <x v="116"/>
    </i>
    <i>
      <x v="23"/>
    </i>
    <i>
      <x v="157"/>
    </i>
    <i>
      <x v="88"/>
    </i>
    <i t="grand">
      <x/>
    </i>
  </rowItems>
  <colItems count="1">
    <i/>
  </colItems>
  <dataFields count="1">
    <dataField name="Sum of CFC-I Scale" fld="2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A0E4AD-A974-4755-946F-764391F66DDE}"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76:L100" firstHeaderRow="1" firstDataRow="1" firstDataCol="1"/>
  <pivotFields count="32">
    <pivotField showAll="0"/>
    <pivotField axis="axisRow" showAll="0" sortType="descending">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3">
        <item h="1" x="1"/>
        <item x="0"/>
        <item t="default"/>
      </items>
    </pivotField>
  </pivotFields>
  <rowFields count="1">
    <field x="1"/>
  </rowFields>
  <rowItems count="24">
    <i>
      <x v="4"/>
    </i>
    <i>
      <x v="50"/>
    </i>
    <i>
      <x v="9"/>
    </i>
    <i>
      <x v="143"/>
    </i>
    <i>
      <x v="78"/>
    </i>
    <i>
      <x v="44"/>
    </i>
    <i>
      <x v="77"/>
    </i>
    <i>
      <x v="34"/>
    </i>
    <i>
      <x v="156"/>
    </i>
    <i>
      <x v="45"/>
    </i>
    <i>
      <x v="60"/>
    </i>
    <i>
      <x v="81"/>
    </i>
    <i>
      <x v="51"/>
    </i>
    <i>
      <x v="52"/>
    </i>
    <i>
      <x v="5"/>
    </i>
    <i>
      <x v="1"/>
    </i>
    <i>
      <x v="14"/>
    </i>
    <i>
      <x v="62"/>
    </i>
    <i>
      <x v="67"/>
    </i>
    <i>
      <x v="80"/>
    </i>
    <i>
      <x v="61"/>
    </i>
    <i>
      <x v="15"/>
    </i>
    <i>
      <x v="56"/>
    </i>
    <i t="grand">
      <x/>
    </i>
  </rowItems>
  <colItems count="1">
    <i/>
  </colItems>
  <dataFields count="1">
    <dataField name="Sum of CFC-I Scale"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B5F978-4ED4-4FFF-A05F-9E541F228ABF}" name="top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15" firstHeaderRow="1" firstDataRow="1" firstDataCol="1"/>
  <pivotFields count="32">
    <pivotField showAll="0"/>
    <pivotField axis="axisRow" showAll="0" measureFilter="1" sortType="ascending">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4">
    <i>
      <x/>
    </i>
    <i>
      <x v="4"/>
    </i>
    <i>
      <x v="17"/>
    </i>
    <i>
      <x v="22"/>
    </i>
    <i>
      <x v="27"/>
    </i>
    <i>
      <x v="32"/>
    </i>
    <i>
      <x v="44"/>
    </i>
    <i>
      <x v="54"/>
    </i>
    <i>
      <x v="65"/>
    </i>
    <i>
      <x v="66"/>
    </i>
    <i>
      <x v="79"/>
    </i>
    <i>
      <x v="110"/>
    </i>
    <i>
      <x v="166"/>
    </i>
    <i t="grand">
      <x/>
    </i>
  </rowItems>
  <colItems count="1">
    <i/>
  </colItems>
  <dataFields count="1">
    <dataField name="Sum of CFC-Total-Scale" fld="3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0679E7-0743-496B-9512-79E88530A6DC}" name="top5 F"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4:B42" firstHeaderRow="1" firstDataRow="1" firstDataCol="1"/>
  <pivotFields count="32">
    <pivotField showAll="0"/>
    <pivotField axis="axisRow" showAll="0" measureFilter="1" sortType="descending">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8">
    <i>
      <x v="15"/>
    </i>
    <i>
      <x v="44"/>
    </i>
    <i>
      <x v="14"/>
    </i>
    <i>
      <x v="56"/>
    </i>
    <i>
      <x v="61"/>
    </i>
    <i>
      <x v="80"/>
    </i>
    <i>
      <x v="67"/>
    </i>
    <i t="grand">
      <x/>
    </i>
  </rowItems>
  <colItems count="1">
    <i/>
  </colItems>
  <dataFields count="1">
    <dataField name="Sum of CFC-F Scale" fld="2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C74D29-487D-4CE3-A8BA-09D18831D8A7}"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2:A84" firstHeaderRow="1" firstDataRow="1" firstDataCol="1"/>
  <pivotFields count="32">
    <pivotField showAll="0"/>
    <pivotField showAll="0">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axis="axisRow"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s>
  <rowFields count="1">
    <field x="2"/>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183647-D270-43B3-ACE8-D07B5812800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A72:B77" firstHeaderRow="1" firstDataRow="1" firstDataCol="1"/>
  <pivotFields count="32">
    <pivotField showAll="0"/>
    <pivotField showAll="0" measureFilter="1" sortType="descending">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5">
    <i>
      <x v="1"/>
    </i>
    <i>
      <x/>
    </i>
    <i>
      <x v="3"/>
    </i>
    <i>
      <x v="2"/>
    </i>
    <i t="grand">
      <x/>
    </i>
  </rowItems>
  <colItems count="1">
    <i/>
  </colItems>
  <dataFields count="1">
    <dataField name="Count of CFC-Total-Scale" fld="30" subtotal="count" baseField="2"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3"/>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F52C03-94F0-4235-8420-99C6F7B32E3F}" name="c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4:B66" firstHeaderRow="1" firstDataRow="1" firstDataCol="1"/>
  <pivotFields count="32">
    <pivotField showAll="0"/>
    <pivotField dataField="1" showAll="0">
      <items count="168">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t="default"/>
      </items>
    </pivotField>
    <pivotField showAll="0">
      <items count="5">
        <item x="2"/>
        <item h="1" x="1"/>
        <item h="1" x="3"/>
        <item h="1"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h="1" x="1"/>
        <item x="0"/>
        <item t="default"/>
      </items>
    </pivotField>
  </pivotFields>
  <rowFields count="1">
    <field x="31"/>
  </rowFields>
  <rowItems count="2">
    <i>
      <x v="1"/>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7D72E3-FFD6-42D8-925B-D9B4ACCA7F7D}" name="PivotTable6"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1">
  <location ref="A114:G115" firstHeaderRow="0" firstDataRow="1" firstDataCol="1"/>
  <pivotFields count="7">
    <pivotField axis="axisRow" showAll="0">
      <items count="9">
        <item x="1"/>
        <item h="1" x="0"/>
        <item h="1" x="5"/>
        <item h="1" x="6"/>
        <item h="1" x="7"/>
        <item h="1" x="2"/>
        <item h="1" x="3"/>
        <item h="1" x="4"/>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
    <i>
      <x/>
    </i>
  </rowItems>
  <colFields count="1">
    <field x="-2"/>
  </colFields>
  <colItems count="6">
    <i>
      <x/>
    </i>
    <i i="1">
      <x v="1"/>
    </i>
    <i i="2">
      <x v="2"/>
    </i>
    <i i="3">
      <x v="3"/>
    </i>
    <i i="4">
      <x v="4"/>
    </i>
    <i i="5">
      <x v="5"/>
    </i>
  </colItems>
  <dataFields count="6">
    <dataField name="Sum of SAM-I Scale" fld="4" baseField="0" baseItem="7"/>
    <dataField name="Sum of POP-I Scale" fld="1" baseField="0" baseItem="0"/>
    <dataField name="Sum of SAM-F Scale" fld="5" baseField="0" baseItem="0"/>
    <dataField name="Sum of POP-F Scale" fld="2" baseField="0" baseItem="0"/>
    <dataField name="Sum of SAM-Total-Scale" fld="6" baseField="0" baseItem="0"/>
    <dataField name="Sum of POP-Total-Scale" fld="3" baseField="0" baseItem="0"/>
  </dataFields>
  <formats count="1">
    <format dxfId="24">
      <pivotArea collapsedLevelsAreSubtotals="1" fieldPosition="0">
        <references count="1">
          <reference field="0" count="6">
            <x v="2"/>
            <x v="3"/>
            <x v="4"/>
            <x v="5"/>
            <x v="6"/>
            <x v="7"/>
          </reference>
        </references>
      </pivotArea>
    </format>
  </formats>
  <chartFormats count="6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2"/>
          </reference>
        </references>
      </pivotArea>
    </chartFormat>
    <chartFormat chart="4" format="2" series="1">
      <pivotArea type="data" outline="0" fieldPosition="0">
        <references count="1">
          <reference field="4294967294" count="1" selected="0">
            <x v="4"/>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6"/>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2"/>
          </reference>
          <reference field="0" count="1" selected="0">
            <x v="0"/>
          </reference>
        </references>
      </pivotArea>
    </chartFormat>
    <chartFormat chart="4" format="12">
      <pivotArea type="data" outline="0" fieldPosition="0">
        <references count="2">
          <reference field="4294967294" count="1" selected="0">
            <x v="2"/>
          </reference>
          <reference field="0" count="1" selected="0">
            <x v="1"/>
          </reference>
        </references>
      </pivotArea>
    </chartFormat>
    <chartFormat chart="4" format="13">
      <pivotArea type="data" outline="0" fieldPosition="0">
        <references count="2">
          <reference field="4294967294" count="1" selected="0">
            <x v="2"/>
          </reference>
          <reference field="0" count="1" selected="0">
            <x v="2"/>
          </reference>
        </references>
      </pivotArea>
    </chartFormat>
    <chartFormat chart="4" format="14">
      <pivotArea type="data" outline="0" fieldPosition="0">
        <references count="2">
          <reference field="4294967294" count="1" selected="0">
            <x v="2"/>
          </reference>
          <reference field="0" count="1" selected="0">
            <x v="3"/>
          </reference>
        </references>
      </pivotArea>
    </chartFormat>
    <chartFormat chart="4" format="15">
      <pivotArea type="data" outline="0" fieldPosition="0">
        <references count="2">
          <reference field="4294967294" count="1" selected="0">
            <x v="2"/>
          </reference>
          <reference field="0" count="1" selected="0">
            <x v="4"/>
          </reference>
        </references>
      </pivotArea>
    </chartFormat>
    <chartFormat chart="4" format="16">
      <pivotArea type="data" outline="0" fieldPosition="0">
        <references count="2">
          <reference field="4294967294" count="1" selected="0">
            <x v="2"/>
          </reference>
          <reference field="0" count="1" selected="0">
            <x v="5"/>
          </reference>
        </references>
      </pivotArea>
    </chartFormat>
    <chartFormat chart="4" format="17">
      <pivotArea type="data" outline="0" fieldPosition="0">
        <references count="2">
          <reference field="4294967294" count="1" selected="0">
            <x v="2"/>
          </reference>
          <reference field="0" count="1" selected="0">
            <x v="6"/>
          </reference>
        </references>
      </pivotArea>
    </chartFormat>
    <chartFormat chart="4" format="18">
      <pivotArea type="data" outline="0" fieldPosition="0">
        <references count="2">
          <reference field="4294967294" count="1" selected="0">
            <x v="2"/>
          </reference>
          <reference field="0" count="1" selected="0">
            <x v="7"/>
          </reference>
        </references>
      </pivotArea>
    </chartFormat>
    <chartFormat chart="4" format="19">
      <pivotArea type="data" outline="0" fieldPosition="0">
        <references count="2">
          <reference field="4294967294" count="1" selected="0">
            <x v="4"/>
          </reference>
          <reference field="0" count="1" selected="0">
            <x v="0"/>
          </reference>
        </references>
      </pivotArea>
    </chartFormat>
    <chartFormat chart="4" format="20">
      <pivotArea type="data" outline="0" fieldPosition="0">
        <references count="2">
          <reference field="4294967294" count="1" selected="0">
            <x v="4"/>
          </reference>
          <reference field="0" count="1" selected="0">
            <x v="1"/>
          </reference>
        </references>
      </pivotArea>
    </chartFormat>
    <chartFormat chart="4" format="21">
      <pivotArea type="data" outline="0" fieldPosition="0">
        <references count="2">
          <reference field="4294967294" count="1" selected="0">
            <x v="4"/>
          </reference>
          <reference field="0" count="1" selected="0">
            <x v="2"/>
          </reference>
        </references>
      </pivotArea>
    </chartFormat>
    <chartFormat chart="4" format="22">
      <pivotArea type="data" outline="0" fieldPosition="0">
        <references count="2">
          <reference field="4294967294" count="1" selected="0">
            <x v="4"/>
          </reference>
          <reference field="0" count="1" selected="0">
            <x v="3"/>
          </reference>
        </references>
      </pivotArea>
    </chartFormat>
    <chartFormat chart="4" format="23">
      <pivotArea type="data" outline="0" fieldPosition="0">
        <references count="2">
          <reference field="4294967294" count="1" selected="0">
            <x v="4"/>
          </reference>
          <reference field="0" count="1" selected="0">
            <x v="4"/>
          </reference>
        </references>
      </pivotArea>
    </chartFormat>
    <chartFormat chart="4" format="24">
      <pivotArea type="data" outline="0" fieldPosition="0">
        <references count="2">
          <reference field="4294967294" count="1" selected="0">
            <x v="4"/>
          </reference>
          <reference field="0" count="1" selected="0">
            <x v="5"/>
          </reference>
        </references>
      </pivotArea>
    </chartFormat>
    <chartFormat chart="4" format="25">
      <pivotArea type="data" outline="0" fieldPosition="0">
        <references count="2">
          <reference field="4294967294" count="1" selected="0">
            <x v="4"/>
          </reference>
          <reference field="0" count="1" selected="0">
            <x v="6"/>
          </reference>
        </references>
      </pivotArea>
    </chartFormat>
    <chartFormat chart="4" format="26">
      <pivotArea type="data" outline="0" fieldPosition="0">
        <references count="2">
          <reference field="4294967294" count="1" selected="0">
            <x v="4"/>
          </reference>
          <reference field="0" count="1" selected="0">
            <x v="7"/>
          </reference>
        </references>
      </pivotArea>
    </chartFormat>
    <chartFormat chart="7" format="54" series="1">
      <pivotArea type="data" outline="0" fieldPosition="0">
        <references count="1">
          <reference field="4294967294" count="1" selected="0">
            <x v="0"/>
          </reference>
        </references>
      </pivotArea>
    </chartFormat>
    <chartFormat chart="7" format="55">
      <pivotArea type="data" outline="0" fieldPosition="0">
        <references count="2">
          <reference field="4294967294" count="1" selected="0">
            <x v="0"/>
          </reference>
          <reference field="0" count="1" selected="0">
            <x v="0"/>
          </reference>
        </references>
      </pivotArea>
    </chartFormat>
    <chartFormat chart="7" format="56">
      <pivotArea type="data" outline="0" fieldPosition="0">
        <references count="2">
          <reference field="4294967294" count="1" selected="0">
            <x v="0"/>
          </reference>
          <reference field="0" count="1" selected="0">
            <x v="1"/>
          </reference>
        </references>
      </pivotArea>
    </chartFormat>
    <chartFormat chart="7" format="57">
      <pivotArea type="data" outline="0" fieldPosition="0">
        <references count="2">
          <reference field="4294967294" count="1" selected="0">
            <x v="0"/>
          </reference>
          <reference field="0" count="1" selected="0">
            <x v="2"/>
          </reference>
        </references>
      </pivotArea>
    </chartFormat>
    <chartFormat chart="7" format="58">
      <pivotArea type="data" outline="0" fieldPosition="0">
        <references count="2">
          <reference field="4294967294" count="1" selected="0">
            <x v="0"/>
          </reference>
          <reference field="0" count="1" selected="0">
            <x v="3"/>
          </reference>
        </references>
      </pivotArea>
    </chartFormat>
    <chartFormat chart="7" format="59">
      <pivotArea type="data" outline="0" fieldPosition="0">
        <references count="2">
          <reference field="4294967294" count="1" selected="0">
            <x v="0"/>
          </reference>
          <reference field="0" count="1" selected="0">
            <x v="4"/>
          </reference>
        </references>
      </pivotArea>
    </chartFormat>
    <chartFormat chart="7" format="60">
      <pivotArea type="data" outline="0" fieldPosition="0">
        <references count="2">
          <reference field="4294967294" count="1" selected="0">
            <x v="0"/>
          </reference>
          <reference field="0" count="1" selected="0">
            <x v="5"/>
          </reference>
        </references>
      </pivotArea>
    </chartFormat>
    <chartFormat chart="7" format="61">
      <pivotArea type="data" outline="0" fieldPosition="0">
        <references count="2">
          <reference field="4294967294" count="1" selected="0">
            <x v="0"/>
          </reference>
          <reference field="0" count="1" selected="0">
            <x v="6"/>
          </reference>
        </references>
      </pivotArea>
    </chartFormat>
    <chartFormat chart="7" format="62">
      <pivotArea type="data" outline="0" fieldPosition="0">
        <references count="2">
          <reference field="4294967294" count="1" selected="0">
            <x v="0"/>
          </reference>
          <reference field="0" count="1" selected="0">
            <x v="7"/>
          </reference>
        </references>
      </pivotArea>
    </chartFormat>
    <chartFormat chart="7" format="63" series="1">
      <pivotArea type="data" outline="0" fieldPosition="0">
        <references count="1">
          <reference field="4294967294" count="1" selected="0">
            <x v="2"/>
          </reference>
        </references>
      </pivotArea>
    </chartFormat>
    <chartFormat chart="7" format="64">
      <pivotArea type="data" outline="0" fieldPosition="0">
        <references count="2">
          <reference field="4294967294" count="1" selected="0">
            <x v="2"/>
          </reference>
          <reference field="0" count="1" selected="0">
            <x v="0"/>
          </reference>
        </references>
      </pivotArea>
    </chartFormat>
    <chartFormat chart="7" format="65">
      <pivotArea type="data" outline="0" fieldPosition="0">
        <references count="2">
          <reference field="4294967294" count="1" selected="0">
            <x v="2"/>
          </reference>
          <reference field="0" count="1" selected="0">
            <x v="1"/>
          </reference>
        </references>
      </pivotArea>
    </chartFormat>
    <chartFormat chart="7" format="66">
      <pivotArea type="data" outline="0" fieldPosition="0">
        <references count="2">
          <reference field="4294967294" count="1" selected="0">
            <x v="2"/>
          </reference>
          <reference field="0" count="1" selected="0">
            <x v="2"/>
          </reference>
        </references>
      </pivotArea>
    </chartFormat>
    <chartFormat chart="7" format="67">
      <pivotArea type="data" outline="0" fieldPosition="0">
        <references count="2">
          <reference field="4294967294" count="1" selected="0">
            <x v="2"/>
          </reference>
          <reference field="0" count="1" selected="0">
            <x v="3"/>
          </reference>
        </references>
      </pivotArea>
    </chartFormat>
    <chartFormat chart="7" format="68">
      <pivotArea type="data" outline="0" fieldPosition="0">
        <references count="2">
          <reference field="4294967294" count="1" selected="0">
            <x v="2"/>
          </reference>
          <reference field="0" count="1" selected="0">
            <x v="4"/>
          </reference>
        </references>
      </pivotArea>
    </chartFormat>
    <chartFormat chart="7" format="69">
      <pivotArea type="data" outline="0" fieldPosition="0">
        <references count="2">
          <reference field="4294967294" count="1" selected="0">
            <x v="2"/>
          </reference>
          <reference field="0" count="1" selected="0">
            <x v="5"/>
          </reference>
        </references>
      </pivotArea>
    </chartFormat>
    <chartFormat chart="7" format="70">
      <pivotArea type="data" outline="0" fieldPosition="0">
        <references count="2">
          <reference field="4294967294" count="1" selected="0">
            <x v="2"/>
          </reference>
          <reference field="0" count="1" selected="0">
            <x v="6"/>
          </reference>
        </references>
      </pivotArea>
    </chartFormat>
    <chartFormat chart="7" format="71">
      <pivotArea type="data" outline="0" fieldPosition="0">
        <references count="2">
          <reference field="4294967294" count="1" selected="0">
            <x v="2"/>
          </reference>
          <reference field="0" count="1" selected="0">
            <x v="7"/>
          </reference>
        </references>
      </pivotArea>
    </chartFormat>
    <chartFormat chart="7" format="72" series="1">
      <pivotArea type="data" outline="0" fieldPosition="0">
        <references count="1">
          <reference field="4294967294" count="1" selected="0">
            <x v="4"/>
          </reference>
        </references>
      </pivotArea>
    </chartFormat>
    <chartFormat chart="7" format="73">
      <pivotArea type="data" outline="0" fieldPosition="0">
        <references count="2">
          <reference field="4294967294" count="1" selected="0">
            <x v="4"/>
          </reference>
          <reference field="0" count="1" selected="0">
            <x v="0"/>
          </reference>
        </references>
      </pivotArea>
    </chartFormat>
    <chartFormat chart="7" format="74">
      <pivotArea type="data" outline="0" fieldPosition="0">
        <references count="2">
          <reference field="4294967294" count="1" selected="0">
            <x v="4"/>
          </reference>
          <reference field="0" count="1" selected="0">
            <x v="1"/>
          </reference>
        </references>
      </pivotArea>
    </chartFormat>
    <chartFormat chart="7" format="75">
      <pivotArea type="data" outline="0" fieldPosition="0">
        <references count="2">
          <reference field="4294967294" count="1" selected="0">
            <x v="4"/>
          </reference>
          <reference field="0" count="1" selected="0">
            <x v="2"/>
          </reference>
        </references>
      </pivotArea>
    </chartFormat>
    <chartFormat chart="7" format="76">
      <pivotArea type="data" outline="0" fieldPosition="0">
        <references count="2">
          <reference field="4294967294" count="1" selected="0">
            <x v="4"/>
          </reference>
          <reference field="0" count="1" selected="0">
            <x v="3"/>
          </reference>
        </references>
      </pivotArea>
    </chartFormat>
    <chartFormat chart="7" format="77">
      <pivotArea type="data" outline="0" fieldPosition="0">
        <references count="2">
          <reference field="4294967294" count="1" selected="0">
            <x v="4"/>
          </reference>
          <reference field="0" count="1" selected="0">
            <x v="4"/>
          </reference>
        </references>
      </pivotArea>
    </chartFormat>
    <chartFormat chart="7" format="78">
      <pivotArea type="data" outline="0" fieldPosition="0">
        <references count="2">
          <reference field="4294967294" count="1" selected="0">
            <x v="4"/>
          </reference>
          <reference field="0" count="1" selected="0">
            <x v="5"/>
          </reference>
        </references>
      </pivotArea>
    </chartFormat>
    <chartFormat chart="7" format="79">
      <pivotArea type="data" outline="0" fieldPosition="0">
        <references count="2">
          <reference field="4294967294" count="1" selected="0">
            <x v="4"/>
          </reference>
          <reference field="0" count="1" selected="0">
            <x v="6"/>
          </reference>
        </references>
      </pivotArea>
    </chartFormat>
    <chartFormat chart="7" format="80">
      <pivotArea type="data" outline="0" fieldPosition="0">
        <references count="2">
          <reference field="4294967294" count="1" selected="0">
            <x v="4"/>
          </reference>
          <reference field="0" count="1" selected="0">
            <x v="7"/>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2"/>
          </reference>
        </references>
      </pivotArea>
    </chartFormat>
    <chartFormat chart="9" format="2" series="1">
      <pivotArea type="data" outline="0" fieldPosition="0">
        <references count="1">
          <reference field="4294967294" count="1" selected="0">
            <x v="4"/>
          </reference>
        </references>
      </pivotArea>
    </chartFormat>
    <chartFormat chart="9" format="3" series="1">
      <pivotArea type="data" outline="0" fieldPosition="0">
        <references count="1">
          <reference field="4294967294" count="1" selected="0">
            <x v="5"/>
          </reference>
        </references>
      </pivotArea>
    </chartFormat>
    <chartFormat chart="9" format="4" series="1">
      <pivotArea type="data" outline="0" fieldPosition="0">
        <references count="1">
          <reference field="4294967294" count="1" selected="0">
            <x v="3"/>
          </reference>
        </references>
      </pivotArea>
    </chartFormat>
    <chartFormat chart="9" format="5"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0"/>
          </reference>
        </references>
      </pivotArea>
    </chartFormat>
    <chartFormat chart="20" format="13" series="1">
      <pivotArea type="data" outline="0" fieldPosition="0">
        <references count="1">
          <reference field="4294967294" count="1" selected="0">
            <x v="1"/>
          </reference>
        </references>
      </pivotArea>
    </chartFormat>
    <chartFormat chart="20" format="14" series="1">
      <pivotArea type="data" outline="0" fieldPosition="0">
        <references count="1">
          <reference field="4294967294" count="1" selected="0">
            <x v="2"/>
          </reference>
        </references>
      </pivotArea>
    </chartFormat>
    <chartFormat chart="20" format="15" series="1">
      <pivotArea type="data" outline="0" fieldPosition="0">
        <references count="1">
          <reference field="4294967294" count="1" selected="0">
            <x v="3"/>
          </reference>
        </references>
      </pivotArea>
    </chartFormat>
    <chartFormat chart="20" format="16" series="1">
      <pivotArea type="data" outline="0" fieldPosition="0">
        <references count="1">
          <reference field="4294967294" count="1" selected="0">
            <x v="4"/>
          </reference>
        </references>
      </pivotArea>
    </chartFormat>
    <chartFormat chart="20"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5B1C92-57FA-4831-8450-861F864F3977}" name="PivotTable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105:A106" firstHeaderRow="1" firstDataRow="1" firstDataCol="1"/>
  <pivotFields count="7">
    <pivotField axis="axisRow" showAll="0">
      <items count="9">
        <item x="1"/>
        <item h="1" x="0"/>
        <item h="1" x="5"/>
        <item h="1" x="6"/>
        <item h="1" x="7"/>
        <item h="1" x="2"/>
        <item h="1" x="3"/>
        <item h="1" x="4"/>
        <item t="default"/>
      </items>
    </pivotField>
    <pivotField showAll="0"/>
    <pivotField showAll="0"/>
    <pivotField showAll="0"/>
    <pivotField showAll="0"/>
    <pivotField showAll="0"/>
    <pivotField showAll="0"/>
  </pivotFields>
  <rowFields count="1">
    <field x="0"/>
  </rowFields>
  <rowItems count="1">
    <i>
      <x/>
    </i>
  </rowItems>
  <colItems count="1">
    <i/>
  </colItems>
  <formats count="1">
    <format dxfId="25">
      <pivotArea collapsedLevelsAreSubtotals="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60BB0C-DA3F-4EFE-AF9D-6B56197F6A64}"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22:C26" firstHeaderRow="0" firstDataRow="1" firstDataCol="1"/>
  <pivotFields count="7">
    <pivotField axis="axisRow" showAll="0">
      <items count="4">
        <item x="0"/>
        <item x="1"/>
        <item x="2"/>
        <item t="default"/>
      </items>
    </pivotField>
    <pivotField showAll="0"/>
    <pivotField showAll="0"/>
    <pivotField dataField="1" showAll="0"/>
    <pivotField showAll="0"/>
    <pivotField showAll="0"/>
    <pivotField dataField="1" showAll="0"/>
  </pivotFields>
  <rowFields count="1">
    <field x="0"/>
  </rowFields>
  <rowItems count="4">
    <i>
      <x/>
    </i>
    <i>
      <x v="1"/>
    </i>
    <i>
      <x v="2"/>
    </i>
    <i t="grand">
      <x/>
    </i>
  </rowItems>
  <colFields count="1">
    <field x="-2"/>
  </colFields>
  <colItems count="2">
    <i>
      <x/>
    </i>
    <i i="1">
      <x v="1"/>
    </i>
  </colItems>
  <dataFields count="2">
    <dataField name="Sum of POP-Total-Scale" fld="3" baseField="0" baseItem="0"/>
    <dataField name="Sum of SAM-Total-Scale" fld="6" baseField="0" baseItem="0"/>
  </dataFields>
  <formats count="1">
    <format dxfId="82">
      <pivotArea collapsedLevelsAreSubtotals="1" fieldPosition="0">
        <references count="1">
          <reference field="0" count="1">
            <x v="0"/>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AE759D6-69A5-4CC7-BC74-11ADD364DC59}" name="PivotTable9"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65:C73" firstHeaderRow="0" firstDataRow="1" firstDataCol="1"/>
  <pivotFields count="7">
    <pivotField axis="axisRow" showAll="0">
      <items count="9">
        <item x="1"/>
        <item x="0"/>
        <item x="5"/>
        <item x="6"/>
        <item x="7"/>
        <item x="2"/>
        <item x="3"/>
        <item x="4"/>
        <item t="default"/>
      </items>
    </pivotField>
    <pivotField showAll="0"/>
    <pivotField showAll="0"/>
    <pivotField dataField="1" showAll="0"/>
    <pivotField showAll="0"/>
    <pivotField showAll="0"/>
    <pivotField dataField="1" showAll="0"/>
  </pivotFields>
  <rowFields count="1">
    <field x="0"/>
  </rowFields>
  <rowItems count="8">
    <i>
      <x/>
    </i>
    <i>
      <x v="1"/>
    </i>
    <i>
      <x v="2"/>
    </i>
    <i>
      <x v="3"/>
    </i>
    <i>
      <x v="4"/>
    </i>
    <i>
      <x v="5"/>
    </i>
    <i>
      <x v="6"/>
    </i>
    <i>
      <x v="7"/>
    </i>
  </rowItems>
  <colFields count="1">
    <field x="-2"/>
  </colFields>
  <colItems count="2">
    <i>
      <x/>
    </i>
    <i i="1">
      <x v="1"/>
    </i>
  </colItems>
  <dataFields count="2">
    <dataField name="Sum of POP-Total-Scale" fld="3" baseField="0" baseItem="0"/>
    <dataField name="Sum of SAM-Total-Scale" fld="6" baseField="0" baseItem="0"/>
  </dataFields>
  <formats count="1">
    <format dxfId="83">
      <pivotArea collapsedLevelsAreSubtotals="1" fieldPosition="0">
        <references count="1">
          <reference field="0" count="6">
            <x v="2"/>
            <x v="3"/>
            <x v="4"/>
            <x v="5"/>
            <x v="6"/>
            <x v="7"/>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85ABDF-868B-4F73-B6A7-97947828E5D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7" firstHeaderRow="0" firstDataRow="1" firstDataCol="1"/>
  <pivotFields count="7">
    <pivotField axis="axisRow" showAll="0">
      <items count="4">
        <item x="0"/>
        <item x="1"/>
        <item x="2"/>
        <item t="default"/>
      </items>
    </pivotField>
    <pivotField dataField="1" showAll="0"/>
    <pivotField showAll="0"/>
    <pivotField showAll="0"/>
    <pivotField dataField="1" showAll="0"/>
    <pivotField showAll="0"/>
    <pivotField showAll="0"/>
  </pivotFields>
  <rowFields count="1">
    <field x="0"/>
  </rowFields>
  <rowItems count="4">
    <i>
      <x/>
    </i>
    <i>
      <x v="1"/>
    </i>
    <i>
      <x v="2"/>
    </i>
    <i t="grand">
      <x/>
    </i>
  </rowItems>
  <colFields count="1">
    <field x="-2"/>
  </colFields>
  <colItems count="2">
    <i>
      <x/>
    </i>
    <i i="1">
      <x v="1"/>
    </i>
  </colItems>
  <dataFields count="2">
    <dataField name="Sum of POP-I Scale" fld="1" baseField="0" baseItem="0"/>
    <dataField name="Sum of SAM-I Scale" fld="4" baseField="0" baseItem="0"/>
  </dataFields>
  <formats count="1">
    <format dxfId="84">
      <pivotArea collapsedLevelsAreSubtotals="1" fieldPosition="0">
        <references count="1">
          <reference field="0"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0BB221C-4CD1-44DE-A1F9-62597B6A6F7B}" name="PivotTable7"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41:C49" firstHeaderRow="0" firstDataRow="1" firstDataCol="1"/>
  <pivotFields count="7">
    <pivotField axis="axisRow" showAll="0">
      <items count="9">
        <item x="1"/>
        <item x="0"/>
        <item x="5"/>
        <item x="6"/>
        <item x="7"/>
        <item x="2"/>
        <item x="3"/>
        <item x="4"/>
        <item t="default"/>
      </items>
    </pivotField>
    <pivotField dataField="1" showAll="0"/>
    <pivotField showAll="0"/>
    <pivotField showAll="0"/>
    <pivotField dataField="1" showAll="0"/>
    <pivotField showAll="0"/>
    <pivotField showAll="0"/>
  </pivotFields>
  <rowFields count="1">
    <field x="0"/>
  </rowFields>
  <rowItems count="8">
    <i>
      <x/>
    </i>
    <i>
      <x v="1"/>
    </i>
    <i>
      <x v="2"/>
    </i>
    <i>
      <x v="3"/>
    </i>
    <i>
      <x v="4"/>
    </i>
    <i>
      <x v="5"/>
    </i>
    <i>
      <x v="6"/>
    </i>
    <i>
      <x v="7"/>
    </i>
  </rowItems>
  <colFields count="1">
    <field x="-2"/>
  </colFields>
  <colItems count="2">
    <i>
      <x/>
    </i>
    <i i="1">
      <x v="1"/>
    </i>
  </colItems>
  <dataFields count="2">
    <dataField name="Sum of POP-I Scale" fld="1" baseField="0" baseItem="0"/>
    <dataField name="Sum of SAM-I Scale" fld="4" baseField="0" baseItem="0"/>
  </dataFields>
  <formats count="1">
    <format dxfId="85">
      <pivotArea collapsedLevelsAreSubtotals="1" fieldPosition="0">
        <references count="1">
          <reference field="0" count="6">
            <x v="2"/>
            <x v="3"/>
            <x v="4"/>
            <x v="5"/>
            <x v="6"/>
            <x v="7"/>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D457092-822B-4E3D-A0C8-207C1693AE48}"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9:D33" firstHeaderRow="0" firstDataRow="1" firstDataCol="1"/>
  <pivotFields count="7">
    <pivotField axis="axisRow" showAll="0">
      <items count="4">
        <item x="0"/>
        <item x="1"/>
        <item x="2"/>
        <item t="default"/>
      </items>
    </pivotField>
    <pivotField dataField="1" showAll="0"/>
    <pivotField dataField="1" showAll="0"/>
    <pivotField dataField="1" showAll="0"/>
    <pivotField showAll="0"/>
    <pivotField showAll="0"/>
    <pivotField showAll="0"/>
  </pivotFields>
  <rowFields count="1">
    <field x="0"/>
  </rowFields>
  <rowItems count="4">
    <i>
      <x/>
    </i>
    <i>
      <x v="1"/>
    </i>
    <i>
      <x v="2"/>
    </i>
    <i t="grand">
      <x/>
    </i>
  </rowItems>
  <colFields count="1">
    <field x="-2"/>
  </colFields>
  <colItems count="3">
    <i>
      <x/>
    </i>
    <i i="1">
      <x v="1"/>
    </i>
    <i i="2">
      <x v="2"/>
    </i>
  </colItems>
  <dataFields count="3">
    <dataField name="Sum of POP-Total-Scale" fld="3" baseField="0" baseItem="0"/>
    <dataField name="Sum of POP-F Scale" fld="2" baseField="0" baseItem="0"/>
    <dataField name="Sum of POP-I Scale" fld="1" baseField="0" baseItem="0"/>
  </dataFields>
  <chartFormats count="37">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1"/>
          </reference>
          <reference field="0" count="1" selected="0">
            <x v="1"/>
          </reference>
        </references>
      </pivotArea>
    </chartFormat>
    <chartFormat chart="3" format="11">
      <pivotArea type="data" outline="0" fieldPosition="0">
        <references count="2">
          <reference field="4294967294" count="1" selected="0">
            <x v="2"/>
          </reference>
          <reference field="0" count="1" selected="0">
            <x v="1"/>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2">
          <reference field="4294967294" count="1" selected="0">
            <x v="1"/>
          </reference>
          <reference field="0" count="1" selected="0">
            <x v="0"/>
          </reference>
        </references>
      </pivotArea>
    </chartFormat>
    <chartFormat chart="3" format="17">
      <pivotArea type="data" outline="0" fieldPosition="0">
        <references count="2">
          <reference field="4294967294" count="1" selected="0">
            <x v="2"/>
          </reference>
          <reference field="0" count="1" selected="0">
            <x v="0"/>
          </reference>
        </references>
      </pivotArea>
    </chartFormat>
    <chartFormat chart="3" format="19">
      <pivotArea type="data" outline="0" fieldPosition="0">
        <references count="2">
          <reference field="4294967294" count="1" selected="0">
            <x v="2"/>
          </reference>
          <reference field="0" count="1" selected="0">
            <x v="2"/>
          </reference>
        </references>
      </pivotArea>
    </chartFormat>
    <chartFormat chart="3" format="22">
      <pivotArea type="data" outline="0" fieldPosition="0">
        <references count="2">
          <reference field="4294967294" count="1" selected="0">
            <x v="1"/>
          </reference>
          <reference field="0" count="1" selected="0">
            <x v="2"/>
          </reference>
        </references>
      </pivotArea>
    </chartFormat>
    <chartFormat chart="3" format="24">
      <pivotArea type="data" outline="0" fieldPosition="0">
        <references count="2">
          <reference field="4294967294" count="1" selected="0">
            <x v="0"/>
          </reference>
          <reference field="0" count="1" selected="0">
            <x v="2"/>
          </reference>
        </references>
      </pivotArea>
    </chartFormat>
    <chartFormat chart="6" format="37" series="1">
      <pivotArea type="data" outline="0" fieldPosition="0">
        <references count="1">
          <reference field="4294967294" count="1" selected="0">
            <x v="0"/>
          </reference>
        </references>
      </pivotArea>
    </chartFormat>
    <chartFormat chart="6" format="38">
      <pivotArea type="data" outline="0" fieldPosition="0">
        <references count="2">
          <reference field="4294967294" count="1" selected="0">
            <x v="0"/>
          </reference>
          <reference field="0" count="1" selected="0">
            <x v="0"/>
          </reference>
        </references>
      </pivotArea>
    </chartFormat>
    <chartFormat chart="6" format="39">
      <pivotArea type="data" outline="0" fieldPosition="0">
        <references count="2">
          <reference field="4294967294" count="1" selected="0">
            <x v="0"/>
          </reference>
          <reference field="0" count="1" selected="0">
            <x v="1"/>
          </reference>
        </references>
      </pivotArea>
    </chartFormat>
    <chartFormat chart="6" format="40">
      <pivotArea type="data" outline="0" fieldPosition="0">
        <references count="2">
          <reference field="4294967294" count="1" selected="0">
            <x v="0"/>
          </reference>
          <reference field="0" count="1" selected="0">
            <x v="2"/>
          </reference>
        </references>
      </pivotArea>
    </chartFormat>
    <chartFormat chart="6" format="41" series="1">
      <pivotArea type="data" outline="0" fieldPosition="0">
        <references count="1">
          <reference field="4294967294" count="1" selected="0">
            <x v="1"/>
          </reference>
        </references>
      </pivotArea>
    </chartFormat>
    <chartFormat chart="6" format="42">
      <pivotArea type="data" outline="0" fieldPosition="0">
        <references count="2">
          <reference field="4294967294" count="1" selected="0">
            <x v="1"/>
          </reference>
          <reference field="0" count="1" selected="0">
            <x v="0"/>
          </reference>
        </references>
      </pivotArea>
    </chartFormat>
    <chartFormat chart="6" format="43">
      <pivotArea type="data" outline="0" fieldPosition="0">
        <references count="2">
          <reference field="4294967294" count="1" selected="0">
            <x v="1"/>
          </reference>
          <reference field="0" count="1" selected="0">
            <x v="1"/>
          </reference>
        </references>
      </pivotArea>
    </chartFormat>
    <chartFormat chart="6" format="44">
      <pivotArea type="data" outline="0" fieldPosition="0">
        <references count="2">
          <reference field="4294967294" count="1" selected="0">
            <x v="1"/>
          </reference>
          <reference field="0" count="1" selected="0">
            <x v="2"/>
          </reference>
        </references>
      </pivotArea>
    </chartFormat>
    <chartFormat chart="6" format="45" series="1">
      <pivotArea type="data" outline="0" fieldPosition="0">
        <references count="1">
          <reference field="4294967294" count="1" selected="0">
            <x v="2"/>
          </reference>
        </references>
      </pivotArea>
    </chartFormat>
    <chartFormat chart="6" format="46">
      <pivotArea type="data" outline="0" fieldPosition="0">
        <references count="2">
          <reference field="4294967294" count="1" selected="0">
            <x v="2"/>
          </reference>
          <reference field="0" count="1" selected="0">
            <x v="0"/>
          </reference>
        </references>
      </pivotArea>
    </chartFormat>
    <chartFormat chart="6" format="47">
      <pivotArea type="data" outline="0" fieldPosition="0">
        <references count="2">
          <reference field="4294967294" count="1" selected="0">
            <x v="2"/>
          </reference>
          <reference field="0" count="1" selected="0">
            <x v="1"/>
          </reference>
        </references>
      </pivotArea>
    </chartFormat>
    <chartFormat chart="6" format="48">
      <pivotArea type="data" outline="0" fieldPosition="0">
        <references count="2">
          <reference field="4294967294" count="1" selected="0">
            <x v="2"/>
          </reference>
          <reference field="0" count="1" selected="0">
            <x v="2"/>
          </reference>
        </references>
      </pivotArea>
    </chartFormat>
    <chartFormat chart="9" format="37" series="1">
      <pivotArea type="data" outline="0" fieldPosition="0">
        <references count="1">
          <reference field="4294967294" count="1" selected="0">
            <x v="0"/>
          </reference>
        </references>
      </pivotArea>
    </chartFormat>
    <chartFormat chart="9" format="38">
      <pivotArea type="data" outline="0" fieldPosition="0">
        <references count="2">
          <reference field="4294967294" count="1" selected="0">
            <x v="0"/>
          </reference>
          <reference field="0" count="1" selected="0">
            <x v="0"/>
          </reference>
        </references>
      </pivotArea>
    </chartFormat>
    <chartFormat chart="9" format="39">
      <pivotArea type="data" outline="0" fieldPosition="0">
        <references count="2">
          <reference field="4294967294" count="1" selected="0">
            <x v="0"/>
          </reference>
          <reference field="0" count="1" selected="0">
            <x v="1"/>
          </reference>
        </references>
      </pivotArea>
    </chartFormat>
    <chartFormat chart="9" format="40">
      <pivotArea type="data" outline="0" fieldPosition="0">
        <references count="2">
          <reference field="4294967294" count="1" selected="0">
            <x v="0"/>
          </reference>
          <reference field="0" count="1" selected="0">
            <x v="2"/>
          </reference>
        </references>
      </pivotArea>
    </chartFormat>
    <chartFormat chart="9" format="41" series="1">
      <pivotArea type="data" outline="0" fieldPosition="0">
        <references count="1">
          <reference field="4294967294" count="1" selected="0">
            <x v="1"/>
          </reference>
        </references>
      </pivotArea>
    </chartFormat>
    <chartFormat chart="9" format="42">
      <pivotArea type="data" outline="0" fieldPosition="0">
        <references count="2">
          <reference field="4294967294" count="1" selected="0">
            <x v="1"/>
          </reference>
          <reference field="0" count="1" selected="0">
            <x v="0"/>
          </reference>
        </references>
      </pivotArea>
    </chartFormat>
    <chartFormat chart="9" format="43">
      <pivotArea type="data" outline="0" fieldPosition="0">
        <references count="2">
          <reference field="4294967294" count="1" selected="0">
            <x v="1"/>
          </reference>
          <reference field="0" count="1" selected="0">
            <x v="1"/>
          </reference>
        </references>
      </pivotArea>
    </chartFormat>
    <chartFormat chart="9" format="44">
      <pivotArea type="data" outline="0" fieldPosition="0">
        <references count="2">
          <reference field="4294967294" count="1" selected="0">
            <x v="1"/>
          </reference>
          <reference field="0" count="1" selected="0">
            <x v="2"/>
          </reference>
        </references>
      </pivotArea>
    </chartFormat>
    <chartFormat chart="9" format="45" series="1">
      <pivotArea type="data" outline="0" fieldPosition="0">
        <references count="1">
          <reference field="4294967294" count="1" selected="0">
            <x v="2"/>
          </reference>
        </references>
      </pivotArea>
    </chartFormat>
    <chartFormat chart="9" format="46">
      <pivotArea type="data" outline="0" fieldPosition="0">
        <references count="2">
          <reference field="4294967294" count="1" selected="0">
            <x v="2"/>
          </reference>
          <reference field="0" count="1" selected="0">
            <x v="0"/>
          </reference>
        </references>
      </pivotArea>
    </chartFormat>
    <chartFormat chart="9" format="47">
      <pivotArea type="data" outline="0" fieldPosition="0">
        <references count="2">
          <reference field="4294967294" count="1" selected="0">
            <x v="2"/>
          </reference>
          <reference field="0" count="1" selected="0">
            <x v="1"/>
          </reference>
        </references>
      </pivotArea>
    </chartFormat>
    <chartFormat chart="9" format="48">
      <pivotArea type="data" outline="0" fieldPosition="0">
        <references count="2">
          <reference field="4294967294" count="1" selected="0">
            <x v="2"/>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DDC1104-6C41-4F08-8CC8-F14A4E43B7ED}" name="PivotTable12"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95:D103" firstHeaderRow="0" firstDataRow="1" firstDataCol="1"/>
  <pivotFields count="7">
    <pivotField axis="axisRow" showAll="0">
      <items count="9">
        <item x="1"/>
        <item x="0"/>
        <item x="5"/>
        <item x="6"/>
        <item x="7"/>
        <item x="2"/>
        <item x="3"/>
        <item x="4"/>
        <item t="default"/>
      </items>
    </pivotField>
    <pivotField showAll="0"/>
    <pivotField showAll="0"/>
    <pivotField showAll="0"/>
    <pivotField dataField="1" showAll="0"/>
    <pivotField dataField="1" showAll="0"/>
    <pivotField dataField="1" showAll="0"/>
  </pivotFields>
  <rowFields count="1">
    <field x="0"/>
  </rowFields>
  <rowItems count="8">
    <i>
      <x/>
    </i>
    <i>
      <x v="1"/>
    </i>
    <i>
      <x v="2"/>
    </i>
    <i>
      <x v="3"/>
    </i>
    <i>
      <x v="4"/>
    </i>
    <i>
      <x v="5"/>
    </i>
    <i>
      <x v="6"/>
    </i>
    <i>
      <x v="7"/>
    </i>
  </rowItems>
  <colFields count="1">
    <field x="-2"/>
  </colFields>
  <colItems count="3">
    <i>
      <x/>
    </i>
    <i i="1">
      <x v="1"/>
    </i>
    <i i="2">
      <x v="2"/>
    </i>
  </colItems>
  <dataFields count="3">
    <dataField name="Sum of SAM-I Scale" fld="4" baseField="0" baseItem="0"/>
    <dataField name="Sum of SAM-F Scale" fld="5" baseField="0" baseItem="0"/>
    <dataField name="Sum of SAM-Total-Scale" fld="6" baseField="0" baseItem="0"/>
  </dataFields>
  <formats count="1">
    <format dxfId="86">
      <pivotArea collapsedLevelsAreSubtotals="1" fieldPosition="0">
        <references count="1">
          <reference field="0" count="6">
            <x v="2"/>
            <x v="3"/>
            <x v="4"/>
            <x v="5"/>
            <x v="6"/>
            <x v="7"/>
          </reference>
        </references>
      </pivotArea>
    </format>
  </formats>
  <chartFormats count="5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4"/>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6"/>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1"/>
          </reference>
          <reference field="0" count="1" selected="0">
            <x v="0"/>
          </reference>
        </references>
      </pivotArea>
    </chartFormat>
    <chartFormat chart="4" format="12">
      <pivotArea type="data" outline="0" fieldPosition="0">
        <references count="2">
          <reference field="4294967294" count="1" selected="0">
            <x v="1"/>
          </reference>
          <reference field="0" count="1" selected="0">
            <x v="1"/>
          </reference>
        </references>
      </pivotArea>
    </chartFormat>
    <chartFormat chart="4" format="13">
      <pivotArea type="data" outline="0" fieldPosition="0">
        <references count="2">
          <reference field="4294967294" count="1" selected="0">
            <x v="1"/>
          </reference>
          <reference field="0" count="1" selected="0">
            <x v="2"/>
          </reference>
        </references>
      </pivotArea>
    </chartFormat>
    <chartFormat chart="4" format="14">
      <pivotArea type="data" outline="0" fieldPosition="0">
        <references count="2">
          <reference field="4294967294" count="1" selected="0">
            <x v="1"/>
          </reference>
          <reference field="0" count="1" selected="0">
            <x v="3"/>
          </reference>
        </references>
      </pivotArea>
    </chartFormat>
    <chartFormat chart="4" format="15">
      <pivotArea type="data" outline="0" fieldPosition="0">
        <references count="2">
          <reference field="4294967294" count="1" selected="0">
            <x v="1"/>
          </reference>
          <reference field="0" count="1" selected="0">
            <x v="4"/>
          </reference>
        </references>
      </pivotArea>
    </chartFormat>
    <chartFormat chart="4" format="16">
      <pivotArea type="data" outline="0" fieldPosition="0">
        <references count="2">
          <reference field="4294967294" count="1" selected="0">
            <x v="1"/>
          </reference>
          <reference field="0" count="1" selected="0">
            <x v="5"/>
          </reference>
        </references>
      </pivotArea>
    </chartFormat>
    <chartFormat chart="4" format="17">
      <pivotArea type="data" outline="0" fieldPosition="0">
        <references count="2">
          <reference field="4294967294" count="1" selected="0">
            <x v="1"/>
          </reference>
          <reference field="0" count="1" selected="0">
            <x v="6"/>
          </reference>
        </references>
      </pivotArea>
    </chartFormat>
    <chartFormat chart="4" format="18">
      <pivotArea type="data" outline="0" fieldPosition="0">
        <references count="2">
          <reference field="4294967294" count="1" selected="0">
            <x v="1"/>
          </reference>
          <reference field="0" count="1" selected="0">
            <x v="7"/>
          </reference>
        </references>
      </pivotArea>
    </chartFormat>
    <chartFormat chart="4" format="19">
      <pivotArea type="data" outline="0" fieldPosition="0">
        <references count="2">
          <reference field="4294967294" count="1" selected="0">
            <x v="2"/>
          </reference>
          <reference field="0" count="1" selected="0">
            <x v="0"/>
          </reference>
        </references>
      </pivotArea>
    </chartFormat>
    <chartFormat chart="4" format="20">
      <pivotArea type="data" outline="0" fieldPosition="0">
        <references count="2">
          <reference field="4294967294" count="1" selected="0">
            <x v="2"/>
          </reference>
          <reference field="0" count="1" selected="0">
            <x v="1"/>
          </reference>
        </references>
      </pivotArea>
    </chartFormat>
    <chartFormat chart="4" format="21">
      <pivotArea type="data" outline="0" fieldPosition="0">
        <references count="2">
          <reference field="4294967294" count="1" selected="0">
            <x v="2"/>
          </reference>
          <reference field="0" count="1" selected="0">
            <x v="2"/>
          </reference>
        </references>
      </pivotArea>
    </chartFormat>
    <chartFormat chart="4" format="22">
      <pivotArea type="data" outline="0" fieldPosition="0">
        <references count="2">
          <reference field="4294967294" count="1" selected="0">
            <x v="2"/>
          </reference>
          <reference field="0" count="1" selected="0">
            <x v="3"/>
          </reference>
        </references>
      </pivotArea>
    </chartFormat>
    <chartFormat chart="4" format="23">
      <pivotArea type="data" outline="0" fieldPosition="0">
        <references count="2">
          <reference field="4294967294" count="1" selected="0">
            <x v="2"/>
          </reference>
          <reference field="0" count="1" selected="0">
            <x v="4"/>
          </reference>
        </references>
      </pivotArea>
    </chartFormat>
    <chartFormat chart="4" format="24">
      <pivotArea type="data" outline="0" fieldPosition="0">
        <references count="2">
          <reference field="4294967294" count="1" selected="0">
            <x v="2"/>
          </reference>
          <reference field="0" count="1" selected="0">
            <x v="5"/>
          </reference>
        </references>
      </pivotArea>
    </chartFormat>
    <chartFormat chart="4" format="25">
      <pivotArea type="data" outline="0" fieldPosition="0">
        <references count="2">
          <reference field="4294967294" count="1" selected="0">
            <x v="2"/>
          </reference>
          <reference field="0" count="1" selected="0">
            <x v="6"/>
          </reference>
        </references>
      </pivotArea>
    </chartFormat>
    <chartFormat chart="4" format="26">
      <pivotArea type="data" outline="0" fieldPosition="0">
        <references count="2">
          <reference field="4294967294" count="1" selected="0">
            <x v="2"/>
          </reference>
          <reference field="0" count="1" selected="0">
            <x v="7"/>
          </reference>
        </references>
      </pivotArea>
    </chartFormat>
    <chartFormat chart="7" format="54" series="1">
      <pivotArea type="data" outline="0" fieldPosition="0">
        <references count="1">
          <reference field="4294967294" count="1" selected="0">
            <x v="0"/>
          </reference>
        </references>
      </pivotArea>
    </chartFormat>
    <chartFormat chart="7" format="55">
      <pivotArea type="data" outline="0" fieldPosition="0">
        <references count="2">
          <reference field="4294967294" count="1" selected="0">
            <x v="0"/>
          </reference>
          <reference field="0" count="1" selected="0">
            <x v="0"/>
          </reference>
        </references>
      </pivotArea>
    </chartFormat>
    <chartFormat chart="7" format="56">
      <pivotArea type="data" outline="0" fieldPosition="0">
        <references count="2">
          <reference field="4294967294" count="1" selected="0">
            <x v="0"/>
          </reference>
          <reference field="0" count="1" selected="0">
            <x v="1"/>
          </reference>
        </references>
      </pivotArea>
    </chartFormat>
    <chartFormat chart="7" format="57">
      <pivotArea type="data" outline="0" fieldPosition="0">
        <references count="2">
          <reference field="4294967294" count="1" selected="0">
            <x v="0"/>
          </reference>
          <reference field="0" count="1" selected="0">
            <x v="2"/>
          </reference>
        </references>
      </pivotArea>
    </chartFormat>
    <chartFormat chart="7" format="58">
      <pivotArea type="data" outline="0" fieldPosition="0">
        <references count="2">
          <reference field="4294967294" count="1" selected="0">
            <x v="0"/>
          </reference>
          <reference field="0" count="1" selected="0">
            <x v="3"/>
          </reference>
        </references>
      </pivotArea>
    </chartFormat>
    <chartFormat chart="7" format="59">
      <pivotArea type="data" outline="0" fieldPosition="0">
        <references count="2">
          <reference field="4294967294" count="1" selected="0">
            <x v="0"/>
          </reference>
          <reference field="0" count="1" selected="0">
            <x v="4"/>
          </reference>
        </references>
      </pivotArea>
    </chartFormat>
    <chartFormat chart="7" format="60">
      <pivotArea type="data" outline="0" fieldPosition="0">
        <references count="2">
          <reference field="4294967294" count="1" selected="0">
            <x v="0"/>
          </reference>
          <reference field="0" count="1" selected="0">
            <x v="5"/>
          </reference>
        </references>
      </pivotArea>
    </chartFormat>
    <chartFormat chart="7" format="61">
      <pivotArea type="data" outline="0" fieldPosition="0">
        <references count="2">
          <reference field="4294967294" count="1" selected="0">
            <x v="0"/>
          </reference>
          <reference field="0" count="1" selected="0">
            <x v="6"/>
          </reference>
        </references>
      </pivotArea>
    </chartFormat>
    <chartFormat chart="7" format="62">
      <pivotArea type="data" outline="0" fieldPosition="0">
        <references count="2">
          <reference field="4294967294" count="1" selected="0">
            <x v="0"/>
          </reference>
          <reference field="0" count="1" selected="0">
            <x v="7"/>
          </reference>
        </references>
      </pivotArea>
    </chartFormat>
    <chartFormat chart="7" format="63" series="1">
      <pivotArea type="data" outline="0" fieldPosition="0">
        <references count="1">
          <reference field="4294967294" count="1" selected="0">
            <x v="1"/>
          </reference>
        </references>
      </pivotArea>
    </chartFormat>
    <chartFormat chart="7" format="64">
      <pivotArea type="data" outline="0" fieldPosition="0">
        <references count="2">
          <reference field="4294967294" count="1" selected="0">
            <x v="1"/>
          </reference>
          <reference field="0" count="1" selected="0">
            <x v="0"/>
          </reference>
        </references>
      </pivotArea>
    </chartFormat>
    <chartFormat chart="7" format="65">
      <pivotArea type="data" outline="0" fieldPosition="0">
        <references count="2">
          <reference field="4294967294" count="1" selected="0">
            <x v="1"/>
          </reference>
          <reference field="0" count="1" selected="0">
            <x v="1"/>
          </reference>
        </references>
      </pivotArea>
    </chartFormat>
    <chartFormat chart="7" format="66">
      <pivotArea type="data" outline="0" fieldPosition="0">
        <references count="2">
          <reference field="4294967294" count="1" selected="0">
            <x v="1"/>
          </reference>
          <reference field="0" count="1" selected="0">
            <x v="2"/>
          </reference>
        </references>
      </pivotArea>
    </chartFormat>
    <chartFormat chart="7" format="67">
      <pivotArea type="data" outline="0" fieldPosition="0">
        <references count="2">
          <reference field="4294967294" count="1" selected="0">
            <x v="1"/>
          </reference>
          <reference field="0" count="1" selected="0">
            <x v="3"/>
          </reference>
        </references>
      </pivotArea>
    </chartFormat>
    <chartFormat chart="7" format="68">
      <pivotArea type="data" outline="0" fieldPosition="0">
        <references count="2">
          <reference field="4294967294" count="1" selected="0">
            <x v="1"/>
          </reference>
          <reference field="0" count="1" selected="0">
            <x v="4"/>
          </reference>
        </references>
      </pivotArea>
    </chartFormat>
    <chartFormat chart="7" format="69">
      <pivotArea type="data" outline="0" fieldPosition="0">
        <references count="2">
          <reference field="4294967294" count="1" selected="0">
            <x v="1"/>
          </reference>
          <reference field="0" count="1" selected="0">
            <x v="5"/>
          </reference>
        </references>
      </pivotArea>
    </chartFormat>
    <chartFormat chart="7" format="70">
      <pivotArea type="data" outline="0" fieldPosition="0">
        <references count="2">
          <reference field="4294967294" count="1" selected="0">
            <x v="1"/>
          </reference>
          <reference field="0" count="1" selected="0">
            <x v="6"/>
          </reference>
        </references>
      </pivotArea>
    </chartFormat>
    <chartFormat chart="7" format="71">
      <pivotArea type="data" outline="0" fieldPosition="0">
        <references count="2">
          <reference field="4294967294" count="1" selected="0">
            <x v="1"/>
          </reference>
          <reference field="0" count="1" selected="0">
            <x v="7"/>
          </reference>
        </references>
      </pivotArea>
    </chartFormat>
    <chartFormat chart="7" format="72" series="1">
      <pivotArea type="data" outline="0" fieldPosition="0">
        <references count="1">
          <reference field="4294967294" count="1" selected="0">
            <x v="2"/>
          </reference>
        </references>
      </pivotArea>
    </chartFormat>
    <chartFormat chart="7" format="73">
      <pivotArea type="data" outline="0" fieldPosition="0">
        <references count="2">
          <reference field="4294967294" count="1" selected="0">
            <x v="2"/>
          </reference>
          <reference field="0" count="1" selected="0">
            <x v="0"/>
          </reference>
        </references>
      </pivotArea>
    </chartFormat>
    <chartFormat chart="7" format="74">
      <pivotArea type="data" outline="0" fieldPosition="0">
        <references count="2">
          <reference field="4294967294" count="1" selected="0">
            <x v="2"/>
          </reference>
          <reference field="0" count="1" selected="0">
            <x v="1"/>
          </reference>
        </references>
      </pivotArea>
    </chartFormat>
    <chartFormat chart="7" format="75">
      <pivotArea type="data" outline="0" fieldPosition="0">
        <references count="2">
          <reference field="4294967294" count="1" selected="0">
            <x v="2"/>
          </reference>
          <reference field="0" count="1" selected="0">
            <x v="2"/>
          </reference>
        </references>
      </pivotArea>
    </chartFormat>
    <chartFormat chart="7" format="76">
      <pivotArea type="data" outline="0" fieldPosition="0">
        <references count="2">
          <reference field="4294967294" count="1" selected="0">
            <x v="2"/>
          </reference>
          <reference field="0" count="1" selected="0">
            <x v="3"/>
          </reference>
        </references>
      </pivotArea>
    </chartFormat>
    <chartFormat chart="7" format="77">
      <pivotArea type="data" outline="0" fieldPosition="0">
        <references count="2">
          <reference field="4294967294" count="1" selected="0">
            <x v="2"/>
          </reference>
          <reference field="0" count="1" selected="0">
            <x v="4"/>
          </reference>
        </references>
      </pivotArea>
    </chartFormat>
    <chartFormat chart="7" format="78">
      <pivotArea type="data" outline="0" fieldPosition="0">
        <references count="2">
          <reference field="4294967294" count="1" selected="0">
            <x v="2"/>
          </reference>
          <reference field="0" count="1" selected="0">
            <x v="5"/>
          </reference>
        </references>
      </pivotArea>
    </chartFormat>
    <chartFormat chart="7" format="79">
      <pivotArea type="data" outline="0" fieldPosition="0">
        <references count="2">
          <reference field="4294967294" count="1" selected="0">
            <x v="2"/>
          </reference>
          <reference field="0" count="1" selected="0">
            <x v="6"/>
          </reference>
        </references>
      </pivotArea>
    </chartFormat>
    <chartFormat chart="7" format="80">
      <pivotArea type="data" outline="0" fieldPosition="0">
        <references count="2">
          <reference field="4294967294" count="1" selected="0">
            <x v="2"/>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1C74D54-AA67-4449-806F-09FD57D7815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5:C19" firstHeaderRow="0" firstDataRow="1" firstDataCol="1"/>
  <pivotFields count="7">
    <pivotField axis="axisRow" showAll="0">
      <items count="4">
        <item x="0"/>
        <item x="1"/>
        <item x="2"/>
        <item t="default"/>
      </items>
    </pivotField>
    <pivotField showAll="0"/>
    <pivotField dataField="1" showAll="0"/>
    <pivotField showAll="0"/>
    <pivotField showAll="0"/>
    <pivotField dataField="1" showAll="0"/>
    <pivotField showAll="0"/>
  </pivotFields>
  <rowFields count="1">
    <field x="0"/>
  </rowFields>
  <rowItems count="4">
    <i>
      <x/>
    </i>
    <i>
      <x v="1"/>
    </i>
    <i>
      <x v="2"/>
    </i>
    <i t="grand">
      <x/>
    </i>
  </rowItems>
  <colFields count="1">
    <field x="-2"/>
  </colFields>
  <colItems count="2">
    <i>
      <x/>
    </i>
    <i i="1">
      <x v="1"/>
    </i>
  </colItems>
  <dataFields count="2">
    <dataField name="Sum of POP-F Scale" fld="2" baseField="0" baseItem="0"/>
    <dataField name="Sum of SAM-F Scale" fld="5" baseField="0" baseItem="0"/>
  </dataFields>
  <formats count="1">
    <format dxfId="87">
      <pivotArea collapsedLevelsAreSubtotals="1" fieldPosition="0">
        <references count="1">
          <reference field="0" count="1">
            <x v="0"/>
          </reference>
        </references>
      </pivotArea>
    </format>
  </formats>
  <chartFormats count="4">
    <chartFormat chart="1" format="1"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E3B2F0-3455-46E0-BD4D-1AECF598A38F}" name="PivotTable8"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54:C62" firstHeaderRow="0" firstDataRow="1" firstDataCol="1"/>
  <pivotFields count="7">
    <pivotField axis="axisRow" showAll="0">
      <items count="9">
        <item x="1"/>
        <item x="0"/>
        <item x="5"/>
        <item x="6"/>
        <item x="7"/>
        <item x="2"/>
        <item x="3"/>
        <item x="4"/>
        <item t="default"/>
      </items>
    </pivotField>
    <pivotField showAll="0"/>
    <pivotField dataField="1" showAll="0"/>
    <pivotField showAll="0"/>
    <pivotField showAll="0"/>
    <pivotField dataField="1" showAll="0"/>
    <pivotField showAll="0"/>
  </pivotFields>
  <rowFields count="1">
    <field x="0"/>
  </rowFields>
  <rowItems count="8">
    <i>
      <x/>
    </i>
    <i>
      <x v="1"/>
    </i>
    <i>
      <x v="2"/>
    </i>
    <i>
      <x v="3"/>
    </i>
    <i>
      <x v="4"/>
    </i>
    <i>
      <x v="5"/>
    </i>
    <i>
      <x v="6"/>
    </i>
    <i>
      <x v="7"/>
    </i>
  </rowItems>
  <colFields count="1">
    <field x="-2"/>
  </colFields>
  <colItems count="2">
    <i>
      <x/>
    </i>
    <i i="1">
      <x v="1"/>
    </i>
  </colItems>
  <dataFields count="2">
    <dataField name="Sum of POP-F Scale" fld="2" baseField="0" baseItem="0"/>
    <dataField name="Sum of SAM-F Scale" fld="5" baseField="0" baseItem="0"/>
  </dataFields>
  <formats count="1">
    <format dxfId="88">
      <pivotArea collapsedLevelsAreSubtotals="1" fieldPosition="0">
        <references count="1">
          <reference field="0" count="6">
            <x v="2"/>
            <x v="3"/>
            <x v="4"/>
            <x v="5"/>
            <x v="6"/>
            <x v="7"/>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C582D7A-16BD-413D-9DE3-93C0C3AB6538}" name="PivotTable1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80:D88" firstHeaderRow="0" firstDataRow="1" firstDataCol="1"/>
  <pivotFields count="7">
    <pivotField axis="axisRow" showAll="0">
      <items count="9">
        <item x="1"/>
        <item x="0"/>
        <item x="5"/>
        <item x="6"/>
        <item x="7"/>
        <item x="2"/>
        <item x="3"/>
        <item x="4"/>
        <item t="default"/>
      </items>
    </pivotField>
    <pivotField dataField="1" showAll="0"/>
    <pivotField dataField="1" showAll="0"/>
    <pivotField dataField="1" showAll="0"/>
    <pivotField showAll="0"/>
    <pivotField showAll="0"/>
    <pivotField showAll="0"/>
  </pivotFields>
  <rowFields count="1">
    <field x="0"/>
  </rowFields>
  <rowItems count="8">
    <i>
      <x/>
    </i>
    <i>
      <x v="1"/>
    </i>
    <i>
      <x v="2"/>
    </i>
    <i>
      <x v="3"/>
    </i>
    <i>
      <x v="4"/>
    </i>
    <i>
      <x v="5"/>
    </i>
    <i>
      <x v="6"/>
    </i>
    <i>
      <x v="7"/>
    </i>
  </rowItems>
  <colFields count="1">
    <field x="-2"/>
  </colFields>
  <colItems count="3">
    <i>
      <x/>
    </i>
    <i i="1">
      <x v="1"/>
    </i>
    <i i="2">
      <x v="2"/>
    </i>
  </colItems>
  <dataFields count="3">
    <dataField name="Sum of POP-I Scale" fld="1" baseField="0" baseItem="0"/>
    <dataField name="Sum of POP-F Scale" fld="2" baseField="0" baseItem="0"/>
    <dataField name="Sum of POP-Total-Scale" fld="3" baseField="0" baseItem="0"/>
  </dataFields>
  <formats count="1">
    <format dxfId="89">
      <pivotArea collapsedLevelsAreSubtotals="1" fieldPosition="0">
        <references count="1">
          <reference field="0" count="6">
            <x v="2"/>
            <x v="3"/>
            <x v="4"/>
            <x v="5"/>
            <x v="6"/>
            <x v="7"/>
          </reference>
        </references>
      </pivotArea>
    </format>
  </formats>
  <chartFormats count="55">
    <chartFormat chart="2" format="0"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2"/>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 chart="3" format="8">
      <pivotArea type="data" outline="0" fieldPosition="0">
        <references count="2">
          <reference field="4294967294" count="1" selected="0">
            <x v="0"/>
          </reference>
          <reference field="0" count="1" selected="0">
            <x v="5"/>
          </reference>
        </references>
      </pivotArea>
    </chartFormat>
    <chartFormat chart="3" format="9">
      <pivotArea type="data" outline="0" fieldPosition="0">
        <references count="2">
          <reference field="4294967294" count="1" selected="0">
            <x v="0"/>
          </reference>
          <reference field="0" count="1" selected="0">
            <x v="6"/>
          </reference>
        </references>
      </pivotArea>
    </chartFormat>
    <chartFormat chart="3" format="10">
      <pivotArea type="data" outline="0" fieldPosition="0">
        <references count="2">
          <reference field="4294967294" count="1" selected="0">
            <x v="0"/>
          </reference>
          <reference field="0" count="1" selected="0">
            <x v="7"/>
          </reference>
        </references>
      </pivotArea>
    </chartFormat>
    <chartFormat chart="3" format="11">
      <pivotArea type="data" outline="0" fieldPosition="0">
        <references count="2">
          <reference field="4294967294" count="1" selected="0">
            <x v="1"/>
          </reference>
          <reference field="0" count="1" selected="0">
            <x v="0"/>
          </reference>
        </references>
      </pivotArea>
    </chartFormat>
    <chartFormat chart="3" format="12">
      <pivotArea type="data" outline="0" fieldPosition="0">
        <references count="2">
          <reference field="4294967294" count="1" selected="0">
            <x v="1"/>
          </reference>
          <reference field="0" count="1" selected="0">
            <x v="1"/>
          </reference>
        </references>
      </pivotArea>
    </chartFormat>
    <chartFormat chart="3" format="13">
      <pivotArea type="data" outline="0" fieldPosition="0">
        <references count="2">
          <reference field="4294967294" count="1" selected="0">
            <x v="1"/>
          </reference>
          <reference field="0" count="1" selected="0">
            <x v="2"/>
          </reference>
        </references>
      </pivotArea>
    </chartFormat>
    <chartFormat chart="3" format="14">
      <pivotArea type="data" outline="0" fieldPosition="0">
        <references count="2">
          <reference field="4294967294" count="1" selected="0">
            <x v="1"/>
          </reference>
          <reference field="0" count="1" selected="0">
            <x v="3"/>
          </reference>
        </references>
      </pivotArea>
    </chartFormat>
    <chartFormat chart="3" format="15">
      <pivotArea type="data" outline="0" fieldPosition="0">
        <references count="2">
          <reference field="4294967294" count="1" selected="0">
            <x v="1"/>
          </reference>
          <reference field="0" count="1" selected="0">
            <x v="4"/>
          </reference>
        </references>
      </pivotArea>
    </chartFormat>
    <chartFormat chart="3" format="16">
      <pivotArea type="data" outline="0" fieldPosition="0">
        <references count="2">
          <reference field="4294967294" count="1" selected="0">
            <x v="1"/>
          </reference>
          <reference field="0" count="1" selected="0">
            <x v="5"/>
          </reference>
        </references>
      </pivotArea>
    </chartFormat>
    <chartFormat chart="3" format="17">
      <pivotArea type="data" outline="0" fieldPosition="0">
        <references count="2">
          <reference field="4294967294" count="1" selected="0">
            <x v="1"/>
          </reference>
          <reference field="0" count="1" selected="0">
            <x v="6"/>
          </reference>
        </references>
      </pivotArea>
    </chartFormat>
    <chartFormat chart="3" format="18">
      <pivotArea type="data" outline="0" fieldPosition="0">
        <references count="2">
          <reference field="4294967294" count="1" selected="0">
            <x v="1"/>
          </reference>
          <reference field="0" count="1" selected="0">
            <x v="7"/>
          </reference>
        </references>
      </pivotArea>
    </chartFormat>
    <chartFormat chart="3" format="19">
      <pivotArea type="data" outline="0" fieldPosition="0">
        <references count="2">
          <reference field="4294967294" count="1" selected="0">
            <x v="2"/>
          </reference>
          <reference field="0" count="1" selected="0">
            <x v="0"/>
          </reference>
        </references>
      </pivotArea>
    </chartFormat>
    <chartFormat chart="3" format="20">
      <pivotArea type="data" outline="0" fieldPosition="0">
        <references count="2">
          <reference field="4294967294" count="1" selected="0">
            <x v="2"/>
          </reference>
          <reference field="0" count="1" selected="0">
            <x v="1"/>
          </reference>
        </references>
      </pivotArea>
    </chartFormat>
    <chartFormat chart="3" format="21">
      <pivotArea type="data" outline="0" fieldPosition="0">
        <references count="2">
          <reference field="4294967294" count="1" selected="0">
            <x v="2"/>
          </reference>
          <reference field="0" count="1" selected="0">
            <x v="2"/>
          </reference>
        </references>
      </pivotArea>
    </chartFormat>
    <chartFormat chart="3" format="22">
      <pivotArea type="data" outline="0" fieldPosition="0">
        <references count="2">
          <reference field="4294967294" count="1" selected="0">
            <x v="2"/>
          </reference>
          <reference field="0" count="1" selected="0">
            <x v="3"/>
          </reference>
        </references>
      </pivotArea>
    </chartFormat>
    <chartFormat chart="3" format="23">
      <pivotArea type="data" outline="0" fieldPosition="0">
        <references count="2">
          <reference field="4294967294" count="1" selected="0">
            <x v="2"/>
          </reference>
          <reference field="0" count="1" selected="0">
            <x v="4"/>
          </reference>
        </references>
      </pivotArea>
    </chartFormat>
    <chartFormat chart="3" format="24">
      <pivotArea type="data" outline="0" fieldPosition="0">
        <references count="2">
          <reference field="4294967294" count="1" selected="0">
            <x v="2"/>
          </reference>
          <reference field="0" count="1" selected="0">
            <x v="5"/>
          </reference>
        </references>
      </pivotArea>
    </chartFormat>
    <chartFormat chart="3" format="25">
      <pivotArea type="data" outline="0" fieldPosition="0">
        <references count="2">
          <reference field="4294967294" count="1" selected="0">
            <x v="2"/>
          </reference>
          <reference field="0" count="1" selected="0">
            <x v="6"/>
          </reference>
        </references>
      </pivotArea>
    </chartFormat>
    <chartFormat chart="3" format="26">
      <pivotArea type="data" outline="0" fieldPosition="0">
        <references count="2">
          <reference field="4294967294" count="1" selected="0">
            <x v="2"/>
          </reference>
          <reference field="0" count="1" selected="0">
            <x v="7"/>
          </reference>
        </references>
      </pivotArea>
    </chartFormat>
    <chartFormat chart="6" format="54" series="1">
      <pivotArea type="data" outline="0" fieldPosition="0">
        <references count="1">
          <reference field="4294967294" count="1" selected="0">
            <x v="0"/>
          </reference>
        </references>
      </pivotArea>
    </chartFormat>
    <chartFormat chart="6" format="55">
      <pivotArea type="data" outline="0" fieldPosition="0">
        <references count="2">
          <reference field="4294967294" count="1" selected="0">
            <x v="0"/>
          </reference>
          <reference field="0" count="1" selected="0">
            <x v="0"/>
          </reference>
        </references>
      </pivotArea>
    </chartFormat>
    <chartFormat chart="6" format="56">
      <pivotArea type="data" outline="0" fieldPosition="0">
        <references count="2">
          <reference field="4294967294" count="1" selected="0">
            <x v="0"/>
          </reference>
          <reference field="0" count="1" selected="0">
            <x v="1"/>
          </reference>
        </references>
      </pivotArea>
    </chartFormat>
    <chartFormat chart="6" format="57">
      <pivotArea type="data" outline="0" fieldPosition="0">
        <references count="2">
          <reference field="4294967294" count="1" selected="0">
            <x v="0"/>
          </reference>
          <reference field="0" count="1" selected="0">
            <x v="2"/>
          </reference>
        </references>
      </pivotArea>
    </chartFormat>
    <chartFormat chart="6" format="58">
      <pivotArea type="data" outline="0" fieldPosition="0">
        <references count="2">
          <reference field="4294967294" count="1" selected="0">
            <x v="0"/>
          </reference>
          <reference field="0" count="1" selected="0">
            <x v="3"/>
          </reference>
        </references>
      </pivotArea>
    </chartFormat>
    <chartFormat chart="6" format="59">
      <pivotArea type="data" outline="0" fieldPosition="0">
        <references count="2">
          <reference field="4294967294" count="1" selected="0">
            <x v="0"/>
          </reference>
          <reference field="0" count="1" selected="0">
            <x v="4"/>
          </reference>
        </references>
      </pivotArea>
    </chartFormat>
    <chartFormat chart="6" format="60">
      <pivotArea type="data" outline="0" fieldPosition="0">
        <references count="2">
          <reference field="4294967294" count="1" selected="0">
            <x v="0"/>
          </reference>
          <reference field="0" count="1" selected="0">
            <x v="5"/>
          </reference>
        </references>
      </pivotArea>
    </chartFormat>
    <chartFormat chart="6" format="61">
      <pivotArea type="data" outline="0" fieldPosition="0">
        <references count="2">
          <reference field="4294967294" count="1" selected="0">
            <x v="0"/>
          </reference>
          <reference field="0" count="1" selected="0">
            <x v="6"/>
          </reference>
        </references>
      </pivotArea>
    </chartFormat>
    <chartFormat chart="6" format="62">
      <pivotArea type="data" outline="0" fieldPosition="0">
        <references count="2">
          <reference field="4294967294" count="1" selected="0">
            <x v="0"/>
          </reference>
          <reference field="0" count="1" selected="0">
            <x v="7"/>
          </reference>
        </references>
      </pivotArea>
    </chartFormat>
    <chartFormat chart="6" format="63" series="1">
      <pivotArea type="data" outline="0" fieldPosition="0">
        <references count="1">
          <reference field="4294967294" count="1" selected="0">
            <x v="1"/>
          </reference>
        </references>
      </pivotArea>
    </chartFormat>
    <chartFormat chart="6" format="64">
      <pivotArea type="data" outline="0" fieldPosition="0">
        <references count="2">
          <reference field="4294967294" count="1" selected="0">
            <x v="1"/>
          </reference>
          <reference field="0" count="1" selected="0">
            <x v="0"/>
          </reference>
        </references>
      </pivotArea>
    </chartFormat>
    <chartFormat chart="6" format="65">
      <pivotArea type="data" outline="0" fieldPosition="0">
        <references count="2">
          <reference field="4294967294" count="1" selected="0">
            <x v="1"/>
          </reference>
          <reference field="0" count="1" selected="0">
            <x v="1"/>
          </reference>
        </references>
      </pivotArea>
    </chartFormat>
    <chartFormat chart="6" format="66">
      <pivotArea type="data" outline="0" fieldPosition="0">
        <references count="2">
          <reference field="4294967294" count="1" selected="0">
            <x v="1"/>
          </reference>
          <reference field="0" count="1" selected="0">
            <x v="2"/>
          </reference>
        </references>
      </pivotArea>
    </chartFormat>
    <chartFormat chart="6" format="67">
      <pivotArea type="data" outline="0" fieldPosition="0">
        <references count="2">
          <reference field="4294967294" count="1" selected="0">
            <x v="1"/>
          </reference>
          <reference field="0" count="1" selected="0">
            <x v="3"/>
          </reference>
        </references>
      </pivotArea>
    </chartFormat>
    <chartFormat chart="6" format="68">
      <pivotArea type="data" outline="0" fieldPosition="0">
        <references count="2">
          <reference field="4294967294" count="1" selected="0">
            <x v="1"/>
          </reference>
          <reference field="0" count="1" selected="0">
            <x v="4"/>
          </reference>
        </references>
      </pivotArea>
    </chartFormat>
    <chartFormat chart="6" format="69">
      <pivotArea type="data" outline="0" fieldPosition="0">
        <references count="2">
          <reference field="4294967294" count="1" selected="0">
            <x v="1"/>
          </reference>
          <reference field="0" count="1" selected="0">
            <x v="5"/>
          </reference>
        </references>
      </pivotArea>
    </chartFormat>
    <chartFormat chart="6" format="70">
      <pivotArea type="data" outline="0" fieldPosition="0">
        <references count="2">
          <reference field="4294967294" count="1" selected="0">
            <x v="1"/>
          </reference>
          <reference field="0" count="1" selected="0">
            <x v="6"/>
          </reference>
        </references>
      </pivotArea>
    </chartFormat>
    <chartFormat chart="6" format="71">
      <pivotArea type="data" outline="0" fieldPosition="0">
        <references count="2">
          <reference field="4294967294" count="1" selected="0">
            <x v="1"/>
          </reference>
          <reference field="0" count="1" selected="0">
            <x v="7"/>
          </reference>
        </references>
      </pivotArea>
    </chartFormat>
    <chartFormat chart="6" format="72" series="1">
      <pivotArea type="data" outline="0" fieldPosition="0">
        <references count="1">
          <reference field="4294967294" count="1" selected="0">
            <x v="2"/>
          </reference>
        </references>
      </pivotArea>
    </chartFormat>
    <chartFormat chart="6" format="73">
      <pivotArea type="data" outline="0" fieldPosition="0">
        <references count="2">
          <reference field="4294967294" count="1" selected="0">
            <x v="2"/>
          </reference>
          <reference field="0" count="1" selected="0">
            <x v="0"/>
          </reference>
        </references>
      </pivotArea>
    </chartFormat>
    <chartFormat chart="6" format="74">
      <pivotArea type="data" outline="0" fieldPosition="0">
        <references count="2">
          <reference field="4294967294" count="1" selected="0">
            <x v="2"/>
          </reference>
          <reference field="0" count="1" selected="0">
            <x v="1"/>
          </reference>
        </references>
      </pivotArea>
    </chartFormat>
    <chartFormat chart="6" format="75">
      <pivotArea type="data" outline="0" fieldPosition="0">
        <references count="2">
          <reference field="4294967294" count="1" selected="0">
            <x v="2"/>
          </reference>
          <reference field="0" count="1" selected="0">
            <x v="2"/>
          </reference>
        </references>
      </pivotArea>
    </chartFormat>
    <chartFormat chart="6" format="76">
      <pivotArea type="data" outline="0" fieldPosition="0">
        <references count="2">
          <reference field="4294967294" count="1" selected="0">
            <x v="2"/>
          </reference>
          <reference field="0" count="1" selected="0">
            <x v="3"/>
          </reference>
        </references>
      </pivotArea>
    </chartFormat>
    <chartFormat chart="6" format="77">
      <pivotArea type="data" outline="0" fieldPosition="0">
        <references count="2">
          <reference field="4294967294" count="1" selected="0">
            <x v="2"/>
          </reference>
          <reference field="0" count="1" selected="0">
            <x v="4"/>
          </reference>
        </references>
      </pivotArea>
    </chartFormat>
    <chartFormat chart="6" format="78">
      <pivotArea type="data" outline="0" fieldPosition="0">
        <references count="2">
          <reference field="4294967294" count="1" selected="0">
            <x v="2"/>
          </reference>
          <reference field="0" count="1" selected="0">
            <x v="5"/>
          </reference>
        </references>
      </pivotArea>
    </chartFormat>
    <chartFormat chart="6" format="79">
      <pivotArea type="data" outline="0" fieldPosition="0">
        <references count="2">
          <reference field="4294967294" count="1" selected="0">
            <x v="2"/>
          </reference>
          <reference field="0" count="1" selected="0">
            <x v="6"/>
          </reference>
        </references>
      </pivotArea>
    </chartFormat>
    <chartFormat chart="6" format="80">
      <pivotArea type="data" outline="0" fieldPosition="0">
        <references count="2">
          <reference field="4294967294" count="1" selected="0">
            <x v="2"/>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060CCB-6989-479E-B48F-197E96389F8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9:H33" firstHeaderRow="0" firstDataRow="1" firstDataCol="1"/>
  <pivotFields count="7">
    <pivotField axis="axisRow" showAll="0">
      <items count="4">
        <item x="0"/>
        <item x="1"/>
        <item x="2"/>
        <item t="default"/>
      </items>
    </pivotField>
    <pivotField showAll="0"/>
    <pivotField showAll="0"/>
    <pivotField showAll="0"/>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Sum of SAM-I Scale" fld="4" baseField="0" baseItem="0"/>
    <dataField name="Sum of SAM-F Scale" fld="5" baseField="0" baseItem="0"/>
    <dataField name="Sum of SAM-Total-Scale" fld="6" baseField="0" baseItem="0"/>
  </dataFields>
  <chartFormats count="2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pivotArea type="data" outline="0" fieldPosition="0">
        <references count="2">
          <reference field="4294967294" count="1" selected="0">
            <x v="2"/>
          </reference>
          <reference field="0" count="1" selected="0">
            <x v="2"/>
          </reference>
        </references>
      </pivotArea>
    </chartFormat>
    <chartFormat chart="4" format="4">
      <pivotArea type="data" outline="0" fieldPosition="0">
        <references count="2">
          <reference field="4294967294" count="1" selected="0">
            <x v="1"/>
          </reference>
          <reference field="0" count="1" selected="0">
            <x v="2"/>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2"/>
          </reference>
          <reference field="0" count="1" selected="0">
            <x v="0"/>
          </reference>
        </references>
      </pivotArea>
    </chartFormat>
    <chartFormat chart="4" format="7">
      <pivotArea type="data" outline="0" fieldPosition="0">
        <references count="2">
          <reference field="4294967294" count="1" selected="0">
            <x v="1"/>
          </reference>
          <reference field="0"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1"/>
          </reference>
          <reference field="0" count="1" selected="0">
            <x v="1"/>
          </reference>
        </references>
      </pivotArea>
    </chartFormat>
    <chartFormat chart="4" format="10">
      <pivotArea type="data" outline="0" fieldPosition="0">
        <references count="2">
          <reference field="4294967294" count="1" selected="0">
            <x v="2"/>
          </reference>
          <reference field="0" count="1" selected="0">
            <x v="1"/>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0" count="1" selected="0">
            <x v="0"/>
          </reference>
        </references>
      </pivotArea>
    </chartFormat>
    <chartFormat chart="7" format="26">
      <pivotArea type="data" outline="0" fieldPosition="0">
        <references count="2">
          <reference field="4294967294" count="1" selected="0">
            <x v="0"/>
          </reference>
          <reference field="0" count="1" selected="0">
            <x v="1"/>
          </reference>
        </references>
      </pivotArea>
    </chartFormat>
    <chartFormat chart="7" format="27">
      <pivotArea type="data" outline="0" fieldPosition="0">
        <references count="2">
          <reference field="4294967294" count="1" selected="0">
            <x v="0"/>
          </reference>
          <reference field="0" count="1" selected="0">
            <x v="2"/>
          </reference>
        </references>
      </pivotArea>
    </chartFormat>
    <chartFormat chart="7" format="28" series="1">
      <pivotArea type="data" outline="0" fieldPosition="0">
        <references count="1">
          <reference field="4294967294" count="1" selected="0">
            <x v="1"/>
          </reference>
        </references>
      </pivotArea>
    </chartFormat>
    <chartFormat chart="7" format="29">
      <pivotArea type="data" outline="0" fieldPosition="0">
        <references count="2">
          <reference field="4294967294" count="1" selected="0">
            <x v="1"/>
          </reference>
          <reference field="0" count="1" selected="0">
            <x v="0"/>
          </reference>
        </references>
      </pivotArea>
    </chartFormat>
    <chartFormat chart="7" format="30">
      <pivotArea type="data" outline="0" fieldPosition="0">
        <references count="2">
          <reference field="4294967294" count="1" selected="0">
            <x v="1"/>
          </reference>
          <reference field="0" count="1" selected="0">
            <x v="1"/>
          </reference>
        </references>
      </pivotArea>
    </chartFormat>
    <chartFormat chart="7" format="31">
      <pivotArea type="data" outline="0" fieldPosition="0">
        <references count="2">
          <reference field="4294967294" count="1" selected="0">
            <x v="1"/>
          </reference>
          <reference field="0" count="1" selected="0">
            <x v="2"/>
          </reference>
        </references>
      </pivotArea>
    </chartFormat>
    <chartFormat chart="7" format="32" series="1">
      <pivotArea type="data" outline="0" fieldPosition="0">
        <references count="1">
          <reference field="4294967294" count="1" selected="0">
            <x v="2"/>
          </reference>
        </references>
      </pivotArea>
    </chartFormat>
    <chartFormat chart="7" format="33">
      <pivotArea type="data" outline="0" fieldPosition="0">
        <references count="2">
          <reference field="4294967294" count="1" selected="0">
            <x v="2"/>
          </reference>
          <reference field="0" count="1" selected="0">
            <x v="0"/>
          </reference>
        </references>
      </pivotArea>
    </chartFormat>
    <chartFormat chart="7" format="34">
      <pivotArea type="data" outline="0" fieldPosition="0">
        <references count="2">
          <reference field="4294967294" count="1" selected="0">
            <x v="2"/>
          </reference>
          <reference field="0" count="1" selected="0">
            <x v="1"/>
          </reference>
        </references>
      </pivotArea>
    </chartFormat>
    <chartFormat chart="7" format="35">
      <pivotArea type="data" outline="0" fieldPosition="0">
        <references count="2">
          <reference field="4294967294" count="1" selected="0">
            <x v="2"/>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 xr10:uid="{B718E620-3057-46E9-96CC-474E5D4E33A1}" sourceName="Course">
  <pivotTables>
    <pivotTable tabId="11" name="PivotTable14"/>
    <pivotTable tabId="11" name="top5 F"/>
    <pivotTable tabId="11" name="top5 I"/>
    <pivotTable tabId="11" name="co"/>
    <pivotTable tabId="11" name="top5 T"/>
    <pivotTable tabId="11" name="PivotTable25"/>
  </pivotTables>
  <data>
    <tabular pivotCacheId="614877238">
      <items count="4">
        <i x="2" s="1"/>
        <i x="1"/>
        <i x="3"/>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cale" xr10:uid="{4F940136-AC83-4C26-B484-E32AF5DC78AD}" sourceName="Total Scale ">
  <pivotTables>
    <pivotTable tabId="11" name="PivotTable14"/>
    <pivotTable tabId="11" name="co"/>
    <pivotTable tabId="11" name="PivotTable25"/>
  </pivotTables>
  <data>
    <tabular pivotCacheId="614877238">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2" xr10:uid="{282261D9-6E06-4738-82B4-EB7EE7DDC3B9}" sourceName="Course">
  <pivotTables>
    <pivotTable tabId="2" name="PivotTable3"/>
    <pivotTable tabId="9" name="PivotTable2"/>
  </pivotTables>
  <data>
    <tabular pivotCacheId="614877238">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cale2" xr10:uid="{0177F5EB-ADD5-40C5-8D7C-FF5D6AEA8131}" sourceName="Total Scale ">
  <pivotTables>
    <pivotTable tabId="2" name="PivotTable3"/>
    <pivotTable tabId="9" name="PivotTable2"/>
  </pivotTables>
  <data>
    <tabular pivotCacheId="614877238">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3FE5796A-480B-4F6F-8529-B516A05B2770}" sourceName="NAME">
  <pivotTables>
    <pivotTable tabId="12" name="PivotTable1"/>
    <pivotTable tabId="12" name="PivotTable6"/>
  </pivotTables>
  <data>
    <tabular pivotCacheId="517103110">
      <items count="8">
        <i x="1" s="1"/>
        <i x="0"/>
        <i x="5"/>
        <i x="6"/>
        <i x="7"/>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rse 2" xr10:uid="{9D9AA798-590F-405B-9275-705EAB9F30F7}" cache="Slicer_Course" caption="Course" showCaption="0" style="SlicerStyleDark1" rowHeight="756000"/>
  <slicer name="Total Scale  2" xr10:uid="{7B97E91F-AF48-4050-9737-68D6C3A0DD04}" cache="Slicer_Total_Scale" caption="Total Scale " showCaption="0" style="SlicerStyleDark1" rowHeight="576000"/>
  <slicer name="Course 3" xr10:uid="{9F4E8538-033D-43E2-BB8B-FC4D290C1390}" cache="Slicer_Course2" caption="Course" style="SlicerStyleDark1" rowHeight="540000"/>
  <slicer name="Total Scale  3" xr10:uid="{2DAD4DFE-275A-4952-AFAB-E622593FB1D7}" cache="Slicer_Total_Scale2" caption="Total Scale " style="SlicerStyleDark1" rowHeight="54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8C666911-6C59-476C-9532-6C408D26CF69}" cache="Slicer_NAME" caption="NAME" columnCount="4" showCaption="0" style="SlicerStyleDark1" rowHeight="50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rse" xr10:uid="{81961A7A-E583-4670-B2BF-8B2633E04654}" cache="Slicer_Course" caption="Course" showCaption="0" rowHeight="234950"/>
  <slicer name="Total Scale " xr10:uid="{BE35E0D4-48D8-412A-9B8B-BF9ADDA7B2F5}" cache="Slicer_Total_Scale" caption="Total Scale " showCaption="0"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56B8A9F2-DDB0-4FA5-9802-25057D58DE69}" cache="Slicer_NAME" caption="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257B5-F2C0-414F-992E-97BC057193F5}" name="Table1" displayName="Table1" ref="A1:AG169" totalsRowCount="1" headerRowDxfId="192" headerRowBorderDxfId="191" tableBorderDxfId="190" totalsRowBorderDxfId="189">
  <autoFilter ref="A1:AG168" xr:uid="{4F6BE6B0-E671-4A33-BB24-A713C2BB66BB}"/>
  <sortState xmlns:xlrd2="http://schemas.microsoft.com/office/spreadsheetml/2017/richdata2" ref="A2:AG168">
    <sortCondition ref="A1:A168"/>
  </sortState>
  <tableColumns count="33">
    <tableColumn id="1" xr3:uid="{9C5F7140-C5CC-4282-A5F0-313FD404DFE3}" name="Serial Number" dataDxfId="188" totalsRowDxfId="81"/>
    <tableColumn id="2" xr3:uid="{D5BFBB48-95AA-43B0-A7C7-402C5E0CF800}" name="Name" dataDxfId="187" totalsRowDxfId="80"/>
    <tableColumn id="3" xr3:uid="{37721E8A-2E7B-4A93-8157-879A062E8A48}" name="Course" dataDxfId="186" totalsRowDxfId="79"/>
    <tableColumn id="4" xr3:uid="{D69431A5-8E9A-4AED-A96B-3FFA576B7E39}" name="DOB" dataDxfId="185" totalsRowDxfId="78"/>
    <tableColumn id="5" xr3:uid="{E43EC296-DD3E-4CDD-BDE1-B466601E65E2}" name="Q1" dataDxfId="184" totalsRowDxfId="77"/>
    <tableColumn id="6" xr3:uid="{F6D37DD7-D1FD-447F-9119-A3A83F87E8BE}" name="Q2" dataDxfId="183" totalsRowDxfId="76"/>
    <tableColumn id="7" xr3:uid="{4BA9C450-DA32-4CB5-82A7-2FD61913611D}" name="Q3" dataDxfId="182" totalsRowDxfId="75"/>
    <tableColumn id="8" xr3:uid="{AB2C709E-3A7A-418B-ADAE-F1F308FF3D1E}" name="Q4" dataDxfId="181" totalsRowDxfId="74"/>
    <tableColumn id="9" xr3:uid="{42796BDB-A01E-4AA4-9F03-DF6682247E61}" name="Q5" dataDxfId="180" totalsRowDxfId="73"/>
    <tableColumn id="10" xr3:uid="{C4418326-4112-476F-88DE-30CBF8D436BA}" name="Q6" dataDxfId="179" totalsRowDxfId="72"/>
    <tableColumn id="11" xr3:uid="{BF52B972-851B-41C9-81A0-A2EA1A78F1F9}" name="Q7" dataDxfId="178" totalsRowDxfId="71"/>
    <tableColumn id="12" xr3:uid="{5E51D52F-313F-410E-B185-6861C0FCADAE}" name="Q8" dataDxfId="177" totalsRowDxfId="70"/>
    <tableColumn id="13" xr3:uid="{1EDFC480-1B70-4150-B564-A0F921AA1471}" name="Q9" dataDxfId="176" totalsRowDxfId="69"/>
    <tableColumn id="14" xr3:uid="{F8028801-FE67-47F0-8907-F92C7347E4BA}" name="Q10" dataDxfId="175" totalsRowDxfId="68"/>
    <tableColumn id="15" xr3:uid="{E7CD6378-4544-485E-8CEB-6199972D266E}" name="Q11" dataDxfId="174" totalsRowDxfId="67"/>
    <tableColumn id="16" xr3:uid="{27B53980-21FB-479A-ACE8-BB16562FB615}" name="Q12" dataDxfId="173" totalsRowDxfId="66"/>
    <tableColumn id="17" xr3:uid="{515BB8C3-3E6F-478E-A5D6-F313B4B6EBFE}" name="cfc4" dataDxfId="172" totalsRowDxfId="65">
      <calculatedColumnFormula>7-H2</calculatedColumnFormula>
    </tableColumn>
    <tableColumn id="18" xr3:uid="{53C8F69B-98E9-4917-AC3B-687BEE0C2199}" name=" cfc5" dataDxfId="171" totalsRowDxfId="64">
      <calculatedColumnFormula>7-I2</calculatedColumnFormula>
    </tableColumn>
    <tableColumn id="19" xr3:uid="{188B1FE4-DEE0-462F-8EAC-1584CFB7E342}" name=" cfc6" dataDxfId="170" totalsRowDxfId="63">
      <calculatedColumnFormula>7-J2</calculatedColumnFormula>
    </tableColumn>
    <tableColumn id="20" xr3:uid="{763FC864-C16B-474F-B81B-30F94274FF51}" name=" cfc9" dataDxfId="169" totalsRowDxfId="62">
      <calculatedColumnFormula>7-M2</calculatedColumnFormula>
    </tableColumn>
    <tableColumn id="21" xr3:uid="{6EE61965-8B3F-4E55-ABB7-29333D92FFF5}" name=" cfc10" dataDxfId="168" totalsRowDxfId="61">
      <calculatedColumnFormula>7-N2</calculatedColumnFormula>
    </tableColumn>
    <tableColumn id="22" xr3:uid="{9A40B962-6342-41BC-BD3E-6739F369C3A1}" name=" cfc11" dataDxfId="167" totalsRowDxfId="60">
      <calculatedColumnFormula>7-O2</calculatedColumnFormula>
    </tableColumn>
    <tableColumn id="23" xr3:uid="{B3EE0CE2-35A0-4841-96F8-AE3ED178EA50}" name=" cfc12" dataDxfId="166" totalsRowDxfId="59">
      <calculatedColumnFormula>7-P2</calculatedColumnFormula>
    </tableColumn>
    <tableColumn id="24" xr3:uid="{365AB5DE-4B1E-4006-B276-019520CFED12}" name="cfc1" dataDxfId="165" totalsRowDxfId="58">
      <calculatedColumnFormula>E2</calculatedColumnFormula>
    </tableColumn>
    <tableColumn id="25" xr3:uid="{71DA29FF-90D3-4ED1-AD3C-7BF5122D8894}" name=" cfc2" dataDxfId="164" totalsRowDxfId="57">
      <calculatedColumnFormula>F2</calculatedColumnFormula>
    </tableColumn>
    <tableColumn id="26" xr3:uid="{571F790D-7A41-4B33-B1CB-C75ABF0946CF}" name=" cfc3" dataDxfId="163" totalsRowDxfId="56">
      <calculatedColumnFormula>G2</calculatedColumnFormula>
    </tableColumn>
    <tableColumn id="27" xr3:uid="{E8A2B09A-B5C1-4BA0-AF90-E2A05F2E96CC}" name=" cfc7" dataDxfId="162" totalsRowDxfId="55">
      <calculatedColumnFormula>K2</calculatedColumnFormula>
    </tableColumn>
    <tableColumn id="28" xr3:uid="{50BAA5FB-ED31-48C7-9310-833AA12B4341}" name=" cfc8" dataDxfId="161" totalsRowDxfId="54">
      <calculatedColumnFormula>L2</calculatedColumnFormula>
    </tableColumn>
    <tableColumn id="29" xr3:uid="{D1EC1031-E3A9-4409-B238-F5B546E2C3E4}" name="CFC-I Scale" totalsRowFunction="custom" dataDxfId="160" totalsRowDxfId="53">
      <calculatedColumnFormula>SUM(Q2:W2)</calculatedColumnFormula>
      <totalsRowFormula>SUM(Table1[CFC-I Scale])</totalsRowFormula>
    </tableColumn>
    <tableColumn id="30" xr3:uid="{16B1111A-2A1C-46EE-B7F7-4DD32FDF098F}" name="CFC-F Scale" totalsRowFunction="custom" dataDxfId="159" totalsRowDxfId="52">
      <calculatedColumnFormula>SUM(X2:AB2)</calculatedColumnFormula>
      <totalsRowFormula>SUM(Table1[CFC-F Scale])</totalsRowFormula>
    </tableColumn>
    <tableColumn id="31" xr3:uid="{66EA69A6-3F97-45CA-9EF4-3BD48059EEED}" name="CFC-Total-Scale" totalsRowFunction="custom" dataDxfId="158" totalsRowDxfId="51">
      <calculatedColumnFormula>AC2+AD2</calculatedColumnFormula>
      <totalsRowFormula>SUM(Table1[CFC-Total-Scale])</totalsRowFormula>
    </tableColumn>
    <tableColumn id="32" xr3:uid="{BE687887-6FB4-418E-9E55-37A8893FC621}" name="Total Scale " dataDxfId="157" totalsRowDxfId="50">
      <calculatedColumnFormula>IF(AE2&lt;=40,"Less Then 40","More Then 40")</calculatedColumnFormula>
    </tableColumn>
    <tableColumn id="33" xr3:uid="{9E416705-0F4A-4B0B-A432-B1BCE1D1386B}" name="Column1" dataDxfId="156" totalsRowDxfId="4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557371-349B-45EF-A532-2CE42E27CE31}" name="Table2" displayName="Table2" ref="A1:AE10" totalsRowCount="1" headerRowDxfId="155" headerRowBorderDxfId="154" tableBorderDxfId="153" totalsRowBorderDxfId="152">
  <autoFilter ref="A1:AE9" xr:uid="{88557371-349B-45EF-A532-2CE42E27CE31}"/>
  <sortState xmlns:xlrd2="http://schemas.microsoft.com/office/spreadsheetml/2017/richdata2" ref="A2:AE9">
    <sortCondition ref="A1:A9"/>
  </sortState>
  <tableColumns count="31">
    <tableColumn id="1" xr3:uid="{D3244CD4-AE2F-4365-8242-A3C3B050A16C}" name="Serial Number" dataDxfId="151" totalsRowDxfId="150"/>
    <tableColumn id="2" xr3:uid="{1060AF96-1157-43E5-8481-2BC2BADE0A07}" name="Name" dataDxfId="149" totalsRowDxfId="148">
      <calculatedColumnFormula>VLOOKUP(A:A,RawData_YourSample!A$2:D$9,2,0)</calculatedColumnFormula>
    </tableColumn>
    <tableColumn id="3" xr3:uid="{DCA0E8C6-D5CE-40B5-94D3-32F5AABF2F25}" name="Course" dataDxfId="147" totalsRowDxfId="146">
      <calculatedColumnFormula>VLOOKUP(A:A,RawData_YourSample!A$2:D$9,3,0)</calculatedColumnFormula>
    </tableColumn>
    <tableColumn id="4" xr3:uid="{8166A8F0-B817-4A45-9134-C334E02E8626}" name="DOB" dataDxfId="145" totalsRowDxfId="144">
      <calculatedColumnFormula>VLOOKUP(A:A,RawData_YourSample!A$2:D$9,4,0)</calculatedColumnFormula>
    </tableColumn>
    <tableColumn id="5" xr3:uid="{29F526C0-49B4-4E56-857E-8326CFBE2C43}" name="Q1" dataDxfId="143" totalsRowDxfId="142">
      <calculatedColumnFormula>VLOOKUP(RawData_YourSample!E:E,ScaleReference!A$2:B$8,2,0)</calculatedColumnFormula>
    </tableColumn>
    <tableColumn id="6" xr3:uid="{FE91FDB3-8A3C-4ACE-ABC8-706ABC10F60D}" name="Q2" dataDxfId="141" totalsRowDxfId="140">
      <calculatedColumnFormula>VLOOKUP(RawData_YourSample!F:F,ScaleReference!A$2:B$8,2,0)</calculatedColumnFormula>
    </tableColumn>
    <tableColumn id="7" xr3:uid="{E8BF4D07-49E8-42E2-AD9D-D8B03CA13FF2}" name="Q3" dataDxfId="139" totalsRowDxfId="138">
      <calculatedColumnFormula>VLOOKUP(RawData_YourSample!G:G,ScaleReference!A$2:B$8,2,0)</calculatedColumnFormula>
    </tableColumn>
    <tableColumn id="8" xr3:uid="{4290DCB6-851A-467D-95DC-F71E8D3873EA}" name="Q4" dataDxfId="137" totalsRowDxfId="136">
      <calculatedColumnFormula>VLOOKUP(RawData_YourSample!H:H,ScaleReference!A$2:B$8,2,0)</calculatedColumnFormula>
    </tableColumn>
    <tableColumn id="9" xr3:uid="{7E59CDDF-D301-4409-B32C-F202B9EC4CF5}" name="Q5" dataDxfId="135" totalsRowDxfId="134">
      <calculatedColumnFormula>VLOOKUP(RawData_YourSample!I:I,ScaleReference!A$2:B$8,2,0)</calculatedColumnFormula>
    </tableColumn>
    <tableColumn id="10" xr3:uid="{4A01D5CA-F88A-4E79-920B-FCDB880F526B}" name="Q6" dataDxfId="133" totalsRowDxfId="132">
      <calculatedColumnFormula>VLOOKUP(RawData_YourSample!J:J,ScaleReference!A$2:B$8,2,0)</calculatedColumnFormula>
    </tableColumn>
    <tableColumn id="11" xr3:uid="{D24A6352-3C5D-4EDB-8253-97D3D9CD97EA}" name="Q7" dataDxfId="131" totalsRowDxfId="130">
      <calculatedColumnFormula>VLOOKUP(RawData_YourSample!K:K,ScaleReference!A$2:B$8,2,0)</calculatedColumnFormula>
    </tableColumn>
    <tableColumn id="12" xr3:uid="{135C2571-2C52-49B1-B377-26BBA3CDB5EE}" name="Q8" dataDxfId="129" totalsRowDxfId="128">
      <calculatedColumnFormula>VLOOKUP(RawData_YourSample!L:L,ScaleReference!A$2:B$8,2,0)</calculatedColumnFormula>
    </tableColumn>
    <tableColumn id="13" xr3:uid="{7C71867B-1558-43B1-80BE-1E111E97B299}" name="Q9" dataDxfId="127" totalsRowDxfId="126">
      <calculatedColumnFormula>VLOOKUP(RawData_YourSample!M:M,ScaleReference!A$2:B$8,2,0)</calculatedColumnFormula>
    </tableColumn>
    <tableColumn id="14" xr3:uid="{C92BBDE8-2EBE-4B8A-AE80-0A827669548C}" name="Q10" dataDxfId="125" totalsRowDxfId="124">
      <calculatedColumnFormula>VLOOKUP(RawData_YourSample!N:N,ScaleReference!A$2:B$8,2,0)</calculatedColumnFormula>
    </tableColumn>
    <tableColumn id="15" xr3:uid="{992ADB4A-7BBC-4E2D-885E-E0D644CE7372}" name="Q11" dataDxfId="123" totalsRowDxfId="122">
      <calculatedColumnFormula>VLOOKUP(RawData_YourSample!O:O,ScaleReference!A$2:B$8,2,0)</calculatedColumnFormula>
    </tableColumn>
    <tableColumn id="16" xr3:uid="{B0688407-8872-4B8F-BB67-87620BA6BD6C}" name="Q12" dataDxfId="121" totalsRowDxfId="120">
      <calculatedColumnFormula>VLOOKUP(RawData_YourSample!P:P,ScaleReference!A$2:B$8,2,0)</calculatedColumnFormula>
    </tableColumn>
    <tableColumn id="17" xr3:uid="{699E7614-D910-4B29-B798-EE6644B26D50}" name="cfc4" dataDxfId="119" totalsRowDxfId="118">
      <calculatedColumnFormula>7-H2</calculatedColumnFormula>
    </tableColumn>
    <tableColumn id="18" xr3:uid="{3EF1182C-C7EA-4011-AB88-E00629BE853C}" name=" cfc5" dataDxfId="117" totalsRowDxfId="116">
      <calculatedColumnFormula>7-I2</calculatedColumnFormula>
    </tableColumn>
    <tableColumn id="19" xr3:uid="{D41B7518-ECBD-4ABF-B27E-86DBAA697532}" name=" cfc6" dataDxfId="115" totalsRowDxfId="114">
      <calculatedColumnFormula>7-J2</calculatedColumnFormula>
    </tableColumn>
    <tableColumn id="20" xr3:uid="{A8BBAC63-A83D-47E3-9CA1-C6DF9199A766}" name=" cfc9" dataDxfId="113" totalsRowDxfId="112">
      <calculatedColumnFormula>7-M2</calculatedColumnFormula>
    </tableColumn>
    <tableColumn id="21" xr3:uid="{8366969E-AEA4-4DC1-BB88-5FC4D345FEB5}" name=" cfc10" dataDxfId="111" totalsRowDxfId="110">
      <calculatedColumnFormula>7-N2</calculatedColumnFormula>
    </tableColumn>
    <tableColumn id="22" xr3:uid="{4D023021-9355-42C0-9419-3E2ACC4F5225}" name=" cfc11" dataDxfId="109" totalsRowDxfId="108">
      <calculatedColumnFormula>7-O2</calculatedColumnFormula>
    </tableColumn>
    <tableColumn id="23" xr3:uid="{705DDD07-DD1E-4BB4-85D0-19EB901592DA}" name=" cfc12" dataDxfId="107" totalsRowDxfId="106">
      <calculatedColumnFormula>7-P2</calculatedColumnFormula>
    </tableColumn>
    <tableColumn id="24" xr3:uid="{421B5BF9-C2FF-48F1-ABA0-56036612BE74}" name="cfc1" dataDxfId="105" totalsRowDxfId="104">
      <calculatedColumnFormula>E2</calculatedColumnFormula>
    </tableColumn>
    <tableColumn id="25" xr3:uid="{C782523E-9953-4668-9CA5-6CDE9765925C}" name=" cfc2" dataDxfId="103" totalsRowDxfId="102">
      <calculatedColumnFormula>F2</calculatedColumnFormula>
    </tableColumn>
    <tableColumn id="26" xr3:uid="{EEECA12F-1E6D-4B14-BAFC-016BB4A4BF0A}" name=" cfc3" dataDxfId="101" totalsRowDxfId="100">
      <calculatedColumnFormula>G2</calculatedColumnFormula>
    </tableColumn>
    <tableColumn id="27" xr3:uid="{CEC605FC-B5CD-42B6-A0AF-0961A473ADF2}" name=" cfc7" dataDxfId="99" totalsRowDxfId="98">
      <calculatedColumnFormula>K2</calculatedColumnFormula>
    </tableColumn>
    <tableColumn id="28" xr3:uid="{3FE7B196-4E5F-4F9A-8CDE-710BAB82A786}" name=" cfc8" dataDxfId="97" totalsRowDxfId="96">
      <calculatedColumnFormula>L2</calculatedColumnFormula>
    </tableColumn>
    <tableColumn id="29" xr3:uid="{7C70455F-5B8E-4A73-9BC4-5A2168067403}" name="CFC-I Scale" totalsRowFunction="custom" dataDxfId="95" totalsRowDxfId="94">
      <calculatedColumnFormula>SUM(Q2:W2)</calculatedColumnFormula>
      <totalsRowFormula>SUM(Table2[CFC-I Scale])</totalsRowFormula>
    </tableColumn>
    <tableColumn id="30" xr3:uid="{B388DE96-B8B9-481D-96ED-C8333E96982E}" name="CFC-F Scale" totalsRowFunction="custom" dataDxfId="93" totalsRowDxfId="92">
      <calculatedColumnFormula>SUM(X2:AB2)</calculatedColumnFormula>
      <totalsRowFormula>SUM(Table2[CFC-F Scale])</totalsRowFormula>
    </tableColumn>
    <tableColumn id="31" xr3:uid="{F22E0A13-28E1-441D-B578-35FE76D4D4AA}" name="CFC-Total-Scale" totalsRowFunction="custom" dataDxfId="91" totalsRowDxfId="90">
      <calculatedColumnFormula>AC2+AD2</calculatedColumnFormula>
      <totalsRowFormula>SUM(Table2[CFC-Total-Scale])</totalsRow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microsoft.com/office/2007/relationships/slicer" Target="../slicers/slicer3.xml"/><Relationship Id="rId5" Type="http://schemas.openxmlformats.org/officeDocument/2006/relationships/pivotTable" Target="../pivotTables/pivotTable7.xml"/><Relationship Id="rId10" Type="http://schemas.openxmlformats.org/officeDocument/2006/relationships/drawing" Target="../drawings/drawing4.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rinterSettings" Target="../printerSettings/printerSettings4.bin"/><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5" Type="http://schemas.microsoft.com/office/2007/relationships/slicer" Target="../slicers/slicer4.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C6FD-CA4E-41A4-B2C2-271B51B2DBD5}">
  <sheetPr codeName="Sheet1"/>
  <dimension ref="A1:B8"/>
  <sheetViews>
    <sheetView showGridLines="0" topLeftCell="A5" workbookViewId="0">
      <selection activeCell="B8" sqref="B8"/>
    </sheetView>
  </sheetViews>
  <sheetFormatPr defaultColWidth="8.77734375" defaultRowHeight="14.4" x14ac:dyDescent="0.3"/>
  <cols>
    <col min="1" max="1" width="8.77734375" style="12"/>
    <col min="2" max="2" width="116.44140625" style="12" bestFit="1" customWidth="1"/>
    <col min="3" max="16384" width="8.77734375" style="12"/>
  </cols>
  <sheetData>
    <row r="1" spans="1:2" ht="15" thickBot="1" x14ac:dyDescent="0.35"/>
    <row r="2" spans="1:2" ht="58.2" thickBot="1" x14ac:dyDescent="0.35">
      <c r="B2" s="13" t="s">
        <v>216</v>
      </c>
    </row>
    <row r="3" spans="1:2" ht="15" thickBot="1" x14ac:dyDescent="0.35"/>
    <row r="4" spans="1:2" ht="231" thickBot="1" x14ac:dyDescent="0.35">
      <c r="A4" s="15" t="s">
        <v>211</v>
      </c>
      <c r="B4" s="14" t="s">
        <v>215</v>
      </c>
    </row>
    <row r="5" spans="1:2" ht="15" thickBot="1" x14ac:dyDescent="0.35"/>
    <row r="6" spans="1:2" ht="159" thickBot="1" x14ac:dyDescent="0.35">
      <c r="A6" s="15" t="s">
        <v>212</v>
      </c>
      <c r="B6" s="14" t="s">
        <v>235</v>
      </c>
    </row>
    <row r="7" spans="1:2" ht="15" thickBot="1" x14ac:dyDescent="0.35"/>
    <row r="8" spans="1:2" ht="58.2" thickBot="1" x14ac:dyDescent="0.35">
      <c r="A8" s="15" t="s">
        <v>213</v>
      </c>
      <c r="B8" s="14" t="s">
        <v>214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A456F-E113-4173-866C-B0ED640FBD50}">
  <sheetPr codeName="Sheet2"/>
  <dimension ref="E50:T218"/>
  <sheetViews>
    <sheetView showGridLines="0" zoomScale="77" zoomScaleNormal="76" workbookViewId="0"/>
  </sheetViews>
  <sheetFormatPr defaultRowHeight="14.4" x14ac:dyDescent="0.3"/>
  <cols>
    <col min="5" max="5" width="13.5546875" bestFit="1" customWidth="1"/>
    <col min="6" max="9" width="11.33203125" bestFit="1" customWidth="1"/>
    <col min="10" max="10" width="10.88671875" bestFit="1" customWidth="1"/>
    <col min="11" max="13" width="12.33203125" bestFit="1" customWidth="1"/>
    <col min="14" max="16" width="11.33203125" bestFit="1" customWidth="1"/>
    <col min="17" max="17" width="10.88671875" bestFit="1" customWidth="1"/>
    <col min="18" max="18" width="16.6640625" bestFit="1" customWidth="1"/>
    <col min="19" max="19" width="17" bestFit="1" customWidth="1"/>
    <col min="20" max="20" width="20.6640625" bestFit="1" customWidth="1"/>
  </cols>
  <sheetData>
    <row r="50" spans="5:20" x14ac:dyDescent="0.3">
      <c r="E50" s="50" t="s">
        <v>226</v>
      </c>
      <c r="F50" s="50" t="s">
        <v>248</v>
      </c>
      <c r="G50" s="50" t="s">
        <v>247</v>
      </c>
      <c r="H50" s="50" t="s">
        <v>246</v>
      </c>
      <c r="I50" s="50" t="s">
        <v>245</v>
      </c>
      <c r="J50" s="50" t="s">
        <v>244</v>
      </c>
      <c r="K50" s="50" t="s">
        <v>243</v>
      </c>
      <c r="L50" s="50" t="s">
        <v>242</v>
      </c>
      <c r="M50" s="50" t="s">
        <v>241</v>
      </c>
      <c r="N50" s="50" t="s">
        <v>240</v>
      </c>
      <c r="O50" s="50" t="s">
        <v>239</v>
      </c>
      <c r="P50" s="50" t="s">
        <v>238</v>
      </c>
      <c r="Q50" s="50" t="s">
        <v>237</v>
      </c>
      <c r="R50" s="50" t="s">
        <v>228</v>
      </c>
      <c r="S50" s="50" t="s">
        <v>231</v>
      </c>
      <c r="T50" s="50" t="s">
        <v>229</v>
      </c>
    </row>
    <row r="51" spans="5:20" x14ac:dyDescent="0.3">
      <c r="E51" s="51" t="s">
        <v>44</v>
      </c>
      <c r="F51" s="34">
        <v>4</v>
      </c>
      <c r="G51" s="34">
        <v>7</v>
      </c>
      <c r="H51" s="34">
        <v>4</v>
      </c>
      <c r="I51" s="34">
        <v>4</v>
      </c>
      <c r="J51" s="34">
        <v>6</v>
      </c>
      <c r="K51" s="34">
        <v>3</v>
      </c>
      <c r="L51" s="34">
        <v>1</v>
      </c>
      <c r="M51" s="34">
        <v>1</v>
      </c>
      <c r="N51" s="34">
        <v>6</v>
      </c>
      <c r="O51" s="34">
        <v>5</v>
      </c>
      <c r="P51" s="34">
        <v>5</v>
      </c>
      <c r="Q51" s="34">
        <v>3</v>
      </c>
      <c r="R51" s="34">
        <v>24</v>
      </c>
      <c r="S51" s="34">
        <v>25</v>
      </c>
      <c r="T51" s="34">
        <v>49</v>
      </c>
    </row>
    <row r="52" spans="5:20" x14ac:dyDescent="0.3">
      <c r="E52" s="51" t="s">
        <v>53</v>
      </c>
      <c r="F52" s="34">
        <v>3</v>
      </c>
      <c r="G52" s="34">
        <v>5</v>
      </c>
      <c r="H52" s="34">
        <v>7</v>
      </c>
      <c r="I52" s="34">
        <v>4</v>
      </c>
      <c r="J52" s="34">
        <v>5</v>
      </c>
      <c r="K52" s="34">
        <v>0</v>
      </c>
      <c r="L52" s="34">
        <v>1</v>
      </c>
      <c r="M52" s="34">
        <v>6</v>
      </c>
      <c r="N52" s="34">
        <v>6</v>
      </c>
      <c r="O52" s="34">
        <v>1</v>
      </c>
      <c r="P52" s="34">
        <v>0</v>
      </c>
      <c r="Q52" s="34">
        <v>4</v>
      </c>
      <c r="R52" s="34">
        <v>18</v>
      </c>
      <c r="S52" s="34">
        <v>24</v>
      </c>
      <c r="T52" s="34">
        <v>42</v>
      </c>
    </row>
    <row r="53" spans="5:20" x14ac:dyDescent="0.3">
      <c r="E53" s="51" t="s">
        <v>143</v>
      </c>
      <c r="F53" s="34">
        <v>4</v>
      </c>
      <c r="G53" s="34">
        <v>4</v>
      </c>
      <c r="H53" s="34">
        <v>3</v>
      </c>
      <c r="I53" s="34">
        <v>4</v>
      </c>
      <c r="J53" s="34">
        <v>3</v>
      </c>
      <c r="K53" s="34">
        <v>4</v>
      </c>
      <c r="L53" s="34">
        <v>3</v>
      </c>
      <c r="M53" s="34">
        <v>4</v>
      </c>
      <c r="N53" s="34">
        <v>4</v>
      </c>
      <c r="O53" s="34">
        <v>4</v>
      </c>
      <c r="P53" s="34">
        <v>4</v>
      </c>
      <c r="Q53" s="34">
        <v>3</v>
      </c>
      <c r="R53" s="34">
        <v>26</v>
      </c>
      <c r="S53" s="34">
        <v>18</v>
      </c>
      <c r="T53" s="34">
        <v>44</v>
      </c>
    </row>
    <row r="54" spans="5:20" x14ac:dyDescent="0.3">
      <c r="E54" s="51" t="s">
        <v>144</v>
      </c>
      <c r="F54" s="34">
        <v>5</v>
      </c>
      <c r="G54" s="34">
        <v>4</v>
      </c>
      <c r="H54" s="34">
        <v>6</v>
      </c>
      <c r="I54" s="34">
        <v>5</v>
      </c>
      <c r="J54" s="34">
        <v>1</v>
      </c>
      <c r="K54" s="34">
        <v>4</v>
      </c>
      <c r="L54" s="34">
        <v>5</v>
      </c>
      <c r="M54" s="34">
        <v>0</v>
      </c>
      <c r="N54" s="34">
        <v>0</v>
      </c>
      <c r="O54" s="34">
        <v>4</v>
      </c>
      <c r="P54" s="34">
        <v>5</v>
      </c>
      <c r="Q54" s="34">
        <v>0</v>
      </c>
      <c r="R54" s="34">
        <v>18</v>
      </c>
      <c r="S54" s="34">
        <v>21</v>
      </c>
      <c r="T54" s="34">
        <v>39</v>
      </c>
    </row>
    <row r="55" spans="5:20" x14ac:dyDescent="0.3">
      <c r="E55" s="51" t="s">
        <v>145</v>
      </c>
      <c r="F55" s="34">
        <v>6</v>
      </c>
      <c r="G55" s="34">
        <v>4</v>
      </c>
      <c r="H55" s="34">
        <v>7</v>
      </c>
      <c r="I55" s="34">
        <v>5</v>
      </c>
      <c r="J55" s="34">
        <v>2</v>
      </c>
      <c r="K55" s="34">
        <v>6</v>
      </c>
      <c r="L55" s="34">
        <v>1</v>
      </c>
      <c r="M55" s="34">
        <v>6</v>
      </c>
      <c r="N55" s="34">
        <v>5</v>
      </c>
      <c r="O55" s="34">
        <v>6</v>
      </c>
      <c r="P55" s="34">
        <v>3</v>
      </c>
      <c r="Q55" s="34">
        <v>1</v>
      </c>
      <c r="R55" s="34">
        <v>28</v>
      </c>
      <c r="S55" s="34">
        <v>24</v>
      </c>
      <c r="T55" s="34">
        <v>52</v>
      </c>
    </row>
    <row r="56" spans="5:20" x14ac:dyDescent="0.3">
      <c r="E56" s="51" t="s">
        <v>146</v>
      </c>
      <c r="F56" s="34">
        <v>4</v>
      </c>
      <c r="G56" s="34">
        <v>4</v>
      </c>
      <c r="H56" s="34">
        <v>7</v>
      </c>
      <c r="I56" s="34">
        <v>3</v>
      </c>
      <c r="J56" s="34">
        <v>7</v>
      </c>
      <c r="K56" s="34">
        <v>0</v>
      </c>
      <c r="L56" s="34">
        <v>3</v>
      </c>
      <c r="M56" s="34">
        <v>4</v>
      </c>
      <c r="N56" s="34">
        <v>5</v>
      </c>
      <c r="O56" s="34">
        <v>5</v>
      </c>
      <c r="P56" s="34">
        <v>0</v>
      </c>
      <c r="Q56" s="34">
        <v>1</v>
      </c>
      <c r="R56" s="34">
        <v>18</v>
      </c>
      <c r="S56" s="34">
        <v>25</v>
      </c>
      <c r="T56" s="34">
        <v>43</v>
      </c>
    </row>
    <row r="57" spans="5:20" x14ac:dyDescent="0.3">
      <c r="E57" s="51" t="s">
        <v>147</v>
      </c>
      <c r="F57" s="34">
        <v>4</v>
      </c>
      <c r="G57" s="34">
        <v>6</v>
      </c>
      <c r="H57" s="34">
        <v>4</v>
      </c>
      <c r="I57" s="34">
        <v>2</v>
      </c>
      <c r="J57" s="34">
        <v>7</v>
      </c>
      <c r="K57" s="34">
        <v>2</v>
      </c>
      <c r="L57" s="34">
        <v>1</v>
      </c>
      <c r="M57" s="34">
        <v>6</v>
      </c>
      <c r="N57" s="34">
        <v>2</v>
      </c>
      <c r="O57" s="34">
        <v>0</v>
      </c>
      <c r="P57" s="34">
        <v>2</v>
      </c>
      <c r="Q57" s="34">
        <v>6</v>
      </c>
      <c r="R57" s="34">
        <v>19</v>
      </c>
      <c r="S57" s="34">
        <v>23</v>
      </c>
      <c r="T57" s="34">
        <v>42</v>
      </c>
    </row>
    <row r="58" spans="5:20" x14ac:dyDescent="0.3">
      <c r="E58" s="51" t="s">
        <v>148</v>
      </c>
      <c r="F58" s="34">
        <v>7</v>
      </c>
      <c r="G58" s="34">
        <v>1</v>
      </c>
      <c r="H58" s="34">
        <v>4</v>
      </c>
      <c r="I58" s="34">
        <v>6</v>
      </c>
      <c r="J58" s="34">
        <v>7</v>
      </c>
      <c r="K58" s="34">
        <v>0</v>
      </c>
      <c r="L58" s="34">
        <v>1</v>
      </c>
      <c r="M58" s="34">
        <v>6</v>
      </c>
      <c r="N58" s="34">
        <v>6</v>
      </c>
      <c r="O58" s="34">
        <v>0</v>
      </c>
      <c r="P58" s="34">
        <v>1</v>
      </c>
      <c r="Q58" s="34">
        <v>2</v>
      </c>
      <c r="R58" s="34">
        <v>16</v>
      </c>
      <c r="S58" s="34">
        <v>25</v>
      </c>
      <c r="T58" s="34">
        <v>41</v>
      </c>
    </row>
    <row r="59" spans="5:20" x14ac:dyDescent="0.3">
      <c r="E59" s="51" t="s">
        <v>149</v>
      </c>
      <c r="F59" s="34">
        <v>6</v>
      </c>
      <c r="G59" s="34">
        <v>4</v>
      </c>
      <c r="H59" s="34">
        <v>6</v>
      </c>
      <c r="I59" s="34">
        <v>1</v>
      </c>
      <c r="J59" s="34">
        <v>7</v>
      </c>
      <c r="K59" s="34">
        <v>1</v>
      </c>
      <c r="L59" s="34">
        <v>2</v>
      </c>
      <c r="M59" s="34">
        <v>4</v>
      </c>
      <c r="N59" s="34">
        <v>1</v>
      </c>
      <c r="O59" s="34">
        <v>6</v>
      </c>
      <c r="P59" s="34">
        <v>0</v>
      </c>
      <c r="Q59" s="34">
        <v>2</v>
      </c>
      <c r="R59" s="34">
        <v>16</v>
      </c>
      <c r="S59" s="34">
        <v>24</v>
      </c>
      <c r="T59" s="34">
        <v>40</v>
      </c>
    </row>
    <row r="60" spans="5:20" x14ac:dyDescent="0.3">
      <c r="E60" s="51" t="s">
        <v>150</v>
      </c>
      <c r="F60" s="34">
        <v>4</v>
      </c>
      <c r="G60" s="34">
        <v>7</v>
      </c>
      <c r="H60" s="34">
        <v>1</v>
      </c>
      <c r="I60" s="34">
        <v>6</v>
      </c>
      <c r="J60" s="34">
        <v>4</v>
      </c>
      <c r="K60" s="34">
        <v>5</v>
      </c>
      <c r="L60" s="34">
        <v>3</v>
      </c>
      <c r="M60" s="34">
        <v>3</v>
      </c>
      <c r="N60" s="34">
        <v>6</v>
      </c>
      <c r="O60" s="34">
        <v>5</v>
      </c>
      <c r="P60" s="34">
        <v>3</v>
      </c>
      <c r="Q60" s="34">
        <v>1</v>
      </c>
      <c r="R60" s="34">
        <v>26</v>
      </c>
      <c r="S60" s="34">
        <v>22</v>
      </c>
      <c r="T60" s="34">
        <v>48</v>
      </c>
    </row>
    <row r="61" spans="5:20" x14ac:dyDescent="0.3">
      <c r="E61" s="51" t="s">
        <v>151</v>
      </c>
      <c r="F61" s="34">
        <v>3</v>
      </c>
      <c r="G61" s="34">
        <v>7</v>
      </c>
      <c r="H61" s="34">
        <v>3</v>
      </c>
      <c r="I61" s="34">
        <v>7</v>
      </c>
      <c r="J61" s="34">
        <v>5</v>
      </c>
      <c r="K61" s="34">
        <v>3</v>
      </c>
      <c r="L61" s="34">
        <v>1</v>
      </c>
      <c r="M61" s="34">
        <v>6</v>
      </c>
      <c r="N61" s="34">
        <v>4</v>
      </c>
      <c r="O61" s="34">
        <v>3</v>
      </c>
      <c r="P61" s="34">
        <v>0</v>
      </c>
      <c r="Q61" s="34">
        <v>1</v>
      </c>
      <c r="R61" s="34">
        <v>18</v>
      </c>
      <c r="S61" s="34">
        <v>25</v>
      </c>
      <c r="T61" s="34">
        <v>43</v>
      </c>
    </row>
    <row r="62" spans="5:20" x14ac:dyDescent="0.3">
      <c r="E62" s="51" t="s">
        <v>152</v>
      </c>
      <c r="F62" s="34">
        <v>4</v>
      </c>
      <c r="G62" s="34">
        <v>4</v>
      </c>
      <c r="H62" s="34">
        <v>6</v>
      </c>
      <c r="I62" s="34">
        <v>7</v>
      </c>
      <c r="J62" s="34">
        <v>3</v>
      </c>
      <c r="K62" s="34">
        <v>3</v>
      </c>
      <c r="L62" s="34">
        <v>3</v>
      </c>
      <c r="M62" s="34">
        <v>1</v>
      </c>
      <c r="N62" s="34">
        <v>4</v>
      </c>
      <c r="O62" s="34">
        <v>1</v>
      </c>
      <c r="P62" s="34">
        <v>2</v>
      </c>
      <c r="Q62" s="34">
        <v>2</v>
      </c>
      <c r="R62" s="34">
        <v>16</v>
      </c>
      <c r="S62" s="34">
        <v>24</v>
      </c>
      <c r="T62" s="34">
        <v>40</v>
      </c>
    </row>
    <row r="63" spans="5:20" x14ac:dyDescent="0.3">
      <c r="E63" s="51" t="s">
        <v>54</v>
      </c>
      <c r="F63" s="34">
        <v>3</v>
      </c>
      <c r="G63" s="34">
        <v>5</v>
      </c>
      <c r="H63" s="34">
        <v>6</v>
      </c>
      <c r="I63" s="34">
        <v>5</v>
      </c>
      <c r="J63" s="34">
        <v>4</v>
      </c>
      <c r="K63" s="34">
        <v>0</v>
      </c>
      <c r="L63" s="34">
        <v>2</v>
      </c>
      <c r="M63" s="34">
        <v>4</v>
      </c>
      <c r="N63" s="34">
        <v>6</v>
      </c>
      <c r="O63" s="34">
        <v>1</v>
      </c>
      <c r="P63" s="34">
        <v>0</v>
      </c>
      <c r="Q63" s="34">
        <v>4</v>
      </c>
      <c r="R63" s="34">
        <v>17</v>
      </c>
      <c r="S63" s="34">
        <v>23</v>
      </c>
      <c r="T63" s="34">
        <v>40</v>
      </c>
    </row>
    <row r="64" spans="5:20" x14ac:dyDescent="0.3">
      <c r="E64" s="51" t="s">
        <v>153</v>
      </c>
      <c r="F64" s="34">
        <v>7</v>
      </c>
      <c r="G64" s="34">
        <v>6</v>
      </c>
      <c r="H64" s="34">
        <v>5</v>
      </c>
      <c r="I64" s="34">
        <v>7</v>
      </c>
      <c r="J64" s="34">
        <v>5</v>
      </c>
      <c r="K64" s="34">
        <v>0</v>
      </c>
      <c r="L64" s="34">
        <v>6</v>
      </c>
      <c r="M64" s="34">
        <v>3</v>
      </c>
      <c r="N64" s="34">
        <v>2</v>
      </c>
      <c r="O64" s="34">
        <v>0</v>
      </c>
      <c r="P64" s="34">
        <v>0</v>
      </c>
      <c r="Q64" s="34">
        <v>1</v>
      </c>
      <c r="R64" s="34">
        <v>12</v>
      </c>
      <c r="S64" s="34">
        <v>30</v>
      </c>
      <c r="T64" s="34">
        <v>42</v>
      </c>
    </row>
    <row r="65" spans="5:20" x14ac:dyDescent="0.3">
      <c r="E65" s="51" t="s">
        <v>154</v>
      </c>
      <c r="F65" s="34">
        <v>7</v>
      </c>
      <c r="G65" s="34">
        <v>7</v>
      </c>
      <c r="H65" s="34">
        <v>1</v>
      </c>
      <c r="I65" s="34">
        <v>7</v>
      </c>
      <c r="J65" s="34">
        <v>7</v>
      </c>
      <c r="K65" s="34">
        <v>0</v>
      </c>
      <c r="L65" s="34">
        <v>6</v>
      </c>
      <c r="M65" s="34">
        <v>6</v>
      </c>
      <c r="N65" s="34">
        <v>6</v>
      </c>
      <c r="O65" s="34">
        <v>0</v>
      </c>
      <c r="P65" s="34">
        <v>0</v>
      </c>
      <c r="Q65" s="34">
        <v>0</v>
      </c>
      <c r="R65" s="34">
        <v>18</v>
      </c>
      <c r="S65" s="34">
        <v>29</v>
      </c>
      <c r="T65" s="34">
        <v>47</v>
      </c>
    </row>
    <row r="66" spans="5:20" x14ac:dyDescent="0.3">
      <c r="E66" s="51" t="s">
        <v>155</v>
      </c>
      <c r="F66" s="34">
        <v>7</v>
      </c>
      <c r="G66" s="34">
        <v>5</v>
      </c>
      <c r="H66" s="34">
        <v>7</v>
      </c>
      <c r="I66" s="34">
        <v>6</v>
      </c>
      <c r="J66" s="34">
        <v>5</v>
      </c>
      <c r="K66" s="34">
        <v>0</v>
      </c>
      <c r="L66" s="34">
        <v>6</v>
      </c>
      <c r="M66" s="34">
        <v>6</v>
      </c>
      <c r="N66" s="34">
        <v>2</v>
      </c>
      <c r="O66" s="34">
        <v>0</v>
      </c>
      <c r="P66" s="34">
        <v>0</v>
      </c>
      <c r="Q66" s="34">
        <v>2</v>
      </c>
      <c r="R66" s="34">
        <v>16</v>
      </c>
      <c r="S66" s="34">
        <v>30</v>
      </c>
      <c r="T66" s="34">
        <v>46</v>
      </c>
    </row>
    <row r="67" spans="5:20" x14ac:dyDescent="0.3">
      <c r="E67" s="51" t="s">
        <v>156</v>
      </c>
      <c r="F67" s="34">
        <v>6</v>
      </c>
      <c r="G67" s="34">
        <v>6</v>
      </c>
      <c r="H67" s="34">
        <v>7</v>
      </c>
      <c r="I67" s="34">
        <v>3</v>
      </c>
      <c r="J67" s="34">
        <v>2</v>
      </c>
      <c r="K67" s="34">
        <v>0</v>
      </c>
      <c r="L67" s="34">
        <v>0</v>
      </c>
      <c r="M67" s="34">
        <v>6</v>
      </c>
      <c r="N67" s="34">
        <v>5</v>
      </c>
      <c r="O67" s="34">
        <v>0</v>
      </c>
      <c r="P67" s="34">
        <v>2</v>
      </c>
      <c r="Q67" s="34">
        <v>0</v>
      </c>
      <c r="R67" s="34">
        <v>13</v>
      </c>
      <c r="S67" s="34">
        <v>24</v>
      </c>
      <c r="T67" s="34">
        <v>37</v>
      </c>
    </row>
    <row r="68" spans="5:20" x14ac:dyDescent="0.3">
      <c r="E68" s="51" t="s">
        <v>157</v>
      </c>
      <c r="F68" s="34">
        <v>5</v>
      </c>
      <c r="G68" s="34">
        <v>5</v>
      </c>
      <c r="H68" s="34">
        <v>7</v>
      </c>
      <c r="I68" s="34">
        <v>4</v>
      </c>
      <c r="J68" s="34">
        <v>5</v>
      </c>
      <c r="K68" s="34">
        <v>4</v>
      </c>
      <c r="L68" s="34">
        <v>4</v>
      </c>
      <c r="M68" s="34">
        <v>6</v>
      </c>
      <c r="N68" s="34">
        <v>0</v>
      </c>
      <c r="O68" s="34">
        <v>1</v>
      </c>
      <c r="P68" s="34">
        <v>4</v>
      </c>
      <c r="Q68" s="34">
        <v>4</v>
      </c>
      <c r="R68" s="34">
        <v>23</v>
      </c>
      <c r="S68" s="34">
        <v>26</v>
      </c>
      <c r="T68" s="34">
        <v>49</v>
      </c>
    </row>
    <row r="69" spans="5:20" x14ac:dyDescent="0.3">
      <c r="E69" s="51" t="s">
        <v>158</v>
      </c>
      <c r="F69" s="34">
        <v>5</v>
      </c>
      <c r="G69" s="34">
        <v>5</v>
      </c>
      <c r="H69" s="34">
        <v>6</v>
      </c>
      <c r="I69" s="34">
        <v>4</v>
      </c>
      <c r="J69" s="34">
        <v>5</v>
      </c>
      <c r="K69" s="34">
        <v>2</v>
      </c>
      <c r="L69" s="34">
        <v>2</v>
      </c>
      <c r="M69" s="34">
        <v>6</v>
      </c>
      <c r="N69" s="34">
        <v>2</v>
      </c>
      <c r="O69" s="34">
        <v>3</v>
      </c>
      <c r="P69" s="34">
        <v>4</v>
      </c>
      <c r="Q69" s="34">
        <v>1</v>
      </c>
      <c r="R69" s="34">
        <v>20</v>
      </c>
      <c r="S69" s="34">
        <v>25</v>
      </c>
      <c r="T69" s="34">
        <v>45</v>
      </c>
    </row>
    <row r="70" spans="5:20" x14ac:dyDescent="0.3">
      <c r="E70" s="51" t="s">
        <v>159</v>
      </c>
      <c r="F70" s="34">
        <v>4</v>
      </c>
      <c r="G70" s="34">
        <v>7</v>
      </c>
      <c r="H70" s="34">
        <v>7</v>
      </c>
      <c r="I70" s="34">
        <v>3</v>
      </c>
      <c r="J70" s="34">
        <v>6</v>
      </c>
      <c r="K70" s="34">
        <v>4</v>
      </c>
      <c r="L70" s="34">
        <v>2</v>
      </c>
      <c r="M70" s="34">
        <v>4</v>
      </c>
      <c r="N70" s="34">
        <v>2</v>
      </c>
      <c r="O70" s="34">
        <v>2</v>
      </c>
      <c r="P70" s="34">
        <v>0</v>
      </c>
      <c r="Q70" s="34">
        <v>2</v>
      </c>
      <c r="R70" s="34">
        <v>16</v>
      </c>
      <c r="S70" s="34">
        <v>27</v>
      </c>
      <c r="T70" s="34">
        <v>43</v>
      </c>
    </row>
    <row r="71" spans="5:20" x14ac:dyDescent="0.3">
      <c r="E71" s="51" t="s">
        <v>160</v>
      </c>
      <c r="F71" s="34">
        <v>5</v>
      </c>
      <c r="G71" s="34">
        <v>5</v>
      </c>
      <c r="H71" s="34">
        <v>5</v>
      </c>
      <c r="I71" s="34">
        <v>3</v>
      </c>
      <c r="J71" s="34">
        <v>4</v>
      </c>
      <c r="K71" s="34">
        <v>2</v>
      </c>
      <c r="L71" s="34">
        <v>2</v>
      </c>
      <c r="M71" s="34">
        <v>4</v>
      </c>
      <c r="N71" s="34">
        <v>2</v>
      </c>
      <c r="O71" s="34">
        <v>0</v>
      </c>
      <c r="P71" s="34">
        <v>4</v>
      </c>
      <c r="Q71" s="34">
        <v>3</v>
      </c>
      <c r="R71" s="34">
        <v>17</v>
      </c>
      <c r="S71" s="34">
        <v>22</v>
      </c>
      <c r="T71" s="34">
        <v>39</v>
      </c>
    </row>
    <row r="72" spans="5:20" x14ac:dyDescent="0.3">
      <c r="E72" s="51" t="s">
        <v>161</v>
      </c>
      <c r="F72" s="34">
        <v>3</v>
      </c>
      <c r="G72" s="34">
        <v>6</v>
      </c>
      <c r="H72" s="34">
        <v>7</v>
      </c>
      <c r="I72" s="34">
        <v>5</v>
      </c>
      <c r="J72" s="34">
        <v>5</v>
      </c>
      <c r="K72" s="34">
        <v>0</v>
      </c>
      <c r="L72" s="34">
        <v>3</v>
      </c>
      <c r="M72" s="34">
        <v>4</v>
      </c>
      <c r="N72" s="34">
        <v>0</v>
      </c>
      <c r="O72" s="34">
        <v>2</v>
      </c>
      <c r="P72" s="34">
        <v>0</v>
      </c>
      <c r="Q72" s="34">
        <v>2</v>
      </c>
      <c r="R72" s="34">
        <v>11</v>
      </c>
      <c r="S72" s="34">
        <v>26</v>
      </c>
      <c r="T72" s="34">
        <v>37</v>
      </c>
    </row>
    <row r="73" spans="5:20" x14ac:dyDescent="0.3">
      <c r="E73" s="51" t="s">
        <v>162</v>
      </c>
      <c r="F73" s="34">
        <v>7</v>
      </c>
      <c r="G73" s="34">
        <v>2</v>
      </c>
      <c r="H73" s="34">
        <v>6</v>
      </c>
      <c r="I73" s="34">
        <v>6</v>
      </c>
      <c r="J73" s="34">
        <v>7</v>
      </c>
      <c r="K73" s="34">
        <v>2</v>
      </c>
      <c r="L73" s="34">
        <v>5</v>
      </c>
      <c r="M73" s="34">
        <v>4</v>
      </c>
      <c r="N73" s="34">
        <v>6</v>
      </c>
      <c r="O73" s="34">
        <v>0</v>
      </c>
      <c r="P73" s="34">
        <v>2</v>
      </c>
      <c r="Q73" s="34">
        <v>3</v>
      </c>
      <c r="R73" s="34">
        <v>22</v>
      </c>
      <c r="S73" s="34">
        <v>28</v>
      </c>
      <c r="T73" s="34">
        <v>50</v>
      </c>
    </row>
    <row r="74" spans="5:20" x14ac:dyDescent="0.3">
      <c r="E74" s="51" t="s">
        <v>55</v>
      </c>
      <c r="F74" s="34">
        <v>3</v>
      </c>
      <c r="G74" s="34">
        <v>6</v>
      </c>
      <c r="H74" s="34">
        <v>5</v>
      </c>
      <c r="I74" s="34">
        <v>3</v>
      </c>
      <c r="J74" s="34">
        <v>3</v>
      </c>
      <c r="K74" s="34">
        <v>0</v>
      </c>
      <c r="L74" s="34">
        <v>3</v>
      </c>
      <c r="M74" s="34">
        <v>3</v>
      </c>
      <c r="N74" s="34">
        <v>6</v>
      </c>
      <c r="O74" s="34">
        <v>1</v>
      </c>
      <c r="P74" s="34">
        <v>0</v>
      </c>
      <c r="Q74" s="34">
        <v>5</v>
      </c>
      <c r="R74" s="34">
        <v>18</v>
      </c>
      <c r="S74" s="34">
        <v>20</v>
      </c>
      <c r="T74" s="34">
        <v>38</v>
      </c>
    </row>
    <row r="75" spans="5:20" x14ac:dyDescent="0.3">
      <c r="E75" s="51" t="s">
        <v>163</v>
      </c>
      <c r="F75" s="34">
        <v>6</v>
      </c>
      <c r="G75" s="34">
        <v>5</v>
      </c>
      <c r="H75" s="34">
        <v>7</v>
      </c>
      <c r="I75" s="34">
        <v>4</v>
      </c>
      <c r="J75" s="34">
        <v>3</v>
      </c>
      <c r="K75" s="34">
        <v>3</v>
      </c>
      <c r="L75" s="34">
        <v>5</v>
      </c>
      <c r="M75" s="34">
        <v>6</v>
      </c>
      <c r="N75" s="34">
        <v>2</v>
      </c>
      <c r="O75" s="34">
        <v>1</v>
      </c>
      <c r="P75" s="34">
        <v>1</v>
      </c>
      <c r="Q75" s="34">
        <v>2</v>
      </c>
      <c r="R75" s="34">
        <v>20</v>
      </c>
      <c r="S75" s="34">
        <v>25</v>
      </c>
      <c r="T75" s="34">
        <v>45</v>
      </c>
    </row>
    <row r="76" spans="5:20" x14ac:dyDescent="0.3">
      <c r="E76" s="51" t="s">
        <v>164</v>
      </c>
      <c r="F76" s="34">
        <v>6</v>
      </c>
      <c r="G76" s="34">
        <v>4</v>
      </c>
      <c r="H76" s="34">
        <v>6</v>
      </c>
      <c r="I76" s="34">
        <v>1</v>
      </c>
      <c r="J76" s="34">
        <v>7</v>
      </c>
      <c r="K76" s="34">
        <v>1</v>
      </c>
      <c r="L76" s="34">
        <v>4</v>
      </c>
      <c r="M76" s="34">
        <v>2</v>
      </c>
      <c r="N76" s="34">
        <v>4</v>
      </c>
      <c r="O76" s="34">
        <v>6</v>
      </c>
      <c r="P76" s="34">
        <v>0</v>
      </c>
      <c r="Q76" s="34">
        <v>2</v>
      </c>
      <c r="R76" s="34">
        <v>19</v>
      </c>
      <c r="S76" s="34">
        <v>24</v>
      </c>
      <c r="T76" s="34">
        <v>43</v>
      </c>
    </row>
    <row r="77" spans="5:20" x14ac:dyDescent="0.3">
      <c r="E77" s="51" t="s">
        <v>165</v>
      </c>
      <c r="F77" s="34">
        <v>5</v>
      </c>
      <c r="G77" s="34">
        <v>4</v>
      </c>
      <c r="H77" s="34">
        <v>5</v>
      </c>
      <c r="I77" s="34">
        <v>6</v>
      </c>
      <c r="J77" s="34">
        <v>5</v>
      </c>
      <c r="K77" s="34">
        <v>4</v>
      </c>
      <c r="L77" s="34">
        <v>2</v>
      </c>
      <c r="M77" s="34">
        <v>1</v>
      </c>
      <c r="N77" s="34">
        <v>2</v>
      </c>
      <c r="O77" s="34">
        <v>2</v>
      </c>
      <c r="P77" s="34">
        <v>3</v>
      </c>
      <c r="Q77" s="34">
        <v>3</v>
      </c>
      <c r="R77" s="34">
        <v>17</v>
      </c>
      <c r="S77" s="34">
        <v>25</v>
      </c>
      <c r="T77" s="34">
        <v>42</v>
      </c>
    </row>
    <row r="78" spans="5:20" x14ac:dyDescent="0.3">
      <c r="E78" s="51" t="s">
        <v>166</v>
      </c>
      <c r="F78" s="34">
        <v>4</v>
      </c>
      <c r="G78" s="34">
        <v>6</v>
      </c>
      <c r="H78" s="34">
        <v>5</v>
      </c>
      <c r="I78" s="34">
        <v>5</v>
      </c>
      <c r="J78" s="34">
        <v>7</v>
      </c>
      <c r="K78" s="34">
        <v>3</v>
      </c>
      <c r="L78" s="34">
        <v>3</v>
      </c>
      <c r="M78" s="34">
        <v>3</v>
      </c>
      <c r="N78" s="34">
        <v>5</v>
      </c>
      <c r="O78" s="34">
        <v>3</v>
      </c>
      <c r="P78" s="34">
        <v>2</v>
      </c>
      <c r="Q78" s="34">
        <v>3</v>
      </c>
      <c r="R78" s="34">
        <v>22</v>
      </c>
      <c r="S78" s="34">
        <v>27</v>
      </c>
      <c r="T78" s="34">
        <v>49</v>
      </c>
    </row>
    <row r="79" spans="5:20" x14ac:dyDescent="0.3">
      <c r="E79" s="51" t="s">
        <v>167</v>
      </c>
      <c r="F79" s="34">
        <v>4</v>
      </c>
      <c r="G79" s="34">
        <v>6</v>
      </c>
      <c r="H79" s="34">
        <v>4</v>
      </c>
      <c r="I79" s="34">
        <v>4</v>
      </c>
      <c r="J79" s="34">
        <v>5</v>
      </c>
      <c r="K79" s="34">
        <v>3</v>
      </c>
      <c r="L79" s="34">
        <v>6</v>
      </c>
      <c r="M79" s="34">
        <v>4</v>
      </c>
      <c r="N79" s="34">
        <v>4</v>
      </c>
      <c r="O79" s="34">
        <v>2</v>
      </c>
      <c r="P79" s="34">
        <v>3</v>
      </c>
      <c r="Q79" s="34">
        <v>1</v>
      </c>
      <c r="R79" s="34">
        <v>23</v>
      </c>
      <c r="S79" s="34">
        <v>23</v>
      </c>
      <c r="T79" s="34">
        <v>46</v>
      </c>
    </row>
    <row r="80" spans="5:20" x14ac:dyDescent="0.3">
      <c r="E80" s="51" t="s">
        <v>168</v>
      </c>
      <c r="F80" s="34">
        <v>4</v>
      </c>
      <c r="G80" s="34">
        <v>6</v>
      </c>
      <c r="H80" s="34">
        <v>4</v>
      </c>
      <c r="I80" s="34">
        <v>1</v>
      </c>
      <c r="J80" s="34">
        <v>6</v>
      </c>
      <c r="K80" s="34">
        <v>3</v>
      </c>
      <c r="L80" s="34">
        <v>3</v>
      </c>
      <c r="M80" s="34">
        <v>3</v>
      </c>
      <c r="N80" s="34">
        <v>4</v>
      </c>
      <c r="O80" s="34">
        <v>6</v>
      </c>
      <c r="P80" s="34">
        <v>2</v>
      </c>
      <c r="Q80" s="34">
        <v>1</v>
      </c>
      <c r="R80" s="34">
        <v>22</v>
      </c>
      <c r="S80" s="34">
        <v>21</v>
      </c>
      <c r="T80" s="34">
        <v>43</v>
      </c>
    </row>
    <row r="81" spans="5:20" x14ac:dyDescent="0.3">
      <c r="E81" s="51" t="s">
        <v>169</v>
      </c>
      <c r="F81" s="34">
        <v>4</v>
      </c>
      <c r="G81" s="34">
        <v>7</v>
      </c>
      <c r="H81" s="34">
        <v>5</v>
      </c>
      <c r="I81" s="34">
        <v>4</v>
      </c>
      <c r="J81" s="34">
        <v>7</v>
      </c>
      <c r="K81" s="34">
        <v>1</v>
      </c>
      <c r="L81" s="34">
        <v>3</v>
      </c>
      <c r="M81" s="34">
        <v>3</v>
      </c>
      <c r="N81" s="34">
        <v>4</v>
      </c>
      <c r="O81" s="34">
        <v>3</v>
      </c>
      <c r="P81" s="34">
        <v>0</v>
      </c>
      <c r="Q81" s="34">
        <v>1</v>
      </c>
      <c r="R81" s="34">
        <v>15</v>
      </c>
      <c r="S81" s="34">
        <v>27</v>
      </c>
      <c r="T81" s="34">
        <v>42</v>
      </c>
    </row>
    <row r="82" spans="5:20" x14ac:dyDescent="0.3">
      <c r="E82" s="51" t="s">
        <v>170</v>
      </c>
      <c r="F82" s="34">
        <v>1</v>
      </c>
      <c r="G82" s="34">
        <v>4</v>
      </c>
      <c r="H82" s="34">
        <v>3</v>
      </c>
      <c r="I82" s="34">
        <v>1</v>
      </c>
      <c r="J82" s="34">
        <v>7</v>
      </c>
      <c r="K82" s="34">
        <v>4</v>
      </c>
      <c r="L82" s="34">
        <v>2</v>
      </c>
      <c r="M82" s="34">
        <v>3</v>
      </c>
      <c r="N82" s="34">
        <v>3</v>
      </c>
      <c r="O82" s="34">
        <v>6</v>
      </c>
      <c r="P82" s="34">
        <v>3</v>
      </c>
      <c r="Q82" s="34">
        <v>3</v>
      </c>
      <c r="R82" s="34">
        <v>24</v>
      </c>
      <c r="S82" s="34">
        <v>16</v>
      </c>
      <c r="T82" s="34">
        <v>40</v>
      </c>
    </row>
    <row r="83" spans="5:20" x14ac:dyDescent="0.3">
      <c r="E83" s="51" t="s">
        <v>171</v>
      </c>
      <c r="F83" s="34">
        <v>6</v>
      </c>
      <c r="G83" s="34">
        <v>7</v>
      </c>
      <c r="H83" s="34">
        <v>3</v>
      </c>
      <c r="I83" s="34">
        <v>4</v>
      </c>
      <c r="J83" s="34">
        <v>7</v>
      </c>
      <c r="K83" s="34">
        <v>3</v>
      </c>
      <c r="L83" s="34">
        <v>3</v>
      </c>
      <c r="M83" s="34">
        <v>3</v>
      </c>
      <c r="N83" s="34">
        <v>4</v>
      </c>
      <c r="O83" s="34">
        <v>4</v>
      </c>
      <c r="P83" s="34">
        <v>3</v>
      </c>
      <c r="Q83" s="34">
        <v>2</v>
      </c>
      <c r="R83" s="34">
        <v>22</v>
      </c>
      <c r="S83" s="34">
        <v>27</v>
      </c>
      <c r="T83" s="34">
        <v>49</v>
      </c>
    </row>
    <row r="84" spans="5:20" x14ac:dyDescent="0.3">
      <c r="E84" s="51" t="s">
        <v>172</v>
      </c>
      <c r="F84" s="34">
        <v>6</v>
      </c>
      <c r="G84" s="34">
        <v>3</v>
      </c>
      <c r="H84" s="34">
        <v>7</v>
      </c>
      <c r="I84" s="34">
        <v>4</v>
      </c>
      <c r="J84" s="34">
        <v>2</v>
      </c>
      <c r="K84" s="34">
        <v>0</v>
      </c>
      <c r="L84" s="34">
        <v>4</v>
      </c>
      <c r="M84" s="34">
        <v>3</v>
      </c>
      <c r="N84" s="34">
        <v>2</v>
      </c>
      <c r="O84" s="34">
        <v>3</v>
      </c>
      <c r="P84" s="34">
        <v>3</v>
      </c>
      <c r="Q84" s="34">
        <v>4</v>
      </c>
      <c r="R84" s="34">
        <v>19</v>
      </c>
      <c r="S84" s="34">
        <v>22</v>
      </c>
      <c r="T84" s="34">
        <v>41</v>
      </c>
    </row>
    <row r="85" spans="5:20" x14ac:dyDescent="0.3">
      <c r="E85" s="51" t="s">
        <v>56</v>
      </c>
      <c r="F85" s="34">
        <v>5</v>
      </c>
      <c r="G85" s="34">
        <v>5</v>
      </c>
      <c r="H85" s="34">
        <v>5</v>
      </c>
      <c r="I85" s="34">
        <v>5</v>
      </c>
      <c r="J85" s="34">
        <v>6</v>
      </c>
      <c r="K85" s="34">
        <v>3</v>
      </c>
      <c r="L85" s="34">
        <v>4</v>
      </c>
      <c r="M85" s="34">
        <v>4</v>
      </c>
      <c r="N85" s="34">
        <v>3</v>
      </c>
      <c r="O85" s="34">
        <v>2</v>
      </c>
      <c r="P85" s="34">
        <v>3</v>
      </c>
      <c r="Q85" s="34">
        <v>3</v>
      </c>
      <c r="R85" s="34">
        <v>22</v>
      </c>
      <c r="S85" s="34">
        <v>26</v>
      </c>
      <c r="T85" s="34">
        <v>48</v>
      </c>
    </row>
    <row r="86" spans="5:20" x14ac:dyDescent="0.3">
      <c r="E86" s="51" t="s">
        <v>173</v>
      </c>
      <c r="F86" s="34">
        <v>7</v>
      </c>
      <c r="G86" s="34">
        <v>7</v>
      </c>
      <c r="H86" s="34">
        <v>7</v>
      </c>
      <c r="I86" s="34">
        <v>4</v>
      </c>
      <c r="J86" s="34">
        <v>1</v>
      </c>
      <c r="K86" s="34">
        <v>3</v>
      </c>
      <c r="L86" s="34">
        <v>1</v>
      </c>
      <c r="M86" s="34">
        <v>0</v>
      </c>
      <c r="N86" s="34">
        <v>2</v>
      </c>
      <c r="O86" s="34">
        <v>1</v>
      </c>
      <c r="P86" s="34">
        <v>7</v>
      </c>
      <c r="Q86" s="34">
        <v>3</v>
      </c>
      <c r="R86" s="34">
        <v>17</v>
      </c>
      <c r="S86" s="34">
        <v>26</v>
      </c>
      <c r="T86" s="34">
        <v>43</v>
      </c>
    </row>
    <row r="87" spans="5:20" x14ac:dyDescent="0.3">
      <c r="E87" s="51" t="s">
        <v>174</v>
      </c>
      <c r="F87" s="34">
        <v>6</v>
      </c>
      <c r="G87" s="34">
        <v>3</v>
      </c>
      <c r="H87" s="34">
        <v>6</v>
      </c>
      <c r="I87" s="34">
        <v>3</v>
      </c>
      <c r="J87" s="34">
        <v>3</v>
      </c>
      <c r="K87" s="34">
        <v>0</v>
      </c>
      <c r="L87" s="34">
        <v>0</v>
      </c>
      <c r="M87" s="34">
        <v>5</v>
      </c>
      <c r="N87" s="34">
        <v>5</v>
      </c>
      <c r="O87" s="34">
        <v>4</v>
      </c>
      <c r="P87" s="34">
        <v>3</v>
      </c>
      <c r="Q87" s="34">
        <v>0</v>
      </c>
      <c r="R87" s="34">
        <v>17</v>
      </c>
      <c r="S87" s="34">
        <v>21</v>
      </c>
      <c r="T87" s="34">
        <v>38</v>
      </c>
    </row>
    <row r="88" spans="5:20" x14ac:dyDescent="0.3">
      <c r="E88" s="51" t="s">
        <v>175</v>
      </c>
      <c r="F88" s="34">
        <v>4</v>
      </c>
      <c r="G88" s="34">
        <v>4</v>
      </c>
      <c r="H88" s="34">
        <v>5</v>
      </c>
      <c r="I88" s="34">
        <v>5</v>
      </c>
      <c r="J88" s="34">
        <v>5</v>
      </c>
      <c r="K88" s="34">
        <v>0</v>
      </c>
      <c r="L88" s="34">
        <v>7</v>
      </c>
      <c r="M88" s="34">
        <v>3</v>
      </c>
      <c r="N88" s="34">
        <v>3</v>
      </c>
      <c r="O88" s="34">
        <v>3</v>
      </c>
      <c r="P88" s="34">
        <v>0</v>
      </c>
      <c r="Q88" s="34">
        <v>0</v>
      </c>
      <c r="R88" s="34">
        <v>16</v>
      </c>
      <c r="S88" s="34">
        <v>23</v>
      </c>
      <c r="T88" s="34">
        <v>39</v>
      </c>
    </row>
    <row r="89" spans="5:20" x14ac:dyDescent="0.3">
      <c r="E89" s="51" t="s">
        <v>176</v>
      </c>
      <c r="F89" s="34">
        <v>4</v>
      </c>
      <c r="G89" s="34">
        <v>6</v>
      </c>
      <c r="H89" s="34">
        <v>6</v>
      </c>
      <c r="I89" s="34">
        <v>4</v>
      </c>
      <c r="J89" s="34">
        <v>5</v>
      </c>
      <c r="K89" s="34">
        <v>0</v>
      </c>
      <c r="L89" s="34">
        <v>0</v>
      </c>
      <c r="M89" s="34">
        <v>0</v>
      </c>
      <c r="N89" s="34">
        <v>2</v>
      </c>
      <c r="O89" s="34">
        <v>1</v>
      </c>
      <c r="P89" s="34">
        <v>3</v>
      </c>
      <c r="Q89" s="34">
        <v>2</v>
      </c>
      <c r="R89" s="34">
        <v>8</v>
      </c>
      <c r="S89" s="34">
        <v>25</v>
      </c>
      <c r="T89" s="34">
        <v>33</v>
      </c>
    </row>
    <row r="90" spans="5:20" x14ac:dyDescent="0.3">
      <c r="E90" s="51" t="s">
        <v>177</v>
      </c>
      <c r="F90" s="34">
        <v>4</v>
      </c>
      <c r="G90" s="34">
        <v>6</v>
      </c>
      <c r="H90" s="34">
        <v>4</v>
      </c>
      <c r="I90" s="34">
        <v>2</v>
      </c>
      <c r="J90" s="34">
        <v>6</v>
      </c>
      <c r="K90" s="34">
        <v>0</v>
      </c>
      <c r="L90" s="34">
        <v>4</v>
      </c>
      <c r="M90" s="34">
        <v>3</v>
      </c>
      <c r="N90" s="34">
        <v>5</v>
      </c>
      <c r="O90" s="34">
        <v>3</v>
      </c>
      <c r="P90" s="34">
        <v>0</v>
      </c>
      <c r="Q90" s="34">
        <v>6</v>
      </c>
      <c r="R90" s="34">
        <v>21</v>
      </c>
      <c r="S90" s="34">
        <v>22</v>
      </c>
      <c r="T90" s="34">
        <v>43</v>
      </c>
    </row>
    <row r="91" spans="5:20" x14ac:dyDescent="0.3">
      <c r="E91" s="51" t="s">
        <v>178</v>
      </c>
      <c r="F91" s="34">
        <v>1</v>
      </c>
      <c r="G91" s="34">
        <v>6</v>
      </c>
      <c r="H91" s="34">
        <v>7</v>
      </c>
      <c r="I91" s="34">
        <v>3</v>
      </c>
      <c r="J91" s="34">
        <v>7</v>
      </c>
      <c r="K91" s="34">
        <v>4</v>
      </c>
      <c r="L91" s="34">
        <v>4</v>
      </c>
      <c r="M91" s="34">
        <v>6</v>
      </c>
      <c r="N91" s="34">
        <v>4</v>
      </c>
      <c r="O91" s="34">
        <v>0</v>
      </c>
      <c r="P91" s="34">
        <v>1</v>
      </c>
      <c r="Q91" s="34">
        <v>1</v>
      </c>
      <c r="R91" s="34">
        <v>20</v>
      </c>
      <c r="S91" s="34">
        <v>24</v>
      </c>
      <c r="T91" s="34">
        <v>44</v>
      </c>
    </row>
    <row r="92" spans="5:20" x14ac:dyDescent="0.3">
      <c r="E92" s="51" t="s">
        <v>179</v>
      </c>
      <c r="F92" s="34">
        <v>4</v>
      </c>
      <c r="G92" s="34">
        <v>6</v>
      </c>
      <c r="H92" s="34">
        <v>7</v>
      </c>
      <c r="I92" s="34">
        <v>4</v>
      </c>
      <c r="J92" s="34">
        <v>7</v>
      </c>
      <c r="K92" s="34">
        <v>0</v>
      </c>
      <c r="L92" s="34">
        <v>0</v>
      </c>
      <c r="M92" s="34">
        <v>0</v>
      </c>
      <c r="N92" s="34">
        <v>6</v>
      </c>
      <c r="O92" s="34">
        <v>4</v>
      </c>
      <c r="P92" s="34">
        <v>0</v>
      </c>
      <c r="Q92" s="34">
        <v>2</v>
      </c>
      <c r="R92" s="34">
        <v>12</v>
      </c>
      <c r="S92" s="34">
        <v>28</v>
      </c>
      <c r="T92" s="34">
        <v>40</v>
      </c>
    </row>
    <row r="93" spans="5:20" x14ac:dyDescent="0.3">
      <c r="E93" s="51" t="s">
        <v>180</v>
      </c>
      <c r="F93" s="34">
        <v>1</v>
      </c>
      <c r="G93" s="34">
        <v>5</v>
      </c>
      <c r="H93" s="34">
        <v>4</v>
      </c>
      <c r="I93" s="34">
        <v>1</v>
      </c>
      <c r="J93" s="34">
        <v>6</v>
      </c>
      <c r="K93" s="34">
        <v>3</v>
      </c>
      <c r="L93" s="34">
        <v>1</v>
      </c>
      <c r="M93" s="34">
        <v>0</v>
      </c>
      <c r="N93" s="34">
        <v>4</v>
      </c>
      <c r="O93" s="34">
        <v>5</v>
      </c>
      <c r="P93" s="34">
        <v>0</v>
      </c>
      <c r="Q93" s="34">
        <v>6</v>
      </c>
      <c r="R93" s="34">
        <v>19</v>
      </c>
      <c r="S93" s="34">
        <v>17</v>
      </c>
      <c r="T93" s="34">
        <v>36</v>
      </c>
    </row>
    <row r="94" spans="5:20" x14ac:dyDescent="0.3">
      <c r="E94" s="51" t="s">
        <v>181</v>
      </c>
      <c r="F94" s="34">
        <v>4</v>
      </c>
      <c r="G94" s="34">
        <v>7</v>
      </c>
      <c r="H94" s="34">
        <v>6</v>
      </c>
      <c r="I94" s="34">
        <v>1</v>
      </c>
      <c r="J94" s="34">
        <v>5</v>
      </c>
      <c r="K94" s="34">
        <v>1</v>
      </c>
      <c r="L94" s="34">
        <v>1</v>
      </c>
      <c r="M94" s="34">
        <v>6</v>
      </c>
      <c r="N94" s="34">
        <v>2</v>
      </c>
      <c r="O94" s="34">
        <v>3</v>
      </c>
      <c r="P94" s="34">
        <v>0</v>
      </c>
      <c r="Q94" s="34">
        <v>1</v>
      </c>
      <c r="R94" s="34">
        <v>14</v>
      </c>
      <c r="S94" s="34">
        <v>23</v>
      </c>
      <c r="T94" s="34">
        <v>37</v>
      </c>
    </row>
    <row r="95" spans="5:20" x14ac:dyDescent="0.3">
      <c r="E95" s="51" t="s">
        <v>182</v>
      </c>
      <c r="F95" s="34">
        <v>5</v>
      </c>
      <c r="G95" s="34">
        <v>7</v>
      </c>
      <c r="H95" s="34">
        <v>6</v>
      </c>
      <c r="I95" s="34">
        <v>4</v>
      </c>
      <c r="J95" s="34">
        <v>7</v>
      </c>
      <c r="K95" s="34">
        <v>1</v>
      </c>
      <c r="L95" s="34">
        <v>4</v>
      </c>
      <c r="M95" s="34">
        <v>3</v>
      </c>
      <c r="N95" s="34">
        <v>6</v>
      </c>
      <c r="O95" s="34">
        <v>4</v>
      </c>
      <c r="P95" s="34">
        <v>2</v>
      </c>
      <c r="Q95" s="34">
        <v>3</v>
      </c>
      <c r="R95" s="34">
        <v>23</v>
      </c>
      <c r="S95" s="34">
        <v>29</v>
      </c>
      <c r="T95" s="34">
        <v>52</v>
      </c>
    </row>
    <row r="96" spans="5:20" x14ac:dyDescent="0.3">
      <c r="E96" s="51" t="s">
        <v>57</v>
      </c>
      <c r="F96" s="34">
        <v>6</v>
      </c>
      <c r="G96" s="34">
        <v>4</v>
      </c>
      <c r="H96" s="34">
        <v>5</v>
      </c>
      <c r="I96" s="34">
        <v>4</v>
      </c>
      <c r="J96" s="34">
        <v>7</v>
      </c>
      <c r="K96" s="34">
        <v>3</v>
      </c>
      <c r="L96" s="34">
        <v>3</v>
      </c>
      <c r="M96" s="34">
        <v>2</v>
      </c>
      <c r="N96" s="34">
        <v>0</v>
      </c>
      <c r="O96" s="34">
        <v>3</v>
      </c>
      <c r="P96" s="34">
        <v>5</v>
      </c>
      <c r="Q96" s="34">
        <v>5</v>
      </c>
      <c r="R96" s="34">
        <v>21</v>
      </c>
      <c r="S96" s="34">
        <v>26</v>
      </c>
      <c r="T96" s="34">
        <v>47</v>
      </c>
    </row>
    <row r="97" spans="5:20" x14ac:dyDescent="0.3">
      <c r="E97" s="51" t="s">
        <v>183</v>
      </c>
      <c r="F97" s="34">
        <v>7</v>
      </c>
      <c r="G97" s="34">
        <v>6</v>
      </c>
      <c r="H97" s="34">
        <v>5</v>
      </c>
      <c r="I97" s="34">
        <v>2</v>
      </c>
      <c r="J97" s="34">
        <v>7</v>
      </c>
      <c r="K97" s="34">
        <v>0</v>
      </c>
      <c r="L97" s="34">
        <v>5</v>
      </c>
      <c r="M97" s="34">
        <v>5</v>
      </c>
      <c r="N97" s="34">
        <v>3</v>
      </c>
      <c r="O97" s="34">
        <v>0</v>
      </c>
      <c r="P97" s="34">
        <v>0</v>
      </c>
      <c r="Q97" s="34">
        <v>6</v>
      </c>
      <c r="R97" s="34">
        <v>19</v>
      </c>
      <c r="S97" s="34">
        <v>27</v>
      </c>
      <c r="T97" s="34">
        <v>46</v>
      </c>
    </row>
    <row r="98" spans="5:20" x14ac:dyDescent="0.3">
      <c r="E98" s="51" t="s">
        <v>184</v>
      </c>
      <c r="F98" s="34">
        <v>3</v>
      </c>
      <c r="G98" s="34">
        <v>7</v>
      </c>
      <c r="H98" s="34">
        <v>6</v>
      </c>
      <c r="I98" s="34">
        <v>3</v>
      </c>
      <c r="J98" s="34">
        <v>7</v>
      </c>
      <c r="K98" s="34">
        <v>5</v>
      </c>
      <c r="L98" s="34">
        <v>2</v>
      </c>
      <c r="M98" s="34">
        <v>3</v>
      </c>
      <c r="N98" s="34">
        <v>0</v>
      </c>
      <c r="O98" s="34">
        <v>2</v>
      </c>
      <c r="P98" s="34">
        <v>3</v>
      </c>
      <c r="Q98" s="34">
        <v>0</v>
      </c>
      <c r="R98" s="34">
        <v>15</v>
      </c>
      <c r="S98" s="34">
        <v>26</v>
      </c>
      <c r="T98" s="34">
        <v>41</v>
      </c>
    </row>
    <row r="99" spans="5:20" x14ac:dyDescent="0.3">
      <c r="E99" s="51" t="s">
        <v>185</v>
      </c>
      <c r="F99" s="34">
        <v>5</v>
      </c>
      <c r="G99" s="34">
        <v>4</v>
      </c>
      <c r="H99" s="34">
        <v>6</v>
      </c>
      <c r="I99" s="34">
        <v>4</v>
      </c>
      <c r="J99" s="34">
        <v>1</v>
      </c>
      <c r="K99" s="34">
        <v>3</v>
      </c>
      <c r="L99" s="34">
        <v>6</v>
      </c>
      <c r="M99" s="34">
        <v>3</v>
      </c>
      <c r="N99" s="34">
        <v>1</v>
      </c>
      <c r="O99" s="34">
        <v>2</v>
      </c>
      <c r="P99" s="34">
        <v>3</v>
      </c>
      <c r="Q99" s="34">
        <v>2</v>
      </c>
      <c r="R99" s="34">
        <v>20</v>
      </c>
      <c r="S99" s="34">
        <v>20</v>
      </c>
      <c r="T99" s="34">
        <v>40</v>
      </c>
    </row>
    <row r="100" spans="5:20" x14ac:dyDescent="0.3">
      <c r="E100" s="51" t="s">
        <v>186</v>
      </c>
      <c r="F100" s="34">
        <v>1</v>
      </c>
      <c r="G100" s="34">
        <v>5</v>
      </c>
      <c r="H100" s="34">
        <v>4</v>
      </c>
      <c r="I100" s="34">
        <v>1</v>
      </c>
      <c r="J100" s="34">
        <v>6</v>
      </c>
      <c r="K100" s="34">
        <v>3</v>
      </c>
      <c r="L100" s="34">
        <v>1</v>
      </c>
      <c r="M100" s="34">
        <v>0</v>
      </c>
      <c r="N100" s="34">
        <v>4</v>
      </c>
      <c r="O100" s="34">
        <v>5</v>
      </c>
      <c r="P100" s="34">
        <v>0</v>
      </c>
      <c r="Q100" s="34">
        <v>6</v>
      </c>
      <c r="R100" s="34">
        <v>19</v>
      </c>
      <c r="S100" s="34">
        <v>17</v>
      </c>
      <c r="T100" s="34">
        <v>36</v>
      </c>
    </row>
    <row r="101" spans="5:20" x14ac:dyDescent="0.3">
      <c r="E101" s="51" t="s">
        <v>187</v>
      </c>
      <c r="F101" s="34">
        <v>4</v>
      </c>
      <c r="G101" s="34">
        <v>4</v>
      </c>
      <c r="H101" s="34">
        <v>2</v>
      </c>
      <c r="I101" s="34">
        <v>4</v>
      </c>
      <c r="J101" s="34">
        <v>5</v>
      </c>
      <c r="K101" s="34">
        <v>5</v>
      </c>
      <c r="L101" s="34">
        <v>2</v>
      </c>
      <c r="M101" s="34">
        <v>2</v>
      </c>
      <c r="N101" s="34">
        <v>5</v>
      </c>
      <c r="O101" s="34">
        <v>6</v>
      </c>
      <c r="P101" s="34">
        <v>4</v>
      </c>
      <c r="Q101" s="34">
        <v>3</v>
      </c>
      <c r="R101" s="34">
        <v>27</v>
      </c>
      <c r="S101" s="34">
        <v>19</v>
      </c>
      <c r="T101" s="34">
        <v>46</v>
      </c>
    </row>
    <row r="102" spans="5:20" x14ac:dyDescent="0.3">
      <c r="E102" s="51" t="s">
        <v>188</v>
      </c>
      <c r="F102" s="34">
        <v>7</v>
      </c>
      <c r="G102" s="34">
        <v>7</v>
      </c>
      <c r="H102" s="34">
        <v>4</v>
      </c>
      <c r="I102" s="34">
        <v>1</v>
      </c>
      <c r="J102" s="34">
        <v>5</v>
      </c>
      <c r="K102" s="34">
        <v>3</v>
      </c>
      <c r="L102" s="34">
        <v>3</v>
      </c>
      <c r="M102" s="34">
        <v>1</v>
      </c>
      <c r="N102" s="34">
        <v>5</v>
      </c>
      <c r="O102" s="34">
        <v>2</v>
      </c>
      <c r="P102" s="34">
        <v>1</v>
      </c>
      <c r="Q102" s="34">
        <v>4</v>
      </c>
      <c r="R102" s="34">
        <v>19</v>
      </c>
      <c r="S102" s="34">
        <v>24</v>
      </c>
      <c r="T102" s="34">
        <v>43</v>
      </c>
    </row>
    <row r="103" spans="5:20" x14ac:dyDescent="0.3">
      <c r="E103" s="51" t="s">
        <v>189</v>
      </c>
      <c r="F103" s="34">
        <v>3</v>
      </c>
      <c r="G103" s="34">
        <v>6</v>
      </c>
      <c r="H103" s="34">
        <v>5</v>
      </c>
      <c r="I103" s="34">
        <v>7</v>
      </c>
      <c r="J103" s="34">
        <v>4</v>
      </c>
      <c r="K103" s="34">
        <v>0</v>
      </c>
      <c r="L103" s="34">
        <v>1</v>
      </c>
      <c r="M103" s="34">
        <v>3</v>
      </c>
      <c r="N103" s="34">
        <v>5</v>
      </c>
      <c r="O103" s="34">
        <v>2</v>
      </c>
      <c r="P103" s="34">
        <v>3</v>
      </c>
      <c r="Q103" s="34">
        <v>5</v>
      </c>
      <c r="R103" s="34">
        <v>19</v>
      </c>
      <c r="S103" s="34">
        <v>25</v>
      </c>
      <c r="T103" s="34">
        <v>44</v>
      </c>
    </row>
    <row r="104" spans="5:20" x14ac:dyDescent="0.3">
      <c r="E104" s="51" t="s">
        <v>190</v>
      </c>
      <c r="F104" s="34">
        <v>3</v>
      </c>
      <c r="G104" s="34">
        <v>7</v>
      </c>
      <c r="H104" s="34">
        <v>4</v>
      </c>
      <c r="I104" s="34">
        <v>5</v>
      </c>
      <c r="J104" s="34">
        <v>6</v>
      </c>
      <c r="K104" s="34">
        <v>2</v>
      </c>
      <c r="L104" s="34">
        <v>3</v>
      </c>
      <c r="M104" s="34">
        <v>1</v>
      </c>
      <c r="N104" s="34">
        <v>4</v>
      </c>
      <c r="O104" s="34">
        <v>3</v>
      </c>
      <c r="P104" s="34">
        <v>0</v>
      </c>
      <c r="Q104" s="34">
        <v>2</v>
      </c>
      <c r="R104" s="34">
        <v>15</v>
      </c>
      <c r="S104" s="34">
        <v>25</v>
      </c>
      <c r="T104" s="34">
        <v>40</v>
      </c>
    </row>
    <row r="105" spans="5:20" x14ac:dyDescent="0.3">
      <c r="E105" s="51" t="s">
        <v>191</v>
      </c>
      <c r="F105" s="34">
        <v>6</v>
      </c>
      <c r="G105" s="34">
        <v>2</v>
      </c>
      <c r="H105" s="34">
        <v>5</v>
      </c>
      <c r="I105" s="34">
        <v>6</v>
      </c>
      <c r="J105" s="34">
        <v>6</v>
      </c>
      <c r="K105" s="34">
        <v>5</v>
      </c>
      <c r="L105" s="34">
        <v>6</v>
      </c>
      <c r="M105" s="34">
        <v>0</v>
      </c>
      <c r="N105" s="34">
        <v>2</v>
      </c>
      <c r="O105" s="34">
        <v>0</v>
      </c>
      <c r="P105" s="34">
        <v>5</v>
      </c>
      <c r="Q105" s="34">
        <v>6</v>
      </c>
      <c r="R105" s="34">
        <v>24</v>
      </c>
      <c r="S105" s="34">
        <v>25</v>
      </c>
      <c r="T105" s="34">
        <v>49</v>
      </c>
    </row>
    <row r="106" spans="5:20" x14ac:dyDescent="0.3">
      <c r="E106" s="51" t="s">
        <v>192</v>
      </c>
      <c r="F106" s="34">
        <v>5</v>
      </c>
      <c r="G106" s="34">
        <v>5</v>
      </c>
      <c r="H106" s="34">
        <v>2</v>
      </c>
      <c r="I106" s="34">
        <v>5</v>
      </c>
      <c r="J106" s="34">
        <v>5</v>
      </c>
      <c r="K106" s="34">
        <v>2</v>
      </c>
      <c r="L106" s="34">
        <v>3</v>
      </c>
      <c r="M106" s="34">
        <v>6</v>
      </c>
      <c r="N106" s="34">
        <v>5</v>
      </c>
      <c r="O106" s="34">
        <v>1</v>
      </c>
      <c r="P106" s="34">
        <v>2</v>
      </c>
      <c r="Q106" s="34">
        <v>3</v>
      </c>
      <c r="R106" s="34">
        <v>22</v>
      </c>
      <c r="S106" s="34">
        <v>22</v>
      </c>
      <c r="T106" s="34">
        <v>44</v>
      </c>
    </row>
    <row r="107" spans="5:20" x14ac:dyDescent="0.3">
      <c r="E107" s="51" t="s">
        <v>58</v>
      </c>
      <c r="F107" s="34">
        <v>7</v>
      </c>
      <c r="G107" s="34">
        <v>7</v>
      </c>
      <c r="H107" s="34">
        <v>1</v>
      </c>
      <c r="I107" s="34">
        <v>7</v>
      </c>
      <c r="J107" s="34">
        <v>7</v>
      </c>
      <c r="K107" s="34">
        <v>0</v>
      </c>
      <c r="L107" s="34">
        <v>6</v>
      </c>
      <c r="M107" s="34">
        <v>4</v>
      </c>
      <c r="N107" s="34">
        <v>0</v>
      </c>
      <c r="O107" s="34">
        <v>0</v>
      </c>
      <c r="P107" s="34">
        <v>0</v>
      </c>
      <c r="Q107" s="34">
        <v>6</v>
      </c>
      <c r="R107" s="34">
        <v>16</v>
      </c>
      <c r="S107" s="34">
        <v>29</v>
      </c>
      <c r="T107" s="34">
        <v>45</v>
      </c>
    </row>
    <row r="108" spans="5:20" x14ac:dyDescent="0.3">
      <c r="E108" s="51" t="s">
        <v>193</v>
      </c>
      <c r="F108" s="34">
        <v>7</v>
      </c>
      <c r="G108" s="34">
        <v>4</v>
      </c>
      <c r="H108" s="34">
        <v>4</v>
      </c>
      <c r="I108" s="34">
        <v>7</v>
      </c>
      <c r="J108" s="34">
        <v>7</v>
      </c>
      <c r="K108" s="34">
        <v>3</v>
      </c>
      <c r="L108" s="34">
        <v>3</v>
      </c>
      <c r="M108" s="34">
        <v>1</v>
      </c>
      <c r="N108" s="34">
        <v>3</v>
      </c>
      <c r="O108" s="34">
        <v>2</v>
      </c>
      <c r="P108" s="34">
        <v>3</v>
      </c>
      <c r="Q108" s="34">
        <v>3</v>
      </c>
      <c r="R108" s="34">
        <v>18</v>
      </c>
      <c r="S108" s="34">
        <v>29</v>
      </c>
      <c r="T108" s="34">
        <v>47</v>
      </c>
    </row>
    <row r="109" spans="5:20" x14ac:dyDescent="0.3">
      <c r="E109" s="51" t="s">
        <v>194</v>
      </c>
      <c r="F109" s="34">
        <v>4</v>
      </c>
      <c r="G109" s="34">
        <v>4</v>
      </c>
      <c r="H109" s="34">
        <v>7</v>
      </c>
      <c r="I109" s="34">
        <v>7</v>
      </c>
      <c r="J109" s="34">
        <v>4</v>
      </c>
      <c r="K109" s="34">
        <v>3</v>
      </c>
      <c r="L109" s="34">
        <v>1</v>
      </c>
      <c r="M109" s="34">
        <v>2</v>
      </c>
      <c r="N109" s="34">
        <v>0</v>
      </c>
      <c r="O109" s="34">
        <v>6</v>
      </c>
      <c r="P109" s="34">
        <v>0</v>
      </c>
      <c r="Q109" s="34">
        <v>1</v>
      </c>
      <c r="R109" s="34">
        <v>13</v>
      </c>
      <c r="S109" s="34">
        <v>26</v>
      </c>
      <c r="T109" s="34">
        <v>39</v>
      </c>
    </row>
    <row r="110" spans="5:20" x14ac:dyDescent="0.3">
      <c r="E110" s="51" t="s">
        <v>195</v>
      </c>
      <c r="F110" s="34">
        <v>1</v>
      </c>
      <c r="G110" s="34">
        <v>2</v>
      </c>
      <c r="H110" s="34">
        <v>1</v>
      </c>
      <c r="I110" s="34">
        <v>7</v>
      </c>
      <c r="J110" s="34">
        <v>1</v>
      </c>
      <c r="K110" s="34">
        <v>5</v>
      </c>
      <c r="L110" s="34">
        <v>0</v>
      </c>
      <c r="M110" s="34">
        <v>0</v>
      </c>
      <c r="N110" s="34">
        <v>6</v>
      </c>
      <c r="O110" s="34">
        <v>3</v>
      </c>
      <c r="P110" s="34">
        <v>6</v>
      </c>
      <c r="Q110" s="34">
        <v>0</v>
      </c>
      <c r="R110" s="34">
        <v>20</v>
      </c>
      <c r="S110" s="34">
        <v>12</v>
      </c>
      <c r="T110" s="34">
        <v>32</v>
      </c>
    </row>
    <row r="111" spans="5:20" x14ac:dyDescent="0.3">
      <c r="E111" s="51" t="s">
        <v>196</v>
      </c>
      <c r="F111" s="34">
        <v>7</v>
      </c>
      <c r="G111" s="34">
        <v>7</v>
      </c>
      <c r="H111" s="34">
        <v>1</v>
      </c>
      <c r="I111" s="34">
        <v>5</v>
      </c>
      <c r="J111" s="34">
        <v>4</v>
      </c>
      <c r="K111" s="34">
        <v>1</v>
      </c>
      <c r="L111" s="34">
        <v>3</v>
      </c>
      <c r="M111" s="34">
        <v>3</v>
      </c>
      <c r="N111" s="34">
        <v>6</v>
      </c>
      <c r="O111" s="34">
        <v>0</v>
      </c>
      <c r="P111" s="34">
        <v>1</v>
      </c>
      <c r="Q111" s="34">
        <v>6</v>
      </c>
      <c r="R111" s="34">
        <v>20</v>
      </c>
      <c r="S111" s="34">
        <v>24</v>
      </c>
      <c r="T111" s="34">
        <v>44</v>
      </c>
    </row>
    <row r="112" spans="5:20" x14ac:dyDescent="0.3">
      <c r="E112" s="51" t="s">
        <v>197</v>
      </c>
      <c r="F112" s="34">
        <v>4</v>
      </c>
      <c r="G112" s="34">
        <v>7</v>
      </c>
      <c r="H112" s="34">
        <v>5</v>
      </c>
      <c r="I112" s="34">
        <v>7</v>
      </c>
      <c r="J112" s="34">
        <v>4</v>
      </c>
      <c r="K112" s="34">
        <v>0</v>
      </c>
      <c r="L112" s="34">
        <v>2</v>
      </c>
      <c r="M112" s="34">
        <v>6</v>
      </c>
      <c r="N112" s="34">
        <v>1</v>
      </c>
      <c r="O112" s="34">
        <v>0</v>
      </c>
      <c r="P112" s="34">
        <v>2</v>
      </c>
      <c r="Q112" s="34">
        <v>5</v>
      </c>
      <c r="R112" s="34">
        <v>16</v>
      </c>
      <c r="S112" s="34">
        <v>27</v>
      </c>
      <c r="T112" s="34">
        <v>43</v>
      </c>
    </row>
    <row r="113" spans="5:20" x14ac:dyDescent="0.3">
      <c r="E113" s="51" t="s">
        <v>198</v>
      </c>
      <c r="F113" s="34">
        <v>7</v>
      </c>
      <c r="G113" s="34">
        <v>7</v>
      </c>
      <c r="H113" s="34">
        <v>1</v>
      </c>
      <c r="I113" s="34">
        <v>4</v>
      </c>
      <c r="J113" s="34">
        <v>5</v>
      </c>
      <c r="K113" s="34">
        <v>1</v>
      </c>
      <c r="L113" s="34">
        <v>3</v>
      </c>
      <c r="M113" s="34">
        <v>5</v>
      </c>
      <c r="N113" s="34">
        <v>3</v>
      </c>
      <c r="O113" s="34">
        <v>0</v>
      </c>
      <c r="P113" s="34">
        <v>1</v>
      </c>
      <c r="Q113" s="34">
        <v>4</v>
      </c>
      <c r="R113" s="34">
        <v>17</v>
      </c>
      <c r="S113" s="34">
        <v>24</v>
      </c>
      <c r="T113" s="34">
        <v>41</v>
      </c>
    </row>
    <row r="114" spans="5:20" x14ac:dyDescent="0.3">
      <c r="E114" s="51" t="s">
        <v>199</v>
      </c>
      <c r="F114" s="34">
        <v>4</v>
      </c>
      <c r="G114" s="34">
        <v>5</v>
      </c>
      <c r="H114" s="34">
        <v>4</v>
      </c>
      <c r="I114" s="34">
        <v>2</v>
      </c>
      <c r="J114" s="34">
        <v>5</v>
      </c>
      <c r="K114" s="34">
        <v>1</v>
      </c>
      <c r="L114" s="34">
        <v>3</v>
      </c>
      <c r="M114" s="34">
        <v>4</v>
      </c>
      <c r="N114" s="34">
        <v>4</v>
      </c>
      <c r="O114" s="34">
        <v>1</v>
      </c>
      <c r="P114" s="34">
        <v>0</v>
      </c>
      <c r="Q114" s="34">
        <v>3</v>
      </c>
      <c r="R114" s="34">
        <v>16</v>
      </c>
      <c r="S114" s="34">
        <v>20</v>
      </c>
      <c r="T114" s="34">
        <v>36</v>
      </c>
    </row>
    <row r="115" spans="5:20" x14ac:dyDescent="0.3">
      <c r="E115" s="51" t="s">
        <v>200</v>
      </c>
      <c r="F115" s="34">
        <v>7</v>
      </c>
      <c r="G115" s="34">
        <v>3</v>
      </c>
      <c r="H115" s="34">
        <v>1</v>
      </c>
      <c r="I115" s="34">
        <v>4</v>
      </c>
      <c r="J115" s="34">
        <v>5</v>
      </c>
      <c r="K115" s="34">
        <v>2</v>
      </c>
      <c r="L115" s="34">
        <v>0</v>
      </c>
      <c r="M115" s="34">
        <v>5</v>
      </c>
      <c r="N115" s="34">
        <v>3</v>
      </c>
      <c r="O115" s="34">
        <v>0</v>
      </c>
      <c r="P115" s="34">
        <v>1</v>
      </c>
      <c r="Q115" s="34">
        <v>4</v>
      </c>
      <c r="R115" s="34">
        <v>15</v>
      </c>
      <c r="S115" s="34">
        <v>20</v>
      </c>
      <c r="T115" s="34">
        <v>35</v>
      </c>
    </row>
    <row r="116" spans="5:20" x14ac:dyDescent="0.3">
      <c r="E116" s="51" t="s">
        <v>201</v>
      </c>
      <c r="F116" s="34">
        <v>6</v>
      </c>
      <c r="G116" s="34">
        <v>6</v>
      </c>
      <c r="H116" s="34">
        <v>7</v>
      </c>
      <c r="I116" s="34">
        <v>7</v>
      </c>
      <c r="J116" s="34">
        <v>6</v>
      </c>
      <c r="K116" s="34">
        <v>2</v>
      </c>
      <c r="L116" s="34">
        <v>2</v>
      </c>
      <c r="M116" s="34">
        <v>5</v>
      </c>
      <c r="N116" s="34">
        <v>4</v>
      </c>
      <c r="O116" s="34">
        <v>3</v>
      </c>
      <c r="P116" s="34">
        <v>1</v>
      </c>
      <c r="Q116" s="34">
        <v>1</v>
      </c>
      <c r="R116" s="34">
        <v>18</v>
      </c>
      <c r="S116" s="34">
        <v>32</v>
      </c>
      <c r="T116" s="34">
        <v>50</v>
      </c>
    </row>
    <row r="117" spans="5:20" x14ac:dyDescent="0.3">
      <c r="E117" s="51" t="s">
        <v>202</v>
      </c>
      <c r="F117" s="34">
        <v>7</v>
      </c>
      <c r="G117" s="34">
        <v>6</v>
      </c>
      <c r="H117" s="34">
        <v>6</v>
      </c>
      <c r="I117" s="34">
        <v>5</v>
      </c>
      <c r="J117" s="34">
        <v>4</v>
      </c>
      <c r="K117" s="34">
        <v>2</v>
      </c>
      <c r="L117" s="34">
        <v>0</v>
      </c>
      <c r="M117" s="34">
        <v>6</v>
      </c>
      <c r="N117" s="34">
        <v>2</v>
      </c>
      <c r="O117" s="34">
        <v>6</v>
      </c>
      <c r="P117" s="34">
        <v>2</v>
      </c>
      <c r="Q117" s="34">
        <v>3</v>
      </c>
      <c r="R117" s="34">
        <v>21</v>
      </c>
      <c r="S117" s="34">
        <v>28</v>
      </c>
      <c r="T117" s="34">
        <v>49</v>
      </c>
    </row>
    <row r="118" spans="5:20" x14ac:dyDescent="0.3">
      <c r="E118" s="51" t="s">
        <v>59</v>
      </c>
      <c r="F118" s="34">
        <v>3</v>
      </c>
      <c r="G118" s="34">
        <v>6</v>
      </c>
      <c r="H118" s="34">
        <v>5</v>
      </c>
      <c r="I118" s="34">
        <v>6</v>
      </c>
      <c r="J118" s="34">
        <v>7</v>
      </c>
      <c r="K118" s="34">
        <v>4</v>
      </c>
      <c r="L118" s="34">
        <v>1</v>
      </c>
      <c r="M118" s="34">
        <v>3</v>
      </c>
      <c r="N118" s="34">
        <v>1</v>
      </c>
      <c r="O118" s="34">
        <v>3</v>
      </c>
      <c r="P118" s="34">
        <v>2</v>
      </c>
      <c r="Q118" s="34">
        <v>3</v>
      </c>
      <c r="R118" s="34">
        <v>17</v>
      </c>
      <c r="S118" s="34">
        <v>27</v>
      </c>
      <c r="T118" s="34">
        <v>44</v>
      </c>
    </row>
    <row r="119" spans="5:20" x14ac:dyDescent="0.3">
      <c r="E119" s="51" t="s">
        <v>203</v>
      </c>
      <c r="F119" s="34">
        <v>1</v>
      </c>
      <c r="G119" s="34">
        <v>6</v>
      </c>
      <c r="H119" s="34">
        <v>5</v>
      </c>
      <c r="I119" s="34">
        <v>4</v>
      </c>
      <c r="J119" s="34">
        <v>6</v>
      </c>
      <c r="K119" s="34">
        <v>0</v>
      </c>
      <c r="L119" s="34">
        <v>6</v>
      </c>
      <c r="M119" s="34">
        <v>6</v>
      </c>
      <c r="N119" s="34">
        <v>6</v>
      </c>
      <c r="O119" s="34">
        <v>0</v>
      </c>
      <c r="P119" s="34">
        <v>1</v>
      </c>
      <c r="Q119" s="34">
        <v>3</v>
      </c>
      <c r="R119" s="34">
        <v>22</v>
      </c>
      <c r="S119" s="34">
        <v>22</v>
      </c>
      <c r="T119" s="34">
        <v>44</v>
      </c>
    </row>
    <row r="120" spans="5:20" x14ac:dyDescent="0.3">
      <c r="E120" s="51" t="s">
        <v>204</v>
      </c>
      <c r="F120" s="34">
        <v>5</v>
      </c>
      <c r="G120" s="34">
        <v>6</v>
      </c>
      <c r="H120" s="34">
        <v>7</v>
      </c>
      <c r="I120" s="34">
        <v>2</v>
      </c>
      <c r="J120" s="34">
        <v>5</v>
      </c>
      <c r="K120" s="34">
        <v>0</v>
      </c>
      <c r="L120" s="34">
        <v>0</v>
      </c>
      <c r="M120" s="34">
        <v>2</v>
      </c>
      <c r="N120" s="34">
        <v>5</v>
      </c>
      <c r="O120" s="34">
        <v>6</v>
      </c>
      <c r="P120" s="34">
        <v>2</v>
      </c>
      <c r="Q120" s="34">
        <v>3</v>
      </c>
      <c r="R120" s="34">
        <v>18</v>
      </c>
      <c r="S120" s="34">
        <v>25</v>
      </c>
      <c r="T120" s="34">
        <v>43</v>
      </c>
    </row>
    <row r="121" spans="5:20" x14ac:dyDescent="0.3">
      <c r="E121" s="51" t="s">
        <v>205</v>
      </c>
      <c r="F121" s="34">
        <v>1</v>
      </c>
      <c r="G121" s="34">
        <v>3</v>
      </c>
      <c r="H121" s="34">
        <v>2</v>
      </c>
      <c r="I121" s="34">
        <v>1</v>
      </c>
      <c r="J121" s="34">
        <v>5</v>
      </c>
      <c r="K121" s="34">
        <v>0</v>
      </c>
      <c r="L121" s="34">
        <v>2</v>
      </c>
      <c r="M121" s="34">
        <v>4</v>
      </c>
      <c r="N121" s="34">
        <v>2</v>
      </c>
      <c r="O121" s="34">
        <v>6</v>
      </c>
      <c r="P121" s="34">
        <v>0</v>
      </c>
      <c r="Q121" s="34">
        <v>2</v>
      </c>
      <c r="R121" s="34">
        <v>16</v>
      </c>
      <c r="S121" s="34">
        <v>12</v>
      </c>
      <c r="T121" s="34">
        <v>28</v>
      </c>
    </row>
    <row r="122" spans="5:20" x14ac:dyDescent="0.3">
      <c r="E122" s="51" t="s">
        <v>206</v>
      </c>
      <c r="F122" s="34">
        <v>2</v>
      </c>
      <c r="G122" s="34">
        <v>4</v>
      </c>
      <c r="H122" s="34">
        <v>6</v>
      </c>
      <c r="I122" s="34">
        <v>5</v>
      </c>
      <c r="J122" s="34">
        <v>4</v>
      </c>
      <c r="K122" s="34">
        <v>1</v>
      </c>
      <c r="L122" s="34">
        <v>1</v>
      </c>
      <c r="M122" s="34">
        <v>1</v>
      </c>
      <c r="N122" s="34">
        <v>3</v>
      </c>
      <c r="O122" s="34">
        <v>5</v>
      </c>
      <c r="P122" s="34">
        <v>1</v>
      </c>
      <c r="Q122" s="34">
        <v>3</v>
      </c>
      <c r="R122" s="34">
        <v>15</v>
      </c>
      <c r="S122" s="34">
        <v>21</v>
      </c>
      <c r="T122" s="34">
        <v>36</v>
      </c>
    </row>
    <row r="123" spans="5:20" x14ac:dyDescent="0.3">
      <c r="E123" s="51" t="s">
        <v>207</v>
      </c>
      <c r="F123" s="34">
        <v>5</v>
      </c>
      <c r="G123" s="34">
        <v>4</v>
      </c>
      <c r="H123" s="34">
        <v>5</v>
      </c>
      <c r="I123" s="34">
        <v>5</v>
      </c>
      <c r="J123" s="34">
        <v>5</v>
      </c>
      <c r="K123" s="34">
        <v>0</v>
      </c>
      <c r="L123" s="34">
        <v>3</v>
      </c>
      <c r="M123" s="34">
        <v>3</v>
      </c>
      <c r="N123" s="34">
        <v>3</v>
      </c>
      <c r="O123" s="34">
        <v>3</v>
      </c>
      <c r="P123" s="34">
        <v>1</v>
      </c>
      <c r="Q123" s="34">
        <v>1</v>
      </c>
      <c r="R123" s="34">
        <v>14</v>
      </c>
      <c r="S123" s="34">
        <v>24</v>
      </c>
      <c r="T123" s="34">
        <v>38</v>
      </c>
    </row>
    <row r="124" spans="5:20" x14ac:dyDescent="0.3">
      <c r="E124" s="51" t="s">
        <v>208</v>
      </c>
      <c r="F124" s="34">
        <v>2</v>
      </c>
      <c r="G124" s="34">
        <v>6</v>
      </c>
      <c r="H124" s="34">
        <v>5</v>
      </c>
      <c r="I124" s="34">
        <v>5</v>
      </c>
      <c r="J124" s="34">
        <v>5</v>
      </c>
      <c r="K124" s="34">
        <v>0</v>
      </c>
      <c r="L124" s="34">
        <v>1</v>
      </c>
      <c r="M124" s="34">
        <v>1</v>
      </c>
      <c r="N124" s="34">
        <v>2</v>
      </c>
      <c r="O124" s="34">
        <v>5</v>
      </c>
      <c r="P124" s="34">
        <v>4</v>
      </c>
      <c r="Q124" s="34">
        <v>1</v>
      </c>
      <c r="R124" s="34">
        <v>14</v>
      </c>
      <c r="S124" s="34">
        <v>23</v>
      </c>
      <c r="T124" s="34">
        <v>37</v>
      </c>
    </row>
    <row r="125" spans="5:20" x14ac:dyDescent="0.3">
      <c r="E125" s="51" t="s">
        <v>209</v>
      </c>
      <c r="F125" s="34">
        <v>6</v>
      </c>
      <c r="G125" s="34">
        <v>5</v>
      </c>
      <c r="H125" s="34">
        <v>3</v>
      </c>
      <c r="I125" s="34">
        <v>4</v>
      </c>
      <c r="J125" s="34">
        <v>5</v>
      </c>
      <c r="K125" s="34">
        <v>1</v>
      </c>
      <c r="L125" s="34">
        <v>1</v>
      </c>
      <c r="M125" s="34">
        <v>0</v>
      </c>
      <c r="N125" s="34">
        <v>1</v>
      </c>
      <c r="O125" s="34">
        <v>3</v>
      </c>
      <c r="P125" s="34">
        <v>3</v>
      </c>
      <c r="Q125" s="34">
        <v>1</v>
      </c>
      <c r="R125" s="34">
        <v>10</v>
      </c>
      <c r="S125" s="34">
        <v>23</v>
      </c>
      <c r="T125" s="34">
        <v>33</v>
      </c>
    </row>
    <row r="126" spans="5:20" x14ac:dyDescent="0.3">
      <c r="E126" s="51" t="s">
        <v>210</v>
      </c>
      <c r="F126" s="34">
        <v>5</v>
      </c>
      <c r="G126" s="34">
        <v>6</v>
      </c>
      <c r="H126" s="34">
        <v>2</v>
      </c>
      <c r="I126" s="34">
        <v>5</v>
      </c>
      <c r="J126" s="34">
        <v>5</v>
      </c>
      <c r="K126" s="34">
        <v>2</v>
      </c>
      <c r="L126" s="34">
        <v>4</v>
      </c>
      <c r="M126" s="34">
        <v>1</v>
      </c>
      <c r="N126" s="34">
        <v>1</v>
      </c>
      <c r="O126" s="34">
        <v>1</v>
      </c>
      <c r="P126" s="34">
        <v>0</v>
      </c>
      <c r="Q126" s="34">
        <v>1</v>
      </c>
      <c r="R126" s="34">
        <v>10</v>
      </c>
      <c r="S126" s="34">
        <v>23</v>
      </c>
      <c r="T126" s="34">
        <v>33</v>
      </c>
    </row>
    <row r="127" spans="5:20" x14ac:dyDescent="0.3">
      <c r="E127" s="51" t="s">
        <v>60</v>
      </c>
      <c r="F127" s="34">
        <v>4</v>
      </c>
      <c r="G127" s="34">
        <v>3</v>
      </c>
      <c r="H127" s="34">
        <v>4</v>
      </c>
      <c r="I127" s="34">
        <v>2</v>
      </c>
      <c r="J127" s="34">
        <v>4</v>
      </c>
      <c r="K127" s="34">
        <v>4</v>
      </c>
      <c r="L127" s="34">
        <v>1</v>
      </c>
      <c r="M127" s="34">
        <v>3</v>
      </c>
      <c r="N127" s="34">
        <v>3</v>
      </c>
      <c r="O127" s="34">
        <v>2</v>
      </c>
      <c r="P127" s="34">
        <v>2</v>
      </c>
      <c r="Q127" s="34">
        <v>2</v>
      </c>
      <c r="R127" s="34">
        <v>17</v>
      </c>
      <c r="S127" s="34">
        <v>17</v>
      </c>
      <c r="T127" s="34">
        <v>34</v>
      </c>
    </row>
    <row r="128" spans="5:20" x14ac:dyDescent="0.3">
      <c r="E128" s="51" t="s">
        <v>61</v>
      </c>
      <c r="F128" s="34">
        <v>5</v>
      </c>
      <c r="G128" s="34">
        <v>5</v>
      </c>
      <c r="H128" s="34">
        <v>5</v>
      </c>
      <c r="I128" s="34">
        <v>5</v>
      </c>
      <c r="J128" s="34">
        <v>6</v>
      </c>
      <c r="K128" s="34">
        <v>3</v>
      </c>
      <c r="L128" s="34">
        <v>4</v>
      </c>
      <c r="M128" s="34">
        <v>4</v>
      </c>
      <c r="N128" s="34">
        <v>3</v>
      </c>
      <c r="O128" s="34">
        <v>2</v>
      </c>
      <c r="P128" s="34">
        <v>3</v>
      </c>
      <c r="Q128" s="34">
        <v>3</v>
      </c>
      <c r="R128" s="34">
        <v>22</v>
      </c>
      <c r="S128" s="34">
        <v>26</v>
      </c>
      <c r="T128" s="34">
        <v>48</v>
      </c>
    </row>
    <row r="129" spans="5:20" x14ac:dyDescent="0.3">
      <c r="E129" s="51" t="s">
        <v>62</v>
      </c>
      <c r="F129" s="34">
        <v>7</v>
      </c>
      <c r="G129" s="34">
        <v>7</v>
      </c>
      <c r="H129" s="34">
        <v>1</v>
      </c>
      <c r="I129" s="34">
        <v>1</v>
      </c>
      <c r="J129" s="34">
        <v>7</v>
      </c>
      <c r="K129" s="34">
        <v>0</v>
      </c>
      <c r="L129" s="34">
        <v>6</v>
      </c>
      <c r="M129" s="34">
        <v>6</v>
      </c>
      <c r="N129" s="34">
        <v>6</v>
      </c>
      <c r="O129" s="34">
        <v>0</v>
      </c>
      <c r="P129" s="34">
        <v>0</v>
      </c>
      <c r="Q129" s="34">
        <v>6</v>
      </c>
      <c r="R129" s="34">
        <v>24</v>
      </c>
      <c r="S129" s="34">
        <v>23</v>
      </c>
      <c r="T129" s="34">
        <v>47</v>
      </c>
    </row>
    <row r="130" spans="5:20" x14ac:dyDescent="0.3">
      <c r="E130" s="51" t="s">
        <v>45</v>
      </c>
      <c r="F130" s="34">
        <v>6</v>
      </c>
      <c r="G130" s="34">
        <v>6</v>
      </c>
      <c r="H130" s="34">
        <v>1</v>
      </c>
      <c r="I130" s="34">
        <v>6</v>
      </c>
      <c r="J130" s="34">
        <v>6</v>
      </c>
      <c r="K130" s="34">
        <v>6</v>
      </c>
      <c r="L130" s="34">
        <v>1</v>
      </c>
      <c r="M130" s="34">
        <v>6</v>
      </c>
      <c r="N130" s="34">
        <v>1</v>
      </c>
      <c r="O130" s="34">
        <v>3</v>
      </c>
      <c r="P130" s="34">
        <v>1</v>
      </c>
      <c r="Q130" s="34">
        <v>6</v>
      </c>
      <c r="R130" s="34">
        <v>24</v>
      </c>
      <c r="S130" s="34">
        <v>25</v>
      </c>
      <c r="T130" s="34">
        <v>49</v>
      </c>
    </row>
    <row r="131" spans="5:20" x14ac:dyDescent="0.3">
      <c r="E131" s="51" t="s">
        <v>63</v>
      </c>
      <c r="F131" s="34">
        <v>3</v>
      </c>
      <c r="G131" s="34">
        <v>6</v>
      </c>
      <c r="H131" s="34">
        <v>5</v>
      </c>
      <c r="I131" s="34">
        <v>6</v>
      </c>
      <c r="J131" s="34">
        <v>7</v>
      </c>
      <c r="K131" s="34">
        <v>4</v>
      </c>
      <c r="L131" s="34">
        <v>1</v>
      </c>
      <c r="M131" s="34">
        <v>3</v>
      </c>
      <c r="N131" s="34">
        <v>1</v>
      </c>
      <c r="O131" s="34">
        <v>3</v>
      </c>
      <c r="P131" s="34">
        <v>2</v>
      </c>
      <c r="Q131" s="34">
        <v>3</v>
      </c>
      <c r="R131" s="34">
        <v>17</v>
      </c>
      <c r="S131" s="34">
        <v>27</v>
      </c>
      <c r="T131" s="34">
        <v>44</v>
      </c>
    </row>
    <row r="132" spans="5:20" x14ac:dyDescent="0.3">
      <c r="E132" s="51" t="s">
        <v>64</v>
      </c>
      <c r="F132" s="34">
        <v>6</v>
      </c>
      <c r="G132" s="34">
        <v>4</v>
      </c>
      <c r="H132" s="34">
        <v>5</v>
      </c>
      <c r="I132" s="34">
        <v>4</v>
      </c>
      <c r="J132" s="34">
        <v>7</v>
      </c>
      <c r="K132" s="34">
        <v>3</v>
      </c>
      <c r="L132" s="34">
        <v>3</v>
      </c>
      <c r="M132" s="34">
        <v>2</v>
      </c>
      <c r="N132" s="34">
        <v>2</v>
      </c>
      <c r="O132" s="34">
        <v>3</v>
      </c>
      <c r="P132" s="34">
        <v>5</v>
      </c>
      <c r="Q132" s="34">
        <v>1</v>
      </c>
      <c r="R132" s="34">
        <v>19</v>
      </c>
      <c r="S132" s="34">
        <v>26</v>
      </c>
      <c r="T132" s="34">
        <v>45</v>
      </c>
    </row>
    <row r="133" spans="5:20" x14ac:dyDescent="0.3">
      <c r="E133" s="51" t="s">
        <v>65</v>
      </c>
      <c r="F133" s="34">
        <v>4</v>
      </c>
      <c r="G133" s="34">
        <v>3</v>
      </c>
      <c r="H133" s="34">
        <v>4</v>
      </c>
      <c r="I133" s="34">
        <v>2</v>
      </c>
      <c r="J133" s="34">
        <v>4</v>
      </c>
      <c r="K133" s="34">
        <v>4</v>
      </c>
      <c r="L133" s="34">
        <v>1</v>
      </c>
      <c r="M133" s="34">
        <v>3</v>
      </c>
      <c r="N133" s="34">
        <v>1</v>
      </c>
      <c r="O133" s="34">
        <v>2</v>
      </c>
      <c r="P133" s="34">
        <v>2</v>
      </c>
      <c r="Q133" s="34">
        <v>2</v>
      </c>
      <c r="R133" s="34">
        <v>15</v>
      </c>
      <c r="S133" s="34">
        <v>17</v>
      </c>
      <c r="T133" s="34">
        <v>32</v>
      </c>
    </row>
    <row r="134" spans="5:20" x14ac:dyDescent="0.3">
      <c r="E134" s="51" t="s">
        <v>66</v>
      </c>
      <c r="F134" s="34">
        <v>1</v>
      </c>
      <c r="G134" s="34">
        <v>7</v>
      </c>
      <c r="H134" s="34">
        <v>4</v>
      </c>
      <c r="I134" s="34">
        <v>2</v>
      </c>
      <c r="J134" s="34">
        <v>6</v>
      </c>
      <c r="K134" s="34">
        <v>1</v>
      </c>
      <c r="L134" s="34">
        <v>5</v>
      </c>
      <c r="M134" s="34">
        <v>4</v>
      </c>
      <c r="N134" s="34">
        <v>3</v>
      </c>
      <c r="O134" s="34">
        <v>5</v>
      </c>
      <c r="P134" s="34">
        <v>6</v>
      </c>
      <c r="Q134" s="34">
        <v>3</v>
      </c>
      <c r="R134" s="34">
        <v>27</v>
      </c>
      <c r="S134" s="34">
        <v>20</v>
      </c>
      <c r="T134" s="34">
        <v>47</v>
      </c>
    </row>
    <row r="135" spans="5:20" x14ac:dyDescent="0.3">
      <c r="E135" s="51" t="s">
        <v>67</v>
      </c>
      <c r="F135" s="34">
        <v>2</v>
      </c>
      <c r="G135" s="34">
        <v>7</v>
      </c>
      <c r="H135" s="34">
        <v>7</v>
      </c>
      <c r="I135" s="34">
        <v>7</v>
      </c>
      <c r="J135" s="34">
        <v>5</v>
      </c>
      <c r="K135" s="34">
        <v>2</v>
      </c>
      <c r="L135" s="34">
        <v>0</v>
      </c>
      <c r="M135" s="34">
        <v>0</v>
      </c>
      <c r="N135" s="34">
        <v>3</v>
      </c>
      <c r="O135" s="34">
        <v>0</v>
      </c>
      <c r="P135" s="34">
        <v>1</v>
      </c>
      <c r="Q135" s="34">
        <v>3</v>
      </c>
      <c r="R135" s="34">
        <v>9</v>
      </c>
      <c r="S135" s="34">
        <v>28</v>
      </c>
      <c r="T135" s="34">
        <v>37</v>
      </c>
    </row>
    <row r="136" spans="5:20" x14ac:dyDescent="0.3">
      <c r="E136" s="51" t="s">
        <v>68</v>
      </c>
      <c r="F136" s="34">
        <v>4</v>
      </c>
      <c r="G136" s="34">
        <v>5</v>
      </c>
      <c r="H136" s="34">
        <v>2</v>
      </c>
      <c r="I136" s="34">
        <v>6</v>
      </c>
      <c r="J136" s="34">
        <v>5</v>
      </c>
      <c r="K136" s="34">
        <v>0</v>
      </c>
      <c r="L136" s="34">
        <v>1</v>
      </c>
      <c r="M136" s="34">
        <v>2</v>
      </c>
      <c r="N136" s="34">
        <v>2</v>
      </c>
      <c r="O136" s="34">
        <v>3</v>
      </c>
      <c r="P136" s="34">
        <v>4</v>
      </c>
      <c r="Q136" s="34">
        <v>0</v>
      </c>
      <c r="R136" s="34">
        <v>12</v>
      </c>
      <c r="S136" s="34">
        <v>22</v>
      </c>
      <c r="T136" s="34">
        <v>34</v>
      </c>
    </row>
    <row r="137" spans="5:20" x14ac:dyDescent="0.3">
      <c r="E137" s="51" t="s">
        <v>69</v>
      </c>
      <c r="F137" s="34">
        <v>1</v>
      </c>
      <c r="G137" s="34">
        <v>4</v>
      </c>
      <c r="H137" s="34">
        <v>7</v>
      </c>
      <c r="I137" s="34">
        <v>6</v>
      </c>
      <c r="J137" s="34">
        <v>4</v>
      </c>
      <c r="K137" s="34">
        <v>0</v>
      </c>
      <c r="L137" s="34">
        <v>3</v>
      </c>
      <c r="M137" s="34">
        <v>0</v>
      </c>
      <c r="N137" s="34">
        <v>6</v>
      </c>
      <c r="O137" s="34">
        <v>0</v>
      </c>
      <c r="P137" s="34">
        <v>0</v>
      </c>
      <c r="Q137" s="34">
        <v>3</v>
      </c>
      <c r="R137" s="34">
        <v>12</v>
      </c>
      <c r="S137" s="34">
        <v>22</v>
      </c>
      <c r="T137" s="34">
        <v>34</v>
      </c>
    </row>
    <row r="138" spans="5:20" x14ac:dyDescent="0.3">
      <c r="E138" s="51" t="s">
        <v>70</v>
      </c>
      <c r="F138" s="34">
        <v>4</v>
      </c>
      <c r="G138" s="34">
        <v>5</v>
      </c>
      <c r="H138" s="34">
        <v>3</v>
      </c>
      <c r="I138" s="34">
        <v>5</v>
      </c>
      <c r="J138" s="34">
        <v>6</v>
      </c>
      <c r="K138" s="34">
        <v>0</v>
      </c>
      <c r="L138" s="34">
        <v>3</v>
      </c>
      <c r="M138" s="34">
        <v>3</v>
      </c>
      <c r="N138" s="34">
        <v>1</v>
      </c>
      <c r="O138" s="34">
        <v>0</v>
      </c>
      <c r="P138" s="34">
        <v>6</v>
      </c>
      <c r="Q138" s="34">
        <v>0</v>
      </c>
      <c r="R138" s="34">
        <v>13</v>
      </c>
      <c r="S138" s="34">
        <v>23</v>
      </c>
      <c r="T138" s="34">
        <v>36</v>
      </c>
    </row>
    <row r="139" spans="5:20" x14ac:dyDescent="0.3">
      <c r="E139" s="51" t="s">
        <v>71</v>
      </c>
      <c r="F139" s="34">
        <v>5</v>
      </c>
      <c r="G139" s="34">
        <v>7</v>
      </c>
      <c r="H139" s="34">
        <v>4</v>
      </c>
      <c r="I139" s="34">
        <v>4</v>
      </c>
      <c r="J139" s="34">
        <v>3</v>
      </c>
      <c r="K139" s="34">
        <v>1</v>
      </c>
      <c r="L139" s="34">
        <v>4</v>
      </c>
      <c r="M139" s="34">
        <v>3</v>
      </c>
      <c r="N139" s="34">
        <v>5</v>
      </c>
      <c r="O139" s="34">
        <v>3</v>
      </c>
      <c r="P139" s="34">
        <v>4</v>
      </c>
      <c r="Q139" s="34">
        <v>1</v>
      </c>
      <c r="R139" s="34">
        <v>21</v>
      </c>
      <c r="S139" s="34">
        <v>23</v>
      </c>
      <c r="T139" s="34">
        <v>44</v>
      </c>
    </row>
    <row r="140" spans="5:20" x14ac:dyDescent="0.3">
      <c r="E140" s="51" t="s">
        <v>72</v>
      </c>
      <c r="F140" s="34">
        <v>3</v>
      </c>
      <c r="G140" s="34">
        <v>5</v>
      </c>
      <c r="H140" s="34">
        <v>3</v>
      </c>
      <c r="I140" s="34">
        <v>4</v>
      </c>
      <c r="J140" s="34">
        <v>6</v>
      </c>
      <c r="K140" s="34">
        <v>3</v>
      </c>
      <c r="L140" s="34">
        <v>3</v>
      </c>
      <c r="M140" s="34">
        <v>4</v>
      </c>
      <c r="N140" s="34">
        <v>5</v>
      </c>
      <c r="O140" s="34">
        <v>3</v>
      </c>
      <c r="P140" s="34">
        <v>1</v>
      </c>
      <c r="Q140" s="34">
        <v>2</v>
      </c>
      <c r="R140" s="34">
        <v>21</v>
      </c>
      <c r="S140" s="34">
        <v>21</v>
      </c>
      <c r="T140" s="34">
        <v>42</v>
      </c>
    </row>
    <row r="141" spans="5:20" x14ac:dyDescent="0.3">
      <c r="E141" s="51" t="s">
        <v>46</v>
      </c>
      <c r="F141" s="34">
        <v>6</v>
      </c>
      <c r="G141" s="34">
        <v>4</v>
      </c>
      <c r="H141" s="34">
        <v>4</v>
      </c>
      <c r="I141" s="34">
        <v>6</v>
      </c>
      <c r="J141" s="34">
        <v>4</v>
      </c>
      <c r="K141" s="34">
        <v>3</v>
      </c>
      <c r="L141" s="34">
        <v>3</v>
      </c>
      <c r="M141" s="34">
        <v>3</v>
      </c>
      <c r="N141" s="34">
        <v>1</v>
      </c>
      <c r="O141" s="34">
        <v>3</v>
      </c>
      <c r="P141" s="34">
        <v>1</v>
      </c>
      <c r="Q141" s="34">
        <v>3</v>
      </c>
      <c r="R141" s="34">
        <v>17</v>
      </c>
      <c r="S141" s="34">
        <v>24</v>
      </c>
      <c r="T141" s="34">
        <v>41</v>
      </c>
    </row>
    <row r="142" spans="5:20" x14ac:dyDescent="0.3">
      <c r="E142" s="51" t="s">
        <v>73</v>
      </c>
      <c r="F142" s="34">
        <v>4</v>
      </c>
      <c r="G142" s="34">
        <v>6</v>
      </c>
      <c r="H142" s="34">
        <v>4</v>
      </c>
      <c r="I142" s="34">
        <v>3</v>
      </c>
      <c r="J142" s="34">
        <v>7</v>
      </c>
      <c r="K142" s="34">
        <v>0</v>
      </c>
      <c r="L142" s="34">
        <v>3</v>
      </c>
      <c r="M142" s="34">
        <v>0</v>
      </c>
      <c r="N142" s="34">
        <v>4</v>
      </c>
      <c r="O142" s="34">
        <v>6</v>
      </c>
      <c r="P142" s="34">
        <v>2</v>
      </c>
      <c r="Q142" s="34">
        <v>2</v>
      </c>
      <c r="R142" s="34">
        <v>17</v>
      </c>
      <c r="S142" s="34">
        <v>24</v>
      </c>
      <c r="T142" s="34">
        <v>41</v>
      </c>
    </row>
    <row r="143" spans="5:20" x14ac:dyDescent="0.3">
      <c r="E143" s="51" t="s">
        <v>74</v>
      </c>
      <c r="F143" s="34">
        <v>5</v>
      </c>
      <c r="G143" s="34">
        <v>7</v>
      </c>
      <c r="H143" s="34">
        <v>2</v>
      </c>
      <c r="I143" s="34">
        <v>1</v>
      </c>
      <c r="J143" s="34">
        <v>3</v>
      </c>
      <c r="K143" s="34">
        <v>1</v>
      </c>
      <c r="L143" s="34">
        <v>4</v>
      </c>
      <c r="M143" s="34">
        <v>3</v>
      </c>
      <c r="N143" s="34">
        <v>5</v>
      </c>
      <c r="O143" s="34">
        <v>1</v>
      </c>
      <c r="P143" s="34">
        <v>4</v>
      </c>
      <c r="Q143" s="34">
        <v>2</v>
      </c>
      <c r="R143" s="34">
        <v>20</v>
      </c>
      <c r="S143" s="34">
        <v>18</v>
      </c>
      <c r="T143" s="34">
        <v>38</v>
      </c>
    </row>
    <row r="144" spans="5:20" x14ac:dyDescent="0.3">
      <c r="E144" s="51" t="s">
        <v>75</v>
      </c>
      <c r="F144" s="34">
        <v>5</v>
      </c>
      <c r="G144" s="34">
        <v>2</v>
      </c>
      <c r="H144" s="34">
        <v>3</v>
      </c>
      <c r="I144" s="34">
        <v>4</v>
      </c>
      <c r="J144" s="34">
        <v>6</v>
      </c>
      <c r="K144" s="34">
        <v>0</v>
      </c>
      <c r="L144" s="34">
        <v>3</v>
      </c>
      <c r="M144" s="34">
        <v>3</v>
      </c>
      <c r="N144" s="34">
        <v>2</v>
      </c>
      <c r="O144" s="34">
        <v>4</v>
      </c>
      <c r="P144" s="34">
        <v>3</v>
      </c>
      <c r="Q144" s="34">
        <v>1</v>
      </c>
      <c r="R144" s="34">
        <v>16</v>
      </c>
      <c r="S144" s="34">
        <v>20</v>
      </c>
      <c r="T144" s="34">
        <v>36</v>
      </c>
    </row>
    <row r="145" spans="5:20" x14ac:dyDescent="0.3">
      <c r="E145" s="51" t="s">
        <v>76</v>
      </c>
      <c r="F145" s="34">
        <v>4</v>
      </c>
      <c r="G145" s="34">
        <v>7</v>
      </c>
      <c r="H145" s="34">
        <v>7</v>
      </c>
      <c r="I145" s="34">
        <v>7</v>
      </c>
      <c r="J145" s="34">
        <v>4</v>
      </c>
      <c r="K145" s="34">
        <v>0</v>
      </c>
      <c r="L145" s="34">
        <v>2</v>
      </c>
      <c r="M145" s="34">
        <v>3</v>
      </c>
      <c r="N145" s="34">
        <v>1</v>
      </c>
      <c r="O145" s="34">
        <v>6</v>
      </c>
      <c r="P145" s="34">
        <v>3</v>
      </c>
      <c r="Q145" s="34">
        <v>4</v>
      </c>
      <c r="R145" s="34">
        <v>19</v>
      </c>
      <c r="S145" s="34">
        <v>29</v>
      </c>
      <c r="T145" s="34">
        <v>48</v>
      </c>
    </row>
    <row r="146" spans="5:20" x14ac:dyDescent="0.3">
      <c r="E146" s="51" t="s">
        <v>77</v>
      </c>
      <c r="F146" s="34">
        <v>4</v>
      </c>
      <c r="G146" s="34">
        <v>5</v>
      </c>
      <c r="H146" s="34">
        <v>7</v>
      </c>
      <c r="I146" s="34">
        <v>7</v>
      </c>
      <c r="J146" s="34">
        <v>6</v>
      </c>
      <c r="K146" s="34">
        <v>0</v>
      </c>
      <c r="L146" s="34">
        <v>0</v>
      </c>
      <c r="M146" s="34">
        <v>0</v>
      </c>
      <c r="N146" s="34">
        <v>2</v>
      </c>
      <c r="O146" s="34">
        <v>0</v>
      </c>
      <c r="P146" s="34">
        <v>3</v>
      </c>
      <c r="Q146" s="34">
        <v>4</v>
      </c>
      <c r="R146" s="34">
        <v>9</v>
      </c>
      <c r="S146" s="34">
        <v>29</v>
      </c>
      <c r="T146" s="34">
        <v>38</v>
      </c>
    </row>
    <row r="147" spans="5:20" x14ac:dyDescent="0.3">
      <c r="E147" s="51" t="s">
        <v>78</v>
      </c>
      <c r="F147" s="34">
        <v>1</v>
      </c>
      <c r="G147" s="34">
        <v>7</v>
      </c>
      <c r="H147" s="34">
        <v>7</v>
      </c>
      <c r="I147" s="34">
        <v>3</v>
      </c>
      <c r="J147" s="34">
        <v>5</v>
      </c>
      <c r="K147" s="34">
        <v>0</v>
      </c>
      <c r="L147" s="34">
        <v>3</v>
      </c>
      <c r="M147" s="34">
        <v>0</v>
      </c>
      <c r="N147" s="34">
        <v>1</v>
      </c>
      <c r="O147" s="34">
        <v>6</v>
      </c>
      <c r="P147" s="34">
        <v>3</v>
      </c>
      <c r="Q147" s="34">
        <v>2</v>
      </c>
      <c r="R147" s="34">
        <v>15</v>
      </c>
      <c r="S147" s="34">
        <v>23</v>
      </c>
      <c r="T147" s="34">
        <v>38</v>
      </c>
    </row>
    <row r="148" spans="5:20" x14ac:dyDescent="0.3">
      <c r="E148" s="51" t="s">
        <v>79</v>
      </c>
      <c r="F148" s="34">
        <v>2</v>
      </c>
      <c r="G148" s="34">
        <v>5</v>
      </c>
      <c r="H148" s="34">
        <v>7</v>
      </c>
      <c r="I148" s="34">
        <v>5</v>
      </c>
      <c r="J148" s="34">
        <v>3</v>
      </c>
      <c r="K148" s="34">
        <v>2</v>
      </c>
      <c r="L148" s="34">
        <v>1</v>
      </c>
      <c r="M148" s="34">
        <v>0</v>
      </c>
      <c r="N148" s="34">
        <v>0</v>
      </c>
      <c r="O148" s="34">
        <v>6</v>
      </c>
      <c r="P148" s="34">
        <v>3</v>
      </c>
      <c r="Q148" s="34">
        <v>2</v>
      </c>
      <c r="R148" s="34">
        <v>14</v>
      </c>
      <c r="S148" s="34">
        <v>22</v>
      </c>
      <c r="T148" s="34">
        <v>36</v>
      </c>
    </row>
    <row r="149" spans="5:20" x14ac:dyDescent="0.3">
      <c r="E149" s="51" t="s">
        <v>80</v>
      </c>
      <c r="F149" s="34">
        <v>2</v>
      </c>
      <c r="G149" s="34">
        <v>6</v>
      </c>
      <c r="H149" s="34">
        <v>7</v>
      </c>
      <c r="I149" s="34">
        <v>5</v>
      </c>
      <c r="J149" s="34">
        <v>5</v>
      </c>
      <c r="K149" s="34">
        <v>0</v>
      </c>
      <c r="L149" s="34">
        <v>0</v>
      </c>
      <c r="M149" s="34">
        <v>0</v>
      </c>
      <c r="N149" s="34">
        <v>2</v>
      </c>
      <c r="O149" s="34">
        <v>0</v>
      </c>
      <c r="P149" s="34">
        <v>3</v>
      </c>
      <c r="Q149" s="34">
        <v>4</v>
      </c>
      <c r="R149" s="34">
        <v>9</v>
      </c>
      <c r="S149" s="34">
        <v>25</v>
      </c>
      <c r="T149" s="34">
        <v>34</v>
      </c>
    </row>
    <row r="150" spans="5:20" x14ac:dyDescent="0.3">
      <c r="E150" s="51" t="s">
        <v>81</v>
      </c>
      <c r="F150" s="34">
        <v>6</v>
      </c>
      <c r="G150" s="34">
        <v>5</v>
      </c>
      <c r="H150" s="34">
        <v>4</v>
      </c>
      <c r="I150" s="34">
        <v>3</v>
      </c>
      <c r="J150" s="34">
        <v>4</v>
      </c>
      <c r="K150" s="34">
        <v>3</v>
      </c>
      <c r="L150" s="34">
        <v>4</v>
      </c>
      <c r="M150" s="34">
        <v>5</v>
      </c>
      <c r="N150" s="34">
        <v>4</v>
      </c>
      <c r="O150" s="34">
        <v>3</v>
      </c>
      <c r="P150" s="34">
        <v>0</v>
      </c>
      <c r="Q150" s="34">
        <v>2</v>
      </c>
      <c r="R150" s="34">
        <v>21</v>
      </c>
      <c r="S150" s="34">
        <v>22</v>
      </c>
      <c r="T150" s="34">
        <v>43</v>
      </c>
    </row>
    <row r="151" spans="5:20" x14ac:dyDescent="0.3">
      <c r="E151" s="51" t="s">
        <v>82</v>
      </c>
      <c r="F151" s="34">
        <v>5</v>
      </c>
      <c r="G151" s="34">
        <v>6</v>
      </c>
      <c r="H151" s="34">
        <v>5</v>
      </c>
      <c r="I151" s="34">
        <v>5</v>
      </c>
      <c r="J151" s="34">
        <v>3</v>
      </c>
      <c r="K151" s="34">
        <v>4</v>
      </c>
      <c r="L151" s="34">
        <v>4</v>
      </c>
      <c r="M151" s="34">
        <v>3</v>
      </c>
      <c r="N151" s="34">
        <v>3</v>
      </c>
      <c r="O151" s="34">
        <v>2</v>
      </c>
      <c r="P151" s="34">
        <v>1</v>
      </c>
      <c r="Q151" s="34">
        <v>0</v>
      </c>
      <c r="R151" s="34">
        <v>17</v>
      </c>
      <c r="S151" s="34">
        <v>24</v>
      </c>
      <c r="T151" s="34">
        <v>41</v>
      </c>
    </row>
    <row r="152" spans="5:20" x14ac:dyDescent="0.3">
      <c r="E152" s="51" t="s">
        <v>47</v>
      </c>
      <c r="F152" s="34">
        <v>6</v>
      </c>
      <c r="G152" s="34">
        <v>2</v>
      </c>
      <c r="H152" s="34">
        <v>4</v>
      </c>
      <c r="I152" s="34">
        <v>2</v>
      </c>
      <c r="J152" s="34">
        <v>2</v>
      </c>
      <c r="K152" s="34">
        <v>3</v>
      </c>
      <c r="L152" s="34">
        <v>1</v>
      </c>
      <c r="M152" s="34">
        <v>5</v>
      </c>
      <c r="N152" s="34">
        <v>1</v>
      </c>
      <c r="O152" s="34">
        <v>3</v>
      </c>
      <c r="P152" s="34">
        <v>5</v>
      </c>
      <c r="Q152" s="34">
        <v>1</v>
      </c>
      <c r="R152" s="34">
        <v>19</v>
      </c>
      <c r="S152" s="34">
        <v>16</v>
      </c>
      <c r="T152" s="34">
        <v>35</v>
      </c>
    </row>
    <row r="153" spans="5:20" x14ac:dyDescent="0.3">
      <c r="E153" s="51" t="s">
        <v>83</v>
      </c>
      <c r="F153" s="34">
        <v>4</v>
      </c>
      <c r="G153" s="34">
        <v>4</v>
      </c>
      <c r="H153" s="34">
        <v>2</v>
      </c>
      <c r="I153" s="34">
        <v>2</v>
      </c>
      <c r="J153" s="34">
        <v>6</v>
      </c>
      <c r="K153" s="34">
        <v>1</v>
      </c>
      <c r="L153" s="34">
        <v>2</v>
      </c>
      <c r="M153" s="34">
        <v>3</v>
      </c>
      <c r="N153" s="34">
        <v>3</v>
      </c>
      <c r="O153" s="34">
        <v>5</v>
      </c>
      <c r="P153" s="34">
        <v>3</v>
      </c>
      <c r="Q153" s="34">
        <v>0</v>
      </c>
      <c r="R153" s="34">
        <v>17</v>
      </c>
      <c r="S153" s="34">
        <v>18</v>
      </c>
      <c r="T153" s="34">
        <v>35</v>
      </c>
    </row>
    <row r="154" spans="5:20" x14ac:dyDescent="0.3">
      <c r="E154" s="51" t="s">
        <v>84</v>
      </c>
      <c r="F154" s="34">
        <v>3</v>
      </c>
      <c r="G154" s="34">
        <v>3</v>
      </c>
      <c r="H154" s="34">
        <v>1</v>
      </c>
      <c r="I154" s="34">
        <v>2</v>
      </c>
      <c r="J154" s="34">
        <v>7</v>
      </c>
      <c r="K154" s="34">
        <v>3</v>
      </c>
      <c r="L154" s="34">
        <v>1</v>
      </c>
      <c r="M154" s="34">
        <v>3</v>
      </c>
      <c r="N154" s="34">
        <v>1</v>
      </c>
      <c r="O154" s="34">
        <v>5</v>
      </c>
      <c r="P154" s="34">
        <v>2</v>
      </c>
      <c r="Q154" s="34">
        <v>2</v>
      </c>
      <c r="R154" s="34">
        <v>17</v>
      </c>
      <c r="S154" s="34">
        <v>16</v>
      </c>
      <c r="T154" s="34">
        <v>33</v>
      </c>
    </row>
    <row r="155" spans="5:20" x14ac:dyDescent="0.3">
      <c r="E155" s="51" t="s">
        <v>85</v>
      </c>
      <c r="F155" s="34">
        <v>4</v>
      </c>
      <c r="G155" s="34">
        <v>2</v>
      </c>
      <c r="H155" s="34">
        <v>2</v>
      </c>
      <c r="I155" s="34">
        <v>1</v>
      </c>
      <c r="J155" s="34">
        <v>6</v>
      </c>
      <c r="K155" s="34">
        <v>1</v>
      </c>
      <c r="L155" s="34">
        <v>3</v>
      </c>
      <c r="M155" s="34">
        <v>5</v>
      </c>
      <c r="N155" s="34">
        <v>1</v>
      </c>
      <c r="O155" s="34">
        <v>6</v>
      </c>
      <c r="P155" s="34">
        <v>0</v>
      </c>
      <c r="Q155" s="34">
        <v>1</v>
      </c>
      <c r="R155" s="34">
        <v>17</v>
      </c>
      <c r="S155" s="34">
        <v>15</v>
      </c>
      <c r="T155" s="34">
        <v>32</v>
      </c>
    </row>
    <row r="156" spans="5:20" x14ac:dyDescent="0.3">
      <c r="E156" s="51" t="s">
        <v>86</v>
      </c>
      <c r="F156" s="34">
        <v>5</v>
      </c>
      <c r="G156" s="34">
        <v>5</v>
      </c>
      <c r="H156" s="34">
        <v>5</v>
      </c>
      <c r="I156" s="34">
        <v>5</v>
      </c>
      <c r="J156" s="34">
        <v>5</v>
      </c>
      <c r="K156" s="34">
        <v>2</v>
      </c>
      <c r="L156" s="34">
        <v>2</v>
      </c>
      <c r="M156" s="34">
        <v>4</v>
      </c>
      <c r="N156" s="34">
        <v>4</v>
      </c>
      <c r="O156" s="34">
        <v>2</v>
      </c>
      <c r="P156" s="34">
        <v>2</v>
      </c>
      <c r="Q156" s="34">
        <v>2</v>
      </c>
      <c r="R156" s="34">
        <v>18</v>
      </c>
      <c r="S156" s="34">
        <v>25</v>
      </c>
      <c r="T156" s="34">
        <v>43</v>
      </c>
    </row>
    <row r="157" spans="5:20" x14ac:dyDescent="0.3">
      <c r="E157" s="51" t="s">
        <v>87</v>
      </c>
      <c r="F157" s="34">
        <v>1</v>
      </c>
      <c r="G157" s="34">
        <v>4</v>
      </c>
      <c r="H157" s="34">
        <v>3</v>
      </c>
      <c r="I157" s="34">
        <v>1</v>
      </c>
      <c r="J157" s="34">
        <v>7</v>
      </c>
      <c r="K157" s="34">
        <v>4</v>
      </c>
      <c r="L157" s="34">
        <v>2</v>
      </c>
      <c r="M157" s="34">
        <v>3</v>
      </c>
      <c r="N157" s="34">
        <v>3</v>
      </c>
      <c r="O157" s="34">
        <v>6</v>
      </c>
      <c r="P157" s="34">
        <v>3</v>
      </c>
      <c r="Q157" s="34">
        <v>3</v>
      </c>
      <c r="R157" s="34">
        <v>24</v>
      </c>
      <c r="S157" s="34">
        <v>16</v>
      </c>
      <c r="T157" s="34">
        <v>40</v>
      </c>
    </row>
    <row r="158" spans="5:20" x14ac:dyDescent="0.3">
      <c r="E158" s="51" t="s">
        <v>88</v>
      </c>
      <c r="F158" s="34">
        <v>4</v>
      </c>
      <c r="G158" s="34">
        <v>5</v>
      </c>
      <c r="H158" s="34">
        <v>4</v>
      </c>
      <c r="I158" s="34">
        <v>4</v>
      </c>
      <c r="J158" s="34">
        <v>4</v>
      </c>
      <c r="K158" s="34">
        <v>1</v>
      </c>
      <c r="L158" s="34">
        <v>2</v>
      </c>
      <c r="M158" s="34">
        <v>2</v>
      </c>
      <c r="N158" s="34">
        <v>2</v>
      </c>
      <c r="O158" s="34">
        <v>4</v>
      </c>
      <c r="P158" s="34">
        <v>3</v>
      </c>
      <c r="Q158" s="34">
        <v>3</v>
      </c>
      <c r="R158" s="34">
        <v>17</v>
      </c>
      <c r="S158" s="34">
        <v>21</v>
      </c>
      <c r="T158" s="34">
        <v>38</v>
      </c>
    </row>
    <row r="159" spans="5:20" x14ac:dyDescent="0.3">
      <c r="E159" s="51" t="s">
        <v>89</v>
      </c>
      <c r="F159" s="34">
        <v>7</v>
      </c>
      <c r="G159" s="34">
        <v>5</v>
      </c>
      <c r="H159" s="34">
        <v>7</v>
      </c>
      <c r="I159" s="34">
        <v>5</v>
      </c>
      <c r="J159" s="34">
        <v>6</v>
      </c>
      <c r="K159" s="34">
        <v>0</v>
      </c>
      <c r="L159" s="34">
        <v>0</v>
      </c>
      <c r="M159" s="34">
        <v>2</v>
      </c>
      <c r="N159" s="34">
        <v>2</v>
      </c>
      <c r="O159" s="34">
        <v>6</v>
      </c>
      <c r="P159" s="34">
        <v>3</v>
      </c>
      <c r="Q159" s="34">
        <v>2</v>
      </c>
      <c r="R159" s="34">
        <v>15</v>
      </c>
      <c r="S159" s="34">
        <v>30</v>
      </c>
      <c r="T159" s="34">
        <v>45</v>
      </c>
    </row>
    <row r="160" spans="5:20" x14ac:dyDescent="0.3">
      <c r="E160" s="51" t="s">
        <v>90</v>
      </c>
      <c r="F160" s="34">
        <v>4</v>
      </c>
      <c r="G160" s="34">
        <v>5</v>
      </c>
      <c r="H160" s="34">
        <v>6</v>
      </c>
      <c r="I160" s="34">
        <v>1</v>
      </c>
      <c r="J160" s="34">
        <v>5</v>
      </c>
      <c r="K160" s="34">
        <v>0</v>
      </c>
      <c r="L160" s="34">
        <v>3</v>
      </c>
      <c r="M160" s="34">
        <v>6</v>
      </c>
      <c r="N160" s="34">
        <v>2</v>
      </c>
      <c r="O160" s="34">
        <v>0</v>
      </c>
      <c r="P160" s="34">
        <v>3</v>
      </c>
      <c r="Q160" s="34">
        <v>0</v>
      </c>
      <c r="R160" s="34">
        <v>14</v>
      </c>
      <c r="S160" s="34">
        <v>21</v>
      </c>
      <c r="T160" s="34">
        <v>35</v>
      </c>
    </row>
    <row r="161" spans="5:20" x14ac:dyDescent="0.3">
      <c r="E161" s="51" t="s">
        <v>91</v>
      </c>
      <c r="F161" s="34">
        <v>7</v>
      </c>
      <c r="G161" s="34">
        <v>6</v>
      </c>
      <c r="H161" s="34">
        <v>4</v>
      </c>
      <c r="I161" s="34">
        <v>5</v>
      </c>
      <c r="J161" s="34">
        <v>5</v>
      </c>
      <c r="K161" s="34">
        <v>3</v>
      </c>
      <c r="L161" s="34">
        <v>3</v>
      </c>
      <c r="M161" s="34">
        <v>5</v>
      </c>
      <c r="N161" s="34">
        <v>4</v>
      </c>
      <c r="O161" s="34">
        <v>2</v>
      </c>
      <c r="P161" s="34">
        <v>2</v>
      </c>
      <c r="Q161" s="34">
        <v>4</v>
      </c>
      <c r="R161" s="34">
        <v>23</v>
      </c>
      <c r="S161" s="34">
        <v>27</v>
      </c>
      <c r="T161" s="34">
        <v>50</v>
      </c>
    </row>
    <row r="162" spans="5:20" x14ac:dyDescent="0.3">
      <c r="E162" s="51" t="s">
        <v>92</v>
      </c>
      <c r="F162" s="34">
        <v>1</v>
      </c>
      <c r="G162" s="34">
        <v>7</v>
      </c>
      <c r="H162" s="34">
        <v>6</v>
      </c>
      <c r="I162" s="34">
        <v>5</v>
      </c>
      <c r="J162" s="34">
        <v>7</v>
      </c>
      <c r="K162" s="34">
        <v>0</v>
      </c>
      <c r="L162" s="34">
        <v>2</v>
      </c>
      <c r="M162" s="34">
        <v>5</v>
      </c>
      <c r="N162" s="34">
        <v>6</v>
      </c>
      <c r="O162" s="34">
        <v>3</v>
      </c>
      <c r="P162" s="34">
        <v>1</v>
      </c>
      <c r="Q162" s="34">
        <v>4</v>
      </c>
      <c r="R162" s="34">
        <v>21</v>
      </c>
      <c r="S162" s="34">
        <v>26</v>
      </c>
      <c r="T162" s="34">
        <v>47</v>
      </c>
    </row>
    <row r="163" spans="5:20" x14ac:dyDescent="0.3">
      <c r="E163" s="51" t="s">
        <v>48</v>
      </c>
      <c r="F163" s="34">
        <v>6</v>
      </c>
      <c r="G163" s="34">
        <v>2</v>
      </c>
      <c r="H163" s="34">
        <v>6</v>
      </c>
      <c r="I163" s="34">
        <v>6</v>
      </c>
      <c r="J163" s="34">
        <v>1</v>
      </c>
      <c r="K163" s="34">
        <v>1</v>
      </c>
      <c r="L163" s="34">
        <v>1</v>
      </c>
      <c r="M163" s="34">
        <v>3</v>
      </c>
      <c r="N163" s="34">
        <v>1</v>
      </c>
      <c r="O163" s="34">
        <v>3</v>
      </c>
      <c r="P163" s="34">
        <v>1</v>
      </c>
      <c r="Q163" s="34">
        <v>6</v>
      </c>
      <c r="R163" s="34">
        <v>16</v>
      </c>
      <c r="S163" s="34">
        <v>21</v>
      </c>
      <c r="T163" s="34">
        <v>37</v>
      </c>
    </row>
    <row r="164" spans="5:20" x14ac:dyDescent="0.3">
      <c r="E164" s="51" t="s">
        <v>93</v>
      </c>
      <c r="F164" s="34">
        <v>5</v>
      </c>
      <c r="G164" s="34">
        <v>3</v>
      </c>
      <c r="H164" s="34">
        <v>6</v>
      </c>
      <c r="I164" s="34">
        <v>3</v>
      </c>
      <c r="J164" s="34">
        <v>6</v>
      </c>
      <c r="K164" s="34">
        <v>0</v>
      </c>
      <c r="L164" s="34">
        <v>1</v>
      </c>
      <c r="M164" s="34">
        <v>2</v>
      </c>
      <c r="N164" s="34">
        <v>2</v>
      </c>
      <c r="O164" s="34">
        <v>3</v>
      </c>
      <c r="P164" s="34">
        <v>2</v>
      </c>
      <c r="Q164" s="34">
        <v>5</v>
      </c>
      <c r="R164" s="34">
        <v>15</v>
      </c>
      <c r="S164" s="34">
        <v>23</v>
      </c>
      <c r="T164" s="34">
        <v>38</v>
      </c>
    </row>
    <row r="165" spans="5:20" x14ac:dyDescent="0.3">
      <c r="E165" s="51" t="s">
        <v>94</v>
      </c>
      <c r="F165" s="34">
        <v>5</v>
      </c>
      <c r="G165" s="34">
        <v>1</v>
      </c>
      <c r="H165" s="34">
        <v>6</v>
      </c>
      <c r="I165" s="34">
        <v>2</v>
      </c>
      <c r="J165" s="34">
        <v>6</v>
      </c>
      <c r="K165" s="34">
        <v>0</v>
      </c>
      <c r="L165" s="34">
        <v>1</v>
      </c>
      <c r="M165" s="34">
        <v>2</v>
      </c>
      <c r="N165" s="34">
        <v>2</v>
      </c>
      <c r="O165" s="34">
        <v>4</v>
      </c>
      <c r="P165" s="34">
        <v>2</v>
      </c>
      <c r="Q165" s="34">
        <v>5</v>
      </c>
      <c r="R165" s="34">
        <v>16</v>
      </c>
      <c r="S165" s="34">
        <v>20</v>
      </c>
      <c r="T165" s="34">
        <v>36</v>
      </c>
    </row>
    <row r="166" spans="5:20" x14ac:dyDescent="0.3">
      <c r="E166" s="51" t="s">
        <v>95</v>
      </c>
      <c r="F166" s="34">
        <v>5</v>
      </c>
      <c r="G166" s="34">
        <v>5</v>
      </c>
      <c r="H166" s="34">
        <v>3</v>
      </c>
      <c r="I166" s="34">
        <v>2</v>
      </c>
      <c r="J166" s="34">
        <v>4</v>
      </c>
      <c r="K166" s="34">
        <v>0</v>
      </c>
      <c r="L166" s="34">
        <v>0</v>
      </c>
      <c r="M166" s="34">
        <v>4</v>
      </c>
      <c r="N166" s="34">
        <v>2</v>
      </c>
      <c r="O166" s="34">
        <v>2</v>
      </c>
      <c r="P166" s="34">
        <v>4</v>
      </c>
      <c r="Q166" s="34">
        <v>2</v>
      </c>
      <c r="R166" s="34">
        <v>14</v>
      </c>
      <c r="S166" s="34">
        <v>19</v>
      </c>
      <c r="T166" s="34">
        <v>33</v>
      </c>
    </row>
    <row r="167" spans="5:20" x14ac:dyDescent="0.3">
      <c r="E167" s="51" t="s">
        <v>96</v>
      </c>
      <c r="F167" s="34">
        <v>4</v>
      </c>
      <c r="G167" s="34">
        <v>4</v>
      </c>
      <c r="H167" s="34">
        <v>3</v>
      </c>
      <c r="I167" s="34">
        <v>5</v>
      </c>
      <c r="J167" s="34">
        <v>7</v>
      </c>
      <c r="K167" s="34">
        <v>2</v>
      </c>
      <c r="L167" s="34">
        <v>3</v>
      </c>
      <c r="M167" s="34">
        <v>3</v>
      </c>
      <c r="N167" s="34">
        <v>4</v>
      </c>
      <c r="O167" s="34">
        <v>5</v>
      </c>
      <c r="P167" s="34">
        <v>3</v>
      </c>
      <c r="Q167" s="34">
        <v>3</v>
      </c>
      <c r="R167" s="34">
        <v>23</v>
      </c>
      <c r="S167" s="34">
        <v>23</v>
      </c>
      <c r="T167" s="34">
        <v>46</v>
      </c>
    </row>
    <row r="168" spans="5:20" x14ac:dyDescent="0.3">
      <c r="E168" s="51" t="s">
        <v>97</v>
      </c>
      <c r="F168" s="34">
        <v>6</v>
      </c>
      <c r="G168" s="34">
        <v>7</v>
      </c>
      <c r="H168" s="34">
        <v>6</v>
      </c>
      <c r="I168" s="34">
        <v>4</v>
      </c>
      <c r="J168" s="34">
        <v>7</v>
      </c>
      <c r="K168" s="34">
        <v>3</v>
      </c>
      <c r="L168" s="34">
        <v>2</v>
      </c>
      <c r="M168" s="34">
        <v>1</v>
      </c>
      <c r="N168" s="34">
        <v>2</v>
      </c>
      <c r="O168" s="34">
        <v>1</v>
      </c>
      <c r="P168" s="34">
        <v>1</v>
      </c>
      <c r="Q168" s="34">
        <v>3</v>
      </c>
      <c r="R168" s="34">
        <v>13</v>
      </c>
      <c r="S168" s="34">
        <v>30</v>
      </c>
      <c r="T168" s="34">
        <v>43</v>
      </c>
    </row>
    <row r="169" spans="5:20" x14ac:dyDescent="0.3">
      <c r="E169" s="51" t="s">
        <v>98</v>
      </c>
      <c r="F169" s="34">
        <v>4</v>
      </c>
      <c r="G169" s="34">
        <v>4</v>
      </c>
      <c r="H169" s="34">
        <v>4</v>
      </c>
      <c r="I169" s="34">
        <v>4</v>
      </c>
      <c r="J169" s="34">
        <v>4</v>
      </c>
      <c r="K169" s="34">
        <v>3</v>
      </c>
      <c r="L169" s="34">
        <v>3</v>
      </c>
      <c r="M169" s="34">
        <v>3</v>
      </c>
      <c r="N169" s="34">
        <v>3</v>
      </c>
      <c r="O169" s="34">
        <v>3</v>
      </c>
      <c r="P169" s="34">
        <v>3</v>
      </c>
      <c r="Q169" s="34">
        <v>3</v>
      </c>
      <c r="R169" s="34">
        <v>21</v>
      </c>
      <c r="S169" s="34">
        <v>20</v>
      </c>
      <c r="T169" s="34">
        <v>41</v>
      </c>
    </row>
    <row r="170" spans="5:20" x14ac:dyDescent="0.3">
      <c r="E170" s="51" t="s">
        <v>99</v>
      </c>
      <c r="F170" s="34">
        <v>4</v>
      </c>
      <c r="G170" s="34">
        <v>5</v>
      </c>
      <c r="H170" s="34">
        <v>5</v>
      </c>
      <c r="I170" s="34">
        <v>3</v>
      </c>
      <c r="J170" s="34">
        <v>4</v>
      </c>
      <c r="K170" s="34">
        <v>2</v>
      </c>
      <c r="L170" s="34">
        <v>6</v>
      </c>
      <c r="M170" s="34">
        <v>4</v>
      </c>
      <c r="N170" s="34">
        <v>3</v>
      </c>
      <c r="O170" s="34">
        <v>0</v>
      </c>
      <c r="P170" s="34">
        <v>2</v>
      </c>
      <c r="Q170" s="34">
        <v>1</v>
      </c>
      <c r="R170" s="34">
        <v>18</v>
      </c>
      <c r="S170" s="34">
        <v>21</v>
      </c>
      <c r="T170" s="34">
        <v>39</v>
      </c>
    </row>
    <row r="171" spans="5:20" x14ac:dyDescent="0.3">
      <c r="E171" s="51" t="s">
        <v>100</v>
      </c>
      <c r="F171" s="34">
        <v>4</v>
      </c>
      <c r="G171" s="34">
        <v>3</v>
      </c>
      <c r="H171" s="34">
        <v>5</v>
      </c>
      <c r="I171" s="34">
        <v>4</v>
      </c>
      <c r="J171" s="34">
        <v>5</v>
      </c>
      <c r="K171" s="34">
        <v>4</v>
      </c>
      <c r="L171" s="34">
        <v>0</v>
      </c>
      <c r="M171" s="34">
        <v>3</v>
      </c>
      <c r="N171" s="34">
        <v>3</v>
      </c>
      <c r="O171" s="34">
        <v>1</v>
      </c>
      <c r="P171" s="34">
        <v>0</v>
      </c>
      <c r="Q171" s="34">
        <v>0</v>
      </c>
      <c r="R171" s="34">
        <v>11</v>
      </c>
      <c r="S171" s="34">
        <v>21</v>
      </c>
      <c r="T171" s="34">
        <v>32</v>
      </c>
    </row>
    <row r="172" spans="5:20" x14ac:dyDescent="0.3">
      <c r="E172" s="51" t="s">
        <v>101</v>
      </c>
      <c r="F172" s="34">
        <v>4</v>
      </c>
      <c r="G172" s="34">
        <v>4</v>
      </c>
      <c r="H172" s="34">
        <v>3</v>
      </c>
      <c r="I172" s="34">
        <v>5</v>
      </c>
      <c r="J172" s="34">
        <v>7</v>
      </c>
      <c r="K172" s="34">
        <v>4</v>
      </c>
      <c r="L172" s="34">
        <v>4</v>
      </c>
      <c r="M172" s="34">
        <v>5</v>
      </c>
      <c r="N172" s="34">
        <v>4</v>
      </c>
      <c r="O172" s="34">
        <v>1</v>
      </c>
      <c r="P172" s="34">
        <v>3</v>
      </c>
      <c r="Q172" s="34">
        <v>4</v>
      </c>
      <c r="R172" s="34">
        <v>25</v>
      </c>
      <c r="S172" s="34">
        <v>23</v>
      </c>
      <c r="T172" s="34">
        <v>48</v>
      </c>
    </row>
    <row r="173" spans="5:20" x14ac:dyDescent="0.3">
      <c r="E173" s="51" t="s">
        <v>102</v>
      </c>
      <c r="F173" s="34">
        <v>5</v>
      </c>
      <c r="G173" s="34">
        <v>5</v>
      </c>
      <c r="H173" s="34">
        <v>6</v>
      </c>
      <c r="I173" s="34">
        <v>5</v>
      </c>
      <c r="J173" s="34">
        <v>5</v>
      </c>
      <c r="K173" s="34">
        <v>2</v>
      </c>
      <c r="L173" s="34">
        <v>4</v>
      </c>
      <c r="M173" s="34">
        <v>2</v>
      </c>
      <c r="N173" s="34">
        <v>4</v>
      </c>
      <c r="O173" s="34">
        <v>3</v>
      </c>
      <c r="P173" s="34">
        <v>4</v>
      </c>
      <c r="Q173" s="34">
        <v>3</v>
      </c>
      <c r="R173" s="34">
        <v>22</v>
      </c>
      <c r="S173" s="34">
        <v>26</v>
      </c>
      <c r="T173" s="34">
        <v>48</v>
      </c>
    </row>
    <row r="174" spans="5:20" x14ac:dyDescent="0.3">
      <c r="E174" s="51" t="s">
        <v>49</v>
      </c>
      <c r="F174" s="34">
        <v>1</v>
      </c>
      <c r="G174" s="34">
        <v>7</v>
      </c>
      <c r="H174" s="34">
        <v>1</v>
      </c>
      <c r="I174" s="34">
        <v>4</v>
      </c>
      <c r="J174" s="34">
        <v>6</v>
      </c>
      <c r="K174" s="34">
        <v>1</v>
      </c>
      <c r="L174" s="34">
        <v>3</v>
      </c>
      <c r="M174" s="34">
        <v>1</v>
      </c>
      <c r="N174" s="34">
        <v>5</v>
      </c>
      <c r="O174" s="34">
        <v>1</v>
      </c>
      <c r="P174" s="34">
        <v>3</v>
      </c>
      <c r="Q174" s="34">
        <v>1</v>
      </c>
      <c r="R174" s="34">
        <v>15</v>
      </c>
      <c r="S174" s="34">
        <v>19</v>
      </c>
      <c r="T174" s="34">
        <v>34</v>
      </c>
    </row>
    <row r="175" spans="5:20" x14ac:dyDescent="0.3">
      <c r="E175" s="51" t="s">
        <v>103</v>
      </c>
      <c r="F175" s="34">
        <v>4</v>
      </c>
      <c r="G175" s="34">
        <v>7</v>
      </c>
      <c r="H175" s="34">
        <v>5</v>
      </c>
      <c r="I175" s="34">
        <v>5</v>
      </c>
      <c r="J175" s="34">
        <v>6</v>
      </c>
      <c r="K175" s="34">
        <v>3</v>
      </c>
      <c r="L175" s="34">
        <v>4</v>
      </c>
      <c r="M175" s="34">
        <v>3</v>
      </c>
      <c r="N175" s="34">
        <v>3</v>
      </c>
      <c r="O175" s="34">
        <v>0</v>
      </c>
      <c r="P175" s="34">
        <v>2</v>
      </c>
      <c r="Q175" s="34">
        <v>3</v>
      </c>
      <c r="R175" s="34">
        <v>18</v>
      </c>
      <c r="S175" s="34">
        <v>27</v>
      </c>
      <c r="T175" s="34">
        <v>45</v>
      </c>
    </row>
    <row r="176" spans="5:20" x14ac:dyDescent="0.3">
      <c r="E176" s="51" t="s">
        <v>104</v>
      </c>
      <c r="F176" s="34">
        <v>5</v>
      </c>
      <c r="G176" s="34">
        <v>5</v>
      </c>
      <c r="H176" s="34">
        <v>4</v>
      </c>
      <c r="I176" s="34">
        <v>4</v>
      </c>
      <c r="J176" s="34">
        <v>7</v>
      </c>
      <c r="K176" s="34">
        <v>3</v>
      </c>
      <c r="L176" s="34">
        <v>3</v>
      </c>
      <c r="M176" s="34">
        <v>3</v>
      </c>
      <c r="N176" s="34">
        <v>3</v>
      </c>
      <c r="O176" s="34">
        <v>0</v>
      </c>
      <c r="P176" s="34">
        <v>2</v>
      </c>
      <c r="Q176" s="34">
        <v>5</v>
      </c>
      <c r="R176" s="34">
        <v>19</v>
      </c>
      <c r="S176" s="34">
        <v>25</v>
      </c>
      <c r="T176" s="34">
        <v>44</v>
      </c>
    </row>
    <row r="177" spans="5:20" x14ac:dyDescent="0.3">
      <c r="E177" s="51" t="s">
        <v>105</v>
      </c>
      <c r="F177" s="34">
        <v>1</v>
      </c>
      <c r="G177" s="34">
        <v>7</v>
      </c>
      <c r="H177" s="34">
        <v>7</v>
      </c>
      <c r="I177" s="34">
        <v>1</v>
      </c>
      <c r="J177" s="34">
        <v>7</v>
      </c>
      <c r="K177" s="34">
        <v>0</v>
      </c>
      <c r="L177" s="34">
        <v>6</v>
      </c>
      <c r="M177" s="34">
        <v>6</v>
      </c>
      <c r="N177" s="34">
        <v>0</v>
      </c>
      <c r="O177" s="34">
        <v>0</v>
      </c>
      <c r="P177" s="34">
        <v>1</v>
      </c>
      <c r="Q177" s="34">
        <v>6</v>
      </c>
      <c r="R177" s="34">
        <v>19</v>
      </c>
      <c r="S177" s="34">
        <v>23</v>
      </c>
      <c r="T177" s="34">
        <v>42</v>
      </c>
    </row>
    <row r="178" spans="5:20" x14ac:dyDescent="0.3">
      <c r="E178" s="51" t="s">
        <v>106</v>
      </c>
      <c r="F178" s="34">
        <v>5</v>
      </c>
      <c r="G178" s="34">
        <v>6</v>
      </c>
      <c r="H178" s="34">
        <v>7</v>
      </c>
      <c r="I178" s="34">
        <v>3</v>
      </c>
      <c r="J178" s="34">
        <v>4</v>
      </c>
      <c r="K178" s="34">
        <v>0</v>
      </c>
      <c r="L178" s="34">
        <v>3</v>
      </c>
      <c r="M178" s="34">
        <v>4</v>
      </c>
      <c r="N178" s="34">
        <v>6</v>
      </c>
      <c r="O178" s="34">
        <v>0</v>
      </c>
      <c r="P178" s="34">
        <v>1</v>
      </c>
      <c r="Q178" s="34">
        <v>2</v>
      </c>
      <c r="R178" s="34">
        <v>16</v>
      </c>
      <c r="S178" s="34">
        <v>25</v>
      </c>
      <c r="T178" s="34">
        <v>41</v>
      </c>
    </row>
    <row r="179" spans="5:20" x14ac:dyDescent="0.3">
      <c r="E179" s="51" t="s">
        <v>107</v>
      </c>
      <c r="F179" s="34">
        <v>4</v>
      </c>
      <c r="G179" s="34">
        <v>5</v>
      </c>
      <c r="H179" s="34">
        <v>6</v>
      </c>
      <c r="I179" s="34">
        <v>4</v>
      </c>
      <c r="J179" s="34">
        <v>7</v>
      </c>
      <c r="K179" s="34">
        <v>0</v>
      </c>
      <c r="L179" s="34">
        <v>3</v>
      </c>
      <c r="M179" s="34">
        <v>1</v>
      </c>
      <c r="N179" s="34">
        <v>1</v>
      </c>
      <c r="O179" s="34">
        <v>0</v>
      </c>
      <c r="P179" s="34">
        <v>1</v>
      </c>
      <c r="Q179" s="34">
        <v>0</v>
      </c>
      <c r="R179" s="34">
        <v>6</v>
      </c>
      <c r="S179" s="34">
        <v>26</v>
      </c>
      <c r="T179" s="34">
        <v>32</v>
      </c>
    </row>
    <row r="180" spans="5:20" x14ac:dyDescent="0.3">
      <c r="E180" s="51" t="s">
        <v>108</v>
      </c>
      <c r="F180" s="34">
        <v>4</v>
      </c>
      <c r="G180" s="34">
        <v>3</v>
      </c>
      <c r="H180" s="34">
        <v>5</v>
      </c>
      <c r="I180" s="34">
        <v>6</v>
      </c>
      <c r="J180" s="34">
        <v>5</v>
      </c>
      <c r="K180" s="34">
        <v>1</v>
      </c>
      <c r="L180" s="34">
        <v>1</v>
      </c>
      <c r="M180" s="34">
        <v>0</v>
      </c>
      <c r="N180" s="34">
        <v>2</v>
      </c>
      <c r="O180" s="34">
        <v>2</v>
      </c>
      <c r="P180" s="34">
        <v>0</v>
      </c>
      <c r="Q180" s="34">
        <v>2</v>
      </c>
      <c r="R180" s="34">
        <v>8</v>
      </c>
      <c r="S180" s="34">
        <v>23</v>
      </c>
      <c r="T180" s="34">
        <v>31</v>
      </c>
    </row>
    <row r="181" spans="5:20" x14ac:dyDescent="0.3">
      <c r="E181" s="51" t="s">
        <v>109</v>
      </c>
      <c r="F181" s="34">
        <v>5</v>
      </c>
      <c r="G181" s="34">
        <v>4</v>
      </c>
      <c r="H181" s="34">
        <v>5</v>
      </c>
      <c r="I181" s="34">
        <v>4</v>
      </c>
      <c r="J181" s="34">
        <v>7</v>
      </c>
      <c r="K181" s="34">
        <v>4</v>
      </c>
      <c r="L181" s="34">
        <v>0</v>
      </c>
      <c r="M181" s="34">
        <v>3</v>
      </c>
      <c r="N181" s="34">
        <v>4</v>
      </c>
      <c r="O181" s="34">
        <v>6</v>
      </c>
      <c r="P181" s="34">
        <v>3</v>
      </c>
      <c r="Q181" s="34">
        <v>1</v>
      </c>
      <c r="R181" s="34">
        <v>21</v>
      </c>
      <c r="S181" s="34">
        <v>25</v>
      </c>
      <c r="T181" s="34">
        <v>46</v>
      </c>
    </row>
    <row r="182" spans="5:20" x14ac:dyDescent="0.3">
      <c r="E182" s="51" t="s">
        <v>110</v>
      </c>
      <c r="F182" s="34">
        <v>5</v>
      </c>
      <c r="G182" s="34">
        <v>3</v>
      </c>
      <c r="H182" s="34">
        <v>6</v>
      </c>
      <c r="I182" s="34">
        <v>3</v>
      </c>
      <c r="J182" s="34">
        <v>3</v>
      </c>
      <c r="K182" s="34">
        <v>3</v>
      </c>
      <c r="L182" s="34">
        <v>1</v>
      </c>
      <c r="M182" s="34">
        <v>6</v>
      </c>
      <c r="N182" s="34">
        <v>4</v>
      </c>
      <c r="O182" s="34">
        <v>6</v>
      </c>
      <c r="P182" s="34">
        <v>3</v>
      </c>
      <c r="Q182" s="34">
        <v>1</v>
      </c>
      <c r="R182" s="34">
        <v>24</v>
      </c>
      <c r="S182" s="34">
        <v>20</v>
      </c>
      <c r="T182" s="34">
        <v>44</v>
      </c>
    </row>
    <row r="183" spans="5:20" x14ac:dyDescent="0.3">
      <c r="E183" s="51" t="s">
        <v>111</v>
      </c>
      <c r="F183" s="34">
        <v>7</v>
      </c>
      <c r="G183" s="34">
        <v>3</v>
      </c>
      <c r="H183" s="34">
        <v>4</v>
      </c>
      <c r="I183" s="34">
        <v>6</v>
      </c>
      <c r="J183" s="34">
        <v>3</v>
      </c>
      <c r="K183" s="34">
        <v>0</v>
      </c>
      <c r="L183" s="34">
        <v>1</v>
      </c>
      <c r="M183" s="34">
        <v>6</v>
      </c>
      <c r="N183" s="34">
        <v>4</v>
      </c>
      <c r="O183" s="34">
        <v>6</v>
      </c>
      <c r="P183" s="34">
        <v>3</v>
      </c>
      <c r="Q183" s="34">
        <v>1</v>
      </c>
      <c r="R183" s="34">
        <v>21</v>
      </c>
      <c r="S183" s="34">
        <v>23</v>
      </c>
      <c r="T183" s="34">
        <v>44</v>
      </c>
    </row>
    <row r="184" spans="5:20" x14ac:dyDescent="0.3">
      <c r="E184" s="51" t="s">
        <v>112</v>
      </c>
      <c r="F184" s="34">
        <v>5</v>
      </c>
      <c r="G184" s="34">
        <v>4</v>
      </c>
      <c r="H184" s="34">
        <v>2</v>
      </c>
      <c r="I184" s="34">
        <v>5</v>
      </c>
      <c r="J184" s="34">
        <v>7</v>
      </c>
      <c r="K184" s="34">
        <v>4</v>
      </c>
      <c r="L184" s="34">
        <v>0</v>
      </c>
      <c r="M184" s="34">
        <v>1</v>
      </c>
      <c r="N184" s="34">
        <v>6</v>
      </c>
      <c r="O184" s="34">
        <v>4</v>
      </c>
      <c r="P184" s="34">
        <v>1</v>
      </c>
      <c r="Q184" s="34">
        <v>0</v>
      </c>
      <c r="R184" s="34">
        <v>16</v>
      </c>
      <c r="S184" s="34">
        <v>23</v>
      </c>
      <c r="T184" s="34">
        <v>39</v>
      </c>
    </row>
    <row r="185" spans="5:20" x14ac:dyDescent="0.3">
      <c r="E185" s="51" t="s">
        <v>50</v>
      </c>
      <c r="F185" s="34">
        <v>4</v>
      </c>
      <c r="G185" s="34">
        <v>4</v>
      </c>
      <c r="H185" s="34">
        <v>2</v>
      </c>
      <c r="I185" s="34">
        <v>6</v>
      </c>
      <c r="J185" s="34">
        <v>4</v>
      </c>
      <c r="K185" s="34">
        <v>1</v>
      </c>
      <c r="L185" s="34">
        <v>1</v>
      </c>
      <c r="M185" s="34">
        <v>1</v>
      </c>
      <c r="N185" s="34">
        <v>3</v>
      </c>
      <c r="O185" s="34">
        <v>1</v>
      </c>
      <c r="P185" s="34">
        <v>1</v>
      </c>
      <c r="Q185" s="34">
        <v>3</v>
      </c>
      <c r="R185" s="34">
        <v>11</v>
      </c>
      <c r="S185" s="34">
        <v>20</v>
      </c>
      <c r="T185" s="34">
        <v>31</v>
      </c>
    </row>
    <row r="186" spans="5:20" x14ac:dyDescent="0.3">
      <c r="E186" s="51" t="s">
        <v>113</v>
      </c>
      <c r="F186" s="34">
        <v>5</v>
      </c>
      <c r="G186" s="34">
        <v>3</v>
      </c>
      <c r="H186" s="34">
        <v>5</v>
      </c>
      <c r="I186" s="34">
        <v>4</v>
      </c>
      <c r="J186" s="34">
        <v>7</v>
      </c>
      <c r="K186" s="34">
        <v>0</v>
      </c>
      <c r="L186" s="34">
        <v>0</v>
      </c>
      <c r="M186" s="34">
        <v>0</v>
      </c>
      <c r="N186" s="34">
        <v>0</v>
      </c>
      <c r="O186" s="34">
        <v>5</v>
      </c>
      <c r="P186" s="34">
        <v>0</v>
      </c>
      <c r="Q186" s="34">
        <v>2</v>
      </c>
      <c r="R186" s="34">
        <v>7</v>
      </c>
      <c r="S186" s="34">
        <v>24</v>
      </c>
      <c r="T186" s="34">
        <v>31</v>
      </c>
    </row>
    <row r="187" spans="5:20" x14ac:dyDescent="0.3">
      <c r="E187" s="51" t="s">
        <v>114</v>
      </c>
      <c r="F187" s="34">
        <v>4</v>
      </c>
      <c r="G187" s="34">
        <v>7</v>
      </c>
      <c r="H187" s="34">
        <v>7</v>
      </c>
      <c r="I187" s="34">
        <v>6</v>
      </c>
      <c r="J187" s="34">
        <v>5</v>
      </c>
      <c r="K187" s="34">
        <v>1</v>
      </c>
      <c r="L187" s="34">
        <v>4</v>
      </c>
      <c r="M187" s="34">
        <v>2</v>
      </c>
      <c r="N187" s="34">
        <v>2</v>
      </c>
      <c r="O187" s="34">
        <v>0</v>
      </c>
      <c r="P187" s="34">
        <v>3</v>
      </c>
      <c r="Q187" s="34">
        <v>2</v>
      </c>
      <c r="R187" s="34">
        <v>14</v>
      </c>
      <c r="S187" s="34">
        <v>29</v>
      </c>
      <c r="T187" s="34">
        <v>43</v>
      </c>
    </row>
    <row r="188" spans="5:20" x14ac:dyDescent="0.3">
      <c r="E188" s="51" t="s">
        <v>115</v>
      </c>
      <c r="F188" s="34">
        <v>5</v>
      </c>
      <c r="G188" s="34">
        <v>4</v>
      </c>
      <c r="H188" s="34">
        <v>1</v>
      </c>
      <c r="I188" s="34">
        <v>7</v>
      </c>
      <c r="J188" s="34">
        <v>5</v>
      </c>
      <c r="K188" s="34">
        <v>1</v>
      </c>
      <c r="L188" s="34">
        <v>3</v>
      </c>
      <c r="M188" s="34">
        <v>2</v>
      </c>
      <c r="N188" s="34">
        <v>3</v>
      </c>
      <c r="O188" s="34">
        <v>3</v>
      </c>
      <c r="P188" s="34">
        <v>2</v>
      </c>
      <c r="Q188" s="34">
        <v>6</v>
      </c>
      <c r="R188" s="34">
        <v>20</v>
      </c>
      <c r="S188" s="34">
        <v>22</v>
      </c>
      <c r="T188" s="34">
        <v>42</v>
      </c>
    </row>
    <row r="189" spans="5:20" x14ac:dyDescent="0.3">
      <c r="E189" s="51" t="s">
        <v>116</v>
      </c>
      <c r="F189" s="34">
        <v>7</v>
      </c>
      <c r="G189" s="34">
        <v>2</v>
      </c>
      <c r="H189" s="34">
        <v>5</v>
      </c>
      <c r="I189" s="34">
        <v>1</v>
      </c>
      <c r="J189" s="34">
        <v>6</v>
      </c>
      <c r="K189" s="34">
        <v>4</v>
      </c>
      <c r="L189" s="34">
        <v>2</v>
      </c>
      <c r="M189" s="34">
        <v>3</v>
      </c>
      <c r="N189" s="34">
        <v>3</v>
      </c>
      <c r="O189" s="34">
        <v>2</v>
      </c>
      <c r="P189" s="34">
        <v>0</v>
      </c>
      <c r="Q189" s="34">
        <v>3</v>
      </c>
      <c r="R189" s="34">
        <v>17</v>
      </c>
      <c r="S189" s="34">
        <v>21</v>
      </c>
      <c r="T189" s="34">
        <v>38</v>
      </c>
    </row>
    <row r="190" spans="5:20" x14ac:dyDescent="0.3">
      <c r="E190" s="51" t="s">
        <v>117</v>
      </c>
      <c r="F190" s="34">
        <v>4</v>
      </c>
      <c r="G190" s="34">
        <v>5</v>
      </c>
      <c r="H190" s="34">
        <v>2</v>
      </c>
      <c r="I190" s="34">
        <v>2</v>
      </c>
      <c r="J190" s="34">
        <v>7</v>
      </c>
      <c r="K190" s="34">
        <v>1</v>
      </c>
      <c r="L190" s="34">
        <v>2</v>
      </c>
      <c r="M190" s="34">
        <v>3</v>
      </c>
      <c r="N190" s="34">
        <v>0</v>
      </c>
      <c r="O190" s="34">
        <v>0</v>
      </c>
      <c r="P190" s="34">
        <v>1</v>
      </c>
      <c r="Q190" s="34">
        <v>4</v>
      </c>
      <c r="R190" s="34">
        <v>11</v>
      </c>
      <c r="S190" s="34">
        <v>20</v>
      </c>
      <c r="T190" s="34">
        <v>31</v>
      </c>
    </row>
    <row r="191" spans="5:20" x14ac:dyDescent="0.3">
      <c r="E191" s="51" t="s">
        <v>118</v>
      </c>
      <c r="F191" s="34">
        <v>6</v>
      </c>
      <c r="G191" s="34">
        <v>5</v>
      </c>
      <c r="H191" s="34">
        <v>5</v>
      </c>
      <c r="I191" s="34">
        <v>6</v>
      </c>
      <c r="J191" s="34">
        <v>6</v>
      </c>
      <c r="K191" s="34">
        <v>0</v>
      </c>
      <c r="L191" s="34">
        <v>2</v>
      </c>
      <c r="M191" s="34">
        <v>1</v>
      </c>
      <c r="N191" s="34">
        <v>0</v>
      </c>
      <c r="O191" s="34">
        <v>0</v>
      </c>
      <c r="P191" s="34">
        <v>0</v>
      </c>
      <c r="Q191" s="34">
        <v>0</v>
      </c>
      <c r="R191" s="34">
        <v>3</v>
      </c>
      <c r="S191" s="34">
        <v>28</v>
      </c>
      <c r="T191" s="34">
        <v>31</v>
      </c>
    </row>
    <row r="192" spans="5:20" x14ac:dyDescent="0.3">
      <c r="E192" s="51" t="s">
        <v>119</v>
      </c>
      <c r="F192" s="34">
        <v>7</v>
      </c>
      <c r="G192" s="34">
        <v>2</v>
      </c>
      <c r="H192" s="34">
        <v>1</v>
      </c>
      <c r="I192" s="34">
        <v>1</v>
      </c>
      <c r="J192" s="34">
        <v>7</v>
      </c>
      <c r="K192" s="34">
        <v>0</v>
      </c>
      <c r="L192" s="34">
        <v>3</v>
      </c>
      <c r="M192" s="34">
        <v>5</v>
      </c>
      <c r="N192" s="34">
        <v>6</v>
      </c>
      <c r="O192" s="34">
        <v>3</v>
      </c>
      <c r="P192" s="34">
        <v>0</v>
      </c>
      <c r="Q192" s="34">
        <v>3</v>
      </c>
      <c r="R192" s="34">
        <v>20</v>
      </c>
      <c r="S192" s="34">
        <v>18</v>
      </c>
      <c r="T192" s="34">
        <v>38</v>
      </c>
    </row>
    <row r="193" spans="5:20" x14ac:dyDescent="0.3">
      <c r="E193" s="51" t="s">
        <v>120</v>
      </c>
      <c r="F193" s="34">
        <v>4</v>
      </c>
      <c r="G193" s="34">
        <v>3</v>
      </c>
      <c r="H193" s="34">
        <v>1</v>
      </c>
      <c r="I193" s="34">
        <v>1</v>
      </c>
      <c r="J193" s="34">
        <v>6</v>
      </c>
      <c r="K193" s="34">
        <v>0</v>
      </c>
      <c r="L193" s="34">
        <v>6</v>
      </c>
      <c r="M193" s="34">
        <v>6</v>
      </c>
      <c r="N193" s="34">
        <v>5</v>
      </c>
      <c r="O193" s="34">
        <v>0</v>
      </c>
      <c r="P193" s="34">
        <v>0</v>
      </c>
      <c r="Q193" s="34">
        <v>3</v>
      </c>
      <c r="R193" s="34">
        <v>20</v>
      </c>
      <c r="S193" s="34">
        <v>15</v>
      </c>
      <c r="T193" s="34">
        <v>35</v>
      </c>
    </row>
    <row r="194" spans="5:20" x14ac:dyDescent="0.3">
      <c r="E194" s="51" t="s">
        <v>121</v>
      </c>
      <c r="F194" s="34">
        <v>4</v>
      </c>
      <c r="G194" s="34">
        <v>2</v>
      </c>
      <c r="H194" s="34">
        <v>1</v>
      </c>
      <c r="I194" s="34">
        <v>2</v>
      </c>
      <c r="J194" s="34">
        <v>7</v>
      </c>
      <c r="K194" s="34">
        <v>3</v>
      </c>
      <c r="L194" s="34">
        <v>6</v>
      </c>
      <c r="M194" s="34">
        <v>6</v>
      </c>
      <c r="N194" s="34">
        <v>6</v>
      </c>
      <c r="O194" s="34">
        <v>0</v>
      </c>
      <c r="P194" s="34">
        <v>3</v>
      </c>
      <c r="Q194" s="34">
        <v>2</v>
      </c>
      <c r="R194" s="34">
        <v>26</v>
      </c>
      <c r="S194" s="34">
        <v>16</v>
      </c>
      <c r="T194" s="34">
        <v>42</v>
      </c>
    </row>
    <row r="195" spans="5:20" x14ac:dyDescent="0.3">
      <c r="E195" s="51" t="s">
        <v>122</v>
      </c>
      <c r="F195" s="34">
        <v>7</v>
      </c>
      <c r="G195" s="34">
        <v>3</v>
      </c>
      <c r="H195" s="34">
        <v>1</v>
      </c>
      <c r="I195" s="34">
        <v>1</v>
      </c>
      <c r="J195" s="34">
        <v>6</v>
      </c>
      <c r="K195" s="34">
        <v>0</v>
      </c>
      <c r="L195" s="34">
        <v>3</v>
      </c>
      <c r="M195" s="34">
        <v>5</v>
      </c>
      <c r="N195" s="34">
        <v>6</v>
      </c>
      <c r="O195" s="34">
        <v>0</v>
      </c>
      <c r="P195" s="34">
        <v>3</v>
      </c>
      <c r="Q195" s="34">
        <v>2</v>
      </c>
      <c r="R195" s="34">
        <v>19</v>
      </c>
      <c r="S195" s="34">
        <v>18</v>
      </c>
      <c r="T195" s="34">
        <v>37</v>
      </c>
    </row>
    <row r="196" spans="5:20" x14ac:dyDescent="0.3">
      <c r="E196" s="51" t="s">
        <v>51</v>
      </c>
      <c r="F196" s="34">
        <v>3</v>
      </c>
      <c r="G196" s="34">
        <v>5</v>
      </c>
      <c r="H196" s="34">
        <v>7</v>
      </c>
      <c r="I196" s="34">
        <v>7</v>
      </c>
      <c r="J196" s="34">
        <v>7</v>
      </c>
      <c r="K196" s="34">
        <v>0</v>
      </c>
      <c r="L196" s="34">
        <v>0</v>
      </c>
      <c r="M196" s="34">
        <v>6</v>
      </c>
      <c r="N196" s="34">
        <v>6</v>
      </c>
      <c r="O196" s="34">
        <v>1</v>
      </c>
      <c r="P196" s="34">
        <v>0</v>
      </c>
      <c r="Q196" s="34">
        <v>6</v>
      </c>
      <c r="R196" s="34">
        <v>19</v>
      </c>
      <c r="S196" s="34">
        <v>29</v>
      </c>
      <c r="T196" s="34">
        <v>48</v>
      </c>
    </row>
    <row r="197" spans="5:20" x14ac:dyDescent="0.3">
      <c r="E197" s="51" t="s">
        <v>123</v>
      </c>
      <c r="F197" s="34">
        <v>7</v>
      </c>
      <c r="G197" s="34">
        <v>3</v>
      </c>
      <c r="H197" s="34">
        <v>1</v>
      </c>
      <c r="I197" s="34">
        <v>1</v>
      </c>
      <c r="J197" s="34">
        <v>7</v>
      </c>
      <c r="K197" s="34">
        <v>0</v>
      </c>
      <c r="L197" s="34">
        <v>6</v>
      </c>
      <c r="M197" s="34">
        <v>5</v>
      </c>
      <c r="N197" s="34">
        <v>5</v>
      </c>
      <c r="O197" s="34">
        <v>0</v>
      </c>
      <c r="P197" s="34">
        <v>0</v>
      </c>
      <c r="Q197" s="34">
        <v>2</v>
      </c>
      <c r="R197" s="34">
        <v>18</v>
      </c>
      <c r="S197" s="34">
        <v>19</v>
      </c>
      <c r="T197" s="34">
        <v>37</v>
      </c>
    </row>
    <row r="198" spans="5:20" x14ac:dyDescent="0.3">
      <c r="E198" s="51" t="s">
        <v>124</v>
      </c>
      <c r="F198" s="34">
        <v>7</v>
      </c>
      <c r="G198" s="34">
        <v>3</v>
      </c>
      <c r="H198" s="34">
        <v>1</v>
      </c>
      <c r="I198" s="34">
        <v>1</v>
      </c>
      <c r="J198" s="34">
        <v>7</v>
      </c>
      <c r="K198" s="34">
        <v>0</v>
      </c>
      <c r="L198" s="34">
        <v>3</v>
      </c>
      <c r="M198" s="34">
        <v>5</v>
      </c>
      <c r="N198" s="34">
        <v>6</v>
      </c>
      <c r="O198" s="34">
        <v>0</v>
      </c>
      <c r="P198" s="34">
        <v>0</v>
      </c>
      <c r="Q198" s="34">
        <v>3</v>
      </c>
      <c r="R198" s="34">
        <v>17</v>
      </c>
      <c r="S198" s="34">
        <v>19</v>
      </c>
      <c r="T198" s="34">
        <v>36</v>
      </c>
    </row>
    <row r="199" spans="5:20" x14ac:dyDescent="0.3">
      <c r="E199" s="51" t="s">
        <v>125</v>
      </c>
      <c r="F199" s="34">
        <v>7</v>
      </c>
      <c r="G199" s="34">
        <v>3</v>
      </c>
      <c r="H199" s="34">
        <v>1</v>
      </c>
      <c r="I199" s="34">
        <v>2</v>
      </c>
      <c r="J199" s="34">
        <v>7</v>
      </c>
      <c r="K199" s="34">
        <v>0</v>
      </c>
      <c r="L199" s="34">
        <v>3</v>
      </c>
      <c r="M199" s="34">
        <v>5</v>
      </c>
      <c r="N199" s="34">
        <v>6</v>
      </c>
      <c r="O199" s="34">
        <v>0</v>
      </c>
      <c r="P199" s="34">
        <v>0</v>
      </c>
      <c r="Q199" s="34">
        <v>2</v>
      </c>
      <c r="R199" s="34">
        <v>16</v>
      </c>
      <c r="S199" s="34">
        <v>20</v>
      </c>
      <c r="T199" s="34">
        <v>36</v>
      </c>
    </row>
    <row r="200" spans="5:20" x14ac:dyDescent="0.3">
      <c r="E200" s="51" t="s">
        <v>126</v>
      </c>
      <c r="F200" s="34">
        <v>6</v>
      </c>
      <c r="G200" s="34">
        <v>1</v>
      </c>
      <c r="H200" s="34">
        <v>3</v>
      </c>
      <c r="I200" s="34">
        <v>2</v>
      </c>
      <c r="J200" s="34">
        <v>5</v>
      </c>
      <c r="K200" s="34">
        <v>2</v>
      </c>
      <c r="L200" s="34">
        <v>3</v>
      </c>
      <c r="M200" s="34">
        <v>6</v>
      </c>
      <c r="N200" s="34">
        <v>1</v>
      </c>
      <c r="O200" s="34">
        <v>6</v>
      </c>
      <c r="P200" s="34">
        <v>6</v>
      </c>
      <c r="Q200" s="34">
        <v>6</v>
      </c>
      <c r="R200" s="34">
        <v>30</v>
      </c>
      <c r="S200" s="34">
        <v>17</v>
      </c>
      <c r="T200" s="34">
        <v>47</v>
      </c>
    </row>
    <row r="201" spans="5:20" x14ac:dyDescent="0.3">
      <c r="E201" s="51" t="s">
        <v>127</v>
      </c>
      <c r="F201" s="34">
        <v>4</v>
      </c>
      <c r="G201" s="34">
        <v>4</v>
      </c>
      <c r="H201" s="34">
        <v>4</v>
      </c>
      <c r="I201" s="34">
        <v>7</v>
      </c>
      <c r="J201" s="34">
        <v>5</v>
      </c>
      <c r="K201" s="34">
        <v>1</v>
      </c>
      <c r="L201" s="34">
        <v>4</v>
      </c>
      <c r="M201" s="34">
        <v>3</v>
      </c>
      <c r="N201" s="34">
        <v>4</v>
      </c>
      <c r="O201" s="34">
        <v>6</v>
      </c>
      <c r="P201" s="34">
        <v>2</v>
      </c>
      <c r="Q201" s="34">
        <v>3</v>
      </c>
      <c r="R201" s="34">
        <v>23</v>
      </c>
      <c r="S201" s="34">
        <v>24</v>
      </c>
      <c r="T201" s="34">
        <v>47</v>
      </c>
    </row>
    <row r="202" spans="5:20" x14ac:dyDescent="0.3">
      <c r="E202" s="51" t="s">
        <v>128</v>
      </c>
      <c r="F202" s="34">
        <v>3</v>
      </c>
      <c r="G202" s="34">
        <v>2</v>
      </c>
      <c r="H202" s="34">
        <v>5</v>
      </c>
      <c r="I202" s="34">
        <v>1</v>
      </c>
      <c r="J202" s="34">
        <v>5</v>
      </c>
      <c r="K202" s="34">
        <v>4</v>
      </c>
      <c r="L202" s="34">
        <v>3</v>
      </c>
      <c r="M202" s="34">
        <v>6</v>
      </c>
      <c r="N202" s="34">
        <v>1</v>
      </c>
      <c r="O202" s="34">
        <v>3</v>
      </c>
      <c r="P202" s="34">
        <v>6</v>
      </c>
      <c r="Q202" s="34">
        <v>1</v>
      </c>
      <c r="R202" s="34">
        <v>24</v>
      </c>
      <c r="S202" s="34">
        <v>16</v>
      </c>
      <c r="T202" s="34">
        <v>40</v>
      </c>
    </row>
    <row r="203" spans="5:20" x14ac:dyDescent="0.3">
      <c r="E203" s="51" t="s">
        <v>129</v>
      </c>
      <c r="F203" s="34">
        <v>5</v>
      </c>
      <c r="G203" s="34">
        <v>3</v>
      </c>
      <c r="H203" s="34">
        <v>4</v>
      </c>
      <c r="I203" s="34">
        <v>1</v>
      </c>
      <c r="J203" s="34">
        <v>6</v>
      </c>
      <c r="K203" s="34">
        <v>6</v>
      </c>
      <c r="L203" s="34">
        <v>1</v>
      </c>
      <c r="M203" s="34">
        <v>5</v>
      </c>
      <c r="N203" s="34">
        <v>0</v>
      </c>
      <c r="O203" s="34">
        <v>1</v>
      </c>
      <c r="P203" s="34">
        <v>3</v>
      </c>
      <c r="Q203" s="34">
        <v>1</v>
      </c>
      <c r="R203" s="34">
        <v>17</v>
      </c>
      <c r="S203" s="34">
        <v>19</v>
      </c>
      <c r="T203" s="34">
        <v>36</v>
      </c>
    </row>
    <row r="204" spans="5:20" x14ac:dyDescent="0.3">
      <c r="E204" s="51" t="s">
        <v>130</v>
      </c>
      <c r="F204" s="34">
        <v>2</v>
      </c>
      <c r="G204" s="34">
        <v>3</v>
      </c>
      <c r="H204" s="34">
        <v>3</v>
      </c>
      <c r="I204" s="34">
        <v>4</v>
      </c>
      <c r="J204" s="34">
        <v>6</v>
      </c>
      <c r="K204" s="34">
        <v>3</v>
      </c>
      <c r="L204" s="34">
        <v>1</v>
      </c>
      <c r="M204" s="34">
        <v>3</v>
      </c>
      <c r="N204" s="34">
        <v>3</v>
      </c>
      <c r="O204" s="34">
        <v>2</v>
      </c>
      <c r="P204" s="34">
        <v>2</v>
      </c>
      <c r="Q204" s="34">
        <v>1</v>
      </c>
      <c r="R204" s="34">
        <v>15</v>
      </c>
      <c r="S204" s="34">
        <v>18</v>
      </c>
      <c r="T204" s="34">
        <v>33</v>
      </c>
    </row>
    <row r="205" spans="5:20" x14ac:dyDescent="0.3">
      <c r="E205" s="51" t="s">
        <v>131</v>
      </c>
      <c r="F205" s="34">
        <v>7</v>
      </c>
      <c r="G205" s="34">
        <v>2</v>
      </c>
      <c r="H205" s="34">
        <v>1</v>
      </c>
      <c r="I205" s="34">
        <v>1</v>
      </c>
      <c r="J205" s="34">
        <v>7</v>
      </c>
      <c r="K205" s="34">
        <v>0</v>
      </c>
      <c r="L205" s="34">
        <v>3</v>
      </c>
      <c r="M205" s="34">
        <v>5</v>
      </c>
      <c r="N205" s="34">
        <v>6</v>
      </c>
      <c r="O205" s="34">
        <v>3</v>
      </c>
      <c r="P205" s="34">
        <v>0</v>
      </c>
      <c r="Q205" s="34">
        <v>3</v>
      </c>
      <c r="R205" s="34">
        <v>20</v>
      </c>
      <c r="S205" s="34">
        <v>18</v>
      </c>
      <c r="T205" s="34">
        <v>38</v>
      </c>
    </row>
    <row r="206" spans="5:20" x14ac:dyDescent="0.3">
      <c r="E206" s="51" t="s">
        <v>132</v>
      </c>
      <c r="F206" s="34">
        <v>4</v>
      </c>
      <c r="G206" s="34">
        <v>2</v>
      </c>
      <c r="H206" s="34">
        <v>1</v>
      </c>
      <c r="I206" s="34">
        <v>2</v>
      </c>
      <c r="J206" s="34">
        <v>7</v>
      </c>
      <c r="K206" s="34">
        <v>3</v>
      </c>
      <c r="L206" s="34">
        <v>6</v>
      </c>
      <c r="M206" s="34">
        <v>6</v>
      </c>
      <c r="N206" s="34">
        <v>6</v>
      </c>
      <c r="O206" s="34">
        <v>0</v>
      </c>
      <c r="P206" s="34">
        <v>3</v>
      </c>
      <c r="Q206" s="34">
        <v>2</v>
      </c>
      <c r="R206" s="34">
        <v>26</v>
      </c>
      <c r="S206" s="34">
        <v>16</v>
      </c>
      <c r="T206" s="34">
        <v>42</v>
      </c>
    </row>
    <row r="207" spans="5:20" x14ac:dyDescent="0.3">
      <c r="E207" s="51" t="s">
        <v>52</v>
      </c>
      <c r="F207" s="34">
        <v>3</v>
      </c>
      <c r="G207" s="34">
        <v>5</v>
      </c>
      <c r="H207" s="34">
        <v>7</v>
      </c>
      <c r="I207" s="34">
        <v>1</v>
      </c>
      <c r="J207" s="34">
        <v>7</v>
      </c>
      <c r="K207" s="34">
        <v>0</v>
      </c>
      <c r="L207" s="34">
        <v>3</v>
      </c>
      <c r="M207" s="34">
        <v>6</v>
      </c>
      <c r="N207" s="34">
        <v>6</v>
      </c>
      <c r="O207" s="34">
        <v>1</v>
      </c>
      <c r="P207" s="34">
        <v>0</v>
      </c>
      <c r="Q207" s="34">
        <v>6</v>
      </c>
      <c r="R207" s="34">
        <v>22</v>
      </c>
      <c r="S207" s="34">
        <v>23</v>
      </c>
      <c r="T207" s="34">
        <v>45</v>
      </c>
    </row>
    <row r="208" spans="5:20" x14ac:dyDescent="0.3">
      <c r="E208" s="51" t="s">
        <v>133</v>
      </c>
      <c r="F208" s="34">
        <v>7</v>
      </c>
      <c r="G208" s="34">
        <v>3</v>
      </c>
      <c r="H208" s="34">
        <v>1</v>
      </c>
      <c r="I208" s="34">
        <v>1</v>
      </c>
      <c r="J208" s="34">
        <v>6</v>
      </c>
      <c r="K208" s="34">
        <v>0</v>
      </c>
      <c r="L208" s="34">
        <v>3</v>
      </c>
      <c r="M208" s="34">
        <v>5</v>
      </c>
      <c r="N208" s="34">
        <v>6</v>
      </c>
      <c r="O208" s="34">
        <v>0</v>
      </c>
      <c r="P208" s="34">
        <v>3</v>
      </c>
      <c r="Q208" s="34">
        <v>2</v>
      </c>
      <c r="R208" s="34">
        <v>19</v>
      </c>
      <c r="S208" s="34">
        <v>18</v>
      </c>
      <c r="T208" s="34">
        <v>37</v>
      </c>
    </row>
    <row r="209" spans="5:20" x14ac:dyDescent="0.3">
      <c r="E209" s="51" t="s">
        <v>134</v>
      </c>
      <c r="F209" s="34">
        <v>7</v>
      </c>
      <c r="G209" s="34">
        <v>3</v>
      </c>
      <c r="H209" s="34">
        <v>1</v>
      </c>
      <c r="I209" s="34">
        <v>1</v>
      </c>
      <c r="J209" s="34">
        <v>7</v>
      </c>
      <c r="K209" s="34">
        <v>0</v>
      </c>
      <c r="L209" s="34">
        <v>6</v>
      </c>
      <c r="M209" s="34">
        <v>5</v>
      </c>
      <c r="N209" s="34">
        <v>5</v>
      </c>
      <c r="O209" s="34">
        <v>0</v>
      </c>
      <c r="P209" s="34">
        <v>0</v>
      </c>
      <c r="Q209" s="34">
        <v>2</v>
      </c>
      <c r="R209" s="34">
        <v>18</v>
      </c>
      <c r="S209" s="34">
        <v>19</v>
      </c>
      <c r="T209" s="34">
        <v>37</v>
      </c>
    </row>
    <row r="210" spans="5:20" x14ac:dyDescent="0.3">
      <c r="E210" s="51" t="s">
        <v>135</v>
      </c>
      <c r="F210" s="34">
        <v>7</v>
      </c>
      <c r="G210" s="34">
        <v>3</v>
      </c>
      <c r="H210" s="34">
        <v>1</v>
      </c>
      <c r="I210" s="34">
        <v>1</v>
      </c>
      <c r="J210" s="34">
        <v>7</v>
      </c>
      <c r="K210" s="34">
        <v>0</v>
      </c>
      <c r="L210" s="34">
        <v>3</v>
      </c>
      <c r="M210" s="34">
        <v>5</v>
      </c>
      <c r="N210" s="34">
        <v>6</v>
      </c>
      <c r="O210" s="34">
        <v>0</v>
      </c>
      <c r="P210" s="34">
        <v>0</v>
      </c>
      <c r="Q210" s="34">
        <v>3</v>
      </c>
      <c r="R210" s="34">
        <v>17</v>
      </c>
      <c r="S210" s="34">
        <v>19</v>
      </c>
      <c r="T210" s="34">
        <v>36</v>
      </c>
    </row>
    <row r="211" spans="5:20" x14ac:dyDescent="0.3">
      <c r="E211" s="51" t="s">
        <v>136</v>
      </c>
      <c r="F211" s="34">
        <v>4</v>
      </c>
      <c r="G211" s="34">
        <v>3</v>
      </c>
      <c r="H211" s="34">
        <v>1</v>
      </c>
      <c r="I211" s="34">
        <v>1</v>
      </c>
      <c r="J211" s="34">
        <v>6</v>
      </c>
      <c r="K211" s="34">
        <v>0</v>
      </c>
      <c r="L211" s="34">
        <v>6</v>
      </c>
      <c r="M211" s="34">
        <v>6</v>
      </c>
      <c r="N211" s="34">
        <v>5</v>
      </c>
      <c r="O211" s="34">
        <v>0</v>
      </c>
      <c r="P211" s="34">
        <v>0</v>
      </c>
      <c r="Q211" s="34">
        <v>3</v>
      </c>
      <c r="R211" s="34">
        <v>20</v>
      </c>
      <c r="S211" s="34">
        <v>15</v>
      </c>
      <c r="T211" s="34">
        <v>35</v>
      </c>
    </row>
    <row r="212" spans="5:20" x14ac:dyDescent="0.3">
      <c r="E212" s="51" t="s">
        <v>137</v>
      </c>
      <c r="F212" s="34">
        <v>4</v>
      </c>
      <c r="G212" s="34">
        <v>4</v>
      </c>
      <c r="H212" s="34">
        <v>4</v>
      </c>
      <c r="I212" s="34">
        <v>7</v>
      </c>
      <c r="J212" s="34">
        <v>5</v>
      </c>
      <c r="K212" s="34">
        <v>1</v>
      </c>
      <c r="L212" s="34">
        <v>4</v>
      </c>
      <c r="M212" s="34">
        <v>3</v>
      </c>
      <c r="N212" s="34">
        <v>4</v>
      </c>
      <c r="O212" s="34">
        <v>6</v>
      </c>
      <c r="P212" s="34">
        <v>2</v>
      </c>
      <c r="Q212" s="34">
        <v>3</v>
      </c>
      <c r="R212" s="34">
        <v>23</v>
      </c>
      <c r="S212" s="34">
        <v>24</v>
      </c>
      <c r="T212" s="34">
        <v>47</v>
      </c>
    </row>
    <row r="213" spans="5:20" x14ac:dyDescent="0.3">
      <c r="E213" s="51" t="s">
        <v>138</v>
      </c>
      <c r="F213" s="34">
        <v>1</v>
      </c>
      <c r="G213" s="34">
        <v>1</v>
      </c>
      <c r="H213" s="34">
        <v>2</v>
      </c>
      <c r="I213" s="34">
        <v>5</v>
      </c>
      <c r="J213" s="34">
        <v>4</v>
      </c>
      <c r="K213" s="34">
        <v>6</v>
      </c>
      <c r="L213" s="34">
        <v>1</v>
      </c>
      <c r="M213" s="34">
        <v>1</v>
      </c>
      <c r="N213" s="34">
        <v>5</v>
      </c>
      <c r="O213" s="34">
        <v>6</v>
      </c>
      <c r="P213" s="34">
        <v>6</v>
      </c>
      <c r="Q213" s="34">
        <v>4</v>
      </c>
      <c r="R213" s="34">
        <v>29</v>
      </c>
      <c r="S213" s="34">
        <v>13</v>
      </c>
      <c r="T213" s="34">
        <v>42</v>
      </c>
    </row>
    <row r="214" spans="5:20" x14ac:dyDescent="0.3">
      <c r="E214" s="51" t="s">
        <v>139</v>
      </c>
      <c r="F214" s="34">
        <v>2</v>
      </c>
      <c r="G214" s="34">
        <v>5</v>
      </c>
      <c r="H214" s="34">
        <v>5</v>
      </c>
      <c r="I214" s="34">
        <v>1</v>
      </c>
      <c r="J214" s="34">
        <v>5</v>
      </c>
      <c r="K214" s="34">
        <v>3</v>
      </c>
      <c r="L214" s="34">
        <v>6</v>
      </c>
      <c r="M214" s="34">
        <v>1</v>
      </c>
      <c r="N214" s="34">
        <v>4</v>
      </c>
      <c r="O214" s="34">
        <v>3</v>
      </c>
      <c r="P214" s="34">
        <v>6</v>
      </c>
      <c r="Q214" s="34">
        <v>1</v>
      </c>
      <c r="R214" s="34">
        <v>24</v>
      </c>
      <c r="S214" s="34">
        <v>18</v>
      </c>
      <c r="T214" s="34">
        <v>42</v>
      </c>
    </row>
    <row r="215" spans="5:20" x14ac:dyDescent="0.3">
      <c r="E215" s="51" t="s">
        <v>140</v>
      </c>
      <c r="F215" s="34">
        <v>3</v>
      </c>
      <c r="G215" s="34">
        <v>5</v>
      </c>
      <c r="H215" s="34">
        <v>3</v>
      </c>
      <c r="I215" s="34">
        <v>4</v>
      </c>
      <c r="J215" s="34">
        <v>6</v>
      </c>
      <c r="K215" s="34">
        <v>3</v>
      </c>
      <c r="L215" s="34">
        <v>3</v>
      </c>
      <c r="M215" s="34">
        <v>4</v>
      </c>
      <c r="N215" s="34">
        <v>5</v>
      </c>
      <c r="O215" s="34">
        <v>2</v>
      </c>
      <c r="P215" s="34">
        <v>1</v>
      </c>
      <c r="Q215" s="34">
        <v>2</v>
      </c>
      <c r="R215" s="34">
        <v>20</v>
      </c>
      <c r="S215" s="34">
        <v>21</v>
      </c>
      <c r="T215" s="34">
        <v>41</v>
      </c>
    </row>
    <row r="216" spans="5:20" x14ac:dyDescent="0.3">
      <c r="E216" s="51" t="s">
        <v>141</v>
      </c>
      <c r="F216" s="34">
        <v>6</v>
      </c>
      <c r="G216" s="34">
        <v>5</v>
      </c>
      <c r="H216" s="34">
        <v>4</v>
      </c>
      <c r="I216" s="34">
        <v>1</v>
      </c>
      <c r="J216" s="34">
        <v>6</v>
      </c>
      <c r="K216" s="34">
        <v>0</v>
      </c>
      <c r="L216" s="34">
        <v>3</v>
      </c>
      <c r="M216" s="34">
        <v>2</v>
      </c>
      <c r="N216" s="34">
        <v>4</v>
      </c>
      <c r="O216" s="34">
        <v>3</v>
      </c>
      <c r="P216" s="34">
        <v>1</v>
      </c>
      <c r="Q216" s="34">
        <v>2</v>
      </c>
      <c r="R216" s="34">
        <v>15</v>
      </c>
      <c r="S216" s="34">
        <v>22</v>
      </c>
      <c r="T216" s="34">
        <v>37</v>
      </c>
    </row>
    <row r="217" spans="5:20" x14ac:dyDescent="0.3">
      <c r="E217" s="51" t="s">
        <v>142</v>
      </c>
      <c r="F217" s="34">
        <v>7</v>
      </c>
      <c r="G217" s="34">
        <v>4</v>
      </c>
      <c r="H217" s="34">
        <v>5</v>
      </c>
      <c r="I217" s="34">
        <v>4</v>
      </c>
      <c r="J217" s="34">
        <v>2</v>
      </c>
      <c r="K217" s="34">
        <v>4</v>
      </c>
      <c r="L217" s="34">
        <v>7</v>
      </c>
      <c r="M217" s="34">
        <v>5</v>
      </c>
      <c r="N217" s="34">
        <v>6</v>
      </c>
      <c r="O217" s="34">
        <v>5</v>
      </c>
      <c r="P217" s="34">
        <v>0</v>
      </c>
      <c r="Q217" s="34">
        <v>2</v>
      </c>
      <c r="R217" s="34">
        <v>29</v>
      </c>
      <c r="S217" s="34">
        <v>22</v>
      </c>
      <c r="T217" s="34">
        <v>51</v>
      </c>
    </row>
    <row r="218" spans="5:20" x14ac:dyDescent="0.3">
      <c r="E218" s="33" t="s">
        <v>227</v>
      </c>
      <c r="F218" s="34">
        <v>754</v>
      </c>
      <c r="G218" s="34">
        <v>788</v>
      </c>
      <c r="H218" s="34">
        <v>722</v>
      </c>
      <c r="I218" s="34">
        <v>644</v>
      </c>
      <c r="J218" s="34">
        <v>887</v>
      </c>
      <c r="K218" s="34">
        <v>293</v>
      </c>
      <c r="L218" s="34">
        <v>448</v>
      </c>
      <c r="M218" s="34">
        <v>556</v>
      </c>
      <c r="N218" s="34">
        <v>552</v>
      </c>
      <c r="O218" s="34">
        <v>416</v>
      </c>
      <c r="P218" s="34">
        <v>326</v>
      </c>
      <c r="Q218" s="34">
        <v>428</v>
      </c>
      <c r="R218" s="34">
        <v>3019</v>
      </c>
      <c r="S218" s="34">
        <v>3795</v>
      </c>
      <c r="T218" s="34">
        <v>6814</v>
      </c>
    </row>
  </sheetData>
  <conditionalFormatting pivot="1" sqref="T51:T218">
    <cfRule type="cellIs" dxfId="45" priority="7" operator="lessThan">
      <formula>40</formula>
    </cfRule>
  </conditionalFormatting>
  <conditionalFormatting pivot="1" sqref="T51">
    <cfRule type="cellIs" dxfId="44" priority="6" operator="greaterThan">
      <formula>40</formula>
    </cfRule>
  </conditionalFormatting>
  <conditionalFormatting pivot="1" sqref="T51:T218">
    <cfRule type="cellIs" dxfId="43" priority="5" operator="greaterThan">
      <formula>40</formula>
    </cfRule>
  </conditionalFormatting>
  <conditionalFormatting pivot="1" sqref="T51:T218">
    <cfRule type="cellIs" dxfId="42" priority="4" operator="equal">
      <formula>40</formula>
    </cfRule>
  </conditionalFormatting>
  <conditionalFormatting pivot="1" sqref="R51:R218">
    <cfRule type="colorScale" priority="3">
      <colorScale>
        <cfvo type="min"/>
        <cfvo type="percentile" val="50"/>
        <cfvo type="max"/>
        <color rgb="FFF8696B"/>
        <color rgb="FFFCFCFF"/>
        <color rgb="FF5A8AC6"/>
      </colorScale>
    </cfRule>
  </conditionalFormatting>
  <conditionalFormatting pivot="1" sqref="R51:R218">
    <cfRule type="colorScale" priority="2">
      <colorScale>
        <cfvo type="min"/>
        <cfvo type="max"/>
        <color rgb="FFFFEF9C"/>
        <color rgb="FF63BE7B"/>
      </colorScale>
    </cfRule>
  </conditionalFormatting>
  <conditionalFormatting pivot="1" sqref="S51:S218">
    <cfRule type="colorScale" priority="1">
      <colorScale>
        <cfvo type="min"/>
        <cfvo type="max"/>
        <color rgb="FF63BE7B"/>
        <color rgb="FFFCFCFF"/>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75F7-7476-4B2B-81DE-6A3B49AA166D}">
  <sheetPr codeName="Sheet3"/>
  <dimension ref="D129:J143"/>
  <sheetViews>
    <sheetView showGridLines="0" zoomScaleNormal="92" workbookViewId="0"/>
  </sheetViews>
  <sheetFormatPr defaultRowHeight="14.4" x14ac:dyDescent="0.3"/>
  <sheetData>
    <row r="129" spans="4:10" x14ac:dyDescent="0.3">
      <c r="D129" s="52"/>
      <c r="E129" s="53"/>
      <c r="F129" s="53"/>
      <c r="G129" s="53"/>
      <c r="H129" s="53"/>
      <c r="I129" s="53"/>
      <c r="J129" s="53"/>
    </row>
    <row r="130" spans="4:10" x14ac:dyDescent="0.3">
      <c r="D130" s="52"/>
      <c r="E130" s="54"/>
      <c r="F130" s="54"/>
      <c r="G130" s="54"/>
      <c r="H130" s="54"/>
      <c r="I130" s="54"/>
      <c r="J130" s="54"/>
    </row>
    <row r="131" spans="4:10" x14ac:dyDescent="0.3">
      <c r="D131" s="52"/>
      <c r="E131" s="55"/>
      <c r="F131" s="55"/>
      <c r="G131" s="55"/>
      <c r="H131" s="55"/>
      <c r="I131" s="55"/>
      <c r="J131" s="55"/>
    </row>
    <row r="132" spans="4:10" x14ac:dyDescent="0.3">
      <c r="D132" s="52"/>
      <c r="E132" s="55"/>
      <c r="F132" s="55"/>
      <c r="G132" s="55"/>
      <c r="H132" s="55"/>
      <c r="I132" s="55"/>
      <c r="J132" s="55"/>
    </row>
    <row r="133" spans="4:10" x14ac:dyDescent="0.3">
      <c r="D133" s="52"/>
      <c r="E133" s="55"/>
      <c r="F133" s="55"/>
      <c r="G133" s="55"/>
      <c r="H133" s="55"/>
      <c r="I133" s="55"/>
      <c r="J133" s="55"/>
    </row>
    <row r="134" spans="4:10" x14ac:dyDescent="0.3">
      <c r="D134" s="52"/>
      <c r="E134" s="55"/>
      <c r="F134" s="55"/>
      <c r="G134" s="55"/>
      <c r="H134" s="55"/>
      <c r="I134" s="55"/>
      <c r="J134" s="55"/>
    </row>
    <row r="135" spans="4:10" x14ac:dyDescent="0.3">
      <c r="D135" s="52"/>
      <c r="E135" s="53"/>
      <c r="F135" s="53"/>
      <c r="G135" s="53"/>
      <c r="H135" s="53"/>
      <c r="I135" s="53"/>
      <c r="J135" s="53"/>
    </row>
    <row r="136" spans="4:10" x14ac:dyDescent="0.3">
      <c r="D136" s="52"/>
      <c r="E136" s="55"/>
      <c r="F136" s="55"/>
      <c r="G136" s="55"/>
      <c r="H136" s="55"/>
      <c r="I136" s="55"/>
      <c r="J136" s="55"/>
    </row>
    <row r="137" spans="4:10" x14ac:dyDescent="0.3">
      <c r="D137" s="52"/>
      <c r="E137" s="55"/>
      <c r="F137" s="55"/>
      <c r="G137" s="55"/>
      <c r="H137" s="55"/>
      <c r="I137" s="55"/>
      <c r="J137" s="55"/>
    </row>
    <row r="138" spans="4:10" x14ac:dyDescent="0.3">
      <c r="D138" s="56"/>
      <c r="E138" s="54"/>
      <c r="F138" s="54"/>
      <c r="G138" s="54"/>
      <c r="H138" s="54"/>
      <c r="I138" s="54"/>
      <c r="J138" s="54"/>
    </row>
    <row r="139" spans="4:10" x14ac:dyDescent="0.3">
      <c r="D139" s="52"/>
      <c r="E139" s="54"/>
      <c r="F139" s="54"/>
      <c r="G139" s="54"/>
      <c r="H139" s="54"/>
      <c r="I139" s="54"/>
      <c r="J139" s="54"/>
    </row>
    <row r="140" spans="4:10" x14ac:dyDescent="0.3">
      <c r="D140" s="52"/>
      <c r="E140" s="57"/>
      <c r="F140" s="57"/>
      <c r="G140" s="57"/>
      <c r="H140" s="54"/>
      <c r="I140" s="54"/>
      <c r="J140" s="54"/>
    </row>
    <row r="141" spans="4:10" x14ac:dyDescent="0.3">
      <c r="D141" s="58"/>
      <c r="E141" s="54"/>
      <c r="F141" s="54"/>
      <c r="G141" s="54"/>
      <c r="H141" s="54"/>
      <c r="I141" s="54"/>
      <c r="J141" s="54"/>
    </row>
    <row r="142" spans="4:10" x14ac:dyDescent="0.3">
      <c r="D142" s="58"/>
      <c r="E142" s="54"/>
      <c r="F142" s="54"/>
      <c r="G142" s="54"/>
      <c r="H142" s="54"/>
      <c r="I142" s="54"/>
      <c r="J142" s="54"/>
    </row>
    <row r="143" spans="4:10" x14ac:dyDescent="0.3">
      <c r="D143" s="58"/>
      <c r="E143" s="54"/>
      <c r="F143" s="54"/>
      <c r="G143" s="54"/>
      <c r="H143" s="54"/>
      <c r="I143" s="54"/>
      <c r="J143" s="54"/>
    </row>
  </sheetData>
  <conditionalFormatting sqref="D129:J132">
    <cfRule type="dataBar" priority="2">
      <dataBar>
        <cfvo type="min"/>
        <cfvo type="max"/>
        <color rgb="FF008AEF"/>
      </dataBar>
      <extLst>
        <ext xmlns:x14="http://schemas.microsoft.com/office/spreadsheetml/2009/9/main" uri="{B025F937-C7B1-47D3-B67F-A62EFF666E3E}">
          <x14:id>{E85C44FA-CEFF-484E-AA57-BACB478BE1CF}</x14:id>
        </ext>
      </extLst>
    </cfRule>
  </conditionalFormatting>
  <conditionalFormatting sqref="D135:J143">
    <cfRule type="dataBar" priority="1">
      <dataBar>
        <cfvo type="min"/>
        <cfvo type="max"/>
        <color rgb="FFFFB628"/>
      </dataBar>
      <extLst>
        <ext xmlns:x14="http://schemas.microsoft.com/office/spreadsheetml/2009/9/main" uri="{B025F937-C7B1-47D3-B67F-A62EFF666E3E}">
          <x14:id>{ABDFD4A0-3897-4031-8BC3-CEA3847870F9}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85C44FA-CEFF-484E-AA57-BACB478BE1CF}">
            <x14:dataBar minLength="0" maxLength="100" border="1" negativeBarBorderColorSameAsPositive="0">
              <x14:cfvo type="autoMin"/>
              <x14:cfvo type="autoMax"/>
              <x14:borderColor rgb="FF008AEF"/>
              <x14:negativeFillColor rgb="FFFF0000"/>
              <x14:negativeBorderColor rgb="FFFF0000"/>
              <x14:axisColor rgb="FF000000"/>
            </x14:dataBar>
          </x14:cfRule>
          <xm:sqref>D129:J132</xm:sqref>
        </x14:conditionalFormatting>
        <x14:conditionalFormatting xmlns:xm="http://schemas.microsoft.com/office/excel/2006/main">
          <x14:cfRule type="dataBar" id="{ABDFD4A0-3897-4031-8BC3-CEA3847870F9}">
            <x14:dataBar minLength="0" maxLength="100" border="1" negativeBarBorderColorSameAsPositive="0">
              <x14:cfvo type="autoMin"/>
              <x14:cfvo type="autoMax"/>
              <x14:borderColor rgb="FFFFB628"/>
              <x14:negativeFillColor rgb="FFFF0000"/>
              <x14:negativeBorderColor rgb="FFFF0000"/>
              <x14:axisColor rgb="FF000000"/>
            </x14:dataBar>
          </x14:cfRule>
          <xm:sqref>D135:J143</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8D56E-AFA8-4A29-A426-FC72F99B0B63}">
  <dimension ref="A1"/>
  <sheetViews>
    <sheetView zoomScale="97" zoomScaleNormal="85" workbookViewId="0">
      <selection activeCell="M56" sqref="M56"/>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8BF1F-D8C0-4EE3-A981-C745D17772DA}">
  <sheetPr codeName="Sheet4"/>
  <dimension ref="A1:B8"/>
  <sheetViews>
    <sheetView showGridLines="0" workbookViewId="0">
      <selection activeCell="H2" sqref="H2"/>
    </sheetView>
  </sheetViews>
  <sheetFormatPr defaultRowHeight="14.4" x14ac:dyDescent="0.3"/>
  <cols>
    <col min="1" max="1" width="18.21875" style="11" bestFit="1" customWidth="1"/>
    <col min="2" max="2" width="20.21875" style="11" customWidth="1"/>
  </cols>
  <sheetData>
    <row r="1" spans="1:2" x14ac:dyDescent="0.3">
      <c r="A1" s="3" t="s">
        <v>41</v>
      </c>
      <c r="B1" s="3" t="s">
        <v>42</v>
      </c>
    </row>
    <row r="2" spans="1:2" x14ac:dyDescent="0.3">
      <c r="A2" s="10" t="s">
        <v>18</v>
      </c>
      <c r="B2" s="10">
        <v>7</v>
      </c>
    </row>
    <row r="3" spans="1:2" x14ac:dyDescent="0.3">
      <c r="A3" s="10" t="s">
        <v>19</v>
      </c>
      <c r="B3" s="10">
        <v>6</v>
      </c>
    </row>
    <row r="4" spans="1:2" x14ac:dyDescent="0.3">
      <c r="A4" s="10" t="s">
        <v>17</v>
      </c>
      <c r="B4" s="10">
        <v>5</v>
      </c>
    </row>
    <row r="5" spans="1:2" x14ac:dyDescent="0.3">
      <c r="A5" s="10" t="s">
        <v>21</v>
      </c>
      <c r="B5" s="10">
        <v>4</v>
      </c>
    </row>
    <row r="6" spans="1:2" x14ac:dyDescent="0.3">
      <c r="A6" s="10" t="s">
        <v>23</v>
      </c>
      <c r="B6" s="10">
        <v>3</v>
      </c>
    </row>
    <row r="7" spans="1:2" x14ac:dyDescent="0.3">
      <c r="A7" s="10" t="s">
        <v>20</v>
      </c>
      <c r="B7" s="10">
        <v>2</v>
      </c>
    </row>
    <row r="8" spans="1:2" x14ac:dyDescent="0.3">
      <c r="A8" s="10" t="s">
        <v>22</v>
      </c>
      <c r="B8" s="1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E6B0-E671-4A33-BB24-A713C2BB66BB}">
  <sheetPr codeName="Sheet5"/>
  <dimension ref="A1:BD338"/>
  <sheetViews>
    <sheetView showGridLines="0" zoomScaleNormal="100" workbookViewId="0">
      <selection activeCell="AJ154" sqref="AJ154"/>
    </sheetView>
  </sheetViews>
  <sheetFormatPr defaultColWidth="9.77734375" defaultRowHeight="14.4" x14ac:dyDescent="0.3"/>
  <cols>
    <col min="1" max="1" width="15.5546875" style="5" bestFit="1" customWidth="1"/>
    <col min="2" max="2" width="10.44140625" style="5" bestFit="1" customWidth="1"/>
    <col min="3" max="3" width="11.21875" style="5" bestFit="1" customWidth="1"/>
    <col min="4" max="4" width="10.109375" style="5" bestFit="1" customWidth="1"/>
    <col min="5" max="13" width="7.77734375" style="5" bestFit="1" customWidth="1"/>
    <col min="14" max="16" width="8.77734375" style="5" bestFit="1" customWidth="1"/>
    <col min="17" max="17" width="6.5546875" style="9" bestFit="1" customWidth="1"/>
    <col min="18" max="20" width="9.109375" style="9" bestFit="1" customWidth="1"/>
    <col min="21" max="23" width="10.109375" style="9" bestFit="1" customWidth="1"/>
    <col min="24" max="24" width="8.77734375" style="9" bestFit="1" customWidth="1"/>
    <col min="25" max="28" width="9.109375" style="9" bestFit="1" customWidth="1"/>
    <col min="29" max="29" width="14.5546875" style="5" bestFit="1" customWidth="1"/>
    <col min="30" max="30" width="15" style="5" bestFit="1" customWidth="1"/>
    <col min="31" max="31" width="18.6640625" style="5" bestFit="1" customWidth="1"/>
    <col min="32" max="32" width="13.44140625" style="5" customWidth="1"/>
    <col min="33" max="36" width="9.77734375" style="5"/>
    <col min="37" max="37" width="12.5546875" style="38" bestFit="1" customWidth="1"/>
    <col min="38" max="38" width="13.5546875" style="5" bestFit="1" customWidth="1"/>
    <col min="39" max="41" width="11.33203125" style="5" bestFit="1" customWidth="1"/>
    <col min="42" max="42" width="10.88671875" style="5" bestFit="1" customWidth="1"/>
    <col min="43" max="44" width="12.33203125" style="5" bestFit="1" customWidth="1"/>
    <col min="45" max="45" width="12.5546875" style="5" bestFit="1" customWidth="1"/>
    <col min="46" max="46" width="12" style="5" bestFit="1" customWidth="1"/>
    <col min="47" max="47" width="12.44140625" style="5" bestFit="1" customWidth="1"/>
    <col min="48" max="48" width="12" style="5" bestFit="1" customWidth="1"/>
    <col min="49" max="49" width="12.44140625" style="5" bestFit="1" customWidth="1"/>
    <col min="50" max="50" width="12" style="5" bestFit="1" customWidth="1"/>
    <col min="51" max="51" width="12.44140625" style="5" bestFit="1" customWidth="1"/>
    <col min="52" max="52" width="20.6640625" style="5" bestFit="1" customWidth="1"/>
    <col min="53" max="53" width="9.77734375" style="5"/>
    <col min="54" max="54" width="12.5546875" style="5" bestFit="1" customWidth="1"/>
    <col min="55" max="16384" width="9.77734375" style="5"/>
  </cols>
  <sheetData>
    <row r="1" spans="1:56" x14ac:dyDescent="0.3">
      <c r="A1" s="18" t="s">
        <v>24</v>
      </c>
      <c r="B1" s="19" t="s">
        <v>25</v>
      </c>
      <c r="C1" s="19" t="s">
        <v>0</v>
      </c>
      <c r="D1" s="20" t="s">
        <v>1</v>
      </c>
      <c r="E1" s="19" t="s">
        <v>2</v>
      </c>
      <c r="F1" s="19" t="s">
        <v>3</v>
      </c>
      <c r="G1" s="19" t="s">
        <v>4</v>
      </c>
      <c r="H1" s="19" t="s">
        <v>5</v>
      </c>
      <c r="I1" s="19" t="s">
        <v>6</v>
      </c>
      <c r="J1" s="19" t="s">
        <v>7</v>
      </c>
      <c r="K1" s="19" t="s">
        <v>8</v>
      </c>
      <c r="L1" s="19" t="s">
        <v>9</v>
      </c>
      <c r="M1" s="19" t="s">
        <v>10</v>
      </c>
      <c r="N1" s="19" t="s">
        <v>11</v>
      </c>
      <c r="O1" s="19" t="s">
        <v>12</v>
      </c>
      <c r="P1" s="19" t="s">
        <v>13</v>
      </c>
      <c r="Q1" s="21" t="s">
        <v>26</v>
      </c>
      <c r="R1" s="19" t="s">
        <v>27</v>
      </c>
      <c r="S1" s="19" t="s">
        <v>28</v>
      </c>
      <c r="T1" s="19" t="s">
        <v>29</v>
      </c>
      <c r="U1" s="19" t="s">
        <v>30</v>
      </c>
      <c r="V1" s="19" t="s">
        <v>31</v>
      </c>
      <c r="W1" s="19" t="s">
        <v>32</v>
      </c>
      <c r="X1" s="19" t="s">
        <v>33</v>
      </c>
      <c r="Y1" s="19" t="s">
        <v>34</v>
      </c>
      <c r="Z1" s="19" t="s">
        <v>35</v>
      </c>
      <c r="AA1" s="19" t="s">
        <v>36</v>
      </c>
      <c r="AB1" s="19" t="s">
        <v>37</v>
      </c>
      <c r="AC1" s="19" t="s">
        <v>38</v>
      </c>
      <c r="AD1" s="19" t="s">
        <v>39</v>
      </c>
      <c r="AE1" s="22" t="s">
        <v>40</v>
      </c>
      <c r="AF1" s="19" t="s">
        <v>225</v>
      </c>
      <c r="AG1" s="19" t="s">
        <v>236</v>
      </c>
      <c r="AK1" s="37"/>
      <c r="AL1"/>
    </row>
    <row r="2" spans="1:56" x14ac:dyDescent="0.3">
      <c r="A2" s="4">
        <v>1</v>
      </c>
      <c r="B2" s="6" t="s">
        <v>44</v>
      </c>
      <c r="C2" s="6" t="s">
        <v>16</v>
      </c>
      <c r="D2" s="7">
        <v>37900</v>
      </c>
      <c r="E2" s="6">
        <v>6</v>
      </c>
      <c r="F2" s="6">
        <v>4</v>
      </c>
      <c r="G2" s="6">
        <v>4</v>
      </c>
      <c r="H2" s="6">
        <v>4</v>
      </c>
      <c r="I2" s="6">
        <v>2</v>
      </c>
      <c r="J2" s="6">
        <v>2</v>
      </c>
      <c r="K2" s="6">
        <v>7</v>
      </c>
      <c r="L2" s="6">
        <v>4</v>
      </c>
      <c r="M2" s="6">
        <v>1</v>
      </c>
      <c r="N2" s="6">
        <v>6</v>
      </c>
      <c r="O2" s="6">
        <v>6</v>
      </c>
      <c r="P2" s="6">
        <v>4</v>
      </c>
      <c r="Q2" s="8">
        <f t="shared" ref="Q2:Q33" si="0">7-H2</f>
        <v>3</v>
      </c>
      <c r="R2" s="8">
        <f t="shared" ref="R2:R33" si="1">7-I2</f>
        <v>5</v>
      </c>
      <c r="S2" s="8">
        <f t="shared" ref="S2:S33" si="2">7-J2</f>
        <v>5</v>
      </c>
      <c r="T2" s="8">
        <f t="shared" ref="T2:T33" si="3">7-M2</f>
        <v>6</v>
      </c>
      <c r="U2" s="8">
        <f t="shared" ref="U2:U33" si="4">7-N2</f>
        <v>1</v>
      </c>
      <c r="V2" s="8">
        <f t="shared" ref="V2:V33" si="5">7-O2</f>
        <v>1</v>
      </c>
      <c r="W2" s="8">
        <f t="shared" ref="W2:W33" si="6">7-P2</f>
        <v>3</v>
      </c>
      <c r="X2" s="8">
        <f t="shared" ref="X2:X33" si="7">E2</f>
        <v>6</v>
      </c>
      <c r="Y2" s="8">
        <f t="shared" ref="Y2:Y33" si="8">F2</f>
        <v>4</v>
      </c>
      <c r="Z2" s="8">
        <f t="shared" ref="Z2:Z33" si="9">G2</f>
        <v>4</v>
      </c>
      <c r="AA2" s="8">
        <f t="shared" ref="AA2:AA33" si="10">K2</f>
        <v>7</v>
      </c>
      <c r="AB2" s="8">
        <f t="shared" ref="AB2:AB33" si="11">L2</f>
        <v>4</v>
      </c>
      <c r="AC2" s="6">
        <f t="shared" ref="AC2:AC33" si="12">SUM(Q2:W2)</f>
        <v>24</v>
      </c>
      <c r="AD2" s="6">
        <f t="shared" ref="AD2:AD33" si="13">SUM(X2:AB2)</f>
        <v>25</v>
      </c>
      <c r="AE2" s="6">
        <f t="shared" ref="AE2:AE33" si="14">AC2+AD2</f>
        <v>49</v>
      </c>
      <c r="AF2" s="6" t="str">
        <f t="shared" ref="AF2:AF33" si="15">IF(AE2&lt;=40,"Less Then 40","More Then 40")</f>
        <v>More Then 40</v>
      </c>
      <c r="AG2" s="36"/>
    </row>
    <row r="3" spans="1:56" x14ac:dyDescent="0.3">
      <c r="A3" s="4">
        <v>2</v>
      </c>
      <c r="B3" s="6" t="s">
        <v>45</v>
      </c>
      <c r="C3" s="6" t="s">
        <v>16</v>
      </c>
      <c r="D3" s="7">
        <v>38160</v>
      </c>
      <c r="E3" s="6">
        <v>6</v>
      </c>
      <c r="F3" s="6">
        <v>6</v>
      </c>
      <c r="G3" s="6">
        <v>1</v>
      </c>
      <c r="H3" s="6">
        <v>1</v>
      </c>
      <c r="I3" s="6">
        <v>6</v>
      </c>
      <c r="J3" s="6">
        <v>4</v>
      </c>
      <c r="K3" s="6">
        <v>6</v>
      </c>
      <c r="L3" s="6">
        <v>6</v>
      </c>
      <c r="M3" s="6">
        <v>6</v>
      </c>
      <c r="N3" s="6">
        <v>1</v>
      </c>
      <c r="O3" s="6">
        <v>6</v>
      </c>
      <c r="P3" s="6">
        <v>1</v>
      </c>
      <c r="Q3" s="8">
        <f t="shared" si="0"/>
        <v>6</v>
      </c>
      <c r="R3" s="8">
        <f t="shared" si="1"/>
        <v>1</v>
      </c>
      <c r="S3" s="8">
        <f t="shared" si="2"/>
        <v>3</v>
      </c>
      <c r="T3" s="8">
        <f t="shared" si="3"/>
        <v>1</v>
      </c>
      <c r="U3" s="8">
        <f t="shared" si="4"/>
        <v>6</v>
      </c>
      <c r="V3" s="8">
        <f t="shared" si="5"/>
        <v>1</v>
      </c>
      <c r="W3" s="8">
        <f t="shared" si="6"/>
        <v>6</v>
      </c>
      <c r="X3" s="8">
        <f t="shared" si="7"/>
        <v>6</v>
      </c>
      <c r="Y3" s="8">
        <f t="shared" si="8"/>
        <v>6</v>
      </c>
      <c r="Z3" s="8">
        <f t="shared" si="9"/>
        <v>1</v>
      </c>
      <c r="AA3" s="8">
        <f t="shared" si="10"/>
        <v>6</v>
      </c>
      <c r="AB3" s="8">
        <f t="shared" si="11"/>
        <v>6</v>
      </c>
      <c r="AC3" s="6">
        <f t="shared" si="12"/>
        <v>24</v>
      </c>
      <c r="AD3" s="6">
        <f t="shared" si="13"/>
        <v>25</v>
      </c>
      <c r="AE3" s="6">
        <f t="shared" si="14"/>
        <v>49</v>
      </c>
      <c r="AF3" s="6" t="str">
        <f t="shared" si="15"/>
        <v>More Then 40</v>
      </c>
      <c r="AG3" s="6"/>
    </row>
    <row r="4" spans="1:56" x14ac:dyDescent="0.3">
      <c r="A4" s="4">
        <v>3</v>
      </c>
      <c r="B4" s="6" t="s">
        <v>46</v>
      </c>
      <c r="C4" s="6" t="s">
        <v>14</v>
      </c>
      <c r="D4" s="7">
        <v>37987</v>
      </c>
      <c r="E4" s="6">
        <v>4</v>
      </c>
      <c r="F4" s="6">
        <v>6</v>
      </c>
      <c r="G4" s="6">
        <v>4</v>
      </c>
      <c r="H4" s="6">
        <v>4</v>
      </c>
      <c r="I4" s="6">
        <v>6</v>
      </c>
      <c r="J4" s="6">
        <v>4</v>
      </c>
      <c r="K4" s="6">
        <v>4</v>
      </c>
      <c r="L4" s="6">
        <v>6</v>
      </c>
      <c r="M4" s="6">
        <v>6</v>
      </c>
      <c r="N4" s="6">
        <v>4</v>
      </c>
      <c r="O4" s="6">
        <v>4</v>
      </c>
      <c r="P4" s="6">
        <v>4</v>
      </c>
      <c r="Q4" s="8">
        <f t="shared" si="0"/>
        <v>3</v>
      </c>
      <c r="R4" s="8">
        <f t="shared" si="1"/>
        <v>1</v>
      </c>
      <c r="S4" s="8">
        <f t="shared" si="2"/>
        <v>3</v>
      </c>
      <c r="T4" s="8">
        <f t="shared" si="3"/>
        <v>1</v>
      </c>
      <c r="U4" s="8">
        <f t="shared" si="4"/>
        <v>3</v>
      </c>
      <c r="V4" s="8">
        <f t="shared" si="5"/>
        <v>3</v>
      </c>
      <c r="W4" s="8">
        <f t="shared" si="6"/>
        <v>3</v>
      </c>
      <c r="X4" s="8">
        <f t="shared" si="7"/>
        <v>4</v>
      </c>
      <c r="Y4" s="8">
        <f t="shared" si="8"/>
        <v>6</v>
      </c>
      <c r="Z4" s="8">
        <f t="shared" si="9"/>
        <v>4</v>
      </c>
      <c r="AA4" s="8">
        <f t="shared" si="10"/>
        <v>4</v>
      </c>
      <c r="AB4" s="8">
        <f t="shared" si="11"/>
        <v>6</v>
      </c>
      <c r="AC4" s="6">
        <f t="shared" si="12"/>
        <v>17</v>
      </c>
      <c r="AD4" s="6">
        <f t="shared" si="13"/>
        <v>24</v>
      </c>
      <c r="AE4" s="6">
        <f t="shared" si="14"/>
        <v>41</v>
      </c>
      <c r="AF4" s="6" t="str">
        <f t="shared" si="15"/>
        <v>More Then 40</v>
      </c>
      <c r="AG4" s="6"/>
      <c r="BB4" s="32" t="s">
        <v>226</v>
      </c>
      <c r="BC4"/>
      <c r="BD4"/>
    </row>
    <row r="5" spans="1:56" x14ac:dyDescent="0.3">
      <c r="A5" s="4">
        <v>4</v>
      </c>
      <c r="B5" s="6" t="s">
        <v>47</v>
      </c>
      <c r="C5" s="6" t="s">
        <v>14</v>
      </c>
      <c r="D5" s="7">
        <v>37981</v>
      </c>
      <c r="E5" s="6">
        <v>2</v>
      </c>
      <c r="F5" s="6">
        <v>2</v>
      </c>
      <c r="G5" s="6">
        <v>4</v>
      </c>
      <c r="H5" s="6">
        <v>6</v>
      </c>
      <c r="I5" s="6">
        <v>2</v>
      </c>
      <c r="J5" s="6">
        <v>4</v>
      </c>
      <c r="K5" s="6">
        <v>2</v>
      </c>
      <c r="L5" s="6">
        <v>6</v>
      </c>
      <c r="M5" s="6">
        <v>6</v>
      </c>
      <c r="N5" s="6">
        <v>2</v>
      </c>
      <c r="O5" s="6">
        <v>6</v>
      </c>
      <c r="P5" s="6">
        <v>4</v>
      </c>
      <c r="Q5" s="8">
        <f t="shared" si="0"/>
        <v>1</v>
      </c>
      <c r="R5" s="8">
        <f t="shared" si="1"/>
        <v>5</v>
      </c>
      <c r="S5" s="8">
        <f t="shared" si="2"/>
        <v>3</v>
      </c>
      <c r="T5" s="8">
        <f t="shared" si="3"/>
        <v>1</v>
      </c>
      <c r="U5" s="8">
        <f t="shared" si="4"/>
        <v>5</v>
      </c>
      <c r="V5" s="8">
        <f t="shared" si="5"/>
        <v>1</v>
      </c>
      <c r="W5" s="8">
        <f t="shared" si="6"/>
        <v>3</v>
      </c>
      <c r="X5" s="8">
        <f t="shared" si="7"/>
        <v>2</v>
      </c>
      <c r="Y5" s="8">
        <f t="shared" si="8"/>
        <v>2</v>
      </c>
      <c r="Z5" s="8">
        <f t="shared" si="9"/>
        <v>4</v>
      </c>
      <c r="AA5" s="8">
        <f t="shared" si="10"/>
        <v>2</v>
      </c>
      <c r="AB5" s="8">
        <f t="shared" si="11"/>
        <v>6</v>
      </c>
      <c r="AC5" s="6">
        <f t="shared" si="12"/>
        <v>19</v>
      </c>
      <c r="AD5" s="6">
        <f t="shared" si="13"/>
        <v>16</v>
      </c>
      <c r="AE5" s="6">
        <f t="shared" si="14"/>
        <v>35</v>
      </c>
      <c r="AF5" s="6" t="str">
        <f t="shared" si="15"/>
        <v>Less Then 40</v>
      </c>
      <c r="AG5" s="6"/>
      <c r="BB5" s="33" t="s">
        <v>230</v>
      </c>
      <c r="BC5"/>
      <c r="BD5"/>
    </row>
    <row r="6" spans="1:56" x14ac:dyDescent="0.3">
      <c r="A6" s="4">
        <v>5</v>
      </c>
      <c r="B6" s="6" t="s">
        <v>48</v>
      </c>
      <c r="C6" s="6" t="s">
        <v>16</v>
      </c>
      <c r="D6" s="7">
        <v>38072</v>
      </c>
      <c r="E6" s="6">
        <v>1</v>
      </c>
      <c r="F6" s="6">
        <v>6</v>
      </c>
      <c r="G6" s="6">
        <v>6</v>
      </c>
      <c r="H6" s="6">
        <v>1</v>
      </c>
      <c r="I6" s="6">
        <v>6</v>
      </c>
      <c r="J6" s="6">
        <v>4</v>
      </c>
      <c r="K6" s="6">
        <v>2</v>
      </c>
      <c r="L6" s="6">
        <v>6</v>
      </c>
      <c r="M6" s="6">
        <v>6</v>
      </c>
      <c r="N6" s="6">
        <v>4</v>
      </c>
      <c r="O6" s="6">
        <v>6</v>
      </c>
      <c r="P6" s="6">
        <v>6</v>
      </c>
      <c r="Q6" s="8">
        <f t="shared" si="0"/>
        <v>6</v>
      </c>
      <c r="R6" s="8">
        <f t="shared" si="1"/>
        <v>1</v>
      </c>
      <c r="S6" s="8">
        <f t="shared" si="2"/>
        <v>3</v>
      </c>
      <c r="T6" s="8">
        <f t="shared" si="3"/>
        <v>1</v>
      </c>
      <c r="U6" s="8">
        <f t="shared" si="4"/>
        <v>3</v>
      </c>
      <c r="V6" s="8">
        <f t="shared" si="5"/>
        <v>1</v>
      </c>
      <c r="W6" s="8">
        <f t="shared" si="6"/>
        <v>1</v>
      </c>
      <c r="X6" s="8">
        <f t="shared" si="7"/>
        <v>1</v>
      </c>
      <c r="Y6" s="8">
        <f t="shared" si="8"/>
        <v>6</v>
      </c>
      <c r="Z6" s="8">
        <f t="shared" si="9"/>
        <v>6</v>
      </c>
      <c r="AA6" s="8">
        <f t="shared" si="10"/>
        <v>2</v>
      </c>
      <c r="AB6" s="8">
        <f t="shared" si="11"/>
        <v>6</v>
      </c>
      <c r="AC6" s="6">
        <f t="shared" si="12"/>
        <v>16</v>
      </c>
      <c r="AD6" s="6">
        <f t="shared" si="13"/>
        <v>21</v>
      </c>
      <c r="AE6" s="6">
        <f t="shared" si="14"/>
        <v>37</v>
      </c>
      <c r="AF6" s="6" t="str">
        <f t="shared" si="15"/>
        <v>Less Then 40</v>
      </c>
      <c r="AG6" s="6"/>
      <c r="BB6" s="33" t="s">
        <v>233</v>
      </c>
      <c r="BC6"/>
      <c r="BD6"/>
    </row>
    <row r="7" spans="1:56" x14ac:dyDescent="0.3">
      <c r="A7" s="4">
        <v>6</v>
      </c>
      <c r="B7" s="6" t="s">
        <v>49</v>
      </c>
      <c r="C7" s="6" t="s">
        <v>16</v>
      </c>
      <c r="D7" s="7">
        <v>37918</v>
      </c>
      <c r="E7" s="6">
        <v>6</v>
      </c>
      <c r="F7" s="6">
        <v>4</v>
      </c>
      <c r="G7" s="6">
        <v>1</v>
      </c>
      <c r="H7" s="6">
        <v>6</v>
      </c>
      <c r="I7" s="6">
        <v>4</v>
      </c>
      <c r="J7" s="6">
        <v>6</v>
      </c>
      <c r="K7" s="6">
        <v>7</v>
      </c>
      <c r="L7" s="6">
        <v>1</v>
      </c>
      <c r="M7" s="6">
        <v>2</v>
      </c>
      <c r="N7" s="6">
        <v>6</v>
      </c>
      <c r="O7" s="6">
        <v>4</v>
      </c>
      <c r="P7" s="6">
        <v>6</v>
      </c>
      <c r="Q7" s="8">
        <f t="shared" si="0"/>
        <v>1</v>
      </c>
      <c r="R7" s="8">
        <f t="shared" si="1"/>
        <v>3</v>
      </c>
      <c r="S7" s="8">
        <f t="shared" si="2"/>
        <v>1</v>
      </c>
      <c r="T7" s="8">
        <f t="shared" si="3"/>
        <v>5</v>
      </c>
      <c r="U7" s="8">
        <f t="shared" si="4"/>
        <v>1</v>
      </c>
      <c r="V7" s="8">
        <f t="shared" si="5"/>
        <v>3</v>
      </c>
      <c r="W7" s="8">
        <f t="shared" si="6"/>
        <v>1</v>
      </c>
      <c r="X7" s="8">
        <f t="shared" si="7"/>
        <v>6</v>
      </c>
      <c r="Y7" s="8">
        <f t="shared" si="8"/>
        <v>4</v>
      </c>
      <c r="Z7" s="8">
        <f t="shared" si="9"/>
        <v>1</v>
      </c>
      <c r="AA7" s="8">
        <f t="shared" si="10"/>
        <v>7</v>
      </c>
      <c r="AB7" s="8">
        <f t="shared" si="11"/>
        <v>1</v>
      </c>
      <c r="AC7" s="6">
        <f t="shared" si="12"/>
        <v>15</v>
      </c>
      <c r="AD7" s="6">
        <f t="shared" si="13"/>
        <v>19</v>
      </c>
      <c r="AE7" s="6">
        <f t="shared" si="14"/>
        <v>34</v>
      </c>
      <c r="AF7" s="6" t="str">
        <f t="shared" si="15"/>
        <v>Less Then 40</v>
      </c>
      <c r="AG7" s="6"/>
      <c r="BB7" s="33" t="s">
        <v>227</v>
      </c>
      <c r="BC7"/>
      <c r="BD7"/>
    </row>
    <row r="8" spans="1:56" x14ac:dyDescent="0.3">
      <c r="A8" s="4">
        <v>7</v>
      </c>
      <c r="B8" s="6" t="s">
        <v>50</v>
      </c>
      <c r="C8" s="6" t="s">
        <v>14</v>
      </c>
      <c r="D8" s="7">
        <v>37995</v>
      </c>
      <c r="E8" s="6">
        <v>4</v>
      </c>
      <c r="F8" s="6">
        <v>6</v>
      </c>
      <c r="G8" s="6">
        <v>2</v>
      </c>
      <c r="H8" s="6">
        <v>4</v>
      </c>
      <c r="I8" s="6">
        <v>6</v>
      </c>
      <c r="J8" s="6">
        <v>6</v>
      </c>
      <c r="K8" s="6">
        <v>4</v>
      </c>
      <c r="L8" s="6">
        <v>4</v>
      </c>
      <c r="M8" s="6">
        <v>4</v>
      </c>
      <c r="N8" s="6">
        <v>6</v>
      </c>
      <c r="O8" s="6">
        <v>6</v>
      </c>
      <c r="P8" s="6">
        <v>6</v>
      </c>
      <c r="Q8" s="8">
        <f t="shared" si="0"/>
        <v>3</v>
      </c>
      <c r="R8" s="8">
        <f t="shared" si="1"/>
        <v>1</v>
      </c>
      <c r="S8" s="8">
        <f t="shared" si="2"/>
        <v>1</v>
      </c>
      <c r="T8" s="8">
        <f t="shared" si="3"/>
        <v>3</v>
      </c>
      <c r="U8" s="8">
        <f t="shared" si="4"/>
        <v>1</v>
      </c>
      <c r="V8" s="8">
        <f t="shared" si="5"/>
        <v>1</v>
      </c>
      <c r="W8" s="8">
        <f t="shared" si="6"/>
        <v>1</v>
      </c>
      <c r="X8" s="8">
        <f t="shared" si="7"/>
        <v>4</v>
      </c>
      <c r="Y8" s="8">
        <f t="shared" si="8"/>
        <v>6</v>
      </c>
      <c r="Z8" s="8">
        <f t="shared" si="9"/>
        <v>2</v>
      </c>
      <c r="AA8" s="8">
        <f t="shared" si="10"/>
        <v>4</v>
      </c>
      <c r="AB8" s="8">
        <f t="shared" si="11"/>
        <v>4</v>
      </c>
      <c r="AC8" s="6">
        <f t="shared" si="12"/>
        <v>11</v>
      </c>
      <c r="AD8" s="6">
        <f t="shared" si="13"/>
        <v>20</v>
      </c>
      <c r="AE8" s="6">
        <f t="shared" si="14"/>
        <v>31</v>
      </c>
      <c r="AF8" s="6" t="str">
        <f t="shared" si="15"/>
        <v>Less Then 40</v>
      </c>
      <c r="AG8" s="6"/>
      <c r="BB8"/>
      <c r="BC8"/>
      <c r="BD8"/>
    </row>
    <row r="9" spans="1:56" x14ac:dyDescent="0.3">
      <c r="A9" s="4">
        <v>8</v>
      </c>
      <c r="B9" s="6" t="s">
        <v>51</v>
      </c>
      <c r="C9" s="6" t="s">
        <v>14</v>
      </c>
      <c r="D9" s="7">
        <v>38080</v>
      </c>
      <c r="E9" s="6">
        <v>7</v>
      </c>
      <c r="F9" s="6">
        <v>7</v>
      </c>
      <c r="G9" s="6">
        <v>7</v>
      </c>
      <c r="H9" s="6">
        <v>1</v>
      </c>
      <c r="I9" s="6">
        <v>7</v>
      </c>
      <c r="J9" s="6">
        <v>6</v>
      </c>
      <c r="K9" s="6">
        <v>5</v>
      </c>
      <c r="L9" s="6">
        <v>3</v>
      </c>
      <c r="M9" s="6">
        <v>1</v>
      </c>
      <c r="N9" s="6">
        <v>1</v>
      </c>
      <c r="O9" s="6">
        <v>7</v>
      </c>
      <c r="P9" s="6">
        <v>7</v>
      </c>
      <c r="Q9" s="8">
        <f t="shared" si="0"/>
        <v>6</v>
      </c>
      <c r="R9" s="8">
        <f t="shared" si="1"/>
        <v>0</v>
      </c>
      <c r="S9" s="8">
        <f t="shared" si="2"/>
        <v>1</v>
      </c>
      <c r="T9" s="8">
        <f t="shared" si="3"/>
        <v>6</v>
      </c>
      <c r="U9" s="8">
        <f t="shared" si="4"/>
        <v>6</v>
      </c>
      <c r="V9" s="8">
        <f t="shared" si="5"/>
        <v>0</v>
      </c>
      <c r="W9" s="8">
        <f t="shared" si="6"/>
        <v>0</v>
      </c>
      <c r="X9" s="8">
        <f t="shared" si="7"/>
        <v>7</v>
      </c>
      <c r="Y9" s="8">
        <f t="shared" si="8"/>
        <v>7</v>
      </c>
      <c r="Z9" s="8">
        <f t="shared" si="9"/>
        <v>7</v>
      </c>
      <c r="AA9" s="8">
        <f t="shared" si="10"/>
        <v>5</v>
      </c>
      <c r="AB9" s="8">
        <f t="shared" si="11"/>
        <v>3</v>
      </c>
      <c r="AC9" s="6">
        <f t="shared" si="12"/>
        <v>19</v>
      </c>
      <c r="AD9" s="6">
        <f t="shared" si="13"/>
        <v>29</v>
      </c>
      <c r="AE9" s="6">
        <f t="shared" si="14"/>
        <v>48</v>
      </c>
      <c r="AF9" s="6" t="str">
        <f t="shared" si="15"/>
        <v>More Then 40</v>
      </c>
      <c r="AG9" s="6"/>
      <c r="BB9"/>
      <c r="BC9"/>
      <c r="BD9"/>
    </row>
    <row r="10" spans="1:56" x14ac:dyDescent="0.3">
      <c r="A10" s="4">
        <v>9</v>
      </c>
      <c r="B10" s="6" t="s">
        <v>52</v>
      </c>
      <c r="C10" s="6" t="s">
        <v>15</v>
      </c>
      <c r="D10" s="7">
        <v>38279</v>
      </c>
      <c r="E10" s="6">
        <v>7</v>
      </c>
      <c r="F10" s="6">
        <v>1</v>
      </c>
      <c r="G10" s="6">
        <v>7</v>
      </c>
      <c r="H10" s="6">
        <v>1</v>
      </c>
      <c r="I10" s="6">
        <v>7</v>
      </c>
      <c r="J10" s="6">
        <v>6</v>
      </c>
      <c r="K10" s="6">
        <v>5</v>
      </c>
      <c r="L10" s="6">
        <v>3</v>
      </c>
      <c r="M10" s="6">
        <v>1</v>
      </c>
      <c r="N10" s="6">
        <v>1</v>
      </c>
      <c r="O10" s="6">
        <v>4</v>
      </c>
      <c r="P10" s="6">
        <v>7</v>
      </c>
      <c r="Q10" s="8">
        <f t="shared" si="0"/>
        <v>6</v>
      </c>
      <c r="R10" s="8">
        <f t="shared" si="1"/>
        <v>0</v>
      </c>
      <c r="S10" s="8">
        <f t="shared" si="2"/>
        <v>1</v>
      </c>
      <c r="T10" s="8">
        <f t="shared" si="3"/>
        <v>6</v>
      </c>
      <c r="U10" s="8">
        <f t="shared" si="4"/>
        <v>6</v>
      </c>
      <c r="V10" s="8">
        <f t="shared" si="5"/>
        <v>3</v>
      </c>
      <c r="W10" s="8">
        <f t="shared" si="6"/>
        <v>0</v>
      </c>
      <c r="X10" s="8">
        <f t="shared" si="7"/>
        <v>7</v>
      </c>
      <c r="Y10" s="8">
        <f t="shared" si="8"/>
        <v>1</v>
      </c>
      <c r="Z10" s="8">
        <f t="shared" si="9"/>
        <v>7</v>
      </c>
      <c r="AA10" s="8">
        <f t="shared" si="10"/>
        <v>5</v>
      </c>
      <c r="AB10" s="8">
        <f t="shared" si="11"/>
        <v>3</v>
      </c>
      <c r="AC10" s="6">
        <f t="shared" si="12"/>
        <v>22</v>
      </c>
      <c r="AD10" s="6">
        <f t="shared" si="13"/>
        <v>23</v>
      </c>
      <c r="AE10" s="6">
        <f t="shared" si="14"/>
        <v>45</v>
      </c>
      <c r="AF10" s="6" t="str">
        <f t="shared" si="15"/>
        <v>More Then 40</v>
      </c>
      <c r="AG10" s="6"/>
      <c r="BB10"/>
      <c r="BC10"/>
      <c r="BD10"/>
    </row>
    <row r="11" spans="1:56" x14ac:dyDescent="0.3">
      <c r="A11" s="4">
        <v>10</v>
      </c>
      <c r="B11" s="6" t="s">
        <v>53</v>
      </c>
      <c r="C11" s="6" t="s">
        <v>15</v>
      </c>
      <c r="D11" s="7">
        <v>38128</v>
      </c>
      <c r="E11" s="6">
        <v>5</v>
      </c>
      <c r="F11" s="6">
        <v>4</v>
      </c>
      <c r="G11" s="6">
        <v>7</v>
      </c>
      <c r="H11" s="6">
        <v>3</v>
      </c>
      <c r="I11" s="6">
        <v>7</v>
      </c>
      <c r="J11" s="6">
        <v>6</v>
      </c>
      <c r="K11" s="6">
        <v>5</v>
      </c>
      <c r="L11" s="6">
        <v>3</v>
      </c>
      <c r="M11" s="6">
        <v>1</v>
      </c>
      <c r="N11" s="6">
        <v>1</v>
      </c>
      <c r="O11" s="6">
        <v>6</v>
      </c>
      <c r="P11" s="6">
        <v>7</v>
      </c>
      <c r="Q11" s="8">
        <f t="shared" si="0"/>
        <v>4</v>
      </c>
      <c r="R11" s="8">
        <f t="shared" si="1"/>
        <v>0</v>
      </c>
      <c r="S11" s="8">
        <f t="shared" si="2"/>
        <v>1</v>
      </c>
      <c r="T11" s="8">
        <f t="shared" si="3"/>
        <v>6</v>
      </c>
      <c r="U11" s="8">
        <f t="shared" si="4"/>
        <v>6</v>
      </c>
      <c r="V11" s="8">
        <f t="shared" si="5"/>
        <v>1</v>
      </c>
      <c r="W11" s="8">
        <f t="shared" si="6"/>
        <v>0</v>
      </c>
      <c r="X11" s="8">
        <f t="shared" si="7"/>
        <v>5</v>
      </c>
      <c r="Y11" s="8">
        <f t="shared" si="8"/>
        <v>4</v>
      </c>
      <c r="Z11" s="8">
        <f t="shared" si="9"/>
        <v>7</v>
      </c>
      <c r="AA11" s="8">
        <f t="shared" si="10"/>
        <v>5</v>
      </c>
      <c r="AB11" s="8">
        <f t="shared" si="11"/>
        <v>3</v>
      </c>
      <c r="AC11" s="6">
        <f t="shared" si="12"/>
        <v>18</v>
      </c>
      <c r="AD11" s="6">
        <f t="shared" si="13"/>
        <v>24</v>
      </c>
      <c r="AE11" s="6">
        <f t="shared" si="14"/>
        <v>42</v>
      </c>
      <c r="AF11" s="6" t="str">
        <f t="shared" si="15"/>
        <v>More Then 40</v>
      </c>
      <c r="AG11" s="6"/>
      <c r="BB11"/>
      <c r="BC11"/>
      <c r="BD11"/>
    </row>
    <row r="12" spans="1:56" x14ac:dyDescent="0.3">
      <c r="A12" s="4">
        <v>11</v>
      </c>
      <c r="B12" s="6" t="s">
        <v>54</v>
      </c>
      <c r="C12" s="6" t="s">
        <v>14</v>
      </c>
      <c r="D12" s="7">
        <v>38080</v>
      </c>
      <c r="E12" s="6">
        <v>4</v>
      </c>
      <c r="F12" s="6">
        <v>5</v>
      </c>
      <c r="G12" s="6">
        <v>6</v>
      </c>
      <c r="H12" s="6">
        <v>3</v>
      </c>
      <c r="I12" s="6">
        <v>7</v>
      </c>
      <c r="J12" s="6">
        <v>6</v>
      </c>
      <c r="K12" s="6">
        <v>5</v>
      </c>
      <c r="L12" s="6">
        <v>3</v>
      </c>
      <c r="M12" s="6">
        <v>1</v>
      </c>
      <c r="N12" s="6">
        <v>3</v>
      </c>
      <c r="O12" s="6">
        <v>5</v>
      </c>
      <c r="P12" s="6">
        <v>7</v>
      </c>
      <c r="Q12" s="8">
        <f t="shared" si="0"/>
        <v>4</v>
      </c>
      <c r="R12" s="8">
        <f t="shared" si="1"/>
        <v>0</v>
      </c>
      <c r="S12" s="8">
        <f t="shared" si="2"/>
        <v>1</v>
      </c>
      <c r="T12" s="8">
        <f t="shared" si="3"/>
        <v>6</v>
      </c>
      <c r="U12" s="8">
        <f t="shared" si="4"/>
        <v>4</v>
      </c>
      <c r="V12" s="8">
        <f t="shared" si="5"/>
        <v>2</v>
      </c>
      <c r="W12" s="8">
        <f t="shared" si="6"/>
        <v>0</v>
      </c>
      <c r="X12" s="8">
        <f t="shared" si="7"/>
        <v>4</v>
      </c>
      <c r="Y12" s="8">
        <f t="shared" si="8"/>
        <v>5</v>
      </c>
      <c r="Z12" s="8">
        <f t="shared" si="9"/>
        <v>6</v>
      </c>
      <c r="AA12" s="8">
        <f t="shared" si="10"/>
        <v>5</v>
      </c>
      <c r="AB12" s="8">
        <f t="shared" si="11"/>
        <v>3</v>
      </c>
      <c r="AC12" s="6">
        <f t="shared" si="12"/>
        <v>17</v>
      </c>
      <c r="AD12" s="6">
        <f t="shared" si="13"/>
        <v>23</v>
      </c>
      <c r="AE12" s="6">
        <f t="shared" si="14"/>
        <v>40</v>
      </c>
      <c r="AF12" s="6" t="str">
        <f t="shared" si="15"/>
        <v>Less Then 40</v>
      </c>
      <c r="AG12" s="6"/>
      <c r="BB12"/>
      <c r="BC12"/>
      <c r="BD12"/>
    </row>
    <row r="13" spans="1:56" x14ac:dyDescent="0.3">
      <c r="A13" s="4">
        <v>12</v>
      </c>
      <c r="B13" s="6" t="s">
        <v>55</v>
      </c>
      <c r="C13" s="6" t="s">
        <v>14</v>
      </c>
      <c r="D13" s="7">
        <v>38148</v>
      </c>
      <c r="E13" s="6">
        <v>3</v>
      </c>
      <c r="F13" s="6">
        <v>3</v>
      </c>
      <c r="G13" s="6">
        <v>5</v>
      </c>
      <c r="H13" s="6">
        <v>2</v>
      </c>
      <c r="I13" s="6">
        <v>7</v>
      </c>
      <c r="J13" s="6">
        <v>6</v>
      </c>
      <c r="K13" s="6">
        <v>6</v>
      </c>
      <c r="L13" s="6">
        <v>3</v>
      </c>
      <c r="M13" s="6">
        <v>1</v>
      </c>
      <c r="N13" s="6">
        <v>4</v>
      </c>
      <c r="O13" s="6">
        <v>4</v>
      </c>
      <c r="P13" s="6">
        <v>7</v>
      </c>
      <c r="Q13" s="8">
        <f t="shared" si="0"/>
        <v>5</v>
      </c>
      <c r="R13" s="8">
        <f t="shared" si="1"/>
        <v>0</v>
      </c>
      <c r="S13" s="8">
        <f t="shared" si="2"/>
        <v>1</v>
      </c>
      <c r="T13" s="8">
        <f t="shared" si="3"/>
        <v>6</v>
      </c>
      <c r="U13" s="8">
        <f t="shared" si="4"/>
        <v>3</v>
      </c>
      <c r="V13" s="8">
        <f t="shared" si="5"/>
        <v>3</v>
      </c>
      <c r="W13" s="8">
        <f t="shared" si="6"/>
        <v>0</v>
      </c>
      <c r="X13" s="8">
        <f t="shared" si="7"/>
        <v>3</v>
      </c>
      <c r="Y13" s="8">
        <f t="shared" si="8"/>
        <v>3</v>
      </c>
      <c r="Z13" s="8">
        <f t="shared" si="9"/>
        <v>5</v>
      </c>
      <c r="AA13" s="8">
        <f t="shared" si="10"/>
        <v>6</v>
      </c>
      <c r="AB13" s="8">
        <f t="shared" si="11"/>
        <v>3</v>
      </c>
      <c r="AC13" s="6">
        <f t="shared" si="12"/>
        <v>18</v>
      </c>
      <c r="AD13" s="6">
        <f t="shared" si="13"/>
        <v>20</v>
      </c>
      <c r="AE13" s="6">
        <f t="shared" si="14"/>
        <v>38</v>
      </c>
      <c r="AF13" s="6" t="str">
        <f t="shared" si="15"/>
        <v>Less Then 40</v>
      </c>
      <c r="AG13" s="6"/>
      <c r="BB13"/>
      <c r="BC13"/>
      <c r="BD13"/>
    </row>
    <row r="14" spans="1:56" x14ac:dyDescent="0.3">
      <c r="A14" s="4">
        <v>13</v>
      </c>
      <c r="B14" s="6" t="s">
        <v>56</v>
      </c>
      <c r="C14" s="6" t="s">
        <v>15</v>
      </c>
      <c r="D14" s="7">
        <v>38114</v>
      </c>
      <c r="E14" s="6">
        <v>6</v>
      </c>
      <c r="F14" s="6">
        <v>5</v>
      </c>
      <c r="G14" s="6">
        <v>5</v>
      </c>
      <c r="H14" s="6">
        <v>4</v>
      </c>
      <c r="I14" s="6">
        <v>4</v>
      </c>
      <c r="J14" s="6">
        <v>5</v>
      </c>
      <c r="K14" s="6">
        <v>5</v>
      </c>
      <c r="L14" s="6">
        <v>5</v>
      </c>
      <c r="M14" s="6">
        <v>4</v>
      </c>
      <c r="N14" s="6">
        <v>3</v>
      </c>
      <c r="O14" s="6">
        <v>3</v>
      </c>
      <c r="P14" s="6">
        <v>4</v>
      </c>
      <c r="Q14" s="8">
        <f t="shared" si="0"/>
        <v>3</v>
      </c>
      <c r="R14" s="8">
        <f t="shared" si="1"/>
        <v>3</v>
      </c>
      <c r="S14" s="8">
        <f t="shared" si="2"/>
        <v>2</v>
      </c>
      <c r="T14" s="8">
        <f t="shared" si="3"/>
        <v>3</v>
      </c>
      <c r="U14" s="8">
        <f t="shared" si="4"/>
        <v>4</v>
      </c>
      <c r="V14" s="8">
        <f t="shared" si="5"/>
        <v>4</v>
      </c>
      <c r="W14" s="8">
        <f t="shared" si="6"/>
        <v>3</v>
      </c>
      <c r="X14" s="8">
        <f t="shared" si="7"/>
        <v>6</v>
      </c>
      <c r="Y14" s="8">
        <f t="shared" si="8"/>
        <v>5</v>
      </c>
      <c r="Z14" s="8">
        <f t="shared" si="9"/>
        <v>5</v>
      </c>
      <c r="AA14" s="8">
        <f t="shared" si="10"/>
        <v>5</v>
      </c>
      <c r="AB14" s="8">
        <f t="shared" si="11"/>
        <v>5</v>
      </c>
      <c r="AC14" s="6">
        <f t="shared" si="12"/>
        <v>22</v>
      </c>
      <c r="AD14" s="6">
        <f t="shared" si="13"/>
        <v>26</v>
      </c>
      <c r="AE14" s="6">
        <f t="shared" si="14"/>
        <v>48</v>
      </c>
      <c r="AF14" s="6" t="str">
        <f t="shared" si="15"/>
        <v>More Then 40</v>
      </c>
      <c r="AG14" s="6"/>
      <c r="BB14"/>
      <c r="BC14"/>
      <c r="BD14"/>
    </row>
    <row r="15" spans="1:56" x14ac:dyDescent="0.3">
      <c r="A15" s="4">
        <v>14</v>
      </c>
      <c r="B15" s="6" t="s">
        <v>57</v>
      </c>
      <c r="C15" s="6" t="s">
        <v>15</v>
      </c>
      <c r="D15" s="7">
        <v>38175</v>
      </c>
      <c r="E15" s="6">
        <v>7</v>
      </c>
      <c r="F15" s="6">
        <v>4</v>
      </c>
      <c r="G15" s="6">
        <v>5</v>
      </c>
      <c r="H15" s="6">
        <v>2</v>
      </c>
      <c r="I15" s="6">
        <v>2</v>
      </c>
      <c r="J15" s="6">
        <v>4</v>
      </c>
      <c r="K15" s="6">
        <v>4</v>
      </c>
      <c r="L15" s="6">
        <v>6</v>
      </c>
      <c r="M15" s="6">
        <v>7</v>
      </c>
      <c r="N15" s="6">
        <v>5</v>
      </c>
      <c r="O15" s="6">
        <v>4</v>
      </c>
      <c r="P15" s="6">
        <v>4</v>
      </c>
      <c r="Q15" s="8">
        <f t="shared" si="0"/>
        <v>5</v>
      </c>
      <c r="R15" s="8">
        <f t="shared" si="1"/>
        <v>5</v>
      </c>
      <c r="S15" s="8">
        <f t="shared" si="2"/>
        <v>3</v>
      </c>
      <c r="T15" s="8">
        <f t="shared" si="3"/>
        <v>0</v>
      </c>
      <c r="U15" s="8">
        <f t="shared" si="4"/>
        <v>2</v>
      </c>
      <c r="V15" s="8">
        <f t="shared" si="5"/>
        <v>3</v>
      </c>
      <c r="W15" s="8">
        <f t="shared" si="6"/>
        <v>3</v>
      </c>
      <c r="X15" s="8">
        <f t="shared" si="7"/>
        <v>7</v>
      </c>
      <c r="Y15" s="8">
        <f t="shared" si="8"/>
        <v>4</v>
      </c>
      <c r="Z15" s="8">
        <f t="shared" si="9"/>
        <v>5</v>
      </c>
      <c r="AA15" s="8">
        <f t="shared" si="10"/>
        <v>4</v>
      </c>
      <c r="AB15" s="8">
        <f t="shared" si="11"/>
        <v>6</v>
      </c>
      <c r="AC15" s="6">
        <f t="shared" si="12"/>
        <v>21</v>
      </c>
      <c r="AD15" s="6">
        <f t="shared" si="13"/>
        <v>26</v>
      </c>
      <c r="AE15" s="6">
        <f t="shared" si="14"/>
        <v>47</v>
      </c>
      <c r="AF15" s="6" t="str">
        <f t="shared" si="15"/>
        <v>More Then 40</v>
      </c>
      <c r="AG15" s="6"/>
      <c r="BB15"/>
      <c r="BC15"/>
      <c r="BD15"/>
    </row>
    <row r="16" spans="1:56" x14ac:dyDescent="0.3">
      <c r="A16" s="4">
        <v>15</v>
      </c>
      <c r="B16" s="6" t="s">
        <v>58</v>
      </c>
      <c r="C16" s="6" t="s">
        <v>15</v>
      </c>
      <c r="D16" s="7">
        <v>38189</v>
      </c>
      <c r="E16" s="6">
        <v>7</v>
      </c>
      <c r="F16" s="6">
        <v>7</v>
      </c>
      <c r="G16" s="6">
        <v>1</v>
      </c>
      <c r="H16" s="6">
        <v>1</v>
      </c>
      <c r="I16" s="6">
        <v>7</v>
      </c>
      <c r="J16" s="6">
        <v>7</v>
      </c>
      <c r="K16" s="6">
        <v>7</v>
      </c>
      <c r="L16" s="6">
        <v>7</v>
      </c>
      <c r="M16" s="6">
        <v>7</v>
      </c>
      <c r="N16" s="6">
        <v>3</v>
      </c>
      <c r="O16" s="6">
        <v>1</v>
      </c>
      <c r="P16" s="6">
        <v>7</v>
      </c>
      <c r="Q16" s="8">
        <f t="shared" si="0"/>
        <v>6</v>
      </c>
      <c r="R16" s="8">
        <f t="shared" si="1"/>
        <v>0</v>
      </c>
      <c r="S16" s="8">
        <f t="shared" si="2"/>
        <v>0</v>
      </c>
      <c r="T16" s="8">
        <f t="shared" si="3"/>
        <v>0</v>
      </c>
      <c r="U16" s="8">
        <f t="shared" si="4"/>
        <v>4</v>
      </c>
      <c r="V16" s="8">
        <f t="shared" si="5"/>
        <v>6</v>
      </c>
      <c r="W16" s="8">
        <f t="shared" si="6"/>
        <v>0</v>
      </c>
      <c r="X16" s="8">
        <f t="shared" si="7"/>
        <v>7</v>
      </c>
      <c r="Y16" s="8">
        <f t="shared" si="8"/>
        <v>7</v>
      </c>
      <c r="Z16" s="8">
        <f t="shared" si="9"/>
        <v>1</v>
      </c>
      <c r="AA16" s="8">
        <f t="shared" si="10"/>
        <v>7</v>
      </c>
      <c r="AB16" s="8">
        <f t="shared" si="11"/>
        <v>7</v>
      </c>
      <c r="AC16" s="6">
        <f t="shared" si="12"/>
        <v>16</v>
      </c>
      <c r="AD16" s="6">
        <f t="shared" si="13"/>
        <v>29</v>
      </c>
      <c r="AE16" s="6">
        <f t="shared" si="14"/>
        <v>45</v>
      </c>
      <c r="AF16" s="6" t="str">
        <f t="shared" si="15"/>
        <v>More Then 40</v>
      </c>
      <c r="AG16" s="6"/>
      <c r="BB16"/>
      <c r="BC16"/>
      <c r="BD16"/>
    </row>
    <row r="17" spans="1:56" x14ac:dyDescent="0.3">
      <c r="A17" s="4">
        <v>16</v>
      </c>
      <c r="B17" s="6" t="s">
        <v>59</v>
      </c>
      <c r="C17" s="6" t="s">
        <v>15</v>
      </c>
      <c r="D17" s="7">
        <v>38267</v>
      </c>
      <c r="E17" s="6">
        <v>7</v>
      </c>
      <c r="F17" s="6">
        <v>6</v>
      </c>
      <c r="G17" s="6">
        <v>5</v>
      </c>
      <c r="H17" s="6">
        <v>4</v>
      </c>
      <c r="I17" s="6">
        <v>5</v>
      </c>
      <c r="J17" s="6">
        <v>4</v>
      </c>
      <c r="K17" s="6">
        <v>6</v>
      </c>
      <c r="L17" s="6">
        <v>3</v>
      </c>
      <c r="M17" s="6">
        <v>6</v>
      </c>
      <c r="N17" s="6">
        <v>4</v>
      </c>
      <c r="O17" s="6">
        <v>6</v>
      </c>
      <c r="P17" s="6">
        <v>3</v>
      </c>
      <c r="Q17" s="8">
        <f t="shared" si="0"/>
        <v>3</v>
      </c>
      <c r="R17" s="8">
        <f t="shared" si="1"/>
        <v>2</v>
      </c>
      <c r="S17" s="8">
        <f t="shared" si="2"/>
        <v>3</v>
      </c>
      <c r="T17" s="8">
        <f t="shared" si="3"/>
        <v>1</v>
      </c>
      <c r="U17" s="8">
        <f t="shared" si="4"/>
        <v>3</v>
      </c>
      <c r="V17" s="8">
        <f t="shared" si="5"/>
        <v>1</v>
      </c>
      <c r="W17" s="8">
        <f t="shared" si="6"/>
        <v>4</v>
      </c>
      <c r="X17" s="8">
        <f t="shared" si="7"/>
        <v>7</v>
      </c>
      <c r="Y17" s="8">
        <f t="shared" si="8"/>
        <v>6</v>
      </c>
      <c r="Z17" s="8">
        <f t="shared" si="9"/>
        <v>5</v>
      </c>
      <c r="AA17" s="8">
        <f t="shared" si="10"/>
        <v>6</v>
      </c>
      <c r="AB17" s="8">
        <f t="shared" si="11"/>
        <v>3</v>
      </c>
      <c r="AC17" s="6">
        <f t="shared" si="12"/>
        <v>17</v>
      </c>
      <c r="AD17" s="6">
        <f t="shared" si="13"/>
        <v>27</v>
      </c>
      <c r="AE17" s="6">
        <f t="shared" si="14"/>
        <v>44</v>
      </c>
      <c r="AF17" s="6" t="str">
        <f t="shared" si="15"/>
        <v>More Then 40</v>
      </c>
      <c r="AG17" s="6"/>
      <c r="BB17"/>
      <c r="BC17"/>
      <c r="BD17"/>
    </row>
    <row r="18" spans="1:56" x14ac:dyDescent="0.3">
      <c r="A18" s="4">
        <v>17</v>
      </c>
      <c r="B18" s="6" t="s">
        <v>60</v>
      </c>
      <c r="C18" s="6" t="s">
        <v>15</v>
      </c>
      <c r="D18" s="7">
        <v>38197</v>
      </c>
      <c r="E18" s="6">
        <v>4</v>
      </c>
      <c r="F18" s="6">
        <v>2</v>
      </c>
      <c r="G18" s="6">
        <v>4</v>
      </c>
      <c r="H18" s="6">
        <v>5</v>
      </c>
      <c r="I18" s="6">
        <v>5</v>
      </c>
      <c r="J18" s="6">
        <v>5</v>
      </c>
      <c r="K18" s="6">
        <v>3</v>
      </c>
      <c r="L18" s="6">
        <v>4</v>
      </c>
      <c r="M18" s="6">
        <v>4</v>
      </c>
      <c r="N18" s="6">
        <v>4</v>
      </c>
      <c r="O18" s="6">
        <v>6</v>
      </c>
      <c r="P18" s="6">
        <v>3</v>
      </c>
      <c r="Q18" s="8">
        <f t="shared" si="0"/>
        <v>2</v>
      </c>
      <c r="R18" s="8">
        <f t="shared" si="1"/>
        <v>2</v>
      </c>
      <c r="S18" s="8">
        <f t="shared" si="2"/>
        <v>2</v>
      </c>
      <c r="T18" s="8">
        <f t="shared" si="3"/>
        <v>3</v>
      </c>
      <c r="U18" s="8">
        <f t="shared" si="4"/>
        <v>3</v>
      </c>
      <c r="V18" s="8">
        <f t="shared" si="5"/>
        <v>1</v>
      </c>
      <c r="W18" s="8">
        <f t="shared" si="6"/>
        <v>4</v>
      </c>
      <c r="X18" s="8">
        <f t="shared" si="7"/>
        <v>4</v>
      </c>
      <c r="Y18" s="8">
        <f t="shared" si="8"/>
        <v>2</v>
      </c>
      <c r="Z18" s="8">
        <f t="shared" si="9"/>
        <v>4</v>
      </c>
      <c r="AA18" s="8">
        <f t="shared" si="10"/>
        <v>3</v>
      </c>
      <c r="AB18" s="8">
        <f t="shared" si="11"/>
        <v>4</v>
      </c>
      <c r="AC18" s="6">
        <f t="shared" si="12"/>
        <v>17</v>
      </c>
      <c r="AD18" s="6">
        <f t="shared" si="13"/>
        <v>17</v>
      </c>
      <c r="AE18" s="6">
        <f t="shared" si="14"/>
        <v>34</v>
      </c>
      <c r="AF18" s="6" t="str">
        <f t="shared" si="15"/>
        <v>Less Then 40</v>
      </c>
      <c r="AG18" s="6"/>
      <c r="AK18" s="37"/>
      <c r="AL18"/>
      <c r="AM18"/>
      <c r="AN18"/>
      <c r="AO18"/>
      <c r="AP18"/>
      <c r="AQ18"/>
      <c r="AR18"/>
      <c r="AS18"/>
      <c r="AT18"/>
      <c r="AU18"/>
      <c r="AV18"/>
      <c r="AW18"/>
      <c r="AX18"/>
      <c r="AY18"/>
      <c r="AZ18"/>
      <c r="BB18"/>
      <c r="BC18"/>
      <c r="BD18"/>
    </row>
    <row r="19" spans="1:56" x14ac:dyDescent="0.3">
      <c r="A19" s="4">
        <v>18</v>
      </c>
      <c r="B19" s="6" t="s">
        <v>61</v>
      </c>
      <c r="C19" s="6" t="s">
        <v>15</v>
      </c>
      <c r="D19" s="7">
        <v>38320</v>
      </c>
      <c r="E19" s="6">
        <v>6</v>
      </c>
      <c r="F19" s="6">
        <v>5</v>
      </c>
      <c r="G19" s="6">
        <v>5</v>
      </c>
      <c r="H19" s="6">
        <v>4</v>
      </c>
      <c r="I19" s="6">
        <v>4</v>
      </c>
      <c r="J19" s="6">
        <v>5</v>
      </c>
      <c r="K19" s="6">
        <v>5</v>
      </c>
      <c r="L19" s="6">
        <v>5</v>
      </c>
      <c r="M19" s="6">
        <v>4</v>
      </c>
      <c r="N19" s="6">
        <v>3</v>
      </c>
      <c r="O19" s="6">
        <v>3</v>
      </c>
      <c r="P19" s="6">
        <v>4</v>
      </c>
      <c r="Q19" s="8">
        <f t="shared" si="0"/>
        <v>3</v>
      </c>
      <c r="R19" s="8">
        <f t="shared" si="1"/>
        <v>3</v>
      </c>
      <c r="S19" s="8">
        <f t="shared" si="2"/>
        <v>2</v>
      </c>
      <c r="T19" s="8">
        <f t="shared" si="3"/>
        <v>3</v>
      </c>
      <c r="U19" s="8">
        <f t="shared" si="4"/>
        <v>4</v>
      </c>
      <c r="V19" s="8">
        <f t="shared" si="5"/>
        <v>4</v>
      </c>
      <c r="W19" s="8">
        <f t="shared" si="6"/>
        <v>3</v>
      </c>
      <c r="X19" s="8">
        <f t="shared" si="7"/>
        <v>6</v>
      </c>
      <c r="Y19" s="8">
        <f t="shared" si="8"/>
        <v>5</v>
      </c>
      <c r="Z19" s="8">
        <f t="shared" si="9"/>
        <v>5</v>
      </c>
      <c r="AA19" s="8">
        <f t="shared" si="10"/>
        <v>5</v>
      </c>
      <c r="AB19" s="8">
        <f t="shared" si="11"/>
        <v>5</v>
      </c>
      <c r="AC19" s="6">
        <f t="shared" si="12"/>
        <v>22</v>
      </c>
      <c r="AD19" s="6">
        <f t="shared" si="13"/>
        <v>26</v>
      </c>
      <c r="AE19" s="6">
        <f t="shared" si="14"/>
        <v>48</v>
      </c>
      <c r="AF19" s="6" t="str">
        <f t="shared" si="15"/>
        <v>More Then 40</v>
      </c>
      <c r="AG19" s="6"/>
      <c r="AK19" s="37"/>
      <c r="AL19"/>
      <c r="AM19"/>
      <c r="AN19"/>
      <c r="AO19"/>
      <c r="AP19"/>
      <c r="AQ19"/>
      <c r="AR19"/>
      <c r="AS19"/>
      <c r="AT19"/>
      <c r="AU19"/>
      <c r="AV19"/>
      <c r="AW19"/>
      <c r="AX19"/>
      <c r="AY19"/>
      <c r="AZ19"/>
      <c r="BB19"/>
      <c r="BC19"/>
      <c r="BD19"/>
    </row>
    <row r="20" spans="1:56" x14ac:dyDescent="0.3">
      <c r="A20" s="4">
        <v>19</v>
      </c>
      <c r="B20" s="6" t="s">
        <v>62</v>
      </c>
      <c r="C20" s="6" t="s">
        <v>15</v>
      </c>
      <c r="D20" s="7">
        <v>37993</v>
      </c>
      <c r="E20" s="6">
        <v>7</v>
      </c>
      <c r="F20" s="6">
        <v>1</v>
      </c>
      <c r="G20" s="6">
        <v>1</v>
      </c>
      <c r="H20" s="6">
        <v>1</v>
      </c>
      <c r="I20" s="6">
        <v>7</v>
      </c>
      <c r="J20" s="6">
        <v>7</v>
      </c>
      <c r="K20" s="6">
        <v>7</v>
      </c>
      <c r="L20" s="6">
        <v>7</v>
      </c>
      <c r="M20" s="6">
        <v>1</v>
      </c>
      <c r="N20" s="6">
        <v>1</v>
      </c>
      <c r="O20" s="6">
        <v>1</v>
      </c>
      <c r="P20" s="6">
        <v>7</v>
      </c>
      <c r="Q20" s="8">
        <f t="shared" si="0"/>
        <v>6</v>
      </c>
      <c r="R20" s="8">
        <f t="shared" si="1"/>
        <v>0</v>
      </c>
      <c r="S20" s="8">
        <f t="shared" si="2"/>
        <v>0</v>
      </c>
      <c r="T20" s="8">
        <f t="shared" si="3"/>
        <v>6</v>
      </c>
      <c r="U20" s="8">
        <f t="shared" si="4"/>
        <v>6</v>
      </c>
      <c r="V20" s="8">
        <f t="shared" si="5"/>
        <v>6</v>
      </c>
      <c r="W20" s="8">
        <f t="shared" si="6"/>
        <v>0</v>
      </c>
      <c r="X20" s="8">
        <f t="shared" si="7"/>
        <v>7</v>
      </c>
      <c r="Y20" s="8">
        <f t="shared" si="8"/>
        <v>1</v>
      </c>
      <c r="Z20" s="8">
        <f t="shared" si="9"/>
        <v>1</v>
      </c>
      <c r="AA20" s="8">
        <f t="shared" si="10"/>
        <v>7</v>
      </c>
      <c r="AB20" s="8">
        <f t="shared" si="11"/>
        <v>7</v>
      </c>
      <c r="AC20" s="6">
        <f t="shared" si="12"/>
        <v>24</v>
      </c>
      <c r="AD20" s="6">
        <f t="shared" si="13"/>
        <v>23</v>
      </c>
      <c r="AE20" s="6">
        <f t="shared" si="14"/>
        <v>47</v>
      </c>
      <c r="AF20" s="6" t="str">
        <f t="shared" si="15"/>
        <v>More Then 40</v>
      </c>
      <c r="AG20" s="6"/>
      <c r="AK20" s="37"/>
      <c r="AL20"/>
      <c r="AM20"/>
      <c r="AN20"/>
      <c r="AO20"/>
      <c r="AP20"/>
      <c r="AQ20"/>
      <c r="AR20"/>
      <c r="AS20"/>
      <c r="AT20"/>
      <c r="AU20"/>
      <c r="AV20"/>
      <c r="AW20"/>
      <c r="AX20"/>
      <c r="AY20"/>
      <c r="AZ20"/>
      <c r="BB20"/>
      <c r="BC20"/>
      <c r="BD20"/>
    </row>
    <row r="21" spans="1:56" x14ac:dyDescent="0.3">
      <c r="A21" s="4">
        <v>20</v>
      </c>
      <c r="B21" s="6" t="s">
        <v>63</v>
      </c>
      <c r="C21" s="6" t="s">
        <v>15</v>
      </c>
      <c r="D21" s="7">
        <v>38092</v>
      </c>
      <c r="E21" s="6">
        <v>7</v>
      </c>
      <c r="F21" s="6">
        <v>6</v>
      </c>
      <c r="G21" s="6">
        <v>5</v>
      </c>
      <c r="H21" s="6">
        <v>4</v>
      </c>
      <c r="I21" s="6">
        <v>5</v>
      </c>
      <c r="J21" s="6">
        <v>4</v>
      </c>
      <c r="K21" s="6">
        <v>6</v>
      </c>
      <c r="L21" s="6">
        <v>3</v>
      </c>
      <c r="M21" s="6">
        <v>6</v>
      </c>
      <c r="N21" s="6">
        <v>4</v>
      </c>
      <c r="O21" s="6">
        <v>6</v>
      </c>
      <c r="P21" s="6">
        <v>3</v>
      </c>
      <c r="Q21" s="8">
        <f t="shared" si="0"/>
        <v>3</v>
      </c>
      <c r="R21" s="8">
        <f t="shared" si="1"/>
        <v>2</v>
      </c>
      <c r="S21" s="8">
        <f t="shared" si="2"/>
        <v>3</v>
      </c>
      <c r="T21" s="8">
        <f t="shared" si="3"/>
        <v>1</v>
      </c>
      <c r="U21" s="8">
        <f t="shared" si="4"/>
        <v>3</v>
      </c>
      <c r="V21" s="8">
        <f t="shared" si="5"/>
        <v>1</v>
      </c>
      <c r="W21" s="8">
        <f t="shared" si="6"/>
        <v>4</v>
      </c>
      <c r="X21" s="8">
        <f t="shared" si="7"/>
        <v>7</v>
      </c>
      <c r="Y21" s="8">
        <f t="shared" si="8"/>
        <v>6</v>
      </c>
      <c r="Z21" s="8">
        <f t="shared" si="9"/>
        <v>5</v>
      </c>
      <c r="AA21" s="8">
        <f t="shared" si="10"/>
        <v>6</v>
      </c>
      <c r="AB21" s="8">
        <f t="shared" si="11"/>
        <v>3</v>
      </c>
      <c r="AC21" s="6">
        <f t="shared" si="12"/>
        <v>17</v>
      </c>
      <c r="AD21" s="6">
        <f t="shared" si="13"/>
        <v>27</v>
      </c>
      <c r="AE21" s="6">
        <f t="shared" si="14"/>
        <v>44</v>
      </c>
      <c r="AF21" s="6" t="str">
        <f t="shared" si="15"/>
        <v>More Then 40</v>
      </c>
      <c r="AG21" s="6"/>
      <c r="AK21" s="37"/>
      <c r="AL21"/>
      <c r="AM21"/>
      <c r="AN21"/>
      <c r="AO21"/>
      <c r="AP21"/>
      <c r="AQ21"/>
      <c r="AR21"/>
      <c r="AS21"/>
      <c r="AT21"/>
      <c r="AU21"/>
      <c r="AV21"/>
      <c r="AW21"/>
      <c r="AX21"/>
      <c r="AY21"/>
      <c r="AZ21"/>
      <c r="BB21"/>
      <c r="BC21"/>
      <c r="BD21"/>
    </row>
    <row r="22" spans="1:56" x14ac:dyDescent="0.3">
      <c r="A22" s="4">
        <v>21</v>
      </c>
      <c r="B22" s="6" t="s">
        <v>64</v>
      </c>
      <c r="C22" s="6" t="s">
        <v>15</v>
      </c>
      <c r="D22" s="7">
        <v>37925</v>
      </c>
      <c r="E22" s="6">
        <v>7</v>
      </c>
      <c r="F22" s="6">
        <v>4</v>
      </c>
      <c r="G22" s="6">
        <v>5</v>
      </c>
      <c r="H22" s="6">
        <v>6</v>
      </c>
      <c r="I22" s="6">
        <v>2</v>
      </c>
      <c r="J22" s="6">
        <v>4</v>
      </c>
      <c r="K22" s="6">
        <v>4</v>
      </c>
      <c r="L22" s="6">
        <v>6</v>
      </c>
      <c r="M22" s="6">
        <v>5</v>
      </c>
      <c r="N22" s="6">
        <v>5</v>
      </c>
      <c r="O22" s="6">
        <v>4</v>
      </c>
      <c r="P22" s="6">
        <v>4</v>
      </c>
      <c r="Q22" s="8">
        <f t="shared" si="0"/>
        <v>1</v>
      </c>
      <c r="R22" s="8">
        <f t="shared" si="1"/>
        <v>5</v>
      </c>
      <c r="S22" s="8">
        <f t="shared" si="2"/>
        <v>3</v>
      </c>
      <c r="T22" s="8">
        <f t="shared" si="3"/>
        <v>2</v>
      </c>
      <c r="U22" s="8">
        <f t="shared" si="4"/>
        <v>2</v>
      </c>
      <c r="V22" s="8">
        <f t="shared" si="5"/>
        <v>3</v>
      </c>
      <c r="W22" s="8">
        <f t="shared" si="6"/>
        <v>3</v>
      </c>
      <c r="X22" s="8">
        <f t="shared" si="7"/>
        <v>7</v>
      </c>
      <c r="Y22" s="8">
        <f t="shared" si="8"/>
        <v>4</v>
      </c>
      <c r="Z22" s="8">
        <f t="shared" si="9"/>
        <v>5</v>
      </c>
      <c r="AA22" s="8">
        <f t="shared" si="10"/>
        <v>4</v>
      </c>
      <c r="AB22" s="8">
        <f t="shared" si="11"/>
        <v>6</v>
      </c>
      <c r="AC22" s="6">
        <f t="shared" si="12"/>
        <v>19</v>
      </c>
      <c r="AD22" s="6">
        <f t="shared" si="13"/>
        <v>26</v>
      </c>
      <c r="AE22" s="6">
        <f t="shared" si="14"/>
        <v>45</v>
      </c>
      <c r="AF22" s="6" t="str">
        <f t="shared" si="15"/>
        <v>More Then 40</v>
      </c>
      <c r="AG22" s="6"/>
      <c r="AK22" s="37"/>
      <c r="AL22"/>
      <c r="AM22"/>
      <c r="AN22"/>
      <c r="AO22"/>
      <c r="AP22"/>
      <c r="AQ22"/>
      <c r="AR22"/>
      <c r="AS22"/>
      <c r="AT22"/>
      <c r="AU22"/>
      <c r="AV22"/>
      <c r="AW22"/>
      <c r="AX22"/>
      <c r="AY22"/>
      <c r="AZ22"/>
    </row>
    <row r="23" spans="1:56" x14ac:dyDescent="0.3">
      <c r="A23" s="4">
        <v>22</v>
      </c>
      <c r="B23" s="6" t="s">
        <v>65</v>
      </c>
      <c r="C23" s="6" t="s">
        <v>15</v>
      </c>
      <c r="D23" s="7">
        <v>38317</v>
      </c>
      <c r="E23" s="6">
        <v>4</v>
      </c>
      <c r="F23" s="6">
        <v>2</v>
      </c>
      <c r="G23" s="6">
        <v>4</v>
      </c>
      <c r="H23" s="6">
        <v>5</v>
      </c>
      <c r="I23" s="6">
        <v>5</v>
      </c>
      <c r="J23" s="6">
        <v>5</v>
      </c>
      <c r="K23" s="6">
        <v>3</v>
      </c>
      <c r="L23" s="6">
        <v>4</v>
      </c>
      <c r="M23" s="6">
        <v>6</v>
      </c>
      <c r="N23" s="6">
        <v>4</v>
      </c>
      <c r="O23" s="6">
        <v>6</v>
      </c>
      <c r="P23" s="6">
        <v>3</v>
      </c>
      <c r="Q23" s="8">
        <f t="shared" si="0"/>
        <v>2</v>
      </c>
      <c r="R23" s="8">
        <f t="shared" si="1"/>
        <v>2</v>
      </c>
      <c r="S23" s="8">
        <f t="shared" si="2"/>
        <v>2</v>
      </c>
      <c r="T23" s="8">
        <f t="shared" si="3"/>
        <v>1</v>
      </c>
      <c r="U23" s="8">
        <f t="shared" si="4"/>
        <v>3</v>
      </c>
      <c r="V23" s="8">
        <f t="shared" si="5"/>
        <v>1</v>
      </c>
      <c r="W23" s="8">
        <f t="shared" si="6"/>
        <v>4</v>
      </c>
      <c r="X23" s="8">
        <f t="shared" si="7"/>
        <v>4</v>
      </c>
      <c r="Y23" s="8">
        <f t="shared" si="8"/>
        <v>2</v>
      </c>
      <c r="Z23" s="8">
        <f t="shared" si="9"/>
        <v>4</v>
      </c>
      <c r="AA23" s="8">
        <f t="shared" si="10"/>
        <v>3</v>
      </c>
      <c r="AB23" s="8">
        <f t="shared" si="11"/>
        <v>4</v>
      </c>
      <c r="AC23" s="6">
        <f t="shared" si="12"/>
        <v>15</v>
      </c>
      <c r="AD23" s="6">
        <f t="shared" si="13"/>
        <v>17</v>
      </c>
      <c r="AE23" s="6">
        <f t="shared" si="14"/>
        <v>32</v>
      </c>
      <c r="AF23" s="6" t="str">
        <f t="shared" si="15"/>
        <v>Less Then 40</v>
      </c>
      <c r="AG23" s="6"/>
      <c r="AK23" s="37"/>
      <c r="AL23"/>
      <c r="AM23"/>
      <c r="AN23"/>
      <c r="AO23"/>
      <c r="AP23"/>
      <c r="AQ23"/>
      <c r="AR23"/>
      <c r="AS23"/>
      <c r="AT23"/>
      <c r="AU23"/>
      <c r="AV23"/>
      <c r="AW23"/>
      <c r="AX23"/>
      <c r="AY23"/>
      <c r="AZ23"/>
    </row>
    <row r="24" spans="1:56" x14ac:dyDescent="0.3">
      <c r="A24" s="4">
        <v>23</v>
      </c>
      <c r="B24" s="6" t="s">
        <v>66</v>
      </c>
      <c r="C24" s="6" t="s">
        <v>14</v>
      </c>
      <c r="D24" s="7">
        <v>37940</v>
      </c>
      <c r="E24" s="6">
        <v>6</v>
      </c>
      <c r="F24" s="6">
        <v>2</v>
      </c>
      <c r="G24" s="6">
        <v>4</v>
      </c>
      <c r="H24" s="6">
        <v>4</v>
      </c>
      <c r="I24" s="6">
        <v>1</v>
      </c>
      <c r="J24" s="6">
        <v>2</v>
      </c>
      <c r="K24" s="6">
        <v>7</v>
      </c>
      <c r="L24" s="6">
        <v>1</v>
      </c>
      <c r="M24" s="6">
        <v>4</v>
      </c>
      <c r="N24" s="6">
        <v>3</v>
      </c>
      <c r="O24" s="6">
        <v>2</v>
      </c>
      <c r="P24" s="6">
        <v>6</v>
      </c>
      <c r="Q24" s="8">
        <f t="shared" si="0"/>
        <v>3</v>
      </c>
      <c r="R24" s="8">
        <f t="shared" si="1"/>
        <v>6</v>
      </c>
      <c r="S24" s="8">
        <f t="shared" si="2"/>
        <v>5</v>
      </c>
      <c r="T24" s="8">
        <f t="shared" si="3"/>
        <v>3</v>
      </c>
      <c r="U24" s="8">
        <f t="shared" si="4"/>
        <v>4</v>
      </c>
      <c r="V24" s="8">
        <f t="shared" si="5"/>
        <v>5</v>
      </c>
      <c r="W24" s="8">
        <f t="shared" si="6"/>
        <v>1</v>
      </c>
      <c r="X24" s="8">
        <f t="shared" si="7"/>
        <v>6</v>
      </c>
      <c r="Y24" s="8">
        <f t="shared" si="8"/>
        <v>2</v>
      </c>
      <c r="Z24" s="8">
        <f t="shared" si="9"/>
        <v>4</v>
      </c>
      <c r="AA24" s="8">
        <f t="shared" si="10"/>
        <v>7</v>
      </c>
      <c r="AB24" s="8">
        <f t="shared" si="11"/>
        <v>1</v>
      </c>
      <c r="AC24" s="6">
        <f t="shared" si="12"/>
        <v>27</v>
      </c>
      <c r="AD24" s="6">
        <f t="shared" si="13"/>
        <v>20</v>
      </c>
      <c r="AE24" s="6">
        <f t="shared" si="14"/>
        <v>47</v>
      </c>
      <c r="AF24" s="6" t="str">
        <f t="shared" si="15"/>
        <v>More Then 40</v>
      </c>
      <c r="AG24" s="6"/>
      <c r="AK24" s="37"/>
      <c r="AL24"/>
      <c r="AM24"/>
      <c r="AN24"/>
      <c r="AO24"/>
      <c r="AP24"/>
      <c r="AQ24"/>
      <c r="AR24"/>
      <c r="AS24"/>
      <c r="AT24"/>
      <c r="AU24"/>
      <c r="AV24"/>
      <c r="AW24"/>
      <c r="AX24"/>
      <c r="AY24"/>
      <c r="AZ24"/>
    </row>
    <row r="25" spans="1:56" x14ac:dyDescent="0.3">
      <c r="A25" s="4">
        <v>24</v>
      </c>
      <c r="B25" s="6" t="s">
        <v>67</v>
      </c>
      <c r="C25" s="6" t="s">
        <v>14</v>
      </c>
      <c r="D25" s="7">
        <v>37966</v>
      </c>
      <c r="E25" s="6">
        <v>5</v>
      </c>
      <c r="F25" s="6">
        <v>7</v>
      </c>
      <c r="G25" s="6">
        <v>7</v>
      </c>
      <c r="H25" s="6">
        <v>4</v>
      </c>
      <c r="I25" s="6">
        <v>6</v>
      </c>
      <c r="J25" s="6">
        <v>7</v>
      </c>
      <c r="K25" s="6">
        <v>7</v>
      </c>
      <c r="L25" s="6">
        <v>2</v>
      </c>
      <c r="M25" s="6">
        <v>4</v>
      </c>
      <c r="N25" s="6">
        <v>7</v>
      </c>
      <c r="O25" s="6">
        <v>7</v>
      </c>
      <c r="P25" s="6">
        <v>5</v>
      </c>
      <c r="Q25" s="8">
        <f t="shared" si="0"/>
        <v>3</v>
      </c>
      <c r="R25" s="8">
        <f t="shared" si="1"/>
        <v>1</v>
      </c>
      <c r="S25" s="8">
        <f t="shared" si="2"/>
        <v>0</v>
      </c>
      <c r="T25" s="8">
        <f t="shared" si="3"/>
        <v>3</v>
      </c>
      <c r="U25" s="8">
        <f t="shared" si="4"/>
        <v>0</v>
      </c>
      <c r="V25" s="8">
        <f t="shared" si="5"/>
        <v>0</v>
      </c>
      <c r="W25" s="8">
        <f t="shared" si="6"/>
        <v>2</v>
      </c>
      <c r="X25" s="8">
        <f t="shared" si="7"/>
        <v>5</v>
      </c>
      <c r="Y25" s="8">
        <f t="shared" si="8"/>
        <v>7</v>
      </c>
      <c r="Z25" s="8">
        <f t="shared" si="9"/>
        <v>7</v>
      </c>
      <c r="AA25" s="8">
        <f t="shared" si="10"/>
        <v>7</v>
      </c>
      <c r="AB25" s="8">
        <f t="shared" si="11"/>
        <v>2</v>
      </c>
      <c r="AC25" s="6">
        <f t="shared" si="12"/>
        <v>9</v>
      </c>
      <c r="AD25" s="6">
        <f t="shared" si="13"/>
        <v>28</v>
      </c>
      <c r="AE25" s="6">
        <f t="shared" si="14"/>
        <v>37</v>
      </c>
      <c r="AF25" s="6" t="str">
        <f t="shared" si="15"/>
        <v>Less Then 40</v>
      </c>
      <c r="AG25" s="6"/>
      <c r="AK25" s="37"/>
      <c r="AL25"/>
      <c r="AM25"/>
      <c r="AN25"/>
      <c r="AO25"/>
      <c r="AP25"/>
      <c r="AQ25"/>
      <c r="AR25"/>
      <c r="AS25"/>
      <c r="AT25"/>
      <c r="AU25"/>
      <c r="AV25"/>
      <c r="AW25"/>
      <c r="AX25"/>
      <c r="AY25"/>
      <c r="AZ25"/>
    </row>
    <row r="26" spans="1:56" x14ac:dyDescent="0.3">
      <c r="A26" s="4">
        <v>25</v>
      </c>
      <c r="B26" s="6" t="s">
        <v>68</v>
      </c>
      <c r="C26" s="6" t="s">
        <v>14</v>
      </c>
      <c r="D26" s="7">
        <v>38111</v>
      </c>
      <c r="E26" s="6">
        <v>5</v>
      </c>
      <c r="F26" s="6">
        <v>6</v>
      </c>
      <c r="G26" s="6">
        <v>2</v>
      </c>
      <c r="H26" s="6">
        <v>7</v>
      </c>
      <c r="I26" s="6">
        <v>3</v>
      </c>
      <c r="J26" s="6">
        <v>4</v>
      </c>
      <c r="K26" s="6">
        <v>5</v>
      </c>
      <c r="L26" s="6">
        <v>4</v>
      </c>
      <c r="M26" s="6">
        <v>5</v>
      </c>
      <c r="N26" s="6">
        <v>5</v>
      </c>
      <c r="O26" s="6">
        <v>6</v>
      </c>
      <c r="P26" s="6">
        <v>7</v>
      </c>
      <c r="Q26" s="8">
        <f t="shared" si="0"/>
        <v>0</v>
      </c>
      <c r="R26" s="8">
        <f t="shared" si="1"/>
        <v>4</v>
      </c>
      <c r="S26" s="8">
        <f t="shared" si="2"/>
        <v>3</v>
      </c>
      <c r="T26" s="8">
        <f t="shared" si="3"/>
        <v>2</v>
      </c>
      <c r="U26" s="8">
        <f t="shared" si="4"/>
        <v>2</v>
      </c>
      <c r="V26" s="8">
        <f t="shared" si="5"/>
        <v>1</v>
      </c>
      <c r="W26" s="8">
        <f t="shared" si="6"/>
        <v>0</v>
      </c>
      <c r="X26" s="8">
        <f t="shared" si="7"/>
        <v>5</v>
      </c>
      <c r="Y26" s="8">
        <f t="shared" si="8"/>
        <v>6</v>
      </c>
      <c r="Z26" s="8">
        <f t="shared" si="9"/>
        <v>2</v>
      </c>
      <c r="AA26" s="8">
        <f t="shared" si="10"/>
        <v>5</v>
      </c>
      <c r="AB26" s="8">
        <f t="shared" si="11"/>
        <v>4</v>
      </c>
      <c r="AC26" s="6">
        <f t="shared" si="12"/>
        <v>12</v>
      </c>
      <c r="AD26" s="6">
        <f t="shared" si="13"/>
        <v>22</v>
      </c>
      <c r="AE26" s="6">
        <f t="shared" si="14"/>
        <v>34</v>
      </c>
      <c r="AF26" s="6" t="str">
        <f t="shared" si="15"/>
        <v>Less Then 40</v>
      </c>
      <c r="AG26" s="6"/>
      <c r="AK26" s="37"/>
      <c r="AL26"/>
      <c r="AM26"/>
      <c r="AN26"/>
      <c r="AO26"/>
      <c r="AP26"/>
      <c r="AQ26"/>
      <c r="AR26"/>
      <c r="AS26"/>
      <c r="AT26"/>
      <c r="AU26"/>
      <c r="AV26"/>
      <c r="AW26"/>
      <c r="AX26"/>
      <c r="AY26"/>
      <c r="AZ26"/>
    </row>
    <row r="27" spans="1:56" x14ac:dyDescent="0.3">
      <c r="A27" s="4">
        <v>26</v>
      </c>
      <c r="B27" s="6" t="s">
        <v>69</v>
      </c>
      <c r="C27" s="6" t="s">
        <v>14</v>
      </c>
      <c r="D27" s="7">
        <v>37625</v>
      </c>
      <c r="E27" s="6">
        <v>4</v>
      </c>
      <c r="F27" s="6">
        <v>6</v>
      </c>
      <c r="G27" s="6">
        <v>7</v>
      </c>
      <c r="H27" s="6">
        <v>4</v>
      </c>
      <c r="I27" s="6">
        <v>7</v>
      </c>
      <c r="J27" s="6">
        <v>7</v>
      </c>
      <c r="K27" s="6">
        <v>4</v>
      </c>
      <c r="L27" s="6">
        <v>1</v>
      </c>
      <c r="M27" s="6">
        <v>1</v>
      </c>
      <c r="N27" s="6">
        <v>7</v>
      </c>
      <c r="O27" s="6">
        <v>4</v>
      </c>
      <c r="P27" s="6">
        <v>7</v>
      </c>
      <c r="Q27" s="8">
        <f t="shared" si="0"/>
        <v>3</v>
      </c>
      <c r="R27" s="8">
        <f t="shared" si="1"/>
        <v>0</v>
      </c>
      <c r="S27" s="8">
        <f t="shared" si="2"/>
        <v>0</v>
      </c>
      <c r="T27" s="8">
        <f t="shared" si="3"/>
        <v>6</v>
      </c>
      <c r="U27" s="8">
        <f t="shared" si="4"/>
        <v>0</v>
      </c>
      <c r="V27" s="8">
        <f t="shared" si="5"/>
        <v>3</v>
      </c>
      <c r="W27" s="8">
        <f t="shared" si="6"/>
        <v>0</v>
      </c>
      <c r="X27" s="8">
        <f t="shared" si="7"/>
        <v>4</v>
      </c>
      <c r="Y27" s="8">
        <f t="shared" si="8"/>
        <v>6</v>
      </c>
      <c r="Z27" s="8">
        <f t="shared" si="9"/>
        <v>7</v>
      </c>
      <c r="AA27" s="8">
        <f t="shared" si="10"/>
        <v>4</v>
      </c>
      <c r="AB27" s="8">
        <f t="shared" si="11"/>
        <v>1</v>
      </c>
      <c r="AC27" s="6">
        <f t="shared" si="12"/>
        <v>12</v>
      </c>
      <c r="AD27" s="6">
        <f t="shared" si="13"/>
        <v>22</v>
      </c>
      <c r="AE27" s="6">
        <f t="shared" si="14"/>
        <v>34</v>
      </c>
      <c r="AF27" s="6" t="str">
        <f t="shared" si="15"/>
        <v>Less Then 40</v>
      </c>
      <c r="AG27" s="6"/>
      <c r="AK27" s="37"/>
      <c r="AL27"/>
      <c r="AM27"/>
      <c r="AN27"/>
      <c r="AO27"/>
      <c r="AP27"/>
      <c r="AQ27"/>
      <c r="AR27"/>
      <c r="AS27"/>
      <c r="AT27"/>
      <c r="AU27"/>
      <c r="AV27"/>
      <c r="AW27"/>
      <c r="AX27"/>
      <c r="AY27"/>
      <c r="AZ27"/>
    </row>
    <row r="28" spans="1:56" x14ac:dyDescent="0.3">
      <c r="A28" s="4">
        <v>27</v>
      </c>
      <c r="B28" s="6" t="s">
        <v>70</v>
      </c>
      <c r="C28" s="6" t="s">
        <v>14</v>
      </c>
      <c r="D28" s="7">
        <v>38042</v>
      </c>
      <c r="E28" s="6">
        <v>6</v>
      </c>
      <c r="F28" s="6">
        <v>5</v>
      </c>
      <c r="G28" s="6">
        <v>3</v>
      </c>
      <c r="H28" s="6">
        <v>7</v>
      </c>
      <c r="I28" s="6">
        <v>1</v>
      </c>
      <c r="J28" s="6">
        <v>7</v>
      </c>
      <c r="K28" s="6">
        <v>5</v>
      </c>
      <c r="L28" s="6">
        <v>4</v>
      </c>
      <c r="M28" s="6">
        <v>6</v>
      </c>
      <c r="N28" s="6">
        <v>4</v>
      </c>
      <c r="O28" s="6">
        <v>4</v>
      </c>
      <c r="P28" s="6">
        <v>7</v>
      </c>
      <c r="Q28" s="8">
        <f t="shared" si="0"/>
        <v>0</v>
      </c>
      <c r="R28" s="8">
        <f t="shared" si="1"/>
        <v>6</v>
      </c>
      <c r="S28" s="8">
        <f t="shared" si="2"/>
        <v>0</v>
      </c>
      <c r="T28" s="8">
        <f t="shared" si="3"/>
        <v>1</v>
      </c>
      <c r="U28" s="8">
        <f t="shared" si="4"/>
        <v>3</v>
      </c>
      <c r="V28" s="8">
        <f t="shared" si="5"/>
        <v>3</v>
      </c>
      <c r="W28" s="8">
        <f t="shared" si="6"/>
        <v>0</v>
      </c>
      <c r="X28" s="8">
        <f t="shared" si="7"/>
        <v>6</v>
      </c>
      <c r="Y28" s="8">
        <f t="shared" si="8"/>
        <v>5</v>
      </c>
      <c r="Z28" s="8">
        <f t="shared" si="9"/>
        <v>3</v>
      </c>
      <c r="AA28" s="8">
        <f t="shared" si="10"/>
        <v>5</v>
      </c>
      <c r="AB28" s="8">
        <f t="shared" si="11"/>
        <v>4</v>
      </c>
      <c r="AC28" s="6">
        <f t="shared" si="12"/>
        <v>13</v>
      </c>
      <c r="AD28" s="6">
        <f t="shared" si="13"/>
        <v>23</v>
      </c>
      <c r="AE28" s="6">
        <f t="shared" si="14"/>
        <v>36</v>
      </c>
      <c r="AF28" s="6" t="str">
        <f t="shared" si="15"/>
        <v>Less Then 40</v>
      </c>
      <c r="AG28" s="6"/>
      <c r="AK28" s="37"/>
      <c r="AL28"/>
      <c r="AM28"/>
      <c r="AN28"/>
      <c r="AO28"/>
      <c r="AP28"/>
      <c r="AQ28"/>
      <c r="AR28"/>
      <c r="AS28"/>
      <c r="AT28"/>
      <c r="AU28"/>
      <c r="AV28"/>
      <c r="AW28"/>
      <c r="AX28"/>
      <c r="AY28"/>
      <c r="AZ28"/>
    </row>
    <row r="29" spans="1:56" x14ac:dyDescent="0.3">
      <c r="A29" s="4">
        <v>28</v>
      </c>
      <c r="B29" s="6" t="s">
        <v>71</v>
      </c>
      <c r="C29" s="6" t="s">
        <v>14</v>
      </c>
      <c r="D29" s="7">
        <v>38384</v>
      </c>
      <c r="E29" s="6">
        <v>3</v>
      </c>
      <c r="F29" s="6">
        <v>4</v>
      </c>
      <c r="G29" s="6">
        <v>4</v>
      </c>
      <c r="H29" s="6">
        <v>6</v>
      </c>
      <c r="I29" s="6">
        <v>3</v>
      </c>
      <c r="J29" s="6">
        <v>4</v>
      </c>
      <c r="K29" s="6">
        <v>7</v>
      </c>
      <c r="L29" s="6">
        <v>5</v>
      </c>
      <c r="M29" s="6">
        <v>2</v>
      </c>
      <c r="N29" s="6">
        <v>4</v>
      </c>
      <c r="O29" s="6">
        <v>3</v>
      </c>
      <c r="P29" s="6">
        <v>6</v>
      </c>
      <c r="Q29" s="8">
        <f t="shared" si="0"/>
        <v>1</v>
      </c>
      <c r="R29" s="8">
        <f t="shared" si="1"/>
        <v>4</v>
      </c>
      <c r="S29" s="8">
        <f t="shared" si="2"/>
        <v>3</v>
      </c>
      <c r="T29" s="8">
        <f t="shared" si="3"/>
        <v>5</v>
      </c>
      <c r="U29" s="8">
        <f t="shared" si="4"/>
        <v>3</v>
      </c>
      <c r="V29" s="8">
        <f t="shared" si="5"/>
        <v>4</v>
      </c>
      <c r="W29" s="8">
        <f t="shared" si="6"/>
        <v>1</v>
      </c>
      <c r="X29" s="8">
        <f t="shared" si="7"/>
        <v>3</v>
      </c>
      <c r="Y29" s="8">
        <f t="shared" si="8"/>
        <v>4</v>
      </c>
      <c r="Z29" s="8">
        <f t="shared" si="9"/>
        <v>4</v>
      </c>
      <c r="AA29" s="8">
        <f t="shared" si="10"/>
        <v>7</v>
      </c>
      <c r="AB29" s="8">
        <f t="shared" si="11"/>
        <v>5</v>
      </c>
      <c r="AC29" s="6">
        <f t="shared" si="12"/>
        <v>21</v>
      </c>
      <c r="AD29" s="6">
        <f t="shared" si="13"/>
        <v>23</v>
      </c>
      <c r="AE29" s="6">
        <f t="shared" si="14"/>
        <v>44</v>
      </c>
      <c r="AF29" s="6" t="str">
        <f t="shared" si="15"/>
        <v>More Then 40</v>
      </c>
      <c r="AG29" s="6"/>
      <c r="AK29" s="37"/>
      <c r="AL29"/>
      <c r="AM29"/>
      <c r="AN29"/>
      <c r="AO29"/>
      <c r="AP29"/>
      <c r="AQ29"/>
      <c r="AR29"/>
      <c r="AS29"/>
      <c r="AT29"/>
      <c r="AU29"/>
      <c r="AV29"/>
      <c r="AW29"/>
      <c r="AX29"/>
      <c r="AY29"/>
      <c r="AZ29"/>
    </row>
    <row r="30" spans="1:56" x14ac:dyDescent="0.3">
      <c r="A30" s="4">
        <v>29</v>
      </c>
      <c r="B30" s="6" t="s">
        <v>72</v>
      </c>
      <c r="C30" s="6" t="s">
        <v>14</v>
      </c>
      <c r="D30" s="7">
        <v>38294</v>
      </c>
      <c r="E30" s="6">
        <v>6</v>
      </c>
      <c r="F30" s="6">
        <v>4</v>
      </c>
      <c r="G30" s="6">
        <v>3</v>
      </c>
      <c r="H30" s="6">
        <v>5</v>
      </c>
      <c r="I30" s="6">
        <v>6</v>
      </c>
      <c r="J30" s="6">
        <v>4</v>
      </c>
      <c r="K30" s="6">
        <v>5</v>
      </c>
      <c r="L30" s="6">
        <v>3</v>
      </c>
      <c r="M30" s="6">
        <v>2</v>
      </c>
      <c r="N30" s="6">
        <v>3</v>
      </c>
      <c r="O30" s="6">
        <v>4</v>
      </c>
      <c r="P30" s="6">
        <v>4</v>
      </c>
      <c r="Q30" s="8">
        <f t="shared" si="0"/>
        <v>2</v>
      </c>
      <c r="R30" s="8">
        <f t="shared" si="1"/>
        <v>1</v>
      </c>
      <c r="S30" s="8">
        <f t="shared" si="2"/>
        <v>3</v>
      </c>
      <c r="T30" s="8">
        <f t="shared" si="3"/>
        <v>5</v>
      </c>
      <c r="U30" s="8">
        <f t="shared" si="4"/>
        <v>4</v>
      </c>
      <c r="V30" s="8">
        <f t="shared" si="5"/>
        <v>3</v>
      </c>
      <c r="W30" s="8">
        <f t="shared" si="6"/>
        <v>3</v>
      </c>
      <c r="X30" s="8">
        <f t="shared" si="7"/>
        <v>6</v>
      </c>
      <c r="Y30" s="8">
        <f t="shared" si="8"/>
        <v>4</v>
      </c>
      <c r="Z30" s="8">
        <f t="shared" si="9"/>
        <v>3</v>
      </c>
      <c r="AA30" s="8">
        <f t="shared" si="10"/>
        <v>5</v>
      </c>
      <c r="AB30" s="8">
        <f t="shared" si="11"/>
        <v>3</v>
      </c>
      <c r="AC30" s="6">
        <f t="shared" si="12"/>
        <v>21</v>
      </c>
      <c r="AD30" s="6">
        <f t="shared" si="13"/>
        <v>21</v>
      </c>
      <c r="AE30" s="6">
        <f t="shared" si="14"/>
        <v>42</v>
      </c>
      <c r="AF30" s="6" t="str">
        <f t="shared" si="15"/>
        <v>More Then 40</v>
      </c>
      <c r="AG30" s="6"/>
      <c r="AK30" s="37"/>
      <c r="AL30"/>
      <c r="AM30"/>
      <c r="AN30"/>
      <c r="AO30"/>
      <c r="AP30"/>
      <c r="AQ30"/>
      <c r="AR30"/>
      <c r="AS30"/>
      <c r="AT30"/>
      <c r="AU30"/>
      <c r="AV30"/>
      <c r="AW30"/>
      <c r="AX30"/>
      <c r="AY30"/>
      <c r="AZ30"/>
    </row>
    <row r="31" spans="1:56" x14ac:dyDescent="0.3">
      <c r="A31" s="4">
        <v>30</v>
      </c>
      <c r="B31" s="6" t="s">
        <v>73</v>
      </c>
      <c r="C31" s="6" t="s">
        <v>14</v>
      </c>
      <c r="D31" s="7">
        <v>38079</v>
      </c>
      <c r="E31" s="6">
        <v>7</v>
      </c>
      <c r="F31" s="6">
        <v>3</v>
      </c>
      <c r="G31" s="6">
        <v>4</v>
      </c>
      <c r="H31" s="6">
        <v>5</v>
      </c>
      <c r="I31" s="6">
        <v>5</v>
      </c>
      <c r="J31" s="6">
        <v>1</v>
      </c>
      <c r="K31" s="6">
        <v>6</v>
      </c>
      <c r="L31" s="6">
        <v>4</v>
      </c>
      <c r="M31" s="6">
        <v>3</v>
      </c>
      <c r="N31" s="6">
        <v>7</v>
      </c>
      <c r="O31" s="6">
        <v>4</v>
      </c>
      <c r="P31" s="6">
        <v>7</v>
      </c>
      <c r="Q31" s="8">
        <f t="shared" si="0"/>
        <v>2</v>
      </c>
      <c r="R31" s="8">
        <f t="shared" si="1"/>
        <v>2</v>
      </c>
      <c r="S31" s="8">
        <f t="shared" si="2"/>
        <v>6</v>
      </c>
      <c r="T31" s="8">
        <f t="shared" si="3"/>
        <v>4</v>
      </c>
      <c r="U31" s="8">
        <f t="shared" si="4"/>
        <v>0</v>
      </c>
      <c r="V31" s="8">
        <f t="shared" si="5"/>
        <v>3</v>
      </c>
      <c r="W31" s="8">
        <f t="shared" si="6"/>
        <v>0</v>
      </c>
      <c r="X31" s="8">
        <f t="shared" si="7"/>
        <v>7</v>
      </c>
      <c r="Y31" s="8">
        <f t="shared" si="8"/>
        <v>3</v>
      </c>
      <c r="Z31" s="8">
        <f t="shared" si="9"/>
        <v>4</v>
      </c>
      <c r="AA31" s="8">
        <f t="shared" si="10"/>
        <v>6</v>
      </c>
      <c r="AB31" s="8">
        <f t="shared" si="11"/>
        <v>4</v>
      </c>
      <c r="AC31" s="6">
        <f t="shared" si="12"/>
        <v>17</v>
      </c>
      <c r="AD31" s="6">
        <f t="shared" si="13"/>
        <v>24</v>
      </c>
      <c r="AE31" s="6">
        <f t="shared" si="14"/>
        <v>41</v>
      </c>
      <c r="AF31" s="6" t="str">
        <f t="shared" si="15"/>
        <v>More Then 40</v>
      </c>
      <c r="AG31" s="6"/>
      <c r="AK31" s="37"/>
      <c r="AL31"/>
      <c r="AM31"/>
      <c r="AN31"/>
      <c r="AO31"/>
      <c r="AP31"/>
      <c r="AQ31"/>
      <c r="AR31"/>
      <c r="AS31"/>
      <c r="AT31"/>
      <c r="AU31"/>
      <c r="AV31"/>
      <c r="AW31"/>
      <c r="AX31"/>
      <c r="AY31"/>
      <c r="AZ31"/>
    </row>
    <row r="32" spans="1:56" x14ac:dyDescent="0.3">
      <c r="A32" s="4">
        <v>31</v>
      </c>
      <c r="B32" s="6" t="s">
        <v>74</v>
      </c>
      <c r="C32" s="6" t="s">
        <v>14</v>
      </c>
      <c r="D32" s="7">
        <v>38456</v>
      </c>
      <c r="E32" s="6">
        <v>3</v>
      </c>
      <c r="F32" s="6">
        <v>1</v>
      </c>
      <c r="G32" s="6">
        <v>2</v>
      </c>
      <c r="H32" s="6">
        <v>5</v>
      </c>
      <c r="I32" s="6">
        <v>3</v>
      </c>
      <c r="J32" s="6">
        <v>6</v>
      </c>
      <c r="K32" s="6">
        <v>7</v>
      </c>
      <c r="L32" s="6">
        <v>5</v>
      </c>
      <c r="M32" s="6">
        <v>2</v>
      </c>
      <c r="N32" s="6">
        <v>4</v>
      </c>
      <c r="O32" s="6">
        <v>3</v>
      </c>
      <c r="P32" s="6">
        <v>6</v>
      </c>
      <c r="Q32" s="8">
        <f t="shared" si="0"/>
        <v>2</v>
      </c>
      <c r="R32" s="8">
        <f t="shared" si="1"/>
        <v>4</v>
      </c>
      <c r="S32" s="8">
        <f t="shared" si="2"/>
        <v>1</v>
      </c>
      <c r="T32" s="8">
        <f t="shared" si="3"/>
        <v>5</v>
      </c>
      <c r="U32" s="8">
        <f t="shared" si="4"/>
        <v>3</v>
      </c>
      <c r="V32" s="8">
        <f t="shared" si="5"/>
        <v>4</v>
      </c>
      <c r="W32" s="8">
        <f t="shared" si="6"/>
        <v>1</v>
      </c>
      <c r="X32" s="8">
        <f t="shared" si="7"/>
        <v>3</v>
      </c>
      <c r="Y32" s="8">
        <f t="shared" si="8"/>
        <v>1</v>
      </c>
      <c r="Z32" s="8">
        <f t="shared" si="9"/>
        <v>2</v>
      </c>
      <c r="AA32" s="8">
        <f t="shared" si="10"/>
        <v>7</v>
      </c>
      <c r="AB32" s="8">
        <f t="shared" si="11"/>
        <v>5</v>
      </c>
      <c r="AC32" s="6">
        <f t="shared" si="12"/>
        <v>20</v>
      </c>
      <c r="AD32" s="6">
        <f t="shared" si="13"/>
        <v>18</v>
      </c>
      <c r="AE32" s="6">
        <f t="shared" si="14"/>
        <v>38</v>
      </c>
      <c r="AF32" s="6" t="str">
        <f t="shared" si="15"/>
        <v>Less Then 40</v>
      </c>
      <c r="AG32" s="6"/>
      <c r="AK32" s="37"/>
      <c r="AL32"/>
      <c r="AM32"/>
      <c r="AN32"/>
      <c r="AO32"/>
      <c r="AP32"/>
      <c r="AQ32"/>
      <c r="AR32"/>
      <c r="AS32"/>
      <c r="AT32"/>
      <c r="AU32"/>
      <c r="AV32"/>
      <c r="AW32"/>
      <c r="AX32"/>
      <c r="AY32"/>
      <c r="AZ32"/>
    </row>
    <row r="33" spans="1:52" x14ac:dyDescent="0.3">
      <c r="A33" s="4">
        <v>32</v>
      </c>
      <c r="B33" s="6" t="s">
        <v>75</v>
      </c>
      <c r="C33" s="6" t="s">
        <v>14</v>
      </c>
      <c r="D33" s="7">
        <v>37834</v>
      </c>
      <c r="E33" s="6">
        <v>6</v>
      </c>
      <c r="F33" s="6">
        <v>4</v>
      </c>
      <c r="G33" s="6">
        <v>3</v>
      </c>
      <c r="H33" s="6">
        <v>6</v>
      </c>
      <c r="I33" s="6">
        <v>4</v>
      </c>
      <c r="J33" s="6">
        <v>3</v>
      </c>
      <c r="K33" s="6">
        <v>2</v>
      </c>
      <c r="L33" s="6">
        <v>5</v>
      </c>
      <c r="M33" s="6">
        <v>5</v>
      </c>
      <c r="N33" s="6">
        <v>4</v>
      </c>
      <c r="O33" s="6">
        <v>4</v>
      </c>
      <c r="P33" s="6">
        <v>7</v>
      </c>
      <c r="Q33" s="8">
        <f t="shared" si="0"/>
        <v>1</v>
      </c>
      <c r="R33" s="8">
        <f t="shared" si="1"/>
        <v>3</v>
      </c>
      <c r="S33" s="8">
        <f t="shared" si="2"/>
        <v>4</v>
      </c>
      <c r="T33" s="8">
        <f t="shared" si="3"/>
        <v>2</v>
      </c>
      <c r="U33" s="8">
        <f t="shared" si="4"/>
        <v>3</v>
      </c>
      <c r="V33" s="8">
        <f t="shared" si="5"/>
        <v>3</v>
      </c>
      <c r="W33" s="8">
        <f t="shared" si="6"/>
        <v>0</v>
      </c>
      <c r="X33" s="8">
        <f t="shared" si="7"/>
        <v>6</v>
      </c>
      <c r="Y33" s="8">
        <f t="shared" si="8"/>
        <v>4</v>
      </c>
      <c r="Z33" s="8">
        <f t="shared" si="9"/>
        <v>3</v>
      </c>
      <c r="AA33" s="8">
        <f t="shared" si="10"/>
        <v>2</v>
      </c>
      <c r="AB33" s="8">
        <f t="shared" si="11"/>
        <v>5</v>
      </c>
      <c r="AC33" s="6">
        <f t="shared" si="12"/>
        <v>16</v>
      </c>
      <c r="AD33" s="6">
        <f t="shared" si="13"/>
        <v>20</v>
      </c>
      <c r="AE33" s="6">
        <f t="shared" si="14"/>
        <v>36</v>
      </c>
      <c r="AF33" s="6" t="str">
        <f t="shared" si="15"/>
        <v>Less Then 40</v>
      </c>
      <c r="AG33" s="6"/>
      <c r="AK33" s="37"/>
      <c r="AL33"/>
      <c r="AM33"/>
      <c r="AN33"/>
      <c r="AO33"/>
      <c r="AP33"/>
      <c r="AQ33"/>
      <c r="AR33"/>
      <c r="AS33"/>
      <c r="AT33"/>
      <c r="AU33"/>
      <c r="AV33"/>
      <c r="AW33"/>
      <c r="AX33"/>
      <c r="AY33"/>
      <c r="AZ33"/>
    </row>
    <row r="34" spans="1:52" x14ac:dyDescent="0.3">
      <c r="A34" s="4">
        <v>33</v>
      </c>
      <c r="B34" s="6" t="s">
        <v>76</v>
      </c>
      <c r="C34" s="6" t="s">
        <v>14</v>
      </c>
      <c r="D34" s="7">
        <v>37783</v>
      </c>
      <c r="E34" s="6">
        <v>4</v>
      </c>
      <c r="F34" s="6">
        <v>7</v>
      </c>
      <c r="G34" s="6">
        <v>7</v>
      </c>
      <c r="H34" s="6">
        <v>3</v>
      </c>
      <c r="I34" s="6">
        <v>4</v>
      </c>
      <c r="J34" s="6">
        <v>1</v>
      </c>
      <c r="K34" s="6">
        <v>7</v>
      </c>
      <c r="L34" s="6">
        <v>4</v>
      </c>
      <c r="M34" s="6">
        <v>6</v>
      </c>
      <c r="N34" s="6">
        <v>4</v>
      </c>
      <c r="O34" s="6">
        <v>5</v>
      </c>
      <c r="P34" s="6">
        <v>7</v>
      </c>
      <c r="Q34" s="8">
        <f t="shared" ref="Q34:Q65" si="16">7-H34</f>
        <v>4</v>
      </c>
      <c r="R34" s="8">
        <f t="shared" ref="R34:R65" si="17">7-I34</f>
        <v>3</v>
      </c>
      <c r="S34" s="8">
        <f t="shared" ref="S34:S65" si="18">7-J34</f>
        <v>6</v>
      </c>
      <c r="T34" s="8">
        <f t="shared" ref="T34:T65" si="19">7-M34</f>
        <v>1</v>
      </c>
      <c r="U34" s="8">
        <f t="shared" ref="U34:U65" si="20">7-N34</f>
        <v>3</v>
      </c>
      <c r="V34" s="8">
        <f t="shared" ref="V34:V65" si="21">7-O34</f>
        <v>2</v>
      </c>
      <c r="W34" s="8">
        <f t="shared" ref="W34:W65" si="22">7-P34</f>
        <v>0</v>
      </c>
      <c r="X34" s="8">
        <f t="shared" ref="X34:X65" si="23">E34</f>
        <v>4</v>
      </c>
      <c r="Y34" s="8">
        <f t="shared" ref="Y34:Y65" si="24">F34</f>
        <v>7</v>
      </c>
      <c r="Z34" s="8">
        <f t="shared" ref="Z34:Z65" si="25">G34</f>
        <v>7</v>
      </c>
      <c r="AA34" s="8">
        <f t="shared" ref="AA34:AA65" si="26">K34</f>
        <v>7</v>
      </c>
      <c r="AB34" s="8">
        <f t="shared" ref="AB34:AB65" si="27">L34</f>
        <v>4</v>
      </c>
      <c r="AC34" s="6">
        <f t="shared" ref="AC34:AC65" si="28">SUM(Q34:W34)</f>
        <v>19</v>
      </c>
      <c r="AD34" s="6">
        <f t="shared" ref="AD34:AD65" si="29">SUM(X34:AB34)</f>
        <v>29</v>
      </c>
      <c r="AE34" s="6">
        <f t="shared" ref="AE34:AE65" si="30">AC34+AD34</f>
        <v>48</v>
      </c>
      <c r="AF34" s="6" t="str">
        <f t="shared" ref="AF34:AF65" si="31">IF(AE34&lt;=40,"Less Then 40","More Then 40")</f>
        <v>More Then 40</v>
      </c>
      <c r="AG34" s="6"/>
      <c r="AK34" s="37"/>
      <c r="AL34"/>
      <c r="AM34"/>
      <c r="AN34"/>
      <c r="AO34"/>
      <c r="AP34"/>
      <c r="AQ34"/>
      <c r="AR34"/>
      <c r="AS34"/>
      <c r="AT34"/>
      <c r="AU34"/>
      <c r="AV34"/>
      <c r="AW34"/>
      <c r="AX34"/>
      <c r="AY34"/>
      <c r="AZ34"/>
    </row>
    <row r="35" spans="1:52" x14ac:dyDescent="0.3">
      <c r="A35" s="4">
        <v>34</v>
      </c>
      <c r="B35" s="6" t="s">
        <v>77</v>
      </c>
      <c r="C35" s="6" t="s">
        <v>14</v>
      </c>
      <c r="D35" s="7">
        <v>37897</v>
      </c>
      <c r="E35" s="6">
        <v>6</v>
      </c>
      <c r="F35" s="6">
        <v>7</v>
      </c>
      <c r="G35" s="6">
        <v>7</v>
      </c>
      <c r="H35" s="6">
        <v>3</v>
      </c>
      <c r="I35" s="6">
        <v>4</v>
      </c>
      <c r="J35" s="6">
        <v>7</v>
      </c>
      <c r="K35" s="6">
        <v>5</v>
      </c>
      <c r="L35" s="6">
        <v>4</v>
      </c>
      <c r="M35" s="6">
        <v>5</v>
      </c>
      <c r="N35" s="6">
        <v>7</v>
      </c>
      <c r="O35" s="6">
        <v>7</v>
      </c>
      <c r="P35" s="6">
        <v>7</v>
      </c>
      <c r="Q35" s="8">
        <f t="shared" si="16"/>
        <v>4</v>
      </c>
      <c r="R35" s="8">
        <f t="shared" si="17"/>
        <v>3</v>
      </c>
      <c r="S35" s="8">
        <f t="shared" si="18"/>
        <v>0</v>
      </c>
      <c r="T35" s="8">
        <f t="shared" si="19"/>
        <v>2</v>
      </c>
      <c r="U35" s="8">
        <f t="shared" si="20"/>
        <v>0</v>
      </c>
      <c r="V35" s="8">
        <f t="shared" si="21"/>
        <v>0</v>
      </c>
      <c r="W35" s="8">
        <f t="shared" si="22"/>
        <v>0</v>
      </c>
      <c r="X35" s="8">
        <f t="shared" si="23"/>
        <v>6</v>
      </c>
      <c r="Y35" s="8">
        <f t="shared" si="24"/>
        <v>7</v>
      </c>
      <c r="Z35" s="8">
        <f t="shared" si="25"/>
        <v>7</v>
      </c>
      <c r="AA35" s="8">
        <f t="shared" si="26"/>
        <v>5</v>
      </c>
      <c r="AB35" s="8">
        <f t="shared" si="27"/>
        <v>4</v>
      </c>
      <c r="AC35" s="6">
        <f t="shared" si="28"/>
        <v>9</v>
      </c>
      <c r="AD35" s="6">
        <f t="shared" si="29"/>
        <v>29</v>
      </c>
      <c r="AE35" s="6">
        <f t="shared" si="30"/>
        <v>38</v>
      </c>
      <c r="AF35" s="6" t="str">
        <f t="shared" si="31"/>
        <v>Less Then 40</v>
      </c>
      <c r="AG35" s="6"/>
      <c r="AK35" s="37"/>
      <c r="AL35"/>
      <c r="AM35"/>
      <c r="AN35"/>
      <c r="AO35"/>
      <c r="AP35"/>
      <c r="AQ35"/>
      <c r="AR35"/>
      <c r="AS35"/>
      <c r="AT35"/>
      <c r="AU35"/>
      <c r="AV35"/>
      <c r="AW35"/>
      <c r="AX35"/>
      <c r="AY35"/>
      <c r="AZ35"/>
    </row>
    <row r="36" spans="1:52" x14ac:dyDescent="0.3">
      <c r="A36" s="4">
        <v>35</v>
      </c>
      <c r="B36" s="6" t="s">
        <v>78</v>
      </c>
      <c r="C36" s="6" t="s">
        <v>14</v>
      </c>
      <c r="D36" s="7">
        <v>37635</v>
      </c>
      <c r="E36" s="6">
        <v>5</v>
      </c>
      <c r="F36" s="6">
        <v>3</v>
      </c>
      <c r="G36" s="6">
        <v>7</v>
      </c>
      <c r="H36" s="6">
        <v>5</v>
      </c>
      <c r="I36" s="6">
        <v>4</v>
      </c>
      <c r="J36" s="6">
        <v>1</v>
      </c>
      <c r="K36" s="6">
        <v>7</v>
      </c>
      <c r="L36" s="6">
        <v>1</v>
      </c>
      <c r="M36" s="6">
        <v>6</v>
      </c>
      <c r="N36" s="6">
        <v>7</v>
      </c>
      <c r="O36" s="6">
        <v>4</v>
      </c>
      <c r="P36" s="6">
        <v>7</v>
      </c>
      <c r="Q36" s="8">
        <f t="shared" si="16"/>
        <v>2</v>
      </c>
      <c r="R36" s="8">
        <f t="shared" si="17"/>
        <v>3</v>
      </c>
      <c r="S36" s="8">
        <f t="shared" si="18"/>
        <v>6</v>
      </c>
      <c r="T36" s="8">
        <f t="shared" si="19"/>
        <v>1</v>
      </c>
      <c r="U36" s="8">
        <f t="shared" si="20"/>
        <v>0</v>
      </c>
      <c r="V36" s="8">
        <f t="shared" si="21"/>
        <v>3</v>
      </c>
      <c r="W36" s="8">
        <f t="shared" si="22"/>
        <v>0</v>
      </c>
      <c r="X36" s="8">
        <f t="shared" si="23"/>
        <v>5</v>
      </c>
      <c r="Y36" s="8">
        <f t="shared" si="24"/>
        <v>3</v>
      </c>
      <c r="Z36" s="8">
        <f t="shared" si="25"/>
        <v>7</v>
      </c>
      <c r="AA36" s="8">
        <f t="shared" si="26"/>
        <v>7</v>
      </c>
      <c r="AB36" s="8">
        <f t="shared" si="27"/>
        <v>1</v>
      </c>
      <c r="AC36" s="6">
        <f t="shared" si="28"/>
        <v>15</v>
      </c>
      <c r="AD36" s="6">
        <f t="shared" si="29"/>
        <v>23</v>
      </c>
      <c r="AE36" s="6">
        <f t="shared" si="30"/>
        <v>38</v>
      </c>
      <c r="AF36" s="6" t="str">
        <f t="shared" si="31"/>
        <v>Less Then 40</v>
      </c>
      <c r="AG36" s="6"/>
      <c r="AK36" s="37"/>
      <c r="AL36"/>
      <c r="AM36"/>
      <c r="AN36"/>
      <c r="AO36"/>
      <c r="AP36"/>
      <c r="AQ36"/>
      <c r="AR36"/>
      <c r="AS36"/>
      <c r="AT36"/>
      <c r="AU36"/>
      <c r="AV36"/>
      <c r="AW36"/>
      <c r="AX36"/>
      <c r="AY36"/>
      <c r="AZ36"/>
    </row>
    <row r="37" spans="1:52" x14ac:dyDescent="0.3">
      <c r="A37" s="4">
        <v>36</v>
      </c>
      <c r="B37" s="6" t="s">
        <v>79</v>
      </c>
      <c r="C37" s="6" t="s">
        <v>14</v>
      </c>
      <c r="D37" s="7">
        <v>37972</v>
      </c>
      <c r="E37" s="6">
        <v>3</v>
      </c>
      <c r="F37" s="6">
        <v>5</v>
      </c>
      <c r="G37" s="6">
        <v>7</v>
      </c>
      <c r="H37" s="6">
        <v>5</v>
      </c>
      <c r="I37" s="6">
        <v>4</v>
      </c>
      <c r="J37" s="6">
        <v>1</v>
      </c>
      <c r="K37" s="6">
        <v>5</v>
      </c>
      <c r="L37" s="6">
        <v>2</v>
      </c>
      <c r="M37" s="6">
        <v>7</v>
      </c>
      <c r="N37" s="6">
        <v>7</v>
      </c>
      <c r="O37" s="6">
        <v>6</v>
      </c>
      <c r="P37" s="6">
        <v>5</v>
      </c>
      <c r="Q37" s="8">
        <f t="shared" si="16"/>
        <v>2</v>
      </c>
      <c r="R37" s="8">
        <f t="shared" si="17"/>
        <v>3</v>
      </c>
      <c r="S37" s="8">
        <f t="shared" si="18"/>
        <v>6</v>
      </c>
      <c r="T37" s="8">
        <f t="shared" si="19"/>
        <v>0</v>
      </c>
      <c r="U37" s="8">
        <f t="shared" si="20"/>
        <v>0</v>
      </c>
      <c r="V37" s="8">
        <f t="shared" si="21"/>
        <v>1</v>
      </c>
      <c r="W37" s="8">
        <f t="shared" si="22"/>
        <v>2</v>
      </c>
      <c r="X37" s="8">
        <f t="shared" si="23"/>
        <v>3</v>
      </c>
      <c r="Y37" s="8">
        <f t="shared" si="24"/>
        <v>5</v>
      </c>
      <c r="Z37" s="8">
        <f t="shared" si="25"/>
        <v>7</v>
      </c>
      <c r="AA37" s="8">
        <f t="shared" si="26"/>
        <v>5</v>
      </c>
      <c r="AB37" s="8">
        <f t="shared" si="27"/>
        <v>2</v>
      </c>
      <c r="AC37" s="6">
        <f t="shared" si="28"/>
        <v>14</v>
      </c>
      <c r="AD37" s="6">
        <f t="shared" si="29"/>
        <v>22</v>
      </c>
      <c r="AE37" s="6">
        <f t="shared" si="30"/>
        <v>36</v>
      </c>
      <c r="AF37" s="6" t="str">
        <f t="shared" si="31"/>
        <v>Less Then 40</v>
      </c>
      <c r="AG37" s="6"/>
      <c r="AK37" s="37"/>
      <c r="AL37"/>
      <c r="AM37"/>
      <c r="AN37"/>
      <c r="AO37"/>
      <c r="AP37"/>
      <c r="AQ37"/>
      <c r="AR37"/>
      <c r="AS37"/>
      <c r="AT37"/>
      <c r="AU37"/>
      <c r="AV37"/>
      <c r="AW37"/>
      <c r="AX37"/>
      <c r="AY37"/>
      <c r="AZ37"/>
    </row>
    <row r="38" spans="1:52" x14ac:dyDescent="0.3">
      <c r="A38" s="4">
        <v>37</v>
      </c>
      <c r="B38" s="6" t="s">
        <v>80</v>
      </c>
      <c r="C38" s="6" t="s">
        <v>14</v>
      </c>
      <c r="D38" s="7">
        <v>37904</v>
      </c>
      <c r="E38" s="6">
        <v>5</v>
      </c>
      <c r="F38" s="6">
        <v>5</v>
      </c>
      <c r="G38" s="6">
        <v>7</v>
      </c>
      <c r="H38" s="6">
        <v>3</v>
      </c>
      <c r="I38" s="6">
        <v>4</v>
      </c>
      <c r="J38" s="6">
        <v>7</v>
      </c>
      <c r="K38" s="6">
        <v>6</v>
      </c>
      <c r="L38" s="6">
        <v>2</v>
      </c>
      <c r="M38" s="6">
        <v>5</v>
      </c>
      <c r="N38" s="6">
        <v>7</v>
      </c>
      <c r="O38" s="6">
        <v>7</v>
      </c>
      <c r="P38" s="6">
        <v>7</v>
      </c>
      <c r="Q38" s="8">
        <f t="shared" si="16"/>
        <v>4</v>
      </c>
      <c r="R38" s="8">
        <f t="shared" si="17"/>
        <v>3</v>
      </c>
      <c r="S38" s="8">
        <f t="shared" si="18"/>
        <v>0</v>
      </c>
      <c r="T38" s="8">
        <f t="shared" si="19"/>
        <v>2</v>
      </c>
      <c r="U38" s="8">
        <f t="shared" si="20"/>
        <v>0</v>
      </c>
      <c r="V38" s="8">
        <f t="shared" si="21"/>
        <v>0</v>
      </c>
      <c r="W38" s="8">
        <f t="shared" si="22"/>
        <v>0</v>
      </c>
      <c r="X38" s="8">
        <f t="shared" si="23"/>
        <v>5</v>
      </c>
      <c r="Y38" s="8">
        <f t="shared" si="24"/>
        <v>5</v>
      </c>
      <c r="Z38" s="8">
        <f t="shared" si="25"/>
        <v>7</v>
      </c>
      <c r="AA38" s="8">
        <f t="shared" si="26"/>
        <v>6</v>
      </c>
      <c r="AB38" s="8">
        <f t="shared" si="27"/>
        <v>2</v>
      </c>
      <c r="AC38" s="6">
        <f t="shared" si="28"/>
        <v>9</v>
      </c>
      <c r="AD38" s="6">
        <f t="shared" si="29"/>
        <v>25</v>
      </c>
      <c r="AE38" s="6">
        <f t="shared" si="30"/>
        <v>34</v>
      </c>
      <c r="AF38" s="6" t="str">
        <f t="shared" si="31"/>
        <v>Less Then 40</v>
      </c>
      <c r="AG38" s="6"/>
      <c r="AK38" s="37"/>
      <c r="AL38"/>
      <c r="AM38"/>
      <c r="AN38"/>
      <c r="AO38"/>
      <c r="AP38"/>
      <c r="AQ38"/>
      <c r="AR38"/>
      <c r="AS38"/>
      <c r="AT38"/>
      <c r="AU38"/>
      <c r="AV38"/>
      <c r="AW38"/>
      <c r="AX38"/>
      <c r="AY38"/>
      <c r="AZ38"/>
    </row>
    <row r="39" spans="1:52" x14ac:dyDescent="0.3">
      <c r="A39" s="4">
        <v>38</v>
      </c>
      <c r="B39" s="6" t="s">
        <v>81</v>
      </c>
      <c r="C39" s="6" t="s">
        <v>14</v>
      </c>
      <c r="D39" s="7">
        <v>44752</v>
      </c>
      <c r="E39" s="6">
        <v>4</v>
      </c>
      <c r="F39" s="6">
        <v>3</v>
      </c>
      <c r="G39" s="6">
        <v>4</v>
      </c>
      <c r="H39" s="6">
        <v>5</v>
      </c>
      <c r="I39" s="6">
        <v>7</v>
      </c>
      <c r="J39" s="6">
        <v>4</v>
      </c>
      <c r="K39" s="6">
        <v>5</v>
      </c>
      <c r="L39" s="6">
        <v>6</v>
      </c>
      <c r="M39" s="6">
        <v>3</v>
      </c>
      <c r="N39" s="6">
        <v>2</v>
      </c>
      <c r="O39" s="6">
        <v>3</v>
      </c>
      <c r="P39" s="6">
        <v>4</v>
      </c>
      <c r="Q39" s="8">
        <f t="shared" si="16"/>
        <v>2</v>
      </c>
      <c r="R39" s="8">
        <f t="shared" si="17"/>
        <v>0</v>
      </c>
      <c r="S39" s="8">
        <f t="shared" si="18"/>
        <v>3</v>
      </c>
      <c r="T39" s="8">
        <f t="shared" si="19"/>
        <v>4</v>
      </c>
      <c r="U39" s="8">
        <f t="shared" si="20"/>
        <v>5</v>
      </c>
      <c r="V39" s="8">
        <f t="shared" si="21"/>
        <v>4</v>
      </c>
      <c r="W39" s="8">
        <f t="shared" si="22"/>
        <v>3</v>
      </c>
      <c r="X39" s="8">
        <f t="shared" si="23"/>
        <v>4</v>
      </c>
      <c r="Y39" s="8">
        <f t="shared" si="24"/>
        <v>3</v>
      </c>
      <c r="Z39" s="8">
        <f t="shared" si="25"/>
        <v>4</v>
      </c>
      <c r="AA39" s="8">
        <f t="shared" si="26"/>
        <v>5</v>
      </c>
      <c r="AB39" s="8">
        <f t="shared" si="27"/>
        <v>6</v>
      </c>
      <c r="AC39" s="6">
        <f t="shared" si="28"/>
        <v>21</v>
      </c>
      <c r="AD39" s="6">
        <f t="shared" si="29"/>
        <v>22</v>
      </c>
      <c r="AE39" s="6">
        <f t="shared" si="30"/>
        <v>43</v>
      </c>
      <c r="AF39" s="6" t="str">
        <f t="shared" si="31"/>
        <v>More Then 40</v>
      </c>
      <c r="AG39" s="6"/>
      <c r="AK39" s="37"/>
      <c r="AL39"/>
      <c r="AM39"/>
      <c r="AN39"/>
      <c r="AO39"/>
      <c r="AP39"/>
      <c r="AQ39"/>
      <c r="AR39"/>
      <c r="AS39"/>
      <c r="AT39"/>
      <c r="AU39"/>
      <c r="AV39"/>
      <c r="AW39"/>
      <c r="AX39"/>
      <c r="AY39"/>
      <c r="AZ39"/>
    </row>
    <row r="40" spans="1:52" x14ac:dyDescent="0.3">
      <c r="A40" s="4">
        <v>39</v>
      </c>
      <c r="B40" s="6" t="s">
        <v>82</v>
      </c>
      <c r="C40" s="6" t="s">
        <v>14</v>
      </c>
      <c r="D40" s="7">
        <v>38183</v>
      </c>
      <c r="E40" s="6">
        <v>3</v>
      </c>
      <c r="F40" s="6">
        <v>5</v>
      </c>
      <c r="G40" s="6">
        <v>5</v>
      </c>
      <c r="H40" s="6">
        <v>7</v>
      </c>
      <c r="I40" s="6">
        <v>6</v>
      </c>
      <c r="J40" s="6">
        <v>5</v>
      </c>
      <c r="K40" s="6">
        <v>6</v>
      </c>
      <c r="L40" s="6">
        <v>5</v>
      </c>
      <c r="M40" s="6">
        <v>4</v>
      </c>
      <c r="N40" s="6">
        <v>4</v>
      </c>
      <c r="O40" s="6">
        <v>3</v>
      </c>
      <c r="P40" s="6">
        <v>3</v>
      </c>
      <c r="Q40" s="8">
        <f t="shared" si="16"/>
        <v>0</v>
      </c>
      <c r="R40" s="8">
        <f t="shared" si="17"/>
        <v>1</v>
      </c>
      <c r="S40" s="8">
        <f t="shared" si="18"/>
        <v>2</v>
      </c>
      <c r="T40" s="8">
        <f t="shared" si="19"/>
        <v>3</v>
      </c>
      <c r="U40" s="8">
        <f t="shared" si="20"/>
        <v>3</v>
      </c>
      <c r="V40" s="8">
        <f t="shared" si="21"/>
        <v>4</v>
      </c>
      <c r="W40" s="8">
        <f t="shared" si="22"/>
        <v>4</v>
      </c>
      <c r="X40" s="8">
        <f t="shared" si="23"/>
        <v>3</v>
      </c>
      <c r="Y40" s="8">
        <f t="shared" si="24"/>
        <v>5</v>
      </c>
      <c r="Z40" s="8">
        <f t="shared" si="25"/>
        <v>5</v>
      </c>
      <c r="AA40" s="8">
        <f t="shared" si="26"/>
        <v>6</v>
      </c>
      <c r="AB40" s="8">
        <f t="shared" si="27"/>
        <v>5</v>
      </c>
      <c r="AC40" s="6">
        <f t="shared" si="28"/>
        <v>17</v>
      </c>
      <c r="AD40" s="6">
        <f t="shared" si="29"/>
        <v>24</v>
      </c>
      <c r="AE40" s="6">
        <f t="shared" si="30"/>
        <v>41</v>
      </c>
      <c r="AF40" s="6" t="str">
        <f t="shared" si="31"/>
        <v>More Then 40</v>
      </c>
      <c r="AG40" s="6"/>
      <c r="AK40" s="37"/>
      <c r="AL40"/>
      <c r="AM40"/>
      <c r="AN40"/>
      <c r="AO40"/>
      <c r="AP40"/>
      <c r="AQ40"/>
      <c r="AR40"/>
      <c r="AS40"/>
      <c r="AT40"/>
      <c r="AU40"/>
      <c r="AV40"/>
      <c r="AW40"/>
      <c r="AX40"/>
      <c r="AY40"/>
      <c r="AZ40"/>
    </row>
    <row r="41" spans="1:52" x14ac:dyDescent="0.3">
      <c r="A41" s="4">
        <v>40</v>
      </c>
      <c r="B41" s="6" t="s">
        <v>83</v>
      </c>
      <c r="C41" s="6" t="s">
        <v>14</v>
      </c>
      <c r="D41" s="7">
        <v>37589</v>
      </c>
      <c r="E41" s="6">
        <v>6</v>
      </c>
      <c r="F41" s="6">
        <v>2</v>
      </c>
      <c r="G41" s="6">
        <v>2</v>
      </c>
      <c r="H41" s="6">
        <v>7</v>
      </c>
      <c r="I41" s="6">
        <v>4</v>
      </c>
      <c r="J41" s="6">
        <v>2</v>
      </c>
      <c r="K41" s="6">
        <v>4</v>
      </c>
      <c r="L41" s="6">
        <v>4</v>
      </c>
      <c r="M41" s="6">
        <v>4</v>
      </c>
      <c r="N41" s="6">
        <v>4</v>
      </c>
      <c r="O41" s="6">
        <v>5</v>
      </c>
      <c r="P41" s="6">
        <v>6</v>
      </c>
      <c r="Q41" s="8">
        <f t="shared" si="16"/>
        <v>0</v>
      </c>
      <c r="R41" s="8">
        <f t="shared" si="17"/>
        <v>3</v>
      </c>
      <c r="S41" s="8">
        <f t="shared" si="18"/>
        <v>5</v>
      </c>
      <c r="T41" s="8">
        <f t="shared" si="19"/>
        <v>3</v>
      </c>
      <c r="U41" s="8">
        <f t="shared" si="20"/>
        <v>3</v>
      </c>
      <c r="V41" s="8">
        <f t="shared" si="21"/>
        <v>2</v>
      </c>
      <c r="W41" s="8">
        <f t="shared" si="22"/>
        <v>1</v>
      </c>
      <c r="X41" s="8">
        <f t="shared" si="23"/>
        <v>6</v>
      </c>
      <c r="Y41" s="8">
        <f t="shared" si="24"/>
        <v>2</v>
      </c>
      <c r="Z41" s="8">
        <f t="shared" si="25"/>
        <v>2</v>
      </c>
      <c r="AA41" s="8">
        <f t="shared" si="26"/>
        <v>4</v>
      </c>
      <c r="AB41" s="8">
        <f t="shared" si="27"/>
        <v>4</v>
      </c>
      <c r="AC41" s="6">
        <f t="shared" si="28"/>
        <v>17</v>
      </c>
      <c r="AD41" s="6">
        <f t="shared" si="29"/>
        <v>18</v>
      </c>
      <c r="AE41" s="6">
        <f t="shared" si="30"/>
        <v>35</v>
      </c>
      <c r="AF41" s="6" t="str">
        <f t="shared" si="31"/>
        <v>Less Then 40</v>
      </c>
      <c r="AG41" s="6"/>
      <c r="AK41" s="37"/>
      <c r="AL41"/>
      <c r="AM41"/>
      <c r="AN41"/>
      <c r="AO41"/>
      <c r="AP41"/>
      <c r="AQ41"/>
      <c r="AR41"/>
      <c r="AS41"/>
      <c r="AT41"/>
      <c r="AU41"/>
      <c r="AV41"/>
      <c r="AW41"/>
      <c r="AX41"/>
      <c r="AY41"/>
      <c r="AZ41"/>
    </row>
    <row r="42" spans="1:52" x14ac:dyDescent="0.3">
      <c r="A42" s="4">
        <v>41</v>
      </c>
      <c r="B42" s="6" t="s">
        <v>84</v>
      </c>
      <c r="C42" s="6" t="s">
        <v>14</v>
      </c>
      <c r="D42" s="7">
        <v>38428</v>
      </c>
      <c r="E42" s="6">
        <v>7</v>
      </c>
      <c r="F42" s="6">
        <v>2</v>
      </c>
      <c r="G42" s="6">
        <v>1</v>
      </c>
      <c r="H42" s="6">
        <v>5</v>
      </c>
      <c r="I42" s="6">
        <v>5</v>
      </c>
      <c r="J42" s="6">
        <v>2</v>
      </c>
      <c r="K42" s="6">
        <v>3</v>
      </c>
      <c r="L42" s="6">
        <v>3</v>
      </c>
      <c r="M42" s="6">
        <v>6</v>
      </c>
      <c r="N42" s="6">
        <v>4</v>
      </c>
      <c r="O42" s="6">
        <v>6</v>
      </c>
      <c r="P42" s="6">
        <v>4</v>
      </c>
      <c r="Q42" s="8">
        <f t="shared" si="16"/>
        <v>2</v>
      </c>
      <c r="R42" s="8">
        <f t="shared" si="17"/>
        <v>2</v>
      </c>
      <c r="S42" s="8">
        <f t="shared" si="18"/>
        <v>5</v>
      </c>
      <c r="T42" s="8">
        <f t="shared" si="19"/>
        <v>1</v>
      </c>
      <c r="U42" s="8">
        <f t="shared" si="20"/>
        <v>3</v>
      </c>
      <c r="V42" s="8">
        <f t="shared" si="21"/>
        <v>1</v>
      </c>
      <c r="W42" s="8">
        <f t="shared" si="22"/>
        <v>3</v>
      </c>
      <c r="X42" s="8">
        <f t="shared" si="23"/>
        <v>7</v>
      </c>
      <c r="Y42" s="8">
        <f t="shared" si="24"/>
        <v>2</v>
      </c>
      <c r="Z42" s="8">
        <f t="shared" si="25"/>
        <v>1</v>
      </c>
      <c r="AA42" s="8">
        <f t="shared" si="26"/>
        <v>3</v>
      </c>
      <c r="AB42" s="8">
        <f t="shared" si="27"/>
        <v>3</v>
      </c>
      <c r="AC42" s="6">
        <f t="shared" si="28"/>
        <v>17</v>
      </c>
      <c r="AD42" s="6">
        <f t="shared" si="29"/>
        <v>16</v>
      </c>
      <c r="AE42" s="6">
        <f t="shared" si="30"/>
        <v>33</v>
      </c>
      <c r="AF42" s="6" t="str">
        <f t="shared" si="31"/>
        <v>Less Then 40</v>
      </c>
      <c r="AG42" s="6"/>
      <c r="AK42" s="37"/>
      <c r="AL42"/>
      <c r="AM42"/>
      <c r="AN42"/>
      <c r="AO42"/>
      <c r="AP42"/>
      <c r="AQ42"/>
      <c r="AR42"/>
      <c r="AS42"/>
      <c r="AT42"/>
      <c r="AU42"/>
      <c r="AV42"/>
      <c r="AW42"/>
      <c r="AX42"/>
      <c r="AY42"/>
      <c r="AZ42"/>
    </row>
    <row r="43" spans="1:52" x14ac:dyDescent="0.3">
      <c r="A43" s="4">
        <v>42</v>
      </c>
      <c r="B43" s="6" t="s">
        <v>85</v>
      </c>
      <c r="C43" s="6" t="s">
        <v>14</v>
      </c>
      <c r="D43" s="7">
        <v>38225</v>
      </c>
      <c r="E43" s="6">
        <v>6</v>
      </c>
      <c r="F43" s="6">
        <v>1</v>
      </c>
      <c r="G43" s="6">
        <v>2</v>
      </c>
      <c r="H43" s="6">
        <v>6</v>
      </c>
      <c r="I43" s="6">
        <v>7</v>
      </c>
      <c r="J43" s="6">
        <v>1</v>
      </c>
      <c r="K43" s="6">
        <v>2</v>
      </c>
      <c r="L43" s="6">
        <v>4</v>
      </c>
      <c r="M43" s="6">
        <v>6</v>
      </c>
      <c r="N43" s="6">
        <v>2</v>
      </c>
      <c r="O43" s="6">
        <v>4</v>
      </c>
      <c r="P43" s="6">
        <v>6</v>
      </c>
      <c r="Q43" s="8">
        <f t="shared" si="16"/>
        <v>1</v>
      </c>
      <c r="R43" s="8">
        <f t="shared" si="17"/>
        <v>0</v>
      </c>
      <c r="S43" s="8">
        <f t="shared" si="18"/>
        <v>6</v>
      </c>
      <c r="T43" s="8">
        <f t="shared" si="19"/>
        <v>1</v>
      </c>
      <c r="U43" s="8">
        <f t="shared" si="20"/>
        <v>5</v>
      </c>
      <c r="V43" s="8">
        <f t="shared" si="21"/>
        <v>3</v>
      </c>
      <c r="W43" s="8">
        <f t="shared" si="22"/>
        <v>1</v>
      </c>
      <c r="X43" s="8">
        <f t="shared" si="23"/>
        <v>6</v>
      </c>
      <c r="Y43" s="8">
        <f t="shared" si="24"/>
        <v>1</v>
      </c>
      <c r="Z43" s="8">
        <f t="shared" si="25"/>
        <v>2</v>
      </c>
      <c r="AA43" s="8">
        <f t="shared" si="26"/>
        <v>2</v>
      </c>
      <c r="AB43" s="8">
        <f t="shared" si="27"/>
        <v>4</v>
      </c>
      <c r="AC43" s="6">
        <f t="shared" si="28"/>
        <v>17</v>
      </c>
      <c r="AD43" s="6">
        <f t="shared" si="29"/>
        <v>15</v>
      </c>
      <c r="AE43" s="6">
        <f t="shared" si="30"/>
        <v>32</v>
      </c>
      <c r="AF43" s="6" t="str">
        <f t="shared" si="31"/>
        <v>Less Then 40</v>
      </c>
      <c r="AG43" s="6"/>
      <c r="AK43" s="37"/>
      <c r="AL43"/>
      <c r="AM43"/>
      <c r="AN43"/>
      <c r="AO43"/>
      <c r="AP43"/>
      <c r="AQ43"/>
      <c r="AR43"/>
      <c r="AS43"/>
      <c r="AT43"/>
      <c r="AU43"/>
      <c r="AV43"/>
      <c r="AW43"/>
      <c r="AX43"/>
      <c r="AY43"/>
      <c r="AZ43"/>
    </row>
    <row r="44" spans="1:52" x14ac:dyDescent="0.3">
      <c r="A44" s="4">
        <v>43</v>
      </c>
      <c r="B44" s="6" t="s">
        <v>86</v>
      </c>
      <c r="C44" s="6" t="s">
        <v>14</v>
      </c>
      <c r="D44" s="7">
        <v>38213</v>
      </c>
      <c r="E44" s="6">
        <v>5</v>
      </c>
      <c r="F44" s="6">
        <v>5</v>
      </c>
      <c r="G44" s="6">
        <v>5</v>
      </c>
      <c r="H44" s="6">
        <v>5</v>
      </c>
      <c r="I44" s="6">
        <v>5</v>
      </c>
      <c r="J44" s="6">
        <v>5</v>
      </c>
      <c r="K44" s="6">
        <v>5</v>
      </c>
      <c r="L44" s="6">
        <v>5</v>
      </c>
      <c r="M44" s="6">
        <v>3</v>
      </c>
      <c r="N44" s="6">
        <v>3</v>
      </c>
      <c r="O44" s="6">
        <v>5</v>
      </c>
      <c r="P44" s="6">
        <v>5</v>
      </c>
      <c r="Q44" s="8">
        <f t="shared" si="16"/>
        <v>2</v>
      </c>
      <c r="R44" s="8">
        <f t="shared" si="17"/>
        <v>2</v>
      </c>
      <c r="S44" s="8">
        <f t="shared" si="18"/>
        <v>2</v>
      </c>
      <c r="T44" s="8">
        <f t="shared" si="19"/>
        <v>4</v>
      </c>
      <c r="U44" s="8">
        <f t="shared" si="20"/>
        <v>4</v>
      </c>
      <c r="V44" s="8">
        <f t="shared" si="21"/>
        <v>2</v>
      </c>
      <c r="W44" s="8">
        <f t="shared" si="22"/>
        <v>2</v>
      </c>
      <c r="X44" s="8">
        <f t="shared" si="23"/>
        <v>5</v>
      </c>
      <c r="Y44" s="8">
        <f t="shared" si="24"/>
        <v>5</v>
      </c>
      <c r="Z44" s="8">
        <f t="shared" si="25"/>
        <v>5</v>
      </c>
      <c r="AA44" s="8">
        <f t="shared" si="26"/>
        <v>5</v>
      </c>
      <c r="AB44" s="8">
        <f t="shared" si="27"/>
        <v>5</v>
      </c>
      <c r="AC44" s="6">
        <f t="shared" si="28"/>
        <v>18</v>
      </c>
      <c r="AD44" s="6">
        <f t="shared" si="29"/>
        <v>25</v>
      </c>
      <c r="AE44" s="6">
        <f t="shared" si="30"/>
        <v>43</v>
      </c>
      <c r="AF44" s="6" t="str">
        <f t="shared" si="31"/>
        <v>More Then 40</v>
      </c>
      <c r="AG44" s="6"/>
      <c r="AK44" s="37"/>
      <c r="AL44"/>
      <c r="AM44"/>
      <c r="AN44"/>
      <c r="AO44"/>
      <c r="AP44"/>
      <c r="AQ44"/>
      <c r="AR44"/>
      <c r="AS44"/>
      <c r="AT44"/>
      <c r="AU44"/>
      <c r="AV44"/>
      <c r="AW44"/>
      <c r="AX44"/>
      <c r="AY44"/>
      <c r="AZ44"/>
    </row>
    <row r="45" spans="1:52" x14ac:dyDescent="0.3">
      <c r="A45" s="4">
        <v>44</v>
      </c>
      <c r="B45" s="6" t="s">
        <v>87</v>
      </c>
      <c r="C45" s="6" t="s">
        <v>14</v>
      </c>
      <c r="D45" s="7">
        <v>38309</v>
      </c>
      <c r="E45" s="6">
        <v>7</v>
      </c>
      <c r="F45" s="6">
        <v>1</v>
      </c>
      <c r="G45" s="6">
        <v>3</v>
      </c>
      <c r="H45" s="6">
        <v>4</v>
      </c>
      <c r="I45" s="6">
        <v>4</v>
      </c>
      <c r="J45" s="6">
        <v>1</v>
      </c>
      <c r="K45" s="6">
        <v>4</v>
      </c>
      <c r="L45" s="6">
        <v>1</v>
      </c>
      <c r="M45" s="6">
        <v>4</v>
      </c>
      <c r="N45" s="6">
        <v>4</v>
      </c>
      <c r="O45" s="6">
        <v>5</v>
      </c>
      <c r="P45" s="6">
        <v>3</v>
      </c>
      <c r="Q45" s="8">
        <f t="shared" si="16"/>
        <v>3</v>
      </c>
      <c r="R45" s="8">
        <f t="shared" si="17"/>
        <v>3</v>
      </c>
      <c r="S45" s="8">
        <f t="shared" si="18"/>
        <v>6</v>
      </c>
      <c r="T45" s="8">
        <f t="shared" si="19"/>
        <v>3</v>
      </c>
      <c r="U45" s="8">
        <f t="shared" si="20"/>
        <v>3</v>
      </c>
      <c r="V45" s="8">
        <f t="shared" si="21"/>
        <v>2</v>
      </c>
      <c r="W45" s="8">
        <f t="shared" si="22"/>
        <v>4</v>
      </c>
      <c r="X45" s="8">
        <f t="shared" si="23"/>
        <v>7</v>
      </c>
      <c r="Y45" s="8">
        <f t="shared" si="24"/>
        <v>1</v>
      </c>
      <c r="Z45" s="8">
        <f t="shared" si="25"/>
        <v>3</v>
      </c>
      <c r="AA45" s="8">
        <f t="shared" si="26"/>
        <v>4</v>
      </c>
      <c r="AB45" s="8">
        <f t="shared" si="27"/>
        <v>1</v>
      </c>
      <c r="AC45" s="6">
        <f t="shared" si="28"/>
        <v>24</v>
      </c>
      <c r="AD45" s="6">
        <f t="shared" si="29"/>
        <v>16</v>
      </c>
      <c r="AE45" s="6">
        <f t="shared" si="30"/>
        <v>40</v>
      </c>
      <c r="AF45" s="6" t="str">
        <f t="shared" si="31"/>
        <v>Less Then 40</v>
      </c>
      <c r="AG45" s="6"/>
      <c r="AK45" s="37"/>
      <c r="AL45"/>
      <c r="AM45"/>
      <c r="AN45"/>
      <c r="AO45"/>
      <c r="AP45"/>
      <c r="AQ45"/>
      <c r="AR45"/>
      <c r="AS45"/>
      <c r="AT45"/>
      <c r="AU45"/>
      <c r="AV45"/>
      <c r="AW45"/>
      <c r="AX45"/>
      <c r="AY45"/>
      <c r="AZ45"/>
    </row>
    <row r="46" spans="1:52" x14ac:dyDescent="0.3">
      <c r="A46" s="4">
        <v>45</v>
      </c>
      <c r="B46" s="6" t="s">
        <v>88</v>
      </c>
      <c r="C46" s="6" t="s">
        <v>14</v>
      </c>
      <c r="D46" s="7">
        <v>38160</v>
      </c>
      <c r="E46" s="6">
        <v>4</v>
      </c>
      <c r="F46" s="6">
        <v>4</v>
      </c>
      <c r="G46" s="6">
        <v>4</v>
      </c>
      <c r="H46" s="6">
        <v>4</v>
      </c>
      <c r="I46" s="6">
        <v>4</v>
      </c>
      <c r="J46" s="6">
        <v>3</v>
      </c>
      <c r="K46" s="6">
        <v>5</v>
      </c>
      <c r="L46" s="6">
        <v>4</v>
      </c>
      <c r="M46" s="6">
        <v>5</v>
      </c>
      <c r="N46" s="6">
        <v>5</v>
      </c>
      <c r="O46" s="6">
        <v>5</v>
      </c>
      <c r="P46" s="6">
        <v>6</v>
      </c>
      <c r="Q46" s="8">
        <f t="shared" si="16"/>
        <v>3</v>
      </c>
      <c r="R46" s="8">
        <f t="shared" si="17"/>
        <v>3</v>
      </c>
      <c r="S46" s="8">
        <f t="shared" si="18"/>
        <v>4</v>
      </c>
      <c r="T46" s="8">
        <f t="shared" si="19"/>
        <v>2</v>
      </c>
      <c r="U46" s="8">
        <f t="shared" si="20"/>
        <v>2</v>
      </c>
      <c r="V46" s="8">
        <f t="shared" si="21"/>
        <v>2</v>
      </c>
      <c r="W46" s="8">
        <f t="shared" si="22"/>
        <v>1</v>
      </c>
      <c r="X46" s="8">
        <f t="shared" si="23"/>
        <v>4</v>
      </c>
      <c r="Y46" s="8">
        <f t="shared" si="24"/>
        <v>4</v>
      </c>
      <c r="Z46" s="8">
        <f t="shared" si="25"/>
        <v>4</v>
      </c>
      <c r="AA46" s="8">
        <f t="shared" si="26"/>
        <v>5</v>
      </c>
      <c r="AB46" s="8">
        <f t="shared" si="27"/>
        <v>4</v>
      </c>
      <c r="AC46" s="6">
        <f t="shared" si="28"/>
        <v>17</v>
      </c>
      <c r="AD46" s="6">
        <f t="shared" si="29"/>
        <v>21</v>
      </c>
      <c r="AE46" s="6">
        <f t="shared" si="30"/>
        <v>38</v>
      </c>
      <c r="AF46" s="6" t="str">
        <f t="shared" si="31"/>
        <v>Less Then 40</v>
      </c>
      <c r="AG46" s="6"/>
      <c r="AK46" s="37"/>
      <c r="AL46"/>
      <c r="AM46"/>
      <c r="AN46"/>
      <c r="AO46"/>
      <c r="AP46"/>
      <c r="AQ46"/>
      <c r="AR46"/>
      <c r="AS46"/>
      <c r="AT46"/>
      <c r="AU46"/>
      <c r="AV46"/>
      <c r="AW46"/>
      <c r="AX46"/>
      <c r="AY46"/>
      <c r="AZ46"/>
    </row>
    <row r="47" spans="1:52" x14ac:dyDescent="0.3">
      <c r="A47" s="4">
        <v>46</v>
      </c>
      <c r="B47" s="6" t="s">
        <v>89</v>
      </c>
      <c r="C47" s="6" t="s">
        <v>14</v>
      </c>
      <c r="D47" s="7">
        <v>38338</v>
      </c>
      <c r="E47" s="6">
        <v>6</v>
      </c>
      <c r="F47" s="6">
        <v>5</v>
      </c>
      <c r="G47" s="6">
        <v>7</v>
      </c>
      <c r="H47" s="6">
        <v>5</v>
      </c>
      <c r="I47" s="6">
        <v>4</v>
      </c>
      <c r="J47" s="6">
        <v>1</v>
      </c>
      <c r="K47" s="6">
        <v>5</v>
      </c>
      <c r="L47" s="6">
        <v>7</v>
      </c>
      <c r="M47" s="6">
        <v>5</v>
      </c>
      <c r="N47" s="6">
        <v>5</v>
      </c>
      <c r="O47" s="6">
        <v>7</v>
      </c>
      <c r="P47" s="6">
        <v>7</v>
      </c>
      <c r="Q47" s="8">
        <f t="shared" si="16"/>
        <v>2</v>
      </c>
      <c r="R47" s="8">
        <f t="shared" si="17"/>
        <v>3</v>
      </c>
      <c r="S47" s="8">
        <f t="shared" si="18"/>
        <v>6</v>
      </c>
      <c r="T47" s="8">
        <f t="shared" si="19"/>
        <v>2</v>
      </c>
      <c r="U47" s="8">
        <f t="shared" si="20"/>
        <v>2</v>
      </c>
      <c r="V47" s="8">
        <f t="shared" si="21"/>
        <v>0</v>
      </c>
      <c r="W47" s="8">
        <f t="shared" si="22"/>
        <v>0</v>
      </c>
      <c r="X47" s="8">
        <f t="shared" si="23"/>
        <v>6</v>
      </c>
      <c r="Y47" s="8">
        <f t="shared" si="24"/>
        <v>5</v>
      </c>
      <c r="Z47" s="8">
        <f t="shared" si="25"/>
        <v>7</v>
      </c>
      <c r="AA47" s="8">
        <f t="shared" si="26"/>
        <v>5</v>
      </c>
      <c r="AB47" s="8">
        <f t="shared" si="27"/>
        <v>7</v>
      </c>
      <c r="AC47" s="6">
        <f t="shared" si="28"/>
        <v>15</v>
      </c>
      <c r="AD47" s="6">
        <f t="shared" si="29"/>
        <v>30</v>
      </c>
      <c r="AE47" s="6">
        <f t="shared" si="30"/>
        <v>45</v>
      </c>
      <c r="AF47" s="6" t="str">
        <f t="shared" si="31"/>
        <v>More Then 40</v>
      </c>
      <c r="AG47" s="6"/>
      <c r="AK47" s="37"/>
      <c r="AL47"/>
      <c r="AM47"/>
      <c r="AN47"/>
      <c r="AO47"/>
      <c r="AP47"/>
      <c r="AQ47"/>
      <c r="AR47"/>
      <c r="AS47"/>
      <c r="AT47"/>
      <c r="AU47"/>
      <c r="AV47"/>
      <c r="AW47"/>
      <c r="AX47"/>
      <c r="AY47"/>
      <c r="AZ47"/>
    </row>
    <row r="48" spans="1:52" x14ac:dyDescent="0.3">
      <c r="A48" s="4">
        <v>47</v>
      </c>
      <c r="B48" s="6" t="s">
        <v>90</v>
      </c>
      <c r="C48" s="6" t="s">
        <v>14</v>
      </c>
      <c r="D48" s="7">
        <v>38082</v>
      </c>
      <c r="E48" s="6">
        <v>5</v>
      </c>
      <c r="F48" s="6">
        <v>1</v>
      </c>
      <c r="G48" s="6">
        <v>6</v>
      </c>
      <c r="H48" s="6">
        <v>7</v>
      </c>
      <c r="I48" s="6">
        <v>4</v>
      </c>
      <c r="J48" s="6">
        <v>7</v>
      </c>
      <c r="K48" s="6">
        <v>5</v>
      </c>
      <c r="L48" s="6">
        <v>4</v>
      </c>
      <c r="M48" s="6">
        <v>5</v>
      </c>
      <c r="N48" s="6">
        <v>1</v>
      </c>
      <c r="O48" s="6">
        <v>4</v>
      </c>
      <c r="P48" s="6">
        <v>7</v>
      </c>
      <c r="Q48" s="8">
        <f t="shared" si="16"/>
        <v>0</v>
      </c>
      <c r="R48" s="8">
        <f t="shared" si="17"/>
        <v>3</v>
      </c>
      <c r="S48" s="8">
        <f t="shared" si="18"/>
        <v>0</v>
      </c>
      <c r="T48" s="8">
        <f t="shared" si="19"/>
        <v>2</v>
      </c>
      <c r="U48" s="8">
        <f t="shared" si="20"/>
        <v>6</v>
      </c>
      <c r="V48" s="8">
        <f t="shared" si="21"/>
        <v>3</v>
      </c>
      <c r="W48" s="8">
        <f t="shared" si="22"/>
        <v>0</v>
      </c>
      <c r="X48" s="8">
        <f t="shared" si="23"/>
        <v>5</v>
      </c>
      <c r="Y48" s="8">
        <f t="shared" si="24"/>
        <v>1</v>
      </c>
      <c r="Z48" s="8">
        <f t="shared" si="25"/>
        <v>6</v>
      </c>
      <c r="AA48" s="8">
        <f t="shared" si="26"/>
        <v>5</v>
      </c>
      <c r="AB48" s="8">
        <f t="shared" si="27"/>
        <v>4</v>
      </c>
      <c r="AC48" s="6">
        <f t="shared" si="28"/>
        <v>14</v>
      </c>
      <c r="AD48" s="6">
        <f t="shared" si="29"/>
        <v>21</v>
      </c>
      <c r="AE48" s="6">
        <f t="shared" si="30"/>
        <v>35</v>
      </c>
      <c r="AF48" s="6" t="str">
        <f t="shared" si="31"/>
        <v>Less Then 40</v>
      </c>
      <c r="AG48" s="6"/>
      <c r="AK48" s="37"/>
      <c r="AL48"/>
      <c r="AM48"/>
      <c r="AN48"/>
      <c r="AO48"/>
      <c r="AP48"/>
      <c r="AQ48"/>
      <c r="AR48"/>
      <c r="AS48"/>
      <c r="AT48"/>
      <c r="AU48"/>
      <c r="AV48"/>
      <c r="AW48"/>
      <c r="AX48"/>
      <c r="AY48"/>
      <c r="AZ48"/>
    </row>
    <row r="49" spans="1:52" x14ac:dyDescent="0.3">
      <c r="A49" s="4">
        <v>48</v>
      </c>
      <c r="B49" s="6" t="s">
        <v>91</v>
      </c>
      <c r="C49" s="6" t="s">
        <v>14</v>
      </c>
      <c r="D49" s="7">
        <v>38260</v>
      </c>
      <c r="E49" s="6">
        <v>5</v>
      </c>
      <c r="F49" s="6">
        <v>5</v>
      </c>
      <c r="G49" s="6">
        <v>4</v>
      </c>
      <c r="H49" s="6">
        <v>3</v>
      </c>
      <c r="I49" s="6">
        <v>5</v>
      </c>
      <c r="J49" s="6">
        <v>5</v>
      </c>
      <c r="K49" s="6">
        <v>6</v>
      </c>
      <c r="L49" s="6">
        <v>7</v>
      </c>
      <c r="M49" s="6">
        <v>3</v>
      </c>
      <c r="N49" s="6">
        <v>2</v>
      </c>
      <c r="O49" s="6">
        <v>4</v>
      </c>
      <c r="P49" s="6">
        <v>4</v>
      </c>
      <c r="Q49" s="8">
        <f t="shared" si="16"/>
        <v>4</v>
      </c>
      <c r="R49" s="8">
        <f t="shared" si="17"/>
        <v>2</v>
      </c>
      <c r="S49" s="8">
        <f t="shared" si="18"/>
        <v>2</v>
      </c>
      <c r="T49" s="8">
        <f t="shared" si="19"/>
        <v>4</v>
      </c>
      <c r="U49" s="8">
        <f t="shared" si="20"/>
        <v>5</v>
      </c>
      <c r="V49" s="8">
        <f t="shared" si="21"/>
        <v>3</v>
      </c>
      <c r="W49" s="8">
        <f t="shared" si="22"/>
        <v>3</v>
      </c>
      <c r="X49" s="8">
        <f t="shared" si="23"/>
        <v>5</v>
      </c>
      <c r="Y49" s="8">
        <f t="shared" si="24"/>
        <v>5</v>
      </c>
      <c r="Z49" s="8">
        <f t="shared" si="25"/>
        <v>4</v>
      </c>
      <c r="AA49" s="8">
        <f t="shared" si="26"/>
        <v>6</v>
      </c>
      <c r="AB49" s="8">
        <f t="shared" si="27"/>
        <v>7</v>
      </c>
      <c r="AC49" s="6">
        <f t="shared" si="28"/>
        <v>23</v>
      </c>
      <c r="AD49" s="6">
        <f t="shared" si="29"/>
        <v>27</v>
      </c>
      <c r="AE49" s="6">
        <f t="shared" si="30"/>
        <v>50</v>
      </c>
      <c r="AF49" s="6" t="str">
        <f t="shared" si="31"/>
        <v>More Then 40</v>
      </c>
      <c r="AG49" s="6"/>
      <c r="AK49" s="37"/>
      <c r="AL49"/>
      <c r="AM49"/>
      <c r="AN49"/>
      <c r="AO49"/>
      <c r="AP49"/>
      <c r="AQ49"/>
      <c r="AR49"/>
      <c r="AS49"/>
      <c r="AT49"/>
      <c r="AU49"/>
      <c r="AV49"/>
      <c r="AW49"/>
      <c r="AX49"/>
      <c r="AY49"/>
      <c r="AZ49"/>
    </row>
    <row r="50" spans="1:52" x14ac:dyDescent="0.3">
      <c r="A50" s="4">
        <v>49</v>
      </c>
      <c r="B50" s="6" t="s">
        <v>92</v>
      </c>
      <c r="C50" s="6" t="s">
        <v>14</v>
      </c>
      <c r="D50" s="7">
        <v>37981</v>
      </c>
      <c r="E50" s="6">
        <v>7</v>
      </c>
      <c r="F50" s="6">
        <v>5</v>
      </c>
      <c r="G50" s="6">
        <v>6</v>
      </c>
      <c r="H50" s="6">
        <v>3</v>
      </c>
      <c r="I50" s="6">
        <v>6</v>
      </c>
      <c r="J50" s="6">
        <v>4</v>
      </c>
      <c r="K50" s="6">
        <v>7</v>
      </c>
      <c r="L50" s="6">
        <v>1</v>
      </c>
      <c r="M50" s="6">
        <v>1</v>
      </c>
      <c r="N50" s="6">
        <v>2</v>
      </c>
      <c r="O50" s="6">
        <v>5</v>
      </c>
      <c r="P50" s="6">
        <v>7</v>
      </c>
      <c r="Q50" s="8">
        <f t="shared" si="16"/>
        <v>4</v>
      </c>
      <c r="R50" s="8">
        <f t="shared" si="17"/>
        <v>1</v>
      </c>
      <c r="S50" s="8">
        <f t="shared" si="18"/>
        <v>3</v>
      </c>
      <c r="T50" s="8">
        <f t="shared" si="19"/>
        <v>6</v>
      </c>
      <c r="U50" s="8">
        <f t="shared" si="20"/>
        <v>5</v>
      </c>
      <c r="V50" s="8">
        <f t="shared" si="21"/>
        <v>2</v>
      </c>
      <c r="W50" s="8">
        <f t="shared" si="22"/>
        <v>0</v>
      </c>
      <c r="X50" s="8">
        <f t="shared" si="23"/>
        <v>7</v>
      </c>
      <c r="Y50" s="8">
        <f t="shared" si="24"/>
        <v>5</v>
      </c>
      <c r="Z50" s="8">
        <f t="shared" si="25"/>
        <v>6</v>
      </c>
      <c r="AA50" s="8">
        <f t="shared" si="26"/>
        <v>7</v>
      </c>
      <c r="AB50" s="8">
        <f t="shared" si="27"/>
        <v>1</v>
      </c>
      <c r="AC50" s="6">
        <f t="shared" si="28"/>
        <v>21</v>
      </c>
      <c r="AD50" s="6">
        <f t="shared" si="29"/>
        <v>26</v>
      </c>
      <c r="AE50" s="6">
        <f t="shared" si="30"/>
        <v>47</v>
      </c>
      <c r="AF50" s="6" t="str">
        <f t="shared" si="31"/>
        <v>More Then 40</v>
      </c>
      <c r="AG50" s="6"/>
      <c r="AK50" s="37"/>
      <c r="AL50"/>
      <c r="AM50"/>
      <c r="AN50"/>
      <c r="AO50"/>
      <c r="AP50"/>
      <c r="AQ50"/>
      <c r="AR50"/>
      <c r="AS50"/>
      <c r="AT50"/>
      <c r="AU50"/>
      <c r="AV50"/>
      <c r="AW50"/>
      <c r="AX50"/>
      <c r="AY50"/>
      <c r="AZ50"/>
    </row>
    <row r="51" spans="1:52" x14ac:dyDescent="0.3">
      <c r="A51" s="4">
        <v>50</v>
      </c>
      <c r="B51" s="6" t="s">
        <v>93</v>
      </c>
      <c r="C51" s="6" t="s">
        <v>14</v>
      </c>
      <c r="D51" s="7">
        <v>38256</v>
      </c>
      <c r="E51" s="6">
        <v>6</v>
      </c>
      <c r="F51" s="6">
        <v>3</v>
      </c>
      <c r="G51" s="6">
        <v>6</v>
      </c>
      <c r="H51" s="6">
        <v>2</v>
      </c>
      <c r="I51" s="6">
        <v>5</v>
      </c>
      <c r="J51" s="6">
        <v>4</v>
      </c>
      <c r="K51" s="6">
        <v>3</v>
      </c>
      <c r="L51" s="6">
        <v>5</v>
      </c>
      <c r="M51" s="6">
        <v>5</v>
      </c>
      <c r="N51" s="6">
        <v>5</v>
      </c>
      <c r="O51" s="6">
        <v>6</v>
      </c>
      <c r="P51" s="6">
        <v>7</v>
      </c>
      <c r="Q51" s="8">
        <f t="shared" si="16"/>
        <v>5</v>
      </c>
      <c r="R51" s="8">
        <f t="shared" si="17"/>
        <v>2</v>
      </c>
      <c r="S51" s="8">
        <f t="shared" si="18"/>
        <v>3</v>
      </c>
      <c r="T51" s="8">
        <f t="shared" si="19"/>
        <v>2</v>
      </c>
      <c r="U51" s="8">
        <f t="shared" si="20"/>
        <v>2</v>
      </c>
      <c r="V51" s="8">
        <f t="shared" si="21"/>
        <v>1</v>
      </c>
      <c r="W51" s="8">
        <f t="shared" si="22"/>
        <v>0</v>
      </c>
      <c r="X51" s="8">
        <f t="shared" si="23"/>
        <v>6</v>
      </c>
      <c r="Y51" s="8">
        <f t="shared" si="24"/>
        <v>3</v>
      </c>
      <c r="Z51" s="8">
        <f t="shared" si="25"/>
        <v>6</v>
      </c>
      <c r="AA51" s="8">
        <f t="shared" si="26"/>
        <v>3</v>
      </c>
      <c r="AB51" s="8">
        <f t="shared" si="27"/>
        <v>5</v>
      </c>
      <c r="AC51" s="6">
        <f t="shared" si="28"/>
        <v>15</v>
      </c>
      <c r="AD51" s="6">
        <f t="shared" si="29"/>
        <v>23</v>
      </c>
      <c r="AE51" s="6">
        <f t="shared" si="30"/>
        <v>38</v>
      </c>
      <c r="AF51" s="6" t="str">
        <f t="shared" si="31"/>
        <v>Less Then 40</v>
      </c>
      <c r="AG51" s="6"/>
      <c r="AK51" s="37"/>
      <c r="AL51"/>
      <c r="AM51"/>
      <c r="AN51"/>
      <c r="AO51"/>
      <c r="AP51"/>
      <c r="AQ51"/>
      <c r="AR51"/>
      <c r="AS51"/>
      <c r="AT51"/>
      <c r="AU51"/>
      <c r="AV51"/>
      <c r="AW51"/>
      <c r="AX51"/>
      <c r="AY51"/>
      <c r="AZ51"/>
    </row>
    <row r="52" spans="1:52" x14ac:dyDescent="0.3">
      <c r="A52" s="4">
        <v>51</v>
      </c>
      <c r="B52" s="6" t="s">
        <v>94</v>
      </c>
      <c r="C52" s="6" t="s">
        <v>14</v>
      </c>
      <c r="D52" s="7">
        <v>38274</v>
      </c>
      <c r="E52" s="6">
        <v>6</v>
      </c>
      <c r="F52" s="6">
        <v>2</v>
      </c>
      <c r="G52" s="6">
        <v>6</v>
      </c>
      <c r="H52" s="6">
        <v>2</v>
      </c>
      <c r="I52" s="6">
        <v>5</v>
      </c>
      <c r="J52" s="6">
        <v>3</v>
      </c>
      <c r="K52" s="6">
        <v>1</v>
      </c>
      <c r="L52" s="6">
        <v>5</v>
      </c>
      <c r="M52" s="6">
        <v>5</v>
      </c>
      <c r="N52" s="6">
        <v>5</v>
      </c>
      <c r="O52" s="6">
        <v>6</v>
      </c>
      <c r="P52" s="6">
        <v>7</v>
      </c>
      <c r="Q52" s="8">
        <f t="shared" si="16"/>
        <v>5</v>
      </c>
      <c r="R52" s="8">
        <f t="shared" si="17"/>
        <v>2</v>
      </c>
      <c r="S52" s="8">
        <f t="shared" si="18"/>
        <v>4</v>
      </c>
      <c r="T52" s="8">
        <f t="shared" si="19"/>
        <v>2</v>
      </c>
      <c r="U52" s="8">
        <f t="shared" si="20"/>
        <v>2</v>
      </c>
      <c r="V52" s="8">
        <f t="shared" si="21"/>
        <v>1</v>
      </c>
      <c r="W52" s="8">
        <f t="shared" si="22"/>
        <v>0</v>
      </c>
      <c r="X52" s="8">
        <f t="shared" si="23"/>
        <v>6</v>
      </c>
      <c r="Y52" s="8">
        <f t="shared" si="24"/>
        <v>2</v>
      </c>
      <c r="Z52" s="8">
        <f t="shared" si="25"/>
        <v>6</v>
      </c>
      <c r="AA52" s="8">
        <f t="shared" si="26"/>
        <v>1</v>
      </c>
      <c r="AB52" s="8">
        <f t="shared" si="27"/>
        <v>5</v>
      </c>
      <c r="AC52" s="6">
        <f t="shared" si="28"/>
        <v>16</v>
      </c>
      <c r="AD52" s="6">
        <f t="shared" si="29"/>
        <v>20</v>
      </c>
      <c r="AE52" s="6">
        <f t="shared" si="30"/>
        <v>36</v>
      </c>
      <c r="AF52" s="6" t="str">
        <f t="shared" si="31"/>
        <v>Less Then 40</v>
      </c>
      <c r="AG52" s="6"/>
      <c r="AK52" s="37"/>
      <c r="AL52"/>
      <c r="AM52"/>
      <c r="AN52"/>
      <c r="AO52"/>
      <c r="AP52"/>
      <c r="AQ52"/>
      <c r="AR52"/>
      <c r="AS52"/>
      <c r="AT52"/>
      <c r="AU52"/>
      <c r="AV52"/>
      <c r="AW52"/>
      <c r="AX52"/>
      <c r="AY52"/>
      <c r="AZ52"/>
    </row>
    <row r="53" spans="1:52" x14ac:dyDescent="0.3">
      <c r="A53" s="4">
        <v>52</v>
      </c>
      <c r="B53" s="6" t="s">
        <v>95</v>
      </c>
      <c r="C53" s="6" t="s">
        <v>14</v>
      </c>
      <c r="D53" s="7">
        <v>38087</v>
      </c>
      <c r="E53" s="6">
        <v>4</v>
      </c>
      <c r="F53" s="6">
        <v>2</v>
      </c>
      <c r="G53" s="6">
        <v>3</v>
      </c>
      <c r="H53" s="6">
        <v>5</v>
      </c>
      <c r="I53" s="6">
        <v>3</v>
      </c>
      <c r="J53" s="6">
        <v>5</v>
      </c>
      <c r="K53" s="6">
        <v>5</v>
      </c>
      <c r="L53" s="6">
        <v>5</v>
      </c>
      <c r="M53" s="6">
        <v>5</v>
      </c>
      <c r="N53" s="6">
        <v>3</v>
      </c>
      <c r="O53" s="6">
        <v>7</v>
      </c>
      <c r="P53" s="6">
        <v>7</v>
      </c>
      <c r="Q53" s="8">
        <f t="shared" si="16"/>
        <v>2</v>
      </c>
      <c r="R53" s="8">
        <f t="shared" si="17"/>
        <v>4</v>
      </c>
      <c r="S53" s="8">
        <f t="shared" si="18"/>
        <v>2</v>
      </c>
      <c r="T53" s="8">
        <f t="shared" si="19"/>
        <v>2</v>
      </c>
      <c r="U53" s="8">
        <f t="shared" si="20"/>
        <v>4</v>
      </c>
      <c r="V53" s="8">
        <f t="shared" si="21"/>
        <v>0</v>
      </c>
      <c r="W53" s="8">
        <f t="shared" si="22"/>
        <v>0</v>
      </c>
      <c r="X53" s="8">
        <f t="shared" si="23"/>
        <v>4</v>
      </c>
      <c r="Y53" s="8">
        <f t="shared" si="24"/>
        <v>2</v>
      </c>
      <c r="Z53" s="8">
        <f t="shared" si="25"/>
        <v>3</v>
      </c>
      <c r="AA53" s="8">
        <f t="shared" si="26"/>
        <v>5</v>
      </c>
      <c r="AB53" s="8">
        <f t="shared" si="27"/>
        <v>5</v>
      </c>
      <c r="AC53" s="6">
        <f t="shared" si="28"/>
        <v>14</v>
      </c>
      <c r="AD53" s="6">
        <f t="shared" si="29"/>
        <v>19</v>
      </c>
      <c r="AE53" s="6">
        <f t="shared" si="30"/>
        <v>33</v>
      </c>
      <c r="AF53" s="6" t="str">
        <f t="shared" si="31"/>
        <v>Less Then 40</v>
      </c>
      <c r="AG53" s="6"/>
      <c r="AK53" s="37"/>
      <c r="AL53"/>
      <c r="AM53"/>
      <c r="AN53"/>
      <c r="AO53"/>
      <c r="AP53"/>
      <c r="AQ53"/>
      <c r="AR53"/>
      <c r="AS53"/>
      <c r="AT53"/>
      <c r="AU53"/>
      <c r="AV53"/>
      <c r="AW53"/>
      <c r="AX53"/>
      <c r="AY53"/>
      <c r="AZ53"/>
    </row>
    <row r="54" spans="1:52" x14ac:dyDescent="0.3">
      <c r="A54" s="4">
        <v>53</v>
      </c>
      <c r="B54" s="6" t="s">
        <v>96</v>
      </c>
      <c r="C54" s="6" t="s">
        <v>14</v>
      </c>
      <c r="D54" s="7">
        <v>37589</v>
      </c>
      <c r="E54" s="6">
        <v>7</v>
      </c>
      <c r="F54" s="6">
        <v>5</v>
      </c>
      <c r="G54" s="6">
        <v>3</v>
      </c>
      <c r="H54" s="6">
        <v>4</v>
      </c>
      <c r="I54" s="6">
        <v>4</v>
      </c>
      <c r="J54" s="6">
        <v>2</v>
      </c>
      <c r="K54" s="6">
        <v>4</v>
      </c>
      <c r="L54" s="6">
        <v>4</v>
      </c>
      <c r="M54" s="6">
        <v>3</v>
      </c>
      <c r="N54" s="6">
        <v>4</v>
      </c>
      <c r="O54" s="6">
        <v>4</v>
      </c>
      <c r="P54" s="6">
        <v>5</v>
      </c>
      <c r="Q54" s="8">
        <f t="shared" si="16"/>
        <v>3</v>
      </c>
      <c r="R54" s="8">
        <f t="shared" si="17"/>
        <v>3</v>
      </c>
      <c r="S54" s="8">
        <f t="shared" si="18"/>
        <v>5</v>
      </c>
      <c r="T54" s="8">
        <f t="shared" si="19"/>
        <v>4</v>
      </c>
      <c r="U54" s="8">
        <f t="shared" si="20"/>
        <v>3</v>
      </c>
      <c r="V54" s="8">
        <f t="shared" si="21"/>
        <v>3</v>
      </c>
      <c r="W54" s="8">
        <f t="shared" si="22"/>
        <v>2</v>
      </c>
      <c r="X54" s="8">
        <f t="shared" si="23"/>
        <v>7</v>
      </c>
      <c r="Y54" s="8">
        <f t="shared" si="24"/>
        <v>5</v>
      </c>
      <c r="Z54" s="8">
        <f t="shared" si="25"/>
        <v>3</v>
      </c>
      <c r="AA54" s="8">
        <f t="shared" si="26"/>
        <v>4</v>
      </c>
      <c r="AB54" s="8">
        <f t="shared" si="27"/>
        <v>4</v>
      </c>
      <c r="AC54" s="6">
        <f t="shared" si="28"/>
        <v>23</v>
      </c>
      <c r="AD54" s="6">
        <f t="shared" si="29"/>
        <v>23</v>
      </c>
      <c r="AE54" s="6">
        <f t="shared" si="30"/>
        <v>46</v>
      </c>
      <c r="AF54" s="6" t="str">
        <f t="shared" si="31"/>
        <v>More Then 40</v>
      </c>
      <c r="AG54" s="6"/>
      <c r="AK54" s="37"/>
      <c r="AL54"/>
      <c r="AM54"/>
      <c r="AN54"/>
      <c r="AO54"/>
      <c r="AP54"/>
      <c r="AQ54"/>
      <c r="AR54"/>
      <c r="AS54"/>
      <c r="AT54"/>
      <c r="AU54"/>
      <c r="AV54"/>
      <c r="AW54"/>
      <c r="AX54"/>
      <c r="AY54"/>
      <c r="AZ54"/>
    </row>
    <row r="55" spans="1:52" x14ac:dyDescent="0.3">
      <c r="A55" s="4">
        <v>54</v>
      </c>
      <c r="B55" s="6" t="s">
        <v>97</v>
      </c>
      <c r="C55" s="6" t="s">
        <v>14</v>
      </c>
      <c r="D55" s="7">
        <v>38113</v>
      </c>
      <c r="E55" s="6">
        <v>7</v>
      </c>
      <c r="F55" s="6">
        <v>4</v>
      </c>
      <c r="G55" s="6">
        <v>6</v>
      </c>
      <c r="H55" s="6">
        <v>4</v>
      </c>
      <c r="I55" s="6">
        <v>6</v>
      </c>
      <c r="J55" s="6">
        <v>6</v>
      </c>
      <c r="K55" s="6">
        <v>7</v>
      </c>
      <c r="L55" s="6">
        <v>6</v>
      </c>
      <c r="M55" s="6">
        <v>5</v>
      </c>
      <c r="N55" s="6">
        <v>6</v>
      </c>
      <c r="O55" s="6">
        <v>5</v>
      </c>
      <c r="P55" s="6">
        <v>4</v>
      </c>
      <c r="Q55" s="8">
        <f t="shared" si="16"/>
        <v>3</v>
      </c>
      <c r="R55" s="8">
        <f t="shared" si="17"/>
        <v>1</v>
      </c>
      <c r="S55" s="8">
        <f t="shared" si="18"/>
        <v>1</v>
      </c>
      <c r="T55" s="8">
        <f t="shared" si="19"/>
        <v>2</v>
      </c>
      <c r="U55" s="8">
        <f t="shared" si="20"/>
        <v>1</v>
      </c>
      <c r="V55" s="8">
        <f t="shared" si="21"/>
        <v>2</v>
      </c>
      <c r="W55" s="8">
        <f t="shared" si="22"/>
        <v>3</v>
      </c>
      <c r="X55" s="8">
        <f t="shared" si="23"/>
        <v>7</v>
      </c>
      <c r="Y55" s="8">
        <f t="shared" si="24"/>
        <v>4</v>
      </c>
      <c r="Z55" s="8">
        <f t="shared" si="25"/>
        <v>6</v>
      </c>
      <c r="AA55" s="8">
        <f t="shared" si="26"/>
        <v>7</v>
      </c>
      <c r="AB55" s="8">
        <f t="shared" si="27"/>
        <v>6</v>
      </c>
      <c r="AC55" s="6">
        <f t="shared" si="28"/>
        <v>13</v>
      </c>
      <c r="AD55" s="6">
        <f t="shared" si="29"/>
        <v>30</v>
      </c>
      <c r="AE55" s="6">
        <f t="shared" si="30"/>
        <v>43</v>
      </c>
      <c r="AF55" s="6" t="str">
        <f t="shared" si="31"/>
        <v>More Then 40</v>
      </c>
      <c r="AG55" s="6"/>
      <c r="AK55" s="37"/>
      <c r="AL55"/>
      <c r="AM55"/>
      <c r="AN55"/>
      <c r="AO55"/>
      <c r="AP55"/>
      <c r="AQ55"/>
      <c r="AR55"/>
      <c r="AS55"/>
      <c r="AT55"/>
      <c r="AU55"/>
      <c r="AV55"/>
      <c r="AW55"/>
      <c r="AX55"/>
      <c r="AY55"/>
      <c r="AZ55"/>
    </row>
    <row r="56" spans="1:52" x14ac:dyDescent="0.3">
      <c r="A56" s="4">
        <v>55</v>
      </c>
      <c r="B56" s="6" t="s">
        <v>98</v>
      </c>
      <c r="C56" s="6" t="s">
        <v>14</v>
      </c>
      <c r="D56" s="7">
        <v>36587</v>
      </c>
      <c r="E56" s="6">
        <v>4</v>
      </c>
      <c r="F56" s="6">
        <v>4</v>
      </c>
      <c r="G56" s="6">
        <v>4</v>
      </c>
      <c r="H56" s="6">
        <v>4</v>
      </c>
      <c r="I56" s="6">
        <v>4</v>
      </c>
      <c r="J56" s="6">
        <v>4</v>
      </c>
      <c r="K56" s="6">
        <v>4</v>
      </c>
      <c r="L56" s="6">
        <v>4</v>
      </c>
      <c r="M56" s="6">
        <v>4</v>
      </c>
      <c r="N56" s="6">
        <v>4</v>
      </c>
      <c r="O56" s="6">
        <v>4</v>
      </c>
      <c r="P56" s="6">
        <v>4</v>
      </c>
      <c r="Q56" s="8">
        <f t="shared" si="16"/>
        <v>3</v>
      </c>
      <c r="R56" s="8">
        <f t="shared" si="17"/>
        <v>3</v>
      </c>
      <c r="S56" s="8">
        <f t="shared" si="18"/>
        <v>3</v>
      </c>
      <c r="T56" s="8">
        <f t="shared" si="19"/>
        <v>3</v>
      </c>
      <c r="U56" s="8">
        <f t="shared" si="20"/>
        <v>3</v>
      </c>
      <c r="V56" s="8">
        <f t="shared" si="21"/>
        <v>3</v>
      </c>
      <c r="W56" s="8">
        <f t="shared" si="22"/>
        <v>3</v>
      </c>
      <c r="X56" s="8">
        <f t="shared" si="23"/>
        <v>4</v>
      </c>
      <c r="Y56" s="8">
        <f t="shared" si="24"/>
        <v>4</v>
      </c>
      <c r="Z56" s="8">
        <f t="shared" si="25"/>
        <v>4</v>
      </c>
      <c r="AA56" s="8">
        <f t="shared" si="26"/>
        <v>4</v>
      </c>
      <c r="AB56" s="8">
        <f t="shared" si="27"/>
        <v>4</v>
      </c>
      <c r="AC56" s="6">
        <f t="shared" si="28"/>
        <v>21</v>
      </c>
      <c r="AD56" s="6">
        <f t="shared" si="29"/>
        <v>20</v>
      </c>
      <c r="AE56" s="6">
        <f t="shared" si="30"/>
        <v>41</v>
      </c>
      <c r="AF56" s="6" t="str">
        <f t="shared" si="31"/>
        <v>More Then 40</v>
      </c>
      <c r="AG56" s="6"/>
      <c r="AK56" s="37"/>
      <c r="AL56"/>
      <c r="AM56"/>
      <c r="AN56"/>
      <c r="AO56"/>
      <c r="AP56"/>
      <c r="AQ56"/>
      <c r="AR56"/>
      <c r="AS56"/>
      <c r="AT56"/>
      <c r="AU56"/>
      <c r="AV56"/>
      <c r="AW56"/>
      <c r="AX56"/>
      <c r="AY56"/>
      <c r="AZ56"/>
    </row>
    <row r="57" spans="1:52" x14ac:dyDescent="0.3">
      <c r="A57" s="4">
        <v>56</v>
      </c>
      <c r="B57" s="6" t="s">
        <v>99</v>
      </c>
      <c r="C57" s="6" t="s">
        <v>14</v>
      </c>
      <c r="D57" s="7">
        <v>38259</v>
      </c>
      <c r="E57" s="6">
        <v>4</v>
      </c>
      <c r="F57" s="6">
        <v>3</v>
      </c>
      <c r="G57" s="6">
        <v>5</v>
      </c>
      <c r="H57" s="6">
        <v>6</v>
      </c>
      <c r="I57" s="6">
        <v>5</v>
      </c>
      <c r="J57" s="6">
        <v>7</v>
      </c>
      <c r="K57" s="6">
        <v>5</v>
      </c>
      <c r="L57" s="6">
        <v>4</v>
      </c>
      <c r="M57" s="6">
        <v>4</v>
      </c>
      <c r="N57" s="6">
        <v>3</v>
      </c>
      <c r="O57" s="6">
        <v>1</v>
      </c>
      <c r="P57" s="6">
        <v>5</v>
      </c>
      <c r="Q57" s="8">
        <f t="shared" si="16"/>
        <v>1</v>
      </c>
      <c r="R57" s="8">
        <f t="shared" si="17"/>
        <v>2</v>
      </c>
      <c r="S57" s="8">
        <f t="shared" si="18"/>
        <v>0</v>
      </c>
      <c r="T57" s="8">
        <f t="shared" si="19"/>
        <v>3</v>
      </c>
      <c r="U57" s="8">
        <f t="shared" si="20"/>
        <v>4</v>
      </c>
      <c r="V57" s="8">
        <f t="shared" si="21"/>
        <v>6</v>
      </c>
      <c r="W57" s="8">
        <f t="shared" si="22"/>
        <v>2</v>
      </c>
      <c r="X57" s="8">
        <f t="shared" si="23"/>
        <v>4</v>
      </c>
      <c r="Y57" s="8">
        <f t="shared" si="24"/>
        <v>3</v>
      </c>
      <c r="Z57" s="8">
        <f t="shared" si="25"/>
        <v>5</v>
      </c>
      <c r="AA57" s="8">
        <f t="shared" si="26"/>
        <v>5</v>
      </c>
      <c r="AB57" s="8">
        <f t="shared" si="27"/>
        <v>4</v>
      </c>
      <c r="AC57" s="6">
        <f t="shared" si="28"/>
        <v>18</v>
      </c>
      <c r="AD57" s="6">
        <f t="shared" si="29"/>
        <v>21</v>
      </c>
      <c r="AE57" s="6">
        <f t="shared" si="30"/>
        <v>39</v>
      </c>
      <c r="AF57" s="6" t="str">
        <f t="shared" si="31"/>
        <v>Less Then 40</v>
      </c>
      <c r="AG57" s="6"/>
      <c r="AK57" s="37"/>
      <c r="AL57"/>
      <c r="AM57"/>
      <c r="AN57"/>
      <c r="AO57"/>
      <c r="AP57"/>
      <c r="AQ57"/>
      <c r="AR57"/>
      <c r="AS57"/>
      <c r="AT57"/>
      <c r="AU57"/>
      <c r="AV57"/>
      <c r="AW57"/>
      <c r="AX57"/>
      <c r="AY57"/>
      <c r="AZ57"/>
    </row>
    <row r="58" spans="1:52" x14ac:dyDescent="0.3">
      <c r="A58" s="4">
        <v>57</v>
      </c>
      <c r="B58" s="6" t="s">
        <v>100</v>
      </c>
      <c r="C58" s="6" t="s">
        <v>14</v>
      </c>
      <c r="D58" s="7">
        <v>38287</v>
      </c>
      <c r="E58" s="6">
        <v>5</v>
      </c>
      <c r="F58" s="6">
        <v>4</v>
      </c>
      <c r="G58" s="6">
        <v>5</v>
      </c>
      <c r="H58" s="6">
        <v>7</v>
      </c>
      <c r="I58" s="6">
        <v>7</v>
      </c>
      <c r="J58" s="6">
        <v>6</v>
      </c>
      <c r="K58" s="6">
        <v>3</v>
      </c>
      <c r="L58" s="6">
        <v>4</v>
      </c>
      <c r="M58" s="6">
        <v>4</v>
      </c>
      <c r="N58" s="6">
        <v>4</v>
      </c>
      <c r="O58" s="6">
        <v>7</v>
      </c>
      <c r="P58" s="6">
        <v>3</v>
      </c>
      <c r="Q58" s="8">
        <f t="shared" si="16"/>
        <v>0</v>
      </c>
      <c r="R58" s="8">
        <f t="shared" si="17"/>
        <v>0</v>
      </c>
      <c r="S58" s="8">
        <f t="shared" si="18"/>
        <v>1</v>
      </c>
      <c r="T58" s="8">
        <f t="shared" si="19"/>
        <v>3</v>
      </c>
      <c r="U58" s="8">
        <f t="shared" si="20"/>
        <v>3</v>
      </c>
      <c r="V58" s="8">
        <f t="shared" si="21"/>
        <v>0</v>
      </c>
      <c r="W58" s="8">
        <f t="shared" si="22"/>
        <v>4</v>
      </c>
      <c r="X58" s="8">
        <f t="shared" si="23"/>
        <v>5</v>
      </c>
      <c r="Y58" s="8">
        <f t="shared" si="24"/>
        <v>4</v>
      </c>
      <c r="Z58" s="8">
        <f t="shared" si="25"/>
        <v>5</v>
      </c>
      <c r="AA58" s="8">
        <f t="shared" si="26"/>
        <v>3</v>
      </c>
      <c r="AB58" s="8">
        <f t="shared" si="27"/>
        <v>4</v>
      </c>
      <c r="AC58" s="6">
        <f t="shared" si="28"/>
        <v>11</v>
      </c>
      <c r="AD58" s="6">
        <f t="shared" si="29"/>
        <v>21</v>
      </c>
      <c r="AE58" s="6">
        <f t="shared" si="30"/>
        <v>32</v>
      </c>
      <c r="AF58" s="6" t="str">
        <f t="shared" si="31"/>
        <v>Less Then 40</v>
      </c>
      <c r="AG58" s="6"/>
      <c r="AK58" s="37"/>
      <c r="AL58"/>
      <c r="AM58"/>
      <c r="AN58"/>
      <c r="AO58"/>
      <c r="AP58"/>
      <c r="AQ58"/>
      <c r="AR58"/>
      <c r="AS58"/>
      <c r="AT58"/>
      <c r="AU58"/>
      <c r="AV58"/>
      <c r="AW58"/>
      <c r="AX58"/>
      <c r="AY58"/>
      <c r="AZ58"/>
    </row>
    <row r="59" spans="1:52" x14ac:dyDescent="0.3">
      <c r="A59" s="4">
        <v>58</v>
      </c>
      <c r="B59" s="6" t="s">
        <v>101</v>
      </c>
      <c r="C59" s="6" t="s">
        <v>14</v>
      </c>
      <c r="D59" s="7">
        <v>38120</v>
      </c>
      <c r="E59" s="6">
        <v>7</v>
      </c>
      <c r="F59" s="6">
        <v>5</v>
      </c>
      <c r="G59" s="6">
        <v>3</v>
      </c>
      <c r="H59" s="6">
        <v>3</v>
      </c>
      <c r="I59" s="6">
        <v>4</v>
      </c>
      <c r="J59" s="6">
        <v>6</v>
      </c>
      <c r="K59" s="6">
        <v>4</v>
      </c>
      <c r="L59" s="6">
        <v>4</v>
      </c>
      <c r="M59" s="6">
        <v>3</v>
      </c>
      <c r="N59" s="6">
        <v>2</v>
      </c>
      <c r="O59" s="6">
        <v>3</v>
      </c>
      <c r="P59" s="6">
        <v>3</v>
      </c>
      <c r="Q59" s="8">
        <f t="shared" si="16"/>
        <v>4</v>
      </c>
      <c r="R59" s="8">
        <f t="shared" si="17"/>
        <v>3</v>
      </c>
      <c r="S59" s="8">
        <f t="shared" si="18"/>
        <v>1</v>
      </c>
      <c r="T59" s="8">
        <f t="shared" si="19"/>
        <v>4</v>
      </c>
      <c r="U59" s="8">
        <f t="shared" si="20"/>
        <v>5</v>
      </c>
      <c r="V59" s="8">
        <f t="shared" si="21"/>
        <v>4</v>
      </c>
      <c r="W59" s="8">
        <f t="shared" si="22"/>
        <v>4</v>
      </c>
      <c r="X59" s="8">
        <f t="shared" si="23"/>
        <v>7</v>
      </c>
      <c r="Y59" s="8">
        <f t="shared" si="24"/>
        <v>5</v>
      </c>
      <c r="Z59" s="8">
        <f t="shared" si="25"/>
        <v>3</v>
      </c>
      <c r="AA59" s="8">
        <f t="shared" si="26"/>
        <v>4</v>
      </c>
      <c r="AB59" s="8">
        <f t="shared" si="27"/>
        <v>4</v>
      </c>
      <c r="AC59" s="6">
        <f t="shared" si="28"/>
        <v>25</v>
      </c>
      <c r="AD59" s="6">
        <f t="shared" si="29"/>
        <v>23</v>
      </c>
      <c r="AE59" s="6">
        <f t="shared" si="30"/>
        <v>48</v>
      </c>
      <c r="AF59" s="6" t="str">
        <f t="shared" si="31"/>
        <v>More Then 40</v>
      </c>
      <c r="AG59" s="6"/>
      <c r="AK59" s="37"/>
      <c r="AL59"/>
      <c r="AM59"/>
      <c r="AN59"/>
      <c r="AO59"/>
      <c r="AP59"/>
      <c r="AQ59"/>
      <c r="AR59"/>
      <c r="AS59"/>
      <c r="AT59"/>
      <c r="AU59"/>
      <c r="AV59"/>
      <c r="AW59"/>
      <c r="AX59"/>
      <c r="AY59"/>
      <c r="AZ59"/>
    </row>
    <row r="60" spans="1:52" x14ac:dyDescent="0.3">
      <c r="A60" s="4">
        <v>59</v>
      </c>
      <c r="B60" s="6" t="s">
        <v>102</v>
      </c>
      <c r="C60" s="6" t="s">
        <v>14</v>
      </c>
      <c r="D60" s="7">
        <v>37734</v>
      </c>
      <c r="E60" s="6">
        <v>5</v>
      </c>
      <c r="F60" s="6">
        <v>5</v>
      </c>
      <c r="G60" s="6">
        <v>6</v>
      </c>
      <c r="H60" s="6">
        <v>4</v>
      </c>
      <c r="I60" s="6">
        <v>3</v>
      </c>
      <c r="J60" s="6">
        <v>4</v>
      </c>
      <c r="K60" s="6">
        <v>5</v>
      </c>
      <c r="L60" s="6">
        <v>5</v>
      </c>
      <c r="M60" s="6">
        <v>3</v>
      </c>
      <c r="N60" s="6">
        <v>5</v>
      </c>
      <c r="O60" s="6">
        <v>3</v>
      </c>
      <c r="P60" s="6">
        <v>5</v>
      </c>
      <c r="Q60" s="8">
        <f t="shared" si="16"/>
        <v>3</v>
      </c>
      <c r="R60" s="8">
        <f t="shared" si="17"/>
        <v>4</v>
      </c>
      <c r="S60" s="8">
        <f t="shared" si="18"/>
        <v>3</v>
      </c>
      <c r="T60" s="8">
        <f t="shared" si="19"/>
        <v>4</v>
      </c>
      <c r="U60" s="8">
        <f t="shared" si="20"/>
        <v>2</v>
      </c>
      <c r="V60" s="8">
        <f t="shared" si="21"/>
        <v>4</v>
      </c>
      <c r="W60" s="8">
        <f t="shared" si="22"/>
        <v>2</v>
      </c>
      <c r="X60" s="8">
        <f t="shared" si="23"/>
        <v>5</v>
      </c>
      <c r="Y60" s="8">
        <f t="shared" si="24"/>
        <v>5</v>
      </c>
      <c r="Z60" s="8">
        <f t="shared" si="25"/>
        <v>6</v>
      </c>
      <c r="AA60" s="8">
        <f t="shared" si="26"/>
        <v>5</v>
      </c>
      <c r="AB60" s="8">
        <f t="shared" si="27"/>
        <v>5</v>
      </c>
      <c r="AC60" s="6">
        <f t="shared" si="28"/>
        <v>22</v>
      </c>
      <c r="AD60" s="6">
        <f t="shared" si="29"/>
        <v>26</v>
      </c>
      <c r="AE60" s="6">
        <f t="shared" si="30"/>
        <v>48</v>
      </c>
      <c r="AF60" s="6" t="str">
        <f t="shared" si="31"/>
        <v>More Then 40</v>
      </c>
      <c r="AG60" s="6"/>
      <c r="AK60" s="37"/>
      <c r="AL60"/>
      <c r="AM60"/>
      <c r="AN60"/>
      <c r="AO60"/>
      <c r="AP60"/>
      <c r="AQ60"/>
      <c r="AR60"/>
      <c r="AS60"/>
      <c r="AT60"/>
      <c r="AU60"/>
      <c r="AV60"/>
      <c r="AW60"/>
      <c r="AX60"/>
      <c r="AY60"/>
      <c r="AZ60"/>
    </row>
    <row r="61" spans="1:52" x14ac:dyDescent="0.3">
      <c r="A61" s="4">
        <v>60</v>
      </c>
      <c r="B61" s="6" t="s">
        <v>103</v>
      </c>
      <c r="C61" s="6" t="s">
        <v>14</v>
      </c>
      <c r="D61" s="7">
        <v>38101</v>
      </c>
      <c r="E61" s="6">
        <v>6</v>
      </c>
      <c r="F61" s="6">
        <v>5</v>
      </c>
      <c r="G61" s="6">
        <v>5</v>
      </c>
      <c r="H61" s="6">
        <v>4</v>
      </c>
      <c r="I61" s="6">
        <v>5</v>
      </c>
      <c r="J61" s="6">
        <v>7</v>
      </c>
      <c r="K61" s="6">
        <v>7</v>
      </c>
      <c r="L61" s="6">
        <v>4</v>
      </c>
      <c r="M61" s="6">
        <v>4</v>
      </c>
      <c r="N61" s="6">
        <v>4</v>
      </c>
      <c r="O61" s="6">
        <v>3</v>
      </c>
      <c r="P61" s="6">
        <v>4</v>
      </c>
      <c r="Q61" s="8">
        <f t="shared" si="16"/>
        <v>3</v>
      </c>
      <c r="R61" s="8">
        <f t="shared" si="17"/>
        <v>2</v>
      </c>
      <c r="S61" s="8">
        <f t="shared" si="18"/>
        <v>0</v>
      </c>
      <c r="T61" s="8">
        <f t="shared" si="19"/>
        <v>3</v>
      </c>
      <c r="U61" s="8">
        <f t="shared" si="20"/>
        <v>3</v>
      </c>
      <c r="V61" s="8">
        <f t="shared" si="21"/>
        <v>4</v>
      </c>
      <c r="W61" s="8">
        <f t="shared" si="22"/>
        <v>3</v>
      </c>
      <c r="X61" s="8">
        <f t="shared" si="23"/>
        <v>6</v>
      </c>
      <c r="Y61" s="8">
        <f t="shared" si="24"/>
        <v>5</v>
      </c>
      <c r="Z61" s="8">
        <f t="shared" si="25"/>
        <v>5</v>
      </c>
      <c r="AA61" s="8">
        <f t="shared" si="26"/>
        <v>7</v>
      </c>
      <c r="AB61" s="8">
        <f t="shared" si="27"/>
        <v>4</v>
      </c>
      <c r="AC61" s="6">
        <f t="shared" si="28"/>
        <v>18</v>
      </c>
      <c r="AD61" s="6">
        <f t="shared" si="29"/>
        <v>27</v>
      </c>
      <c r="AE61" s="6">
        <f t="shared" si="30"/>
        <v>45</v>
      </c>
      <c r="AF61" s="6" t="str">
        <f t="shared" si="31"/>
        <v>More Then 40</v>
      </c>
      <c r="AG61" s="6"/>
      <c r="AK61" s="37"/>
      <c r="AL61"/>
      <c r="AM61"/>
      <c r="AN61"/>
      <c r="AO61"/>
      <c r="AP61"/>
      <c r="AQ61"/>
      <c r="AR61"/>
      <c r="AS61"/>
      <c r="AT61"/>
      <c r="AU61"/>
      <c r="AV61"/>
      <c r="AW61"/>
      <c r="AX61"/>
      <c r="AY61"/>
      <c r="AZ61"/>
    </row>
    <row r="62" spans="1:52" x14ac:dyDescent="0.3">
      <c r="A62" s="4">
        <v>61</v>
      </c>
      <c r="B62" s="6" t="s">
        <v>104</v>
      </c>
      <c r="C62" s="6" t="s">
        <v>14</v>
      </c>
      <c r="D62" s="7">
        <v>37900</v>
      </c>
      <c r="E62" s="6">
        <v>7</v>
      </c>
      <c r="F62" s="6">
        <v>4</v>
      </c>
      <c r="G62" s="6">
        <v>4</v>
      </c>
      <c r="H62" s="6">
        <v>2</v>
      </c>
      <c r="I62" s="6">
        <v>5</v>
      </c>
      <c r="J62" s="6">
        <v>7</v>
      </c>
      <c r="K62" s="6">
        <v>5</v>
      </c>
      <c r="L62" s="6">
        <v>5</v>
      </c>
      <c r="M62" s="6">
        <v>4</v>
      </c>
      <c r="N62" s="6">
        <v>4</v>
      </c>
      <c r="O62" s="6">
        <v>4</v>
      </c>
      <c r="P62" s="6">
        <v>4</v>
      </c>
      <c r="Q62" s="8">
        <f t="shared" si="16"/>
        <v>5</v>
      </c>
      <c r="R62" s="8">
        <f t="shared" si="17"/>
        <v>2</v>
      </c>
      <c r="S62" s="8">
        <f t="shared" si="18"/>
        <v>0</v>
      </c>
      <c r="T62" s="8">
        <f t="shared" si="19"/>
        <v>3</v>
      </c>
      <c r="U62" s="8">
        <f t="shared" si="20"/>
        <v>3</v>
      </c>
      <c r="V62" s="8">
        <f t="shared" si="21"/>
        <v>3</v>
      </c>
      <c r="W62" s="8">
        <f t="shared" si="22"/>
        <v>3</v>
      </c>
      <c r="X62" s="8">
        <f t="shared" si="23"/>
        <v>7</v>
      </c>
      <c r="Y62" s="8">
        <f t="shared" si="24"/>
        <v>4</v>
      </c>
      <c r="Z62" s="8">
        <f t="shared" si="25"/>
        <v>4</v>
      </c>
      <c r="AA62" s="8">
        <f t="shared" si="26"/>
        <v>5</v>
      </c>
      <c r="AB62" s="8">
        <f t="shared" si="27"/>
        <v>5</v>
      </c>
      <c r="AC62" s="6">
        <f t="shared" si="28"/>
        <v>19</v>
      </c>
      <c r="AD62" s="6">
        <f t="shared" si="29"/>
        <v>25</v>
      </c>
      <c r="AE62" s="6">
        <f t="shared" si="30"/>
        <v>44</v>
      </c>
      <c r="AF62" s="6" t="str">
        <f t="shared" si="31"/>
        <v>More Then 40</v>
      </c>
      <c r="AG62" s="6"/>
      <c r="AK62" s="37"/>
      <c r="AL62"/>
      <c r="AM62"/>
      <c r="AN62"/>
      <c r="AO62"/>
      <c r="AP62"/>
      <c r="AQ62"/>
      <c r="AR62"/>
      <c r="AS62"/>
      <c r="AT62"/>
      <c r="AU62"/>
      <c r="AV62"/>
      <c r="AW62"/>
      <c r="AX62"/>
      <c r="AY62"/>
      <c r="AZ62"/>
    </row>
    <row r="63" spans="1:52" x14ac:dyDescent="0.3">
      <c r="A63" s="4">
        <v>62</v>
      </c>
      <c r="B63" s="6" t="s">
        <v>105</v>
      </c>
      <c r="C63" s="6" t="s">
        <v>14</v>
      </c>
      <c r="D63" s="7">
        <v>37764</v>
      </c>
      <c r="E63" s="6">
        <v>7</v>
      </c>
      <c r="F63" s="6">
        <v>1</v>
      </c>
      <c r="G63" s="6">
        <v>7</v>
      </c>
      <c r="H63" s="6">
        <v>1</v>
      </c>
      <c r="I63" s="6">
        <v>6</v>
      </c>
      <c r="J63" s="6">
        <v>7</v>
      </c>
      <c r="K63" s="6">
        <v>7</v>
      </c>
      <c r="L63" s="6">
        <v>1</v>
      </c>
      <c r="M63" s="6">
        <v>7</v>
      </c>
      <c r="N63" s="6">
        <v>1</v>
      </c>
      <c r="O63" s="6">
        <v>1</v>
      </c>
      <c r="P63" s="6">
        <v>7</v>
      </c>
      <c r="Q63" s="8">
        <f t="shared" si="16"/>
        <v>6</v>
      </c>
      <c r="R63" s="8">
        <f t="shared" si="17"/>
        <v>1</v>
      </c>
      <c r="S63" s="8">
        <f t="shared" si="18"/>
        <v>0</v>
      </c>
      <c r="T63" s="8">
        <f t="shared" si="19"/>
        <v>0</v>
      </c>
      <c r="U63" s="8">
        <f t="shared" si="20"/>
        <v>6</v>
      </c>
      <c r="V63" s="8">
        <f t="shared" si="21"/>
        <v>6</v>
      </c>
      <c r="W63" s="8">
        <f t="shared" si="22"/>
        <v>0</v>
      </c>
      <c r="X63" s="8">
        <f t="shared" si="23"/>
        <v>7</v>
      </c>
      <c r="Y63" s="8">
        <f t="shared" si="24"/>
        <v>1</v>
      </c>
      <c r="Z63" s="8">
        <f t="shared" si="25"/>
        <v>7</v>
      </c>
      <c r="AA63" s="8">
        <f t="shared" si="26"/>
        <v>7</v>
      </c>
      <c r="AB63" s="8">
        <f t="shared" si="27"/>
        <v>1</v>
      </c>
      <c r="AC63" s="6">
        <f t="shared" si="28"/>
        <v>19</v>
      </c>
      <c r="AD63" s="6">
        <f t="shared" si="29"/>
        <v>23</v>
      </c>
      <c r="AE63" s="6">
        <f t="shared" si="30"/>
        <v>42</v>
      </c>
      <c r="AF63" s="6" t="str">
        <f t="shared" si="31"/>
        <v>More Then 40</v>
      </c>
      <c r="AG63" s="6"/>
      <c r="AK63" s="37"/>
      <c r="AL63"/>
      <c r="AM63"/>
      <c r="AN63"/>
      <c r="AO63"/>
      <c r="AP63"/>
      <c r="AQ63"/>
      <c r="AR63"/>
      <c r="AS63"/>
      <c r="AT63"/>
      <c r="AU63"/>
      <c r="AV63"/>
      <c r="AW63"/>
      <c r="AX63"/>
      <c r="AY63"/>
      <c r="AZ63"/>
    </row>
    <row r="64" spans="1:52" x14ac:dyDescent="0.3">
      <c r="A64" s="4">
        <v>63</v>
      </c>
      <c r="B64" s="6" t="s">
        <v>106</v>
      </c>
      <c r="C64" s="6" t="s">
        <v>14</v>
      </c>
      <c r="D64" s="7">
        <v>38431</v>
      </c>
      <c r="E64" s="6">
        <v>4</v>
      </c>
      <c r="F64" s="6">
        <v>3</v>
      </c>
      <c r="G64" s="6">
        <v>7</v>
      </c>
      <c r="H64" s="6">
        <v>5</v>
      </c>
      <c r="I64" s="6">
        <v>6</v>
      </c>
      <c r="J64" s="6">
        <v>7</v>
      </c>
      <c r="K64" s="6">
        <v>6</v>
      </c>
      <c r="L64" s="6">
        <v>5</v>
      </c>
      <c r="M64" s="6">
        <v>1</v>
      </c>
      <c r="N64" s="6">
        <v>3</v>
      </c>
      <c r="O64" s="6">
        <v>4</v>
      </c>
      <c r="P64" s="6">
        <v>7</v>
      </c>
      <c r="Q64" s="8">
        <f t="shared" si="16"/>
        <v>2</v>
      </c>
      <c r="R64" s="8">
        <f t="shared" si="17"/>
        <v>1</v>
      </c>
      <c r="S64" s="8">
        <f t="shared" si="18"/>
        <v>0</v>
      </c>
      <c r="T64" s="8">
        <f t="shared" si="19"/>
        <v>6</v>
      </c>
      <c r="U64" s="8">
        <f t="shared" si="20"/>
        <v>4</v>
      </c>
      <c r="V64" s="8">
        <f t="shared" si="21"/>
        <v>3</v>
      </c>
      <c r="W64" s="8">
        <f t="shared" si="22"/>
        <v>0</v>
      </c>
      <c r="X64" s="8">
        <f t="shared" si="23"/>
        <v>4</v>
      </c>
      <c r="Y64" s="8">
        <f t="shared" si="24"/>
        <v>3</v>
      </c>
      <c r="Z64" s="8">
        <f t="shared" si="25"/>
        <v>7</v>
      </c>
      <c r="AA64" s="8">
        <f t="shared" si="26"/>
        <v>6</v>
      </c>
      <c r="AB64" s="8">
        <f t="shared" si="27"/>
        <v>5</v>
      </c>
      <c r="AC64" s="6">
        <f t="shared" si="28"/>
        <v>16</v>
      </c>
      <c r="AD64" s="6">
        <f t="shared" si="29"/>
        <v>25</v>
      </c>
      <c r="AE64" s="6">
        <f t="shared" si="30"/>
        <v>41</v>
      </c>
      <c r="AF64" s="6" t="str">
        <f t="shared" si="31"/>
        <v>More Then 40</v>
      </c>
      <c r="AG64" s="6"/>
      <c r="AK64" s="37"/>
      <c r="AL64"/>
      <c r="AM64"/>
      <c r="AN64"/>
      <c r="AO64"/>
      <c r="AP64"/>
      <c r="AQ64"/>
      <c r="AR64"/>
      <c r="AS64"/>
      <c r="AT64"/>
      <c r="AU64"/>
      <c r="AV64"/>
      <c r="AW64"/>
      <c r="AX64"/>
      <c r="AY64"/>
      <c r="AZ64"/>
    </row>
    <row r="65" spans="1:52" x14ac:dyDescent="0.3">
      <c r="A65" s="4">
        <v>64</v>
      </c>
      <c r="B65" s="6" t="s">
        <v>107</v>
      </c>
      <c r="C65" s="6" t="s">
        <v>14</v>
      </c>
      <c r="D65" s="7">
        <v>37830</v>
      </c>
      <c r="E65" s="6">
        <v>7</v>
      </c>
      <c r="F65" s="6">
        <v>4</v>
      </c>
      <c r="G65" s="6">
        <v>6</v>
      </c>
      <c r="H65" s="6">
        <v>7</v>
      </c>
      <c r="I65" s="6">
        <v>6</v>
      </c>
      <c r="J65" s="6">
        <v>7</v>
      </c>
      <c r="K65" s="6">
        <v>5</v>
      </c>
      <c r="L65" s="6">
        <v>4</v>
      </c>
      <c r="M65" s="6">
        <v>6</v>
      </c>
      <c r="N65" s="6">
        <v>6</v>
      </c>
      <c r="O65" s="6">
        <v>4</v>
      </c>
      <c r="P65" s="6">
        <v>7</v>
      </c>
      <c r="Q65" s="8">
        <f t="shared" si="16"/>
        <v>0</v>
      </c>
      <c r="R65" s="8">
        <f t="shared" si="17"/>
        <v>1</v>
      </c>
      <c r="S65" s="8">
        <f t="shared" si="18"/>
        <v>0</v>
      </c>
      <c r="T65" s="8">
        <f t="shared" si="19"/>
        <v>1</v>
      </c>
      <c r="U65" s="8">
        <f t="shared" si="20"/>
        <v>1</v>
      </c>
      <c r="V65" s="8">
        <f t="shared" si="21"/>
        <v>3</v>
      </c>
      <c r="W65" s="8">
        <f t="shared" si="22"/>
        <v>0</v>
      </c>
      <c r="X65" s="8">
        <f t="shared" si="23"/>
        <v>7</v>
      </c>
      <c r="Y65" s="8">
        <f t="shared" si="24"/>
        <v>4</v>
      </c>
      <c r="Z65" s="8">
        <f t="shared" si="25"/>
        <v>6</v>
      </c>
      <c r="AA65" s="8">
        <f t="shared" si="26"/>
        <v>5</v>
      </c>
      <c r="AB65" s="8">
        <f t="shared" si="27"/>
        <v>4</v>
      </c>
      <c r="AC65" s="6">
        <f t="shared" si="28"/>
        <v>6</v>
      </c>
      <c r="AD65" s="6">
        <f t="shared" si="29"/>
        <v>26</v>
      </c>
      <c r="AE65" s="6">
        <f t="shared" si="30"/>
        <v>32</v>
      </c>
      <c r="AF65" s="6" t="str">
        <f t="shared" si="31"/>
        <v>Less Then 40</v>
      </c>
      <c r="AG65" s="6"/>
      <c r="AK65" s="37"/>
      <c r="AL65"/>
      <c r="AM65"/>
      <c r="AN65"/>
      <c r="AO65"/>
      <c r="AP65"/>
      <c r="AQ65"/>
      <c r="AR65"/>
      <c r="AS65"/>
      <c r="AT65"/>
      <c r="AU65"/>
      <c r="AV65"/>
      <c r="AW65"/>
      <c r="AX65"/>
      <c r="AY65"/>
      <c r="AZ65"/>
    </row>
    <row r="66" spans="1:52" x14ac:dyDescent="0.3">
      <c r="A66" s="4">
        <v>65</v>
      </c>
      <c r="B66" s="6" t="s">
        <v>108</v>
      </c>
      <c r="C66" s="6" t="s">
        <v>14</v>
      </c>
      <c r="D66" s="7">
        <v>37793</v>
      </c>
      <c r="E66" s="6">
        <v>5</v>
      </c>
      <c r="F66" s="6">
        <v>6</v>
      </c>
      <c r="G66" s="6">
        <v>5</v>
      </c>
      <c r="H66" s="6">
        <v>5</v>
      </c>
      <c r="I66" s="6">
        <v>7</v>
      </c>
      <c r="J66" s="6">
        <v>5</v>
      </c>
      <c r="K66" s="6">
        <v>3</v>
      </c>
      <c r="L66" s="6">
        <v>4</v>
      </c>
      <c r="M66" s="6">
        <v>5</v>
      </c>
      <c r="N66" s="6">
        <v>7</v>
      </c>
      <c r="O66" s="6">
        <v>6</v>
      </c>
      <c r="P66" s="6">
        <v>6</v>
      </c>
      <c r="Q66" s="8">
        <f t="shared" ref="Q66:Q97" si="32">7-H66</f>
        <v>2</v>
      </c>
      <c r="R66" s="8">
        <f t="shared" ref="R66:R97" si="33">7-I66</f>
        <v>0</v>
      </c>
      <c r="S66" s="8">
        <f t="shared" ref="S66:S97" si="34">7-J66</f>
        <v>2</v>
      </c>
      <c r="T66" s="8">
        <f t="shared" ref="T66:T97" si="35">7-M66</f>
        <v>2</v>
      </c>
      <c r="U66" s="8">
        <f t="shared" ref="U66:U97" si="36">7-N66</f>
        <v>0</v>
      </c>
      <c r="V66" s="8">
        <f t="shared" ref="V66:V97" si="37">7-O66</f>
        <v>1</v>
      </c>
      <c r="W66" s="8">
        <f t="shared" ref="W66:W97" si="38">7-P66</f>
        <v>1</v>
      </c>
      <c r="X66" s="8">
        <f t="shared" ref="X66:X97" si="39">E66</f>
        <v>5</v>
      </c>
      <c r="Y66" s="8">
        <f t="shared" ref="Y66:Y97" si="40">F66</f>
        <v>6</v>
      </c>
      <c r="Z66" s="8">
        <f t="shared" ref="Z66:Z97" si="41">G66</f>
        <v>5</v>
      </c>
      <c r="AA66" s="8">
        <f t="shared" ref="AA66:AA97" si="42">K66</f>
        <v>3</v>
      </c>
      <c r="AB66" s="8">
        <f t="shared" ref="AB66:AB97" si="43">L66</f>
        <v>4</v>
      </c>
      <c r="AC66" s="6">
        <f t="shared" ref="AC66:AC97" si="44">SUM(Q66:W66)</f>
        <v>8</v>
      </c>
      <c r="AD66" s="6">
        <f t="shared" ref="AD66:AD97" si="45">SUM(X66:AB66)</f>
        <v>23</v>
      </c>
      <c r="AE66" s="6">
        <f t="shared" ref="AE66:AE97" si="46">AC66+AD66</f>
        <v>31</v>
      </c>
      <c r="AF66" s="6" t="str">
        <f t="shared" ref="AF66:AF97" si="47">IF(AE66&lt;=40,"Less Then 40","More Then 40")</f>
        <v>Less Then 40</v>
      </c>
      <c r="AG66" s="6"/>
      <c r="AK66" s="37"/>
      <c r="AL66"/>
      <c r="AM66"/>
      <c r="AN66"/>
      <c r="AO66"/>
      <c r="AP66"/>
      <c r="AQ66"/>
      <c r="AR66"/>
      <c r="AS66"/>
      <c r="AT66"/>
      <c r="AU66"/>
      <c r="AV66"/>
      <c r="AW66"/>
      <c r="AX66"/>
      <c r="AY66"/>
      <c r="AZ66"/>
    </row>
    <row r="67" spans="1:52" x14ac:dyDescent="0.3">
      <c r="A67" s="4">
        <v>66</v>
      </c>
      <c r="B67" s="6" t="s">
        <v>109</v>
      </c>
      <c r="C67" s="6" t="s">
        <v>16</v>
      </c>
      <c r="D67" s="7">
        <v>38156</v>
      </c>
      <c r="E67" s="6">
        <v>7</v>
      </c>
      <c r="F67" s="6">
        <v>4</v>
      </c>
      <c r="G67" s="6">
        <v>5</v>
      </c>
      <c r="H67" s="6">
        <v>6</v>
      </c>
      <c r="I67" s="6">
        <v>4</v>
      </c>
      <c r="J67" s="6">
        <v>1</v>
      </c>
      <c r="K67" s="6">
        <v>4</v>
      </c>
      <c r="L67" s="6">
        <v>5</v>
      </c>
      <c r="M67" s="6">
        <v>3</v>
      </c>
      <c r="N67" s="6">
        <v>4</v>
      </c>
      <c r="O67" s="6">
        <v>7</v>
      </c>
      <c r="P67" s="6">
        <v>3</v>
      </c>
      <c r="Q67" s="8">
        <f t="shared" si="32"/>
        <v>1</v>
      </c>
      <c r="R67" s="8">
        <f t="shared" si="33"/>
        <v>3</v>
      </c>
      <c r="S67" s="8">
        <f t="shared" si="34"/>
        <v>6</v>
      </c>
      <c r="T67" s="8">
        <f t="shared" si="35"/>
        <v>4</v>
      </c>
      <c r="U67" s="8">
        <f t="shared" si="36"/>
        <v>3</v>
      </c>
      <c r="V67" s="8">
        <f t="shared" si="37"/>
        <v>0</v>
      </c>
      <c r="W67" s="8">
        <f t="shared" si="38"/>
        <v>4</v>
      </c>
      <c r="X67" s="8">
        <f t="shared" si="39"/>
        <v>7</v>
      </c>
      <c r="Y67" s="8">
        <f t="shared" si="40"/>
        <v>4</v>
      </c>
      <c r="Z67" s="8">
        <f t="shared" si="41"/>
        <v>5</v>
      </c>
      <c r="AA67" s="8">
        <f t="shared" si="42"/>
        <v>4</v>
      </c>
      <c r="AB67" s="8">
        <f t="shared" si="43"/>
        <v>5</v>
      </c>
      <c r="AC67" s="6">
        <f t="shared" si="44"/>
        <v>21</v>
      </c>
      <c r="AD67" s="6">
        <f t="shared" si="45"/>
        <v>25</v>
      </c>
      <c r="AE67" s="6">
        <f t="shared" si="46"/>
        <v>46</v>
      </c>
      <c r="AF67" s="6" t="str">
        <f t="shared" si="47"/>
        <v>More Then 40</v>
      </c>
      <c r="AG67" s="6"/>
      <c r="AK67" s="37"/>
      <c r="AL67"/>
      <c r="AM67"/>
      <c r="AN67"/>
      <c r="AO67"/>
      <c r="AP67"/>
      <c r="AQ67"/>
      <c r="AR67"/>
      <c r="AS67"/>
      <c r="AT67"/>
      <c r="AU67"/>
      <c r="AV67"/>
      <c r="AW67"/>
      <c r="AX67"/>
      <c r="AY67"/>
      <c r="AZ67"/>
    </row>
    <row r="68" spans="1:52" x14ac:dyDescent="0.3">
      <c r="A68" s="4">
        <v>67</v>
      </c>
      <c r="B68" s="6" t="s">
        <v>110</v>
      </c>
      <c r="C68" s="6" t="s">
        <v>16</v>
      </c>
      <c r="D68" s="7">
        <v>37967</v>
      </c>
      <c r="E68" s="6">
        <v>3</v>
      </c>
      <c r="F68" s="6">
        <v>3</v>
      </c>
      <c r="G68" s="6">
        <v>6</v>
      </c>
      <c r="H68" s="6">
        <v>6</v>
      </c>
      <c r="I68" s="6">
        <v>4</v>
      </c>
      <c r="J68" s="6">
        <v>1</v>
      </c>
      <c r="K68" s="6">
        <v>3</v>
      </c>
      <c r="L68" s="6">
        <v>5</v>
      </c>
      <c r="M68" s="6">
        <v>3</v>
      </c>
      <c r="N68" s="6">
        <v>1</v>
      </c>
      <c r="O68" s="6">
        <v>6</v>
      </c>
      <c r="P68" s="6">
        <v>4</v>
      </c>
      <c r="Q68" s="8">
        <f t="shared" si="32"/>
        <v>1</v>
      </c>
      <c r="R68" s="8">
        <f t="shared" si="33"/>
        <v>3</v>
      </c>
      <c r="S68" s="8">
        <f t="shared" si="34"/>
        <v>6</v>
      </c>
      <c r="T68" s="8">
        <f t="shared" si="35"/>
        <v>4</v>
      </c>
      <c r="U68" s="8">
        <f t="shared" si="36"/>
        <v>6</v>
      </c>
      <c r="V68" s="8">
        <f t="shared" si="37"/>
        <v>1</v>
      </c>
      <c r="W68" s="8">
        <f t="shared" si="38"/>
        <v>3</v>
      </c>
      <c r="X68" s="8">
        <f t="shared" si="39"/>
        <v>3</v>
      </c>
      <c r="Y68" s="8">
        <f t="shared" si="40"/>
        <v>3</v>
      </c>
      <c r="Z68" s="8">
        <f t="shared" si="41"/>
        <v>6</v>
      </c>
      <c r="AA68" s="8">
        <f t="shared" si="42"/>
        <v>3</v>
      </c>
      <c r="AB68" s="8">
        <f t="shared" si="43"/>
        <v>5</v>
      </c>
      <c r="AC68" s="6">
        <f t="shared" si="44"/>
        <v>24</v>
      </c>
      <c r="AD68" s="6">
        <f t="shared" si="45"/>
        <v>20</v>
      </c>
      <c r="AE68" s="6">
        <f t="shared" si="46"/>
        <v>44</v>
      </c>
      <c r="AF68" s="6" t="str">
        <f t="shared" si="47"/>
        <v>More Then 40</v>
      </c>
      <c r="AG68" s="6"/>
      <c r="AK68" s="37"/>
      <c r="AL68"/>
      <c r="AM68"/>
      <c r="AN68"/>
      <c r="AO68"/>
      <c r="AP68"/>
      <c r="AQ68"/>
      <c r="AR68"/>
      <c r="AS68"/>
      <c r="AT68"/>
      <c r="AU68"/>
      <c r="AV68"/>
      <c r="AW68"/>
      <c r="AX68"/>
      <c r="AY68"/>
      <c r="AZ68"/>
    </row>
    <row r="69" spans="1:52" x14ac:dyDescent="0.3">
      <c r="A69" s="4">
        <v>68</v>
      </c>
      <c r="B69" s="6" t="s">
        <v>111</v>
      </c>
      <c r="C69" s="6" t="s">
        <v>16</v>
      </c>
      <c r="D69" s="7">
        <v>38224</v>
      </c>
      <c r="E69" s="6">
        <v>3</v>
      </c>
      <c r="F69" s="6">
        <v>6</v>
      </c>
      <c r="G69" s="6">
        <v>4</v>
      </c>
      <c r="H69" s="6">
        <v>6</v>
      </c>
      <c r="I69" s="6">
        <v>4</v>
      </c>
      <c r="J69" s="6">
        <v>1</v>
      </c>
      <c r="K69" s="6">
        <v>3</v>
      </c>
      <c r="L69" s="6">
        <v>7</v>
      </c>
      <c r="M69" s="6">
        <v>3</v>
      </c>
      <c r="N69" s="6">
        <v>1</v>
      </c>
      <c r="O69" s="6">
        <v>6</v>
      </c>
      <c r="P69" s="6">
        <v>7</v>
      </c>
      <c r="Q69" s="8">
        <f t="shared" si="32"/>
        <v>1</v>
      </c>
      <c r="R69" s="8">
        <f t="shared" si="33"/>
        <v>3</v>
      </c>
      <c r="S69" s="8">
        <f t="shared" si="34"/>
        <v>6</v>
      </c>
      <c r="T69" s="8">
        <f t="shared" si="35"/>
        <v>4</v>
      </c>
      <c r="U69" s="8">
        <f t="shared" si="36"/>
        <v>6</v>
      </c>
      <c r="V69" s="8">
        <f t="shared" si="37"/>
        <v>1</v>
      </c>
      <c r="W69" s="8">
        <f t="shared" si="38"/>
        <v>0</v>
      </c>
      <c r="X69" s="8">
        <f t="shared" si="39"/>
        <v>3</v>
      </c>
      <c r="Y69" s="8">
        <f t="shared" si="40"/>
        <v>6</v>
      </c>
      <c r="Z69" s="8">
        <f t="shared" si="41"/>
        <v>4</v>
      </c>
      <c r="AA69" s="8">
        <f t="shared" si="42"/>
        <v>3</v>
      </c>
      <c r="AB69" s="8">
        <f t="shared" si="43"/>
        <v>7</v>
      </c>
      <c r="AC69" s="6">
        <f t="shared" si="44"/>
        <v>21</v>
      </c>
      <c r="AD69" s="6">
        <f t="shared" si="45"/>
        <v>23</v>
      </c>
      <c r="AE69" s="6">
        <f t="shared" si="46"/>
        <v>44</v>
      </c>
      <c r="AF69" s="6" t="str">
        <f t="shared" si="47"/>
        <v>More Then 40</v>
      </c>
      <c r="AG69" s="6"/>
      <c r="AK69" s="37"/>
      <c r="AL69"/>
      <c r="AM69"/>
      <c r="AN69"/>
      <c r="AO69"/>
      <c r="AP69"/>
      <c r="AQ69"/>
      <c r="AR69"/>
      <c r="AS69"/>
      <c r="AT69"/>
      <c r="AU69"/>
      <c r="AV69"/>
      <c r="AW69"/>
      <c r="AX69"/>
      <c r="AY69"/>
      <c r="AZ69"/>
    </row>
    <row r="70" spans="1:52" x14ac:dyDescent="0.3">
      <c r="A70" s="4">
        <v>69</v>
      </c>
      <c r="B70" s="6" t="s">
        <v>112</v>
      </c>
      <c r="C70" s="6" t="s">
        <v>16</v>
      </c>
      <c r="D70" s="7">
        <v>37770</v>
      </c>
      <c r="E70" s="6">
        <v>7</v>
      </c>
      <c r="F70" s="6">
        <v>5</v>
      </c>
      <c r="G70" s="6">
        <v>2</v>
      </c>
      <c r="H70" s="6">
        <v>7</v>
      </c>
      <c r="I70" s="6">
        <v>6</v>
      </c>
      <c r="J70" s="6">
        <v>3</v>
      </c>
      <c r="K70" s="6">
        <v>4</v>
      </c>
      <c r="L70" s="6">
        <v>5</v>
      </c>
      <c r="M70" s="6">
        <v>1</v>
      </c>
      <c r="N70" s="6">
        <v>6</v>
      </c>
      <c r="O70" s="6">
        <v>7</v>
      </c>
      <c r="P70" s="6">
        <v>3</v>
      </c>
      <c r="Q70" s="8">
        <f t="shared" si="32"/>
        <v>0</v>
      </c>
      <c r="R70" s="8">
        <f t="shared" si="33"/>
        <v>1</v>
      </c>
      <c r="S70" s="8">
        <f t="shared" si="34"/>
        <v>4</v>
      </c>
      <c r="T70" s="8">
        <f t="shared" si="35"/>
        <v>6</v>
      </c>
      <c r="U70" s="8">
        <f t="shared" si="36"/>
        <v>1</v>
      </c>
      <c r="V70" s="8">
        <f t="shared" si="37"/>
        <v>0</v>
      </c>
      <c r="W70" s="8">
        <f t="shared" si="38"/>
        <v>4</v>
      </c>
      <c r="X70" s="8">
        <f t="shared" si="39"/>
        <v>7</v>
      </c>
      <c r="Y70" s="8">
        <f t="shared" si="40"/>
        <v>5</v>
      </c>
      <c r="Z70" s="8">
        <f t="shared" si="41"/>
        <v>2</v>
      </c>
      <c r="AA70" s="8">
        <f t="shared" si="42"/>
        <v>4</v>
      </c>
      <c r="AB70" s="8">
        <f t="shared" si="43"/>
        <v>5</v>
      </c>
      <c r="AC70" s="6">
        <f t="shared" si="44"/>
        <v>16</v>
      </c>
      <c r="AD70" s="6">
        <f t="shared" si="45"/>
        <v>23</v>
      </c>
      <c r="AE70" s="6">
        <f t="shared" si="46"/>
        <v>39</v>
      </c>
      <c r="AF70" s="6" t="str">
        <f t="shared" si="47"/>
        <v>Less Then 40</v>
      </c>
      <c r="AG70" s="6"/>
      <c r="AK70" s="37"/>
      <c r="AL70"/>
      <c r="AM70"/>
      <c r="AN70"/>
      <c r="AO70"/>
      <c r="AP70"/>
      <c r="AQ70"/>
      <c r="AR70"/>
      <c r="AS70"/>
      <c r="AT70"/>
      <c r="AU70"/>
      <c r="AV70"/>
      <c r="AW70"/>
      <c r="AX70"/>
      <c r="AY70"/>
      <c r="AZ70"/>
    </row>
    <row r="71" spans="1:52" x14ac:dyDescent="0.3">
      <c r="A71" s="4">
        <v>70</v>
      </c>
      <c r="B71" s="6" t="s">
        <v>113</v>
      </c>
      <c r="C71" s="6" t="s">
        <v>16</v>
      </c>
      <c r="D71" s="7">
        <v>38357</v>
      </c>
      <c r="E71" s="6">
        <v>7</v>
      </c>
      <c r="F71" s="6">
        <v>4</v>
      </c>
      <c r="G71" s="6">
        <v>5</v>
      </c>
      <c r="H71" s="6">
        <v>5</v>
      </c>
      <c r="I71" s="6">
        <v>7</v>
      </c>
      <c r="J71" s="6">
        <v>2</v>
      </c>
      <c r="K71" s="6">
        <v>3</v>
      </c>
      <c r="L71" s="6">
        <v>5</v>
      </c>
      <c r="M71" s="6">
        <v>7</v>
      </c>
      <c r="N71" s="6">
        <v>7</v>
      </c>
      <c r="O71" s="6">
        <v>7</v>
      </c>
      <c r="P71" s="6">
        <v>7</v>
      </c>
      <c r="Q71" s="8">
        <f t="shared" si="32"/>
        <v>2</v>
      </c>
      <c r="R71" s="8">
        <f t="shared" si="33"/>
        <v>0</v>
      </c>
      <c r="S71" s="8">
        <f t="shared" si="34"/>
        <v>5</v>
      </c>
      <c r="T71" s="8">
        <f t="shared" si="35"/>
        <v>0</v>
      </c>
      <c r="U71" s="8">
        <f t="shared" si="36"/>
        <v>0</v>
      </c>
      <c r="V71" s="8">
        <f t="shared" si="37"/>
        <v>0</v>
      </c>
      <c r="W71" s="8">
        <f t="shared" si="38"/>
        <v>0</v>
      </c>
      <c r="X71" s="8">
        <f t="shared" si="39"/>
        <v>7</v>
      </c>
      <c r="Y71" s="8">
        <f t="shared" si="40"/>
        <v>4</v>
      </c>
      <c r="Z71" s="8">
        <f t="shared" si="41"/>
        <v>5</v>
      </c>
      <c r="AA71" s="8">
        <f t="shared" si="42"/>
        <v>3</v>
      </c>
      <c r="AB71" s="8">
        <f t="shared" si="43"/>
        <v>5</v>
      </c>
      <c r="AC71" s="6">
        <f t="shared" si="44"/>
        <v>7</v>
      </c>
      <c r="AD71" s="6">
        <f t="shared" si="45"/>
        <v>24</v>
      </c>
      <c r="AE71" s="6">
        <f t="shared" si="46"/>
        <v>31</v>
      </c>
      <c r="AF71" s="6" t="str">
        <f t="shared" si="47"/>
        <v>Less Then 40</v>
      </c>
      <c r="AG71" s="6"/>
      <c r="AK71" s="37"/>
      <c r="AL71"/>
      <c r="AM71"/>
      <c r="AN71"/>
      <c r="AO71"/>
      <c r="AP71"/>
      <c r="AQ71"/>
      <c r="AR71"/>
      <c r="AS71"/>
      <c r="AT71"/>
      <c r="AU71"/>
      <c r="AV71"/>
      <c r="AW71"/>
      <c r="AX71"/>
      <c r="AY71"/>
      <c r="AZ71"/>
    </row>
    <row r="72" spans="1:52" x14ac:dyDescent="0.3">
      <c r="A72" s="4">
        <v>71</v>
      </c>
      <c r="B72" s="6" t="s">
        <v>114</v>
      </c>
      <c r="C72" s="6" t="s">
        <v>14</v>
      </c>
      <c r="D72" s="7">
        <v>38115</v>
      </c>
      <c r="E72" s="6">
        <v>5</v>
      </c>
      <c r="F72" s="6">
        <v>6</v>
      </c>
      <c r="G72" s="6">
        <v>7</v>
      </c>
      <c r="H72" s="6">
        <v>5</v>
      </c>
      <c r="I72" s="6">
        <v>4</v>
      </c>
      <c r="J72" s="6">
        <v>7</v>
      </c>
      <c r="K72" s="6">
        <v>7</v>
      </c>
      <c r="L72" s="6">
        <v>4</v>
      </c>
      <c r="M72" s="6">
        <v>5</v>
      </c>
      <c r="N72" s="6">
        <v>5</v>
      </c>
      <c r="O72" s="6">
        <v>3</v>
      </c>
      <c r="P72" s="6">
        <v>6</v>
      </c>
      <c r="Q72" s="8">
        <f t="shared" si="32"/>
        <v>2</v>
      </c>
      <c r="R72" s="8">
        <f t="shared" si="33"/>
        <v>3</v>
      </c>
      <c r="S72" s="8">
        <f t="shared" si="34"/>
        <v>0</v>
      </c>
      <c r="T72" s="8">
        <f t="shared" si="35"/>
        <v>2</v>
      </c>
      <c r="U72" s="8">
        <f t="shared" si="36"/>
        <v>2</v>
      </c>
      <c r="V72" s="8">
        <f t="shared" si="37"/>
        <v>4</v>
      </c>
      <c r="W72" s="8">
        <f t="shared" si="38"/>
        <v>1</v>
      </c>
      <c r="X72" s="8">
        <f t="shared" si="39"/>
        <v>5</v>
      </c>
      <c r="Y72" s="8">
        <f t="shared" si="40"/>
        <v>6</v>
      </c>
      <c r="Z72" s="8">
        <f t="shared" si="41"/>
        <v>7</v>
      </c>
      <c r="AA72" s="8">
        <f t="shared" si="42"/>
        <v>7</v>
      </c>
      <c r="AB72" s="8">
        <f t="shared" si="43"/>
        <v>4</v>
      </c>
      <c r="AC72" s="6">
        <f t="shared" si="44"/>
        <v>14</v>
      </c>
      <c r="AD72" s="6">
        <f t="shared" si="45"/>
        <v>29</v>
      </c>
      <c r="AE72" s="6">
        <f t="shared" si="46"/>
        <v>43</v>
      </c>
      <c r="AF72" s="6" t="str">
        <f t="shared" si="47"/>
        <v>More Then 40</v>
      </c>
      <c r="AG72" s="6"/>
      <c r="AK72" s="37"/>
      <c r="AL72"/>
      <c r="AM72"/>
      <c r="AN72"/>
      <c r="AO72"/>
      <c r="AP72"/>
      <c r="AQ72"/>
      <c r="AR72"/>
      <c r="AS72"/>
      <c r="AT72"/>
      <c r="AU72"/>
      <c r="AV72"/>
      <c r="AW72"/>
      <c r="AX72"/>
      <c r="AY72"/>
      <c r="AZ72"/>
    </row>
    <row r="73" spans="1:52" x14ac:dyDescent="0.3">
      <c r="A73" s="4">
        <v>72</v>
      </c>
      <c r="B73" s="6" t="s">
        <v>115</v>
      </c>
      <c r="C73" s="6" t="s">
        <v>14</v>
      </c>
      <c r="D73" s="7">
        <v>38191</v>
      </c>
      <c r="E73" s="6">
        <v>5</v>
      </c>
      <c r="F73" s="6">
        <v>7</v>
      </c>
      <c r="G73" s="6">
        <v>1</v>
      </c>
      <c r="H73" s="6">
        <v>1</v>
      </c>
      <c r="I73" s="6">
        <v>5</v>
      </c>
      <c r="J73" s="6">
        <v>4</v>
      </c>
      <c r="K73" s="6">
        <v>4</v>
      </c>
      <c r="L73" s="6">
        <v>5</v>
      </c>
      <c r="M73" s="6">
        <v>4</v>
      </c>
      <c r="N73" s="6">
        <v>5</v>
      </c>
      <c r="O73" s="6">
        <v>4</v>
      </c>
      <c r="P73" s="6">
        <v>6</v>
      </c>
      <c r="Q73" s="8">
        <f t="shared" si="32"/>
        <v>6</v>
      </c>
      <c r="R73" s="8">
        <f t="shared" si="33"/>
        <v>2</v>
      </c>
      <c r="S73" s="8">
        <f t="shared" si="34"/>
        <v>3</v>
      </c>
      <c r="T73" s="8">
        <f t="shared" si="35"/>
        <v>3</v>
      </c>
      <c r="U73" s="8">
        <f t="shared" si="36"/>
        <v>2</v>
      </c>
      <c r="V73" s="8">
        <f t="shared" si="37"/>
        <v>3</v>
      </c>
      <c r="W73" s="8">
        <f t="shared" si="38"/>
        <v>1</v>
      </c>
      <c r="X73" s="8">
        <f t="shared" si="39"/>
        <v>5</v>
      </c>
      <c r="Y73" s="8">
        <f t="shared" si="40"/>
        <v>7</v>
      </c>
      <c r="Z73" s="8">
        <f t="shared" si="41"/>
        <v>1</v>
      </c>
      <c r="AA73" s="8">
        <f t="shared" si="42"/>
        <v>4</v>
      </c>
      <c r="AB73" s="8">
        <f t="shared" si="43"/>
        <v>5</v>
      </c>
      <c r="AC73" s="6">
        <f t="shared" si="44"/>
        <v>20</v>
      </c>
      <c r="AD73" s="6">
        <f t="shared" si="45"/>
        <v>22</v>
      </c>
      <c r="AE73" s="6">
        <f t="shared" si="46"/>
        <v>42</v>
      </c>
      <c r="AF73" s="6" t="str">
        <f t="shared" si="47"/>
        <v>More Then 40</v>
      </c>
      <c r="AG73" s="6"/>
      <c r="AK73" s="37"/>
      <c r="AL73"/>
      <c r="AM73"/>
      <c r="AN73"/>
      <c r="AO73"/>
      <c r="AP73"/>
      <c r="AQ73"/>
      <c r="AR73"/>
      <c r="AS73"/>
      <c r="AT73"/>
      <c r="AU73"/>
      <c r="AV73"/>
      <c r="AW73"/>
      <c r="AX73"/>
      <c r="AY73"/>
      <c r="AZ73"/>
    </row>
    <row r="74" spans="1:52" x14ac:dyDescent="0.3">
      <c r="A74" s="4">
        <v>73</v>
      </c>
      <c r="B74" s="6" t="s">
        <v>116</v>
      </c>
      <c r="C74" s="6" t="s">
        <v>14</v>
      </c>
      <c r="D74" s="7">
        <v>38227</v>
      </c>
      <c r="E74" s="6">
        <v>6</v>
      </c>
      <c r="F74" s="6">
        <v>1</v>
      </c>
      <c r="G74" s="6">
        <v>5</v>
      </c>
      <c r="H74" s="6">
        <v>4</v>
      </c>
      <c r="I74" s="6">
        <v>7</v>
      </c>
      <c r="J74" s="6">
        <v>5</v>
      </c>
      <c r="K74" s="6">
        <v>2</v>
      </c>
      <c r="L74" s="6">
        <v>7</v>
      </c>
      <c r="M74" s="6">
        <v>4</v>
      </c>
      <c r="N74" s="6">
        <v>4</v>
      </c>
      <c r="O74" s="6">
        <v>5</v>
      </c>
      <c r="P74" s="6">
        <v>3</v>
      </c>
      <c r="Q74" s="8">
        <f t="shared" si="32"/>
        <v>3</v>
      </c>
      <c r="R74" s="8">
        <f t="shared" si="33"/>
        <v>0</v>
      </c>
      <c r="S74" s="8">
        <f t="shared" si="34"/>
        <v>2</v>
      </c>
      <c r="T74" s="8">
        <f t="shared" si="35"/>
        <v>3</v>
      </c>
      <c r="U74" s="8">
        <f t="shared" si="36"/>
        <v>3</v>
      </c>
      <c r="V74" s="8">
        <f t="shared" si="37"/>
        <v>2</v>
      </c>
      <c r="W74" s="8">
        <f t="shared" si="38"/>
        <v>4</v>
      </c>
      <c r="X74" s="8">
        <f t="shared" si="39"/>
        <v>6</v>
      </c>
      <c r="Y74" s="8">
        <f t="shared" si="40"/>
        <v>1</v>
      </c>
      <c r="Z74" s="8">
        <f t="shared" si="41"/>
        <v>5</v>
      </c>
      <c r="AA74" s="8">
        <f t="shared" si="42"/>
        <v>2</v>
      </c>
      <c r="AB74" s="8">
        <f t="shared" si="43"/>
        <v>7</v>
      </c>
      <c r="AC74" s="6">
        <f t="shared" si="44"/>
        <v>17</v>
      </c>
      <c r="AD74" s="6">
        <f t="shared" si="45"/>
        <v>21</v>
      </c>
      <c r="AE74" s="6">
        <f t="shared" si="46"/>
        <v>38</v>
      </c>
      <c r="AF74" s="6" t="str">
        <f t="shared" si="47"/>
        <v>Less Then 40</v>
      </c>
      <c r="AG74" s="6"/>
      <c r="AK74" s="37"/>
      <c r="AL74"/>
      <c r="AM74"/>
      <c r="AN74"/>
      <c r="AO74"/>
      <c r="AP74"/>
      <c r="AQ74"/>
      <c r="AR74"/>
      <c r="AS74"/>
      <c r="AT74"/>
      <c r="AU74"/>
      <c r="AV74"/>
      <c r="AW74"/>
      <c r="AX74"/>
      <c r="AY74"/>
      <c r="AZ74"/>
    </row>
    <row r="75" spans="1:52" x14ac:dyDescent="0.3">
      <c r="A75" s="4">
        <v>74</v>
      </c>
      <c r="B75" s="6" t="s">
        <v>117</v>
      </c>
      <c r="C75" s="6" t="s">
        <v>14</v>
      </c>
      <c r="D75" s="7">
        <v>38294</v>
      </c>
      <c r="E75" s="6">
        <v>7</v>
      </c>
      <c r="F75" s="6">
        <v>2</v>
      </c>
      <c r="G75" s="6">
        <v>2</v>
      </c>
      <c r="H75" s="6">
        <v>3</v>
      </c>
      <c r="I75" s="6">
        <v>6</v>
      </c>
      <c r="J75" s="6">
        <v>7</v>
      </c>
      <c r="K75" s="6">
        <v>5</v>
      </c>
      <c r="L75" s="6">
        <v>4</v>
      </c>
      <c r="M75" s="6">
        <v>7</v>
      </c>
      <c r="N75" s="6">
        <v>4</v>
      </c>
      <c r="O75" s="6">
        <v>5</v>
      </c>
      <c r="P75" s="6">
        <v>6</v>
      </c>
      <c r="Q75" s="8">
        <f t="shared" si="32"/>
        <v>4</v>
      </c>
      <c r="R75" s="8">
        <f t="shared" si="33"/>
        <v>1</v>
      </c>
      <c r="S75" s="8">
        <f t="shared" si="34"/>
        <v>0</v>
      </c>
      <c r="T75" s="8">
        <f t="shared" si="35"/>
        <v>0</v>
      </c>
      <c r="U75" s="8">
        <f t="shared" si="36"/>
        <v>3</v>
      </c>
      <c r="V75" s="8">
        <f t="shared" si="37"/>
        <v>2</v>
      </c>
      <c r="W75" s="8">
        <f t="shared" si="38"/>
        <v>1</v>
      </c>
      <c r="X75" s="8">
        <f t="shared" si="39"/>
        <v>7</v>
      </c>
      <c r="Y75" s="8">
        <f t="shared" si="40"/>
        <v>2</v>
      </c>
      <c r="Z75" s="8">
        <f t="shared" si="41"/>
        <v>2</v>
      </c>
      <c r="AA75" s="8">
        <f t="shared" si="42"/>
        <v>5</v>
      </c>
      <c r="AB75" s="8">
        <f t="shared" si="43"/>
        <v>4</v>
      </c>
      <c r="AC75" s="6">
        <f t="shared" si="44"/>
        <v>11</v>
      </c>
      <c r="AD75" s="6">
        <f t="shared" si="45"/>
        <v>20</v>
      </c>
      <c r="AE75" s="6">
        <f t="shared" si="46"/>
        <v>31</v>
      </c>
      <c r="AF75" s="6" t="str">
        <f t="shared" si="47"/>
        <v>Less Then 40</v>
      </c>
      <c r="AG75" s="6"/>
      <c r="AK75" s="37"/>
      <c r="AL75"/>
      <c r="AM75"/>
      <c r="AN75"/>
      <c r="AO75"/>
      <c r="AP75"/>
      <c r="AQ75"/>
      <c r="AR75"/>
      <c r="AS75"/>
      <c r="AT75"/>
      <c r="AU75"/>
      <c r="AV75"/>
      <c r="AW75"/>
      <c r="AX75"/>
      <c r="AY75"/>
      <c r="AZ75"/>
    </row>
    <row r="76" spans="1:52" x14ac:dyDescent="0.3">
      <c r="A76" s="4">
        <v>75</v>
      </c>
      <c r="B76" s="6" t="s">
        <v>118</v>
      </c>
      <c r="C76" s="6" t="s">
        <v>14</v>
      </c>
      <c r="D76" s="7">
        <v>38105</v>
      </c>
      <c r="E76" s="6">
        <v>6</v>
      </c>
      <c r="F76" s="6">
        <v>6</v>
      </c>
      <c r="G76" s="6">
        <v>5</v>
      </c>
      <c r="H76" s="6">
        <v>7</v>
      </c>
      <c r="I76" s="6">
        <v>7</v>
      </c>
      <c r="J76" s="6">
        <v>7</v>
      </c>
      <c r="K76" s="6">
        <v>5</v>
      </c>
      <c r="L76" s="6">
        <v>6</v>
      </c>
      <c r="M76" s="6">
        <v>7</v>
      </c>
      <c r="N76" s="6">
        <v>6</v>
      </c>
      <c r="O76" s="6">
        <v>5</v>
      </c>
      <c r="P76" s="6">
        <v>7</v>
      </c>
      <c r="Q76" s="8">
        <f t="shared" si="32"/>
        <v>0</v>
      </c>
      <c r="R76" s="8">
        <f t="shared" si="33"/>
        <v>0</v>
      </c>
      <c r="S76" s="8">
        <f t="shared" si="34"/>
        <v>0</v>
      </c>
      <c r="T76" s="8">
        <f t="shared" si="35"/>
        <v>0</v>
      </c>
      <c r="U76" s="8">
        <f t="shared" si="36"/>
        <v>1</v>
      </c>
      <c r="V76" s="8">
        <f t="shared" si="37"/>
        <v>2</v>
      </c>
      <c r="W76" s="8">
        <f t="shared" si="38"/>
        <v>0</v>
      </c>
      <c r="X76" s="8">
        <f t="shared" si="39"/>
        <v>6</v>
      </c>
      <c r="Y76" s="8">
        <f t="shared" si="40"/>
        <v>6</v>
      </c>
      <c r="Z76" s="8">
        <f t="shared" si="41"/>
        <v>5</v>
      </c>
      <c r="AA76" s="8">
        <f t="shared" si="42"/>
        <v>5</v>
      </c>
      <c r="AB76" s="8">
        <f t="shared" si="43"/>
        <v>6</v>
      </c>
      <c r="AC76" s="6">
        <f t="shared" si="44"/>
        <v>3</v>
      </c>
      <c r="AD76" s="6">
        <f t="shared" si="45"/>
        <v>28</v>
      </c>
      <c r="AE76" s="6">
        <f t="shared" si="46"/>
        <v>31</v>
      </c>
      <c r="AF76" s="6" t="str">
        <f t="shared" si="47"/>
        <v>Less Then 40</v>
      </c>
      <c r="AG76" s="6"/>
      <c r="AK76" s="37"/>
      <c r="AL76"/>
      <c r="AM76"/>
      <c r="AN76"/>
      <c r="AO76"/>
      <c r="AP76"/>
      <c r="AQ76"/>
      <c r="AR76"/>
      <c r="AS76"/>
      <c r="AT76"/>
      <c r="AU76"/>
      <c r="AV76"/>
      <c r="AW76"/>
      <c r="AX76"/>
      <c r="AY76"/>
      <c r="AZ76"/>
    </row>
    <row r="77" spans="1:52" x14ac:dyDescent="0.3">
      <c r="A77" s="4">
        <v>76</v>
      </c>
      <c r="B77" s="6" t="s">
        <v>119</v>
      </c>
      <c r="C77" s="6" t="s">
        <v>15</v>
      </c>
      <c r="D77" s="7">
        <v>38022</v>
      </c>
      <c r="E77" s="6">
        <v>7</v>
      </c>
      <c r="F77" s="6">
        <v>1</v>
      </c>
      <c r="G77" s="6">
        <v>1</v>
      </c>
      <c r="H77" s="6">
        <v>4</v>
      </c>
      <c r="I77" s="6">
        <v>7</v>
      </c>
      <c r="J77" s="6">
        <v>4</v>
      </c>
      <c r="K77" s="6">
        <v>2</v>
      </c>
      <c r="L77" s="6">
        <v>7</v>
      </c>
      <c r="M77" s="6">
        <v>1</v>
      </c>
      <c r="N77" s="6">
        <v>2</v>
      </c>
      <c r="O77" s="6">
        <v>4</v>
      </c>
      <c r="P77" s="6">
        <v>7</v>
      </c>
      <c r="Q77" s="8">
        <f t="shared" si="32"/>
        <v>3</v>
      </c>
      <c r="R77" s="8">
        <f t="shared" si="33"/>
        <v>0</v>
      </c>
      <c r="S77" s="8">
        <f t="shared" si="34"/>
        <v>3</v>
      </c>
      <c r="T77" s="8">
        <f t="shared" si="35"/>
        <v>6</v>
      </c>
      <c r="U77" s="8">
        <f t="shared" si="36"/>
        <v>5</v>
      </c>
      <c r="V77" s="8">
        <f t="shared" si="37"/>
        <v>3</v>
      </c>
      <c r="W77" s="8">
        <f t="shared" si="38"/>
        <v>0</v>
      </c>
      <c r="X77" s="8">
        <f t="shared" si="39"/>
        <v>7</v>
      </c>
      <c r="Y77" s="8">
        <f t="shared" si="40"/>
        <v>1</v>
      </c>
      <c r="Z77" s="8">
        <f t="shared" si="41"/>
        <v>1</v>
      </c>
      <c r="AA77" s="8">
        <f t="shared" si="42"/>
        <v>2</v>
      </c>
      <c r="AB77" s="8">
        <f t="shared" si="43"/>
        <v>7</v>
      </c>
      <c r="AC77" s="6">
        <f t="shared" si="44"/>
        <v>20</v>
      </c>
      <c r="AD77" s="6">
        <f t="shared" si="45"/>
        <v>18</v>
      </c>
      <c r="AE77" s="6">
        <f t="shared" si="46"/>
        <v>38</v>
      </c>
      <c r="AF77" s="6" t="str">
        <f t="shared" si="47"/>
        <v>Less Then 40</v>
      </c>
      <c r="AG77" s="6"/>
      <c r="AK77" s="37"/>
      <c r="AL77"/>
      <c r="AM77"/>
      <c r="AN77"/>
      <c r="AO77"/>
      <c r="AP77"/>
      <c r="AQ77"/>
      <c r="AR77"/>
      <c r="AS77"/>
      <c r="AT77"/>
      <c r="AU77"/>
      <c r="AV77"/>
      <c r="AW77"/>
      <c r="AX77"/>
      <c r="AY77"/>
      <c r="AZ77"/>
    </row>
    <row r="78" spans="1:52" x14ac:dyDescent="0.3">
      <c r="A78" s="4">
        <v>77</v>
      </c>
      <c r="B78" s="6" t="s">
        <v>120</v>
      </c>
      <c r="C78" s="6" t="s">
        <v>15</v>
      </c>
      <c r="D78" s="7">
        <v>37944</v>
      </c>
      <c r="E78" s="6">
        <v>6</v>
      </c>
      <c r="F78" s="6">
        <v>1</v>
      </c>
      <c r="G78" s="6">
        <v>1</v>
      </c>
      <c r="H78" s="6">
        <v>4</v>
      </c>
      <c r="I78" s="6">
        <v>7</v>
      </c>
      <c r="J78" s="6">
        <v>7</v>
      </c>
      <c r="K78" s="6">
        <v>3</v>
      </c>
      <c r="L78" s="6">
        <v>4</v>
      </c>
      <c r="M78" s="6">
        <v>2</v>
      </c>
      <c r="N78" s="6">
        <v>1</v>
      </c>
      <c r="O78" s="6">
        <v>1</v>
      </c>
      <c r="P78" s="6">
        <v>7</v>
      </c>
      <c r="Q78" s="8">
        <f t="shared" si="32"/>
        <v>3</v>
      </c>
      <c r="R78" s="8">
        <f t="shared" si="33"/>
        <v>0</v>
      </c>
      <c r="S78" s="8">
        <f t="shared" si="34"/>
        <v>0</v>
      </c>
      <c r="T78" s="8">
        <f t="shared" si="35"/>
        <v>5</v>
      </c>
      <c r="U78" s="8">
        <f t="shared" si="36"/>
        <v>6</v>
      </c>
      <c r="V78" s="8">
        <f t="shared" si="37"/>
        <v>6</v>
      </c>
      <c r="W78" s="8">
        <f t="shared" si="38"/>
        <v>0</v>
      </c>
      <c r="X78" s="8">
        <f t="shared" si="39"/>
        <v>6</v>
      </c>
      <c r="Y78" s="8">
        <f t="shared" si="40"/>
        <v>1</v>
      </c>
      <c r="Z78" s="8">
        <f t="shared" si="41"/>
        <v>1</v>
      </c>
      <c r="AA78" s="8">
        <f t="shared" si="42"/>
        <v>3</v>
      </c>
      <c r="AB78" s="8">
        <f t="shared" si="43"/>
        <v>4</v>
      </c>
      <c r="AC78" s="6">
        <f t="shared" si="44"/>
        <v>20</v>
      </c>
      <c r="AD78" s="6">
        <f t="shared" si="45"/>
        <v>15</v>
      </c>
      <c r="AE78" s="6">
        <f t="shared" si="46"/>
        <v>35</v>
      </c>
      <c r="AF78" s="6" t="str">
        <f t="shared" si="47"/>
        <v>Less Then 40</v>
      </c>
      <c r="AG78" s="6"/>
      <c r="AK78" s="37"/>
      <c r="AL78"/>
      <c r="AM78"/>
      <c r="AN78"/>
      <c r="AO78"/>
      <c r="AP78"/>
      <c r="AQ78"/>
      <c r="AR78"/>
      <c r="AS78"/>
      <c r="AT78"/>
      <c r="AU78"/>
      <c r="AV78"/>
      <c r="AW78"/>
      <c r="AX78"/>
      <c r="AY78"/>
      <c r="AZ78"/>
    </row>
    <row r="79" spans="1:52" x14ac:dyDescent="0.3">
      <c r="A79" s="4">
        <v>78</v>
      </c>
      <c r="B79" s="6" t="s">
        <v>121</v>
      </c>
      <c r="C79" s="6" t="s">
        <v>15</v>
      </c>
      <c r="D79" s="7">
        <v>38462</v>
      </c>
      <c r="E79" s="6">
        <v>7</v>
      </c>
      <c r="F79" s="6">
        <v>2</v>
      </c>
      <c r="G79" s="6">
        <v>1</v>
      </c>
      <c r="H79" s="6">
        <v>5</v>
      </c>
      <c r="I79" s="6">
        <v>4</v>
      </c>
      <c r="J79" s="6">
        <v>7</v>
      </c>
      <c r="K79" s="6">
        <v>2</v>
      </c>
      <c r="L79" s="6">
        <v>4</v>
      </c>
      <c r="M79" s="6">
        <v>1</v>
      </c>
      <c r="N79" s="6">
        <v>1</v>
      </c>
      <c r="O79" s="6">
        <v>1</v>
      </c>
      <c r="P79" s="6">
        <v>4</v>
      </c>
      <c r="Q79" s="8">
        <f t="shared" si="32"/>
        <v>2</v>
      </c>
      <c r="R79" s="8">
        <f t="shared" si="33"/>
        <v>3</v>
      </c>
      <c r="S79" s="8">
        <f t="shared" si="34"/>
        <v>0</v>
      </c>
      <c r="T79" s="8">
        <f t="shared" si="35"/>
        <v>6</v>
      </c>
      <c r="U79" s="8">
        <f t="shared" si="36"/>
        <v>6</v>
      </c>
      <c r="V79" s="8">
        <f t="shared" si="37"/>
        <v>6</v>
      </c>
      <c r="W79" s="8">
        <f t="shared" si="38"/>
        <v>3</v>
      </c>
      <c r="X79" s="8">
        <f t="shared" si="39"/>
        <v>7</v>
      </c>
      <c r="Y79" s="8">
        <f t="shared" si="40"/>
        <v>2</v>
      </c>
      <c r="Z79" s="8">
        <f t="shared" si="41"/>
        <v>1</v>
      </c>
      <c r="AA79" s="8">
        <f t="shared" si="42"/>
        <v>2</v>
      </c>
      <c r="AB79" s="8">
        <f t="shared" si="43"/>
        <v>4</v>
      </c>
      <c r="AC79" s="6">
        <f t="shared" si="44"/>
        <v>26</v>
      </c>
      <c r="AD79" s="6">
        <f t="shared" si="45"/>
        <v>16</v>
      </c>
      <c r="AE79" s="6">
        <f t="shared" si="46"/>
        <v>42</v>
      </c>
      <c r="AF79" s="6" t="str">
        <f t="shared" si="47"/>
        <v>More Then 40</v>
      </c>
      <c r="AG79" s="6"/>
      <c r="AK79" s="37"/>
      <c r="AL79"/>
      <c r="AM79"/>
      <c r="AN79"/>
      <c r="AO79"/>
      <c r="AP79"/>
      <c r="AQ79"/>
      <c r="AR79"/>
      <c r="AS79"/>
      <c r="AT79"/>
      <c r="AU79"/>
      <c r="AV79"/>
      <c r="AW79"/>
      <c r="AX79"/>
      <c r="AY79"/>
      <c r="AZ79"/>
    </row>
    <row r="80" spans="1:52" x14ac:dyDescent="0.3">
      <c r="A80" s="4">
        <v>79</v>
      </c>
      <c r="B80" s="6" t="s">
        <v>122</v>
      </c>
      <c r="C80" s="6" t="s">
        <v>15</v>
      </c>
      <c r="D80" s="7">
        <v>38230</v>
      </c>
      <c r="E80" s="6">
        <v>6</v>
      </c>
      <c r="F80" s="6">
        <v>1</v>
      </c>
      <c r="G80" s="6">
        <v>1</v>
      </c>
      <c r="H80" s="6">
        <v>5</v>
      </c>
      <c r="I80" s="6">
        <v>4</v>
      </c>
      <c r="J80" s="6">
        <v>7</v>
      </c>
      <c r="K80" s="6">
        <v>3</v>
      </c>
      <c r="L80" s="6">
        <v>7</v>
      </c>
      <c r="M80" s="6">
        <v>1</v>
      </c>
      <c r="N80" s="6">
        <v>2</v>
      </c>
      <c r="O80" s="6">
        <v>4</v>
      </c>
      <c r="P80" s="6">
        <v>7</v>
      </c>
      <c r="Q80" s="8">
        <f t="shared" si="32"/>
        <v>2</v>
      </c>
      <c r="R80" s="8">
        <f t="shared" si="33"/>
        <v>3</v>
      </c>
      <c r="S80" s="8">
        <f t="shared" si="34"/>
        <v>0</v>
      </c>
      <c r="T80" s="8">
        <f t="shared" si="35"/>
        <v>6</v>
      </c>
      <c r="U80" s="8">
        <f t="shared" si="36"/>
        <v>5</v>
      </c>
      <c r="V80" s="8">
        <f t="shared" si="37"/>
        <v>3</v>
      </c>
      <c r="W80" s="8">
        <f t="shared" si="38"/>
        <v>0</v>
      </c>
      <c r="X80" s="8">
        <f t="shared" si="39"/>
        <v>6</v>
      </c>
      <c r="Y80" s="8">
        <f t="shared" si="40"/>
        <v>1</v>
      </c>
      <c r="Z80" s="8">
        <f t="shared" si="41"/>
        <v>1</v>
      </c>
      <c r="AA80" s="8">
        <f t="shared" si="42"/>
        <v>3</v>
      </c>
      <c r="AB80" s="8">
        <f t="shared" si="43"/>
        <v>7</v>
      </c>
      <c r="AC80" s="6">
        <f t="shared" si="44"/>
        <v>19</v>
      </c>
      <c r="AD80" s="6">
        <f t="shared" si="45"/>
        <v>18</v>
      </c>
      <c r="AE80" s="6">
        <f t="shared" si="46"/>
        <v>37</v>
      </c>
      <c r="AF80" s="6" t="str">
        <f t="shared" si="47"/>
        <v>Less Then 40</v>
      </c>
      <c r="AG80" s="6"/>
      <c r="AK80" s="37"/>
      <c r="AL80"/>
      <c r="AM80"/>
      <c r="AN80"/>
      <c r="AO80"/>
      <c r="AP80"/>
      <c r="AQ80"/>
      <c r="AR80"/>
      <c r="AS80"/>
      <c r="AT80"/>
      <c r="AU80"/>
      <c r="AV80"/>
      <c r="AW80"/>
      <c r="AX80"/>
      <c r="AY80"/>
      <c r="AZ80"/>
    </row>
    <row r="81" spans="1:52" x14ac:dyDescent="0.3">
      <c r="A81" s="4">
        <v>80</v>
      </c>
      <c r="B81" s="6" t="s">
        <v>123</v>
      </c>
      <c r="C81" s="6" t="s">
        <v>15</v>
      </c>
      <c r="D81" s="7">
        <v>38057</v>
      </c>
      <c r="E81" s="6">
        <v>7</v>
      </c>
      <c r="F81" s="6">
        <v>1</v>
      </c>
      <c r="G81" s="6">
        <v>1</v>
      </c>
      <c r="H81" s="6">
        <v>5</v>
      </c>
      <c r="I81" s="6">
        <v>7</v>
      </c>
      <c r="J81" s="6">
        <v>7</v>
      </c>
      <c r="K81" s="6">
        <v>3</v>
      </c>
      <c r="L81" s="6">
        <v>7</v>
      </c>
      <c r="M81" s="6">
        <v>2</v>
      </c>
      <c r="N81" s="6">
        <v>2</v>
      </c>
      <c r="O81" s="6">
        <v>1</v>
      </c>
      <c r="P81" s="6">
        <v>7</v>
      </c>
      <c r="Q81" s="8">
        <f t="shared" si="32"/>
        <v>2</v>
      </c>
      <c r="R81" s="8">
        <f t="shared" si="33"/>
        <v>0</v>
      </c>
      <c r="S81" s="8">
        <f t="shared" si="34"/>
        <v>0</v>
      </c>
      <c r="T81" s="8">
        <f t="shared" si="35"/>
        <v>5</v>
      </c>
      <c r="U81" s="8">
        <f t="shared" si="36"/>
        <v>5</v>
      </c>
      <c r="V81" s="8">
        <f t="shared" si="37"/>
        <v>6</v>
      </c>
      <c r="W81" s="8">
        <f t="shared" si="38"/>
        <v>0</v>
      </c>
      <c r="X81" s="8">
        <f t="shared" si="39"/>
        <v>7</v>
      </c>
      <c r="Y81" s="8">
        <f t="shared" si="40"/>
        <v>1</v>
      </c>
      <c r="Z81" s="8">
        <f t="shared" si="41"/>
        <v>1</v>
      </c>
      <c r="AA81" s="8">
        <f t="shared" si="42"/>
        <v>3</v>
      </c>
      <c r="AB81" s="8">
        <f t="shared" si="43"/>
        <v>7</v>
      </c>
      <c r="AC81" s="6">
        <f t="shared" si="44"/>
        <v>18</v>
      </c>
      <c r="AD81" s="6">
        <f t="shared" si="45"/>
        <v>19</v>
      </c>
      <c r="AE81" s="6">
        <f t="shared" si="46"/>
        <v>37</v>
      </c>
      <c r="AF81" s="6" t="str">
        <f t="shared" si="47"/>
        <v>Less Then 40</v>
      </c>
      <c r="AG81" s="6"/>
      <c r="AK81" s="37"/>
      <c r="AL81"/>
      <c r="AM81"/>
      <c r="AN81"/>
      <c r="AO81"/>
      <c r="AP81"/>
      <c r="AQ81"/>
      <c r="AR81"/>
      <c r="AS81"/>
      <c r="AT81"/>
      <c r="AU81"/>
      <c r="AV81"/>
      <c r="AW81"/>
      <c r="AX81"/>
      <c r="AY81"/>
      <c r="AZ81"/>
    </row>
    <row r="82" spans="1:52" x14ac:dyDescent="0.3">
      <c r="A82" s="4">
        <v>81</v>
      </c>
      <c r="B82" s="6" t="s">
        <v>124</v>
      </c>
      <c r="C82" s="6" t="s">
        <v>15</v>
      </c>
      <c r="D82" s="7">
        <v>37992</v>
      </c>
      <c r="E82" s="6">
        <v>7</v>
      </c>
      <c r="F82" s="6">
        <v>1</v>
      </c>
      <c r="G82" s="6">
        <v>1</v>
      </c>
      <c r="H82" s="6">
        <v>4</v>
      </c>
      <c r="I82" s="6">
        <v>7</v>
      </c>
      <c r="J82" s="6">
        <v>7</v>
      </c>
      <c r="K82" s="6">
        <v>3</v>
      </c>
      <c r="L82" s="6">
        <v>7</v>
      </c>
      <c r="M82" s="6">
        <v>1</v>
      </c>
      <c r="N82" s="6">
        <v>2</v>
      </c>
      <c r="O82" s="6">
        <v>4</v>
      </c>
      <c r="P82" s="6">
        <v>7</v>
      </c>
      <c r="Q82" s="8">
        <f t="shared" si="32"/>
        <v>3</v>
      </c>
      <c r="R82" s="8">
        <f t="shared" si="33"/>
        <v>0</v>
      </c>
      <c r="S82" s="8">
        <f t="shared" si="34"/>
        <v>0</v>
      </c>
      <c r="T82" s="8">
        <f t="shared" si="35"/>
        <v>6</v>
      </c>
      <c r="U82" s="8">
        <f t="shared" si="36"/>
        <v>5</v>
      </c>
      <c r="V82" s="8">
        <f t="shared" si="37"/>
        <v>3</v>
      </c>
      <c r="W82" s="8">
        <f t="shared" si="38"/>
        <v>0</v>
      </c>
      <c r="X82" s="8">
        <f t="shared" si="39"/>
        <v>7</v>
      </c>
      <c r="Y82" s="8">
        <f t="shared" si="40"/>
        <v>1</v>
      </c>
      <c r="Z82" s="8">
        <f t="shared" si="41"/>
        <v>1</v>
      </c>
      <c r="AA82" s="8">
        <f t="shared" si="42"/>
        <v>3</v>
      </c>
      <c r="AB82" s="8">
        <f t="shared" si="43"/>
        <v>7</v>
      </c>
      <c r="AC82" s="6">
        <f t="shared" si="44"/>
        <v>17</v>
      </c>
      <c r="AD82" s="6">
        <f t="shared" si="45"/>
        <v>19</v>
      </c>
      <c r="AE82" s="6">
        <f t="shared" si="46"/>
        <v>36</v>
      </c>
      <c r="AF82" s="6" t="str">
        <f t="shared" si="47"/>
        <v>Less Then 40</v>
      </c>
      <c r="AG82" s="6"/>
      <c r="AK82" s="37"/>
      <c r="AL82"/>
      <c r="AM82"/>
      <c r="AN82"/>
      <c r="AO82"/>
      <c r="AP82"/>
      <c r="AQ82"/>
      <c r="AR82"/>
      <c r="AS82"/>
      <c r="AT82"/>
      <c r="AU82"/>
      <c r="AV82"/>
      <c r="AW82"/>
      <c r="AX82"/>
      <c r="AY82"/>
      <c r="AZ82"/>
    </row>
    <row r="83" spans="1:52" x14ac:dyDescent="0.3">
      <c r="A83" s="4">
        <v>82</v>
      </c>
      <c r="B83" s="6" t="s">
        <v>125</v>
      </c>
      <c r="C83" s="6" t="s">
        <v>15</v>
      </c>
      <c r="D83" s="7">
        <v>38388</v>
      </c>
      <c r="E83" s="6">
        <v>7</v>
      </c>
      <c r="F83" s="6">
        <v>2</v>
      </c>
      <c r="G83" s="6">
        <v>1</v>
      </c>
      <c r="H83" s="6">
        <v>5</v>
      </c>
      <c r="I83" s="6">
        <v>7</v>
      </c>
      <c r="J83" s="6">
        <v>7</v>
      </c>
      <c r="K83" s="6">
        <v>3</v>
      </c>
      <c r="L83" s="6">
        <v>7</v>
      </c>
      <c r="M83" s="6">
        <v>1</v>
      </c>
      <c r="N83" s="6">
        <v>2</v>
      </c>
      <c r="O83" s="6">
        <v>4</v>
      </c>
      <c r="P83" s="6">
        <v>7</v>
      </c>
      <c r="Q83" s="8">
        <f t="shared" si="32"/>
        <v>2</v>
      </c>
      <c r="R83" s="8">
        <f t="shared" si="33"/>
        <v>0</v>
      </c>
      <c r="S83" s="8">
        <f t="shared" si="34"/>
        <v>0</v>
      </c>
      <c r="T83" s="8">
        <f t="shared" si="35"/>
        <v>6</v>
      </c>
      <c r="U83" s="8">
        <f t="shared" si="36"/>
        <v>5</v>
      </c>
      <c r="V83" s="8">
        <f t="shared" si="37"/>
        <v>3</v>
      </c>
      <c r="W83" s="8">
        <f t="shared" si="38"/>
        <v>0</v>
      </c>
      <c r="X83" s="8">
        <f t="shared" si="39"/>
        <v>7</v>
      </c>
      <c r="Y83" s="8">
        <f t="shared" si="40"/>
        <v>2</v>
      </c>
      <c r="Z83" s="8">
        <f t="shared" si="41"/>
        <v>1</v>
      </c>
      <c r="AA83" s="8">
        <f t="shared" si="42"/>
        <v>3</v>
      </c>
      <c r="AB83" s="8">
        <f t="shared" si="43"/>
        <v>7</v>
      </c>
      <c r="AC83" s="6">
        <f t="shared" si="44"/>
        <v>16</v>
      </c>
      <c r="AD83" s="6">
        <f t="shared" si="45"/>
        <v>20</v>
      </c>
      <c r="AE83" s="6">
        <f t="shared" si="46"/>
        <v>36</v>
      </c>
      <c r="AF83" s="6" t="str">
        <f t="shared" si="47"/>
        <v>Less Then 40</v>
      </c>
      <c r="AG83" s="6"/>
      <c r="AK83" s="37"/>
      <c r="AL83"/>
      <c r="AM83"/>
      <c r="AN83"/>
      <c r="AO83"/>
      <c r="AP83"/>
      <c r="AQ83"/>
      <c r="AR83"/>
      <c r="AS83"/>
      <c r="AT83"/>
      <c r="AU83"/>
      <c r="AV83"/>
      <c r="AW83"/>
      <c r="AX83"/>
      <c r="AY83"/>
      <c r="AZ83"/>
    </row>
    <row r="84" spans="1:52" x14ac:dyDescent="0.3">
      <c r="A84" s="4">
        <v>83</v>
      </c>
      <c r="B84" s="6" t="s">
        <v>126</v>
      </c>
      <c r="C84" s="6" t="s">
        <v>14</v>
      </c>
      <c r="D84" s="7">
        <v>38025</v>
      </c>
      <c r="E84" s="6">
        <v>5</v>
      </c>
      <c r="F84" s="6">
        <v>2</v>
      </c>
      <c r="G84" s="6">
        <v>3</v>
      </c>
      <c r="H84" s="6">
        <v>1</v>
      </c>
      <c r="I84" s="6">
        <v>1</v>
      </c>
      <c r="J84" s="6">
        <v>1</v>
      </c>
      <c r="K84" s="6">
        <v>1</v>
      </c>
      <c r="L84" s="6">
        <v>6</v>
      </c>
      <c r="M84" s="6">
        <v>6</v>
      </c>
      <c r="N84" s="6">
        <v>1</v>
      </c>
      <c r="O84" s="6">
        <v>4</v>
      </c>
      <c r="P84" s="6">
        <v>5</v>
      </c>
      <c r="Q84" s="8">
        <f t="shared" si="32"/>
        <v>6</v>
      </c>
      <c r="R84" s="8">
        <f t="shared" si="33"/>
        <v>6</v>
      </c>
      <c r="S84" s="8">
        <f t="shared" si="34"/>
        <v>6</v>
      </c>
      <c r="T84" s="8">
        <f t="shared" si="35"/>
        <v>1</v>
      </c>
      <c r="U84" s="8">
        <f t="shared" si="36"/>
        <v>6</v>
      </c>
      <c r="V84" s="8">
        <f t="shared" si="37"/>
        <v>3</v>
      </c>
      <c r="W84" s="8">
        <f t="shared" si="38"/>
        <v>2</v>
      </c>
      <c r="X84" s="8">
        <f t="shared" si="39"/>
        <v>5</v>
      </c>
      <c r="Y84" s="8">
        <f t="shared" si="40"/>
        <v>2</v>
      </c>
      <c r="Z84" s="8">
        <f t="shared" si="41"/>
        <v>3</v>
      </c>
      <c r="AA84" s="8">
        <f t="shared" si="42"/>
        <v>1</v>
      </c>
      <c r="AB84" s="8">
        <f t="shared" si="43"/>
        <v>6</v>
      </c>
      <c r="AC84" s="6">
        <f t="shared" si="44"/>
        <v>30</v>
      </c>
      <c r="AD84" s="6">
        <f t="shared" si="45"/>
        <v>17</v>
      </c>
      <c r="AE84" s="6">
        <f t="shared" si="46"/>
        <v>47</v>
      </c>
      <c r="AF84" s="6" t="str">
        <f t="shared" si="47"/>
        <v>More Then 40</v>
      </c>
      <c r="AG84" s="6"/>
      <c r="AK84" s="37"/>
      <c r="AL84"/>
      <c r="AM84"/>
      <c r="AN84"/>
      <c r="AO84"/>
      <c r="AP84"/>
      <c r="AQ84"/>
      <c r="AR84"/>
      <c r="AS84"/>
      <c r="AT84"/>
      <c r="AU84"/>
      <c r="AV84"/>
      <c r="AW84"/>
      <c r="AX84"/>
      <c r="AY84"/>
      <c r="AZ84"/>
    </row>
    <row r="85" spans="1:52" x14ac:dyDescent="0.3">
      <c r="A85" s="4">
        <v>84</v>
      </c>
      <c r="B85" s="6" t="s">
        <v>127</v>
      </c>
      <c r="C85" s="6" t="s">
        <v>14</v>
      </c>
      <c r="D85" s="7">
        <v>38060</v>
      </c>
      <c r="E85" s="6">
        <v>5</v>
      </c>
      <c r="F85" s="6">
        <v>7</v>
      </c>
      <c r="G85" s="6">
        <v>4</v>
      </c>
      <c r="H85" s="6">
        <v>4</v>
      </c>
      <c r="I85" s="6">
        <v>5</v>
      </c>
      <c r="J85" s="6">
        <v>1</v>
      </c>
      <c r="K85" s="6">
        <v>4</v>
      </c>
      <c r="L85" s="6">
        <v>4</v>
      </c>
      <c r="M85" s="6">
        <v>3</v>
      </c>
      <c r="N85" s="6">
        <v>4</v>
      </c>
      <c r="O85" s="6">
        <v>3</v>
      </c>
      <c r="P85" s="6">
        <v>6</v>
      </c>
      <c r="Q85" s="8">
        <f t="shared" si="32"/>
        <v>3</v>
      </c>
      <c r="R85" s="8">
        <f t="shared" si="33"/>
        <v>2</v>
      </c>
      <c r="S85" s="8">
        <f t="shared" si="34"/>
        <v>6</v>
      </c>
      <c r="T85" s="8">
        <f t="shared" si="35"/>
        <v>4</v>
      </c>
      <c r="U85" s="8">
        <f t="shared" si="36"/>
        <v>3</v>
      </c>
      <c r="V85" s="8">
        <f t="shared" si="37"/>
        <v>4</v>
      </c>
      <c r="W85" s="8">
        <f t="shared" si="38"/>
        <v>1</v>
      </c>
      <c r="X85" s="8">
        <f t="shared" si="39"/>
        <v>5</v>
      </c>
      <c r="Y85" s="8">
        <f t="shared" si="40"/>
        <v>7</v>
      </c>
      <c r="Z85" s="8">
        <f t="shared" si="41"/>
        <v>4</v>
      </c>
      <c r="AA85" s="8">
        <f t="shared" si="42"/>
        <v>4</v>
      </c>
      <c r="AB85" s="8">
        <f t="shared" si="43"/>
        <v>4</v>
      </c>
      <c r="AC85" s="6">
        <f t="shared" si="44"/>
        <v>23</v>
      </c>
      <c r="AD85" s="6">
        <f t="shared" si="45"/>
        <v>24</v>
      </c>
      <c r="AE85" s="6">
        <f t="shared" si="46"/>
        <v>47</v>
      </c>
      <c r="AF85" s="6" t="str">
        <f t="shared" si="47"/>
        <v>More Then 40</v>
      </c>
      <c r="AG85" s="6"/>
      <c r="AK85" s="37"/>
      <c r="AL85"/>
      <c r="AM85"/>
      <c r="AN85"/>
      <c r="AO85"/>
      <c r="AP85"/>
      <c r="AQ85"/>
      <c r="AR85"/>
      <c r="AS85"/>
      <c r="AT85"/>
      <c r="AU85"/>
      <c r="AV85"/>
      <c r="AW85"/>
      <c r="AX85"/>
      <c r="AY85"/>
      <c r="AZ85"/>
    </row>
    <row r="86" spans="1:52" x14ac:dyDescent="0.3">
      <c r="A86" s="4">
        <v>85</v>
      </c>
      <c r="B86" s="6" t="s">
        <v>128</v>
      </c>
      <c r="C86" s="6" t="s">
        <v>14</v>
      </c>
      <c r="D86" s="7">
        <v>38380</v>
      </c>
      <c r="E86" s="6">
        <v>5</v>
      </c>
      <c r="F86" s="6">
        <v>1</v>
      </c>
      <c r="G86" s="6">
        <v>5</v>
      </c>
      <c r="H86" s="6">
        <v>6</v>
      </c>
      <c r="I86" s="6">
        <v>1</v>
      </c>
      <c r="J86" s="6">
        <v>4</v>
      </c>
      <c r="K86" s="6">
        <v>2</v>
      </c>
      <c r="L86" s="6">
        <v>3</v>
      </c>
      <c r="M86" s="6">
        <v>6</v>
      </c>
      <c r="N86" s="6">
        <v>1</v>
      </c>
      <c r="O86" s="6">
        <v>4</v>
      </c>
      <c r="P86" s="6">
        <v>3</v>
      </c>
      <c r="Q86" s="8">
        <f t="shared" si="32"/>
        <v>1</v>
      </c>
      <c r="R86" s="8">
        <f t="shared" si="33"/>
        <v>6</v>
      </c>
      <c r="S86" s="8">
        <f t="shared" si="34"/>
        <v>3</v>
      </c>
      <c r="T86" s="8">
        <f t="shared" si="35"/>
        <v>1</v>
      </c>
      <c r="U86" s="8">
        <f t="shared" si="36"/>
        <v>6</v>
      </c>
      <c r="V86" s="8">
        <f t="shared" si="37"/>
        <v>3</v>
      </c>
      <c r="W86" s="8">
        <f t="shared" si="38"/>
        <v>4</v>
      </c>
      <c r="X86" s="8">
        <f t="shared" si="39"/>
        <v>5</v>
      </c>
      <c r="Y86" s="8">
        <f t="shared" si="40"/>
        <v>1</v>
      </c>
      <c r="Z86" s="8">
        <f t="shared" si="41"/>
        <v>5</v>
      </c>
      <c r="AA86" s="8">
        <f t="shared" si="42"/>
        <v>2</v>
      </c>
      <c r="AB86" s="8">
        <f t="shared" si="43"/>
        <v>3</v>
      </c>
      <c r="AC86" s="6">
        <f t="shared" si="44"/>
        <v>24</v>
      </c>
      <c r="AD86" s="6">
        <f t="shared" si="45"/>
        <v>16</v>
      </c>
      <c r="AE86" s="6">
        <f t="shared" si="46"/>
        <v>40</v>
      </c>
      <c r="AF86" s="6" t="str">
        <f t="shared" si="47"/>
        <v>Less Then 40</v>
      </c>
      <c r="AG86" s="6"/>
      <c r="AK86" s="37"/>
      <c r="AL86"/>
      <c r="AM86"/>
      <c r="AN86"/>
      <c r="AO86"/>
      <c r="AP86"/>
      <c r="AQ86"/>
      <c r="AR86"/>
      <c r="AS86"/>
      <c r="AT86"/>
      <c r="AU86"/>
      <c r="AV86"/>
      <c r="AW86"/>
      <c r="AX86"/>
      <c r="AY86"/>
      <c r="AZ86"/>
    </row>
    <row r="87" spans="1:52" x14ac:dyDescent="0.3">
      <c r="A87" s="4">
        <v>86</v>
      </c>
      <c r="B87" s="6" t="s">
        <v>129</v>
      </c>
      <c r="C87" s="6" t="s">
        <v>14</v>
      </c>
      <c r="D87" s="7">
        <v>37992</v>
      </c>
      <c r="E87" s="6">
        <v>6</v>
      </c>
      <c r="F87" s="6">
        <v>1</v>
      </c>
      <c r="G87" s="6">
        <v>4</v>
      </c>
      <c r="H87" s="6">
        <v>6</v>
      </c>
      <c r="I87" s="6">
        <v>4</v>
      </c>
      <c r="J87" s="6">
        <v>6</v>
      </c>
      <c r="K87" s="6">
        <v>3</v>
      </c>
      <c r="L87" s="6">
        <v>5</v>
      </c>
      <c r="M87" s="6">
        <v>7</v>
      </c>
      <c r="N87" s="6">
        <v>2</v>
      </c>
      <c r="O87" s="6">
        <v>6</v>
      </c>
      <c r="P87" s="6">
        <v>1</v>
      </c>
      <c r="Q87" s="8">
        <f t="shared" si="32"/>
        <v>1</v>
      </c>
      <c r="R87" s="8">
        <f t="shared" si="33"/>
        <v>3</v>
      </c>
      <c r="S87" s="8">
        <f t="shared" si="34"/>
        <v>1</v>
      </c>
      <c r="T87" s="8">
        <f t="shared" si="35"/>
        <v>0</v>
      </c>
      <c r="U87" s="8">
        <f t="shared" si="36"/>
        <v>5</v>
      </c>
      <c r="V87" s="8">
        <f t="shared" si="37"/>
        <v>1</v>
      </c>
      <c r="W87" s="8">
        <f t="shared" si="38"/>
        <v>6</v>
      </c>
      <c r="X87" s="8">
        <f t="shared" si="39"/>
        <v>6</v>
      </c>
      <c r="Y87" s="8">
        <f t="shared" si="40"/>
        <v>1</v>
      </c>
      <c r="Z87" s="8">
        <f t="shared" si="41"/>
        <v>4</v>
      </c>
      <c r="AA87" s="8">
        <f t="shared" si="42"/>
        <v>3</v>
      </c>
      <c r="AB87" s="8">
        <f t="shared" si="43"/>
        <v>5</v>
      </c>
      <c r="AC87" s="6">
        <f t="shared" si="44"/>
        <v>17</v>
      </c>
      <c r="AD87" s="6">
        <f t="shared" si="45"/>
        <v>19</v>
      </c>
      <c r="AE87" s="6">
        <f t="shared" si="46"/>
        <v>36</v>
      </c>
      <c r="AF87" s="6" t="str">
        <f t="shared" si="47"/>
        <v>Less Then 40</v>
      </c>
      <c r="AG87" s="6"/>
      <c r="AK87" s="37"/>
      <c r="AL87"/>
      <c r="AM87"/>
      <c r="AN87"/>
      <c r="AO87"/>
      <c r="AP87"/>
      <c r="AQ87"/>
      <c r="AR87"/>
      <c r="AS87"/>
      <c r="AT87"/>
      <c r="AU87"/>
      <c r="AV87"/>
      <c r="AW87"/>
      <c r="AX87"/>
      <c r="AY87"/>
      <c r="AZ87"/>
    </row>
    <row r="88" spans="1:52" x14ac:dyDescent="0.3">
      <c r="A88" s="4">
        <v>87</v>
      </c>
      <c r="B88" s="6" t="s">
        <v>130</v>
      </c>
      <c r="C88" s="6" t="s">
        <v>14</v>
      </c>
      <c r="D88" s="7">
        <v>38132</v>
      </c>
      <c r="E88" s="6">
        <v>6</v>
      </c>
      <c r="F88" s="6">
        <v>4</v>
      </c>
      <c r="G88" s="6">
        <v>3</v>
      </c>
      <c r="H88" s="6">
        <v>6</v>
      </c>
      <c r="I88" s="6">
        <v>5</v>
      </c>
      <c r="J88" s="6">
        <v>5</v>
      </c>
      <c r="K88" s="6">
        <v>3</v>
      </c>
      <c r="L88" s="6">
        <v>2</v>
      </c>
      <c r="M88" s="6">
        <v>4</v>
      </c>
      <c r="N88" s="6">
        <v>4</v>
      </c>
      <c r="O88" s="6">
        <v>6</v>
      </c>
      <c r="P88" s="6">
        <v>4</v>
      </c>
      <c r="Q88" s="8">
        <f t="shared" si="32"/>
        <v>1</v>
      </c>
      <c r="R88" s="8">
        <f t="shared" si="33"/>
        <v>2</v>
      </c>
      <c r="S88" s="8">
        <f t="shared" si="34"/>
        <v>2</v>
      </c>
      <c r="T88" s="8">
        <f t="shared" si="35"/>
        <v>3</v>
      </c>
      <c r="U88" s="8">
        <f t="shared" si="36"/>
        <v>3</v>
      </c>
      <c r="V88" s="8">
        <f t="shared" si="37"/>
        <v>1</v>
      </c>
      <c r="W88" s="8">
        <f t="shared" si="38"/>
        <v>3</v>
      </c>
      <c r="X88" s="8">
        <f t="shared" si="39"/>
        <v>6</v>
      </c>
      <c r="Y88" s="8">
        <f t="shared" si="40"/>
        <v>4</v>
      </c>
      <c r="Z88" s="8">
        <f t="shared" si="41"/>
        <v>3</v>
      </c>
      <c r="AA88" s="8">
        <f t="shared" si="42"/>
        <v>3</v>
      </c>
      <c r="AB88" s="8">
        <f t="shared" si="43"/>
        <v>2</v>
      </c>
      <c r="AC88" s="6">
        <f t="shared" si="44"/>
        <v>15</v>
      </c>
      <c r="AD88" s="6">
        <f t="shared" si="45"/>
        <v>18</v>
      </c>
      <c r="AE88" s="6">
        <f t="shared" si="46"/>
        <v>33</v>
      </c>
      <c r="AF88" s="6" t="str">
        <f t="shared" si="47"/>
        <v>Less Then 40</v>
      </c>
      <c r="AG88" s="6"/>
      <c r="AK88" s="37"/>
      <c r="AL88"/>
      <c r="AM88"/>
      <c r="AN88"/>
      <c r="AO88"/>
      <c r="AP88"/>
      <c r="AQ88"/>
      <c r="AR88"/>
      <c r="AS88"/>
      <c r="AT88"/>
      <c r="AU88"/>
      <c r="AV88"/>
      <c r="AW88"/>
      <c r="AX88"/>
      <c r="AY88"/>
      <c r="AZ88"/>
    </row>
    <row r="89" spans="1:52" x14ac:dyDescent="0.3">
      <c r="A89" s="4">
        <v>88</v>
      </c>
      <c r="B89" s="6" t="s">
        <v>131</v>
      </c>
      <c r="C89" s="6" t="s">
        <v>14</v>
      </c>
      <c r="D89" s="7">
        <v>38173</v>
      </c>
      <c r="E89" s="6">
        <v>7</v>
      </c>
      <c r="F89" s="6">
        <v>1</v>
      </c>
      <c r="G89" s="6">
        <v>1</v>
      </c>
      <c r="H89" s="6">
        <v>4</v>
      </c>
      <c r="I89" s="6">
        <v>7</v>
      </c>
      <c r="J89" s="6">
        <v>4</v>
      </c>
      <c r="K89" s="6">
        <v>2</v>
      </c>
      <c r="L89" s="6">
        <v>7</v>
      </c>
      <c r="M89" s="6">
        <v>1</v>
      </c>
      <c r="N89" s="6">
        <v>2</v>
      </c>
      <c r="O89" s="6">
        <v>4</v>
      </c>
      <c r="P89" s="6">
        <v>7</v>
      </c>
      <c r="Q89" s="8">
        <f t="shared" si="32"/>
        <v>3</v>
      </c>
      <c r="R89" s="8">
        <f t="shared" si="33"/>
        <v>0</v>
      </c>
      <c r="S89" s="8">
        <f t="shared" si="34"/>
        <v>3</v>
      </c>
      <c r="T89" s="8">
        <f t="shared" si="35"/>
        <v>6</v>
      </c>
      <c r="U89" s="8">
        <f t="shared" si="36"/>
        <v>5</v>
      </c>
      <c r="V89" s="8">
        <f t="shared" si="37"/>
        <v>3</v>
      </c>
      <c r="W89" s="8">
        <f t="shared" si="38"/>
        <v>0</v>
      </c>
      <c r="X89" s="8">
        <f t="shared" si="39"/>
        <v>7</v>
      </c>
      <c r="Y89" s="8">
        <f t="shared" si="40"/>
        <v>1</v>
      </c>
      <c r="Z89" s="8">
        <f t="shared" si="41"/>
        <v>1</v>
      </c>
      <c r="AA89" s="8">
        <f t="shared" si="42"/>
        <v>2</v>
      </c>
      <c r="AB89" s="8">
        <f t="shared" si="43"/>
        <v>7</v>
      </c>
      <c r="AC89" s="6">
        <f t="shared" si="44"/>
        <v>20</v>
      </c>
      <c r="AD89" s="6">
        <f t="shared" si="45"/>
        <v>18</v>
      </c>
      <c r="AE89" s="6">
        <f t="shared" si="46"/>
        <v>38</v>
      </c>
      <c r="AF89" s="6" t="str">
        <f t="shared" si="47"/>
        <v>Less Then 40</v>
      </c>
      <c r="AG89" s="6"/>
      <c r="AK89" s="37"/>
      <c r="AL89"/>
      <c r="AM89"/>
      <c r="AN89"/>
      <c r="AO89"/>
      <c r="AP89"/>
      <c r="AQ89"/>
      <c r="AR89"/>
      <c r="AS89"/>
      <c r="AT89"/>
      <c r="AU89"/>
      <c r="AV89"/>
      <c r="AW89"/>
      <c r="AX89"/>
      <c r="AY89"/>
      <c r="AZ89"/>
    </row>
    <row r="90" spans="1:52" x14ac:dyDescent="0.3">
      <c r="A90" s="4">
        <v>89</v>
      </c>
      <c r="B90" s="6" t="s">
        <v>132</v>
      </c>
      <c r="C90" s="6" t="s">
        <v>14</v>
      </c>
      <c r="D90" s="7">
        <v>37995</v>
      </c>
      <c r="E90" s="6">
        <v>7</v>
      </c>
      <c r="F90" s="6">
        <v>2</v>
      </c>
      <c r="G90" s="6">
        <v>1</v>
      </c>
      <c r="H90" s="6">
        <v>5</v>
      </c>
      <c r="I90" s="6">
        <v>4</v>
      </c>
      <c r="J90" s="6">
        <v>7</v>
      </c>
      <c r="K90" s="6">
        <v>2</v>
      </c>
      <c r="L90" s="6">
        <v>4</v>
      </c>
      <c r="M90" s="6">
        <v>1</v>
      </c>
      <c r="N90" s="6">
        <v>1</v>
      </c>
      <c r="O90" s="6">
        <v>1</v>
      </c>
      <c r="P90" s="6">
        <v>4</v>
      </c>
      <c r="Q90" s="8">
        <f t="shared" si="32"/>
        <v>2</v>
      </c>
      <c r="R90" s="8">
        <f t="shared" si="33"/>
        <v>3</v>
      </c>
      <c r="S90" s="8">
        <f t="shared" si="34"/>
        <v>0</v>
      </c>
      <c r="T90" s="8">
        <f t="shared" si="35"/>
        <v>6</v>
      </c>
      <c r="U90" s="8">
        <f t="shared" si="36"/>
        <v>6</v>
      </c>
      <c r="V90" s="8">
        <f t="shared" si="37"/>
        <v>6</v>
      </c>
      <c r="W90" s="8">
        <f t="shared" si="38"/>
        <v>3</v>
      </c>
      <c r="X90" s="8">
        <f t="shared" si="39"/>
        <v>7</v>
      </c>
      <c r="Y90" s="8">
        <f t="shared" si="40"/>
        <v>2</v>
      </c>
      <c r="Z90" s="8">
        <f t="shared" si="41"/>
        <v>1</v>
      </c>
      <c r="AA90" s="8">
        <f t="shared" si="42"/>
        <v>2</v>
      </c>
      <c r="AB90" s="8">
        <f t="shared" si="43"/>
        <v>4</v>
      </c>
      <c r="AC90" s="6">
        <f t="shared" si="44"/>
        <v>26</v>
      </c>
      <c r="AD90" s="6">
        <f t="shared" si="45"/>
        <v>16</v>
      </c>
      <c r="AE90" s="6">
        <f t="shared" si="46"/>
        <v>42</v>
      </c>
      <c r="AF90" s="6" t="str">
        <f t="shared" si="47"/>
        <v>More Then 40</v>
      </c>
      <c r="AG90" s="6"/>
      <c r="AK90" s="37"/>
      <c r="AL90"/>
      <c r="AM90"/>
      <c r="AN90"/>
      <c r="AO90"/>
      <c r="AP90"/>
      <c r="AQ90"/>
      <c r="AR90"/>
      <c r="AS90"/>
      <c r="AT90"/>
      <c r="AU90"/>
      <c r="AV90"/>
      <c r="AW90"/>
      <c r="AX90"/>
      <c r="AY90"/>
      <c r="AZ90"/>
    </row>
    <row r="91" spans="1:52" x14ac:dyDescent="0.3">
      <c r="A91" s="4">
        <v>90</v>
      </c>
      <c r="B91" s="6" t="s">
        <v>133</v>
      </c>
      <c r="C91" s="6" t="s">
        <v>14</v>
      </c>
      <c r="D91" s="7">
        <v>38285</v>
      </c>
      <c r="E91" s="6">
        <v>6</v>
      </c>
      <c r="F91" s="6">
        <v>1</v>
      </c>
      <c r="G91" s="6">
        <v>1</v>
      </c>
      <c r="H91" s="6">
        <v>5</v>
      </c>
      <c r="I91" s="6">
        <v>4</v>
      </c>
      <c r="J91" s="6">
        <v>7</v>
      </c>
      <c r="K91" s="6">
        <v>3</v>
      </c>
      <c r="L91" s="6">
        <v>7</v>
      </c>
      <c r="M91" s="6">
        <v>1</v>
      </c>
      <c r="N91" s="6">
        <v>2</v>
      </c>
      <c r="O91" s="6">
        <v>4</v>
      </c>
      <c r="P91" s="6">
        <v>7</v>
      </c>
      <c r="Q91" s="8">
        <f t="shared" si="32"/>
        <v>2</v>
      </c>
      <c r="R91" s="8">
        <f t="shared" si="33"/>
        <v>3</v>
      </c>
      <c r="S91" s="8">
        <f t="shared" si="34"/>
        <v>0</v>
      </c>
      <c r="T91" s="8">
        <f t="shared" si="35"/>
        <v>6</v>
      </c>
      <c r="U91" s="8">
        <f t="shared" si="36"/>
        <v>5</v>
      </c>
      <c r="V91" s="8">
        <f t="shared" si="37"/>
        <v>3</v>
      </c>
      <c r="W91" s="8">
        <f t="shared" si="38"/>
        <v>0</v>
      </c>
      <c r="X91" s="8">
        <f t="shared" si="39"/>
        <v>6</v>
      </c>
      <c r="Y91" s="8">
        <f t="shared" si="40"/>
        <v>1</v>
      </c>
      <c r="Z91" s="8">
        <f t="shared" si="41"/>
        <v>1</v>
      </c>
      <c r="AA91" s="8">
        <f t="shared" si="42"/>
        <v>3</v>
      </c>
      <c r="AB91" s="8">
        <f t="shared" si="43"/>
        <v>7</v>
      </c>
      <c r="AC91" s="6">
        <f t="shared" si="44"/>
        <v>19</v>
      </c>
      <c r="AD91" s="6">
        <f t="shared" si="45"/>
        <v>18</v>
      </c>
      <c r="AE91" s="6">
        <f t="shared" si="46"/>
        <v>37</v>
      </c>
      <c r="AF91" s="6" t="str">
        <f t="shared" si="47"/>
        <v>Less Then 40</v>
      </c>
      <c r="AG91" s="6"/>
      <c r="AK91" s="37"/>
      <c r="AL91"/>
      <c r="AM91"/>
      <c r="AN91"/>
      <c r="AO91"/>
      <c r="AP91"/>
      <c r="AQ91"/>
      <c r="AR91"/>
      <c r="AS91"/>
      <c r="AT91"/>
      <c r="AU91"/>
      <c r="AV91"/>
      <c r="AW91"/>
      <c r="AX91"/>
      <c r="AY91"/>
      <c r="AZ91"/>
    </row>
    <row r="92" spans="1:52" x14ac:dyDescent="0.3">
      <c r="A92" s="4">
        <v>91</v>
      </c>
      <c r="B92" s="6" t="s">
        <v>134</v>
      </c>
      <c r="C92" s="6" t="s">
        <v>14</v>
      </c>
      <c r="D92" s="7">
        <v>38068</v>
      </c>
      <c r="E92" s="6">
        <v>7</v>
      </c>
      <c r="F92" s="6">
        <v>1</v>
      </c>
      <c r="G92" s="6">
        <v>1</v>
      </c>
      <c r="H92" s="6">
        <v>5</v>
      </c>
      <c r="I92" s="6">
        <v>7</v>
      </c>
      <c r="J92" s="6">
        <v>7</v>
      </c>
      <c r="K92" s="6">
        <v>3</v>
      </c>
      <c r="L92" s="6">
        <v>7</v>
      </c>
      <c r="M92" s="6">
        <v>2</v>
      </c>
      <c r="N92" s="6">
        <v>2</v>
      </c>
      <c r="O92" s="6">
        <v>1</v>
      </c>
      <c r="P92" s="6">
        <v>7</v>
      </c>
      <c r="Q92" s="8">
        <f t="shared" si="32"/>
        <v>2</v>
      </c>
      <c r="R92" s="8">
        <f t="shared" si="33"/>
        <v>0</v>
      </c>
      <c r="S92" s="8">
        <f t="shared" si="34"/>
        <v>0</v>
      </c>
      <c r="T92" s="8">
        <f t="shared" si="35"/>
        <v>5</v>
      </c>
      <c r="U92" s="8">
        <f t="shared" si="36"/>
        <v>5</v>
      </c>
      <c r="V92" s="8">
        <f t="shared" si="37"/>
        <v>6</v>
      </c>
      <c r="W92" s="8">
        <f t="shared" si="38"/>
        <v>0</v>
      </c>
      <c r="X92" s="8">
        <f t="shared" si="39"/>
        <v>7</v>
      </c>
      <c r="Y92" s="8">
        <f t="shared" si="40"/>
        <v>1</v>
      </c>
      <c r="Z92" s="8">
        <f t="shared" si="41"/>
        <v>1</v>
      </c>
      <c r="AA92" s="8">
        <f t="shared" si="42"/>
        <v>3</v>
      </c>
      <c r="AB92" s="8">
        <f t="shared" si="43"/>
        <v>7</v>
      </c>
      <c r="AC92" s="6">
        <f t="shared" si="44"/>
        <v>18</v>
      </c>
      <c r="AD92" s="6">
        <f t="shared" si="45"/>
        <v>19</v>
      </c>
      <c r="AE92" s="6">
        <f t="shared" si="46"/>
        <v>37</v>
      </c>
      <c r="AF92" s="6" t="str">
        <f t="shared" si="47"/>
        <v>Less Then 40</v>
      </c>
      <c r="AG92" s="6"/>
      <c r="AK92" s="37"/>
      <c r="AL92"/>
      <c r="AM92"/>
      <c r="AN92"/>
      <c r="AO92"/>
      <c r="AP92"/>
      <c r="AQ92"/>
      <c r="AR92"/>
      <c r="AS92"/>
      <c r="AT92"/>
      <c r="AU92"/>
      <c r="AV92"/>
      <c r="AW92"/>
      <c r="AX92"/>
      <c r="AY92"/>
      <c r="AZ92"/>
    </row>
    <row r="93" spans="1:52" x14ac:dyDescent="0.3">
      <c r="A93" s="4">
        <v>92</v>
      </c>
      <c r="B93" s="6" t="s">
        <v>135</v>
      </c>
      <c r="C93" s="6" t="s">
        <v>14</v>
      </c>
      <c r="D93" s="7">
        <v>38323</v>
      </c>
      <c r="E93" s="6">
        <v>7</v>
      </c>
      <c r="F93" s="6">
        <v>1</v>
      </c>
      <c r="G93" s="6">
        <v>1</v>
      </c>
      <c r="H93" s="6">
        <v>4</v>
      </c>
      <c r="I93" s="6">
        <v>7</v>
      </c>
      <c r="J93" s="6">
        <v>7</v>
      </c>
      <c r="K93" s="6">
        <v>3</v>
      </c>
      <c r="L93" s="6">
        <v>7</v>
      </c>
      <c r="M93" s="6">
        <v>1</v>
      </c>
      <c r="N93" s="6">
        <v>2</v>
      </c>
      <c r="O93" s="6">
        <v>4</v>
      </c>
      <c r="P93" s="6">
        <v>7</v>
      </c>
      <c r="Q93" s="8">
        <f t="shared" si="32"/>
        <v>3</v>
      </c>
      <c r="R93" s="8">
        <f t="shared" si="33"/>
        <v>0</v>
      </c>
      <c r="S93" s="8">
        <f t="shared" si="34"/>
        <v>0</v>
      </c>
      <c r="T93" s="8">
        <f t="shared" si="35"/>
        <v>6</v>
      </c>
      <c r="U93" s="8">
        <f t="shared" si="36"/>
        <v>5</v>
      </c>
      <c r="V93" s="8">
        <f t="shared" si="37"/>
        <v>3</v>
      </c>
      <c r="W93" s="8">
        <f t="shared" si="38"/>
        <v>0</v>
      </c>
      <c r="X93" s="8">
        <f t="shared" si="39"/>
        <v>7</v>
      </c>
      <c r="Y93" s="8">
        <f t="shared" si="40"/>
        <v>1</v>
      </c>
      <c r="Z93" s="8">
        <f t="shared" si="41"/>
        <v>1</v>
      </c>
      <c r="AA93" s="8">
        <f t="shared" si="42"/>
        <v>3</v>
      </c>
      <c r="AB93" s="8">
        <f t="shared" si="43"/>
        <v>7</v>
      </c>
      <c r="AC93" s="6">
        <f t="shared" si="44"/>
        <v>17</v>
      </c>
      <c r="AD93" s="6">
        <f t="shared" si="45"/>
        <v>19</v>
      </c>
      <c r="AE93" s="6">
        <f t="shared" si="46"/>
        <v>36</v>
      </c>
      <c r="AF93" s="6" t="str">
        <f t="shared" si="47"/>
        <v>Less Then 40</v>
      </c>
      <c r="AG93" s="6"/>
      <c r="AK93" s="37"/>
      <c r="AL93"/>
      <c r="AM93"/>
      <c r="AN93"/>
      <c r="AO93"/>
      <c r="AP93"/>
      <c r="AQ93"/>
      <c r="AR93"/>
      <c r="AS93"/>
      <c r="AT93"/>
      <c r="AU93"/>
      <c r="AV93"/>
      <c r="AW93"/>
      <c r="AX93"/>
      <c r="AY93"/>
      <c r="AZ93"/>
    </row>
    <row r="94" spans="1:52" x14ac:dyDescent="0.3">
      <c r="A94" s="4">
        <v>93</v>
      </c>
      <c r="B94" s="6" t="s">
        <v>136</v>
      </c>
      <c r="C94" s="6" t="s">
        <v>43</v>
      </c>
      <c r="D94" s="7">
        <v>38226</v>
      </c>
      <c r="E94" s="6">
        <v>6</v>
      </c>
      <c r="F94" s="6">
        <v>1</v>
      </c>
      <c r="G94" s="6">
        <v>1</v>
      </c>
      <c r="H94" s="6">
        <v>4</v>
      </c>
      <c r="I94" s="6">
        <v>7</v>
      </c>
      <c r="J94" s="6">
        <v>7</v>
      </c>
      <c r="K94" s="6">
        <v>3</v>
      </c>
      <c r="L94" s="6">
        <v>4</v>
      </c>
      <c r="M94" s="6">
        <v>2</v>
      </c>
      <c r="N94" s="6">
        <v>1</v>
      </c>
      <c r="O94" s="6">
        <v>1</v>
      </c>
      <c r="P94" s="6">
        <v>7</v>
      </c>
      <c r="Q94" s="8">
        <f t="shared" si="32"/>
        <v>3</v>
      </c>
      <c r="R94" s="8">
        <f t="shared" si="33"/>
        <v>0</v>
      </c>
      <c r="S94" s="8">
        <f t="shared" si="34"/>
        <v>0</v>
      </c>
      <c r="T94" s="8">
        <f t="shared" si="35"/>
        <v>5</v>
      </c>
      <c r="U94" s="8">
        <f t="shared" si="36"/>
        <v>6</v>
      </c>
      <c r="V94" s="8">
        <f t="shared" si="37"/>
        <v>6</v>
      </c>
      <c r="W94" s="8">
        <f t="shared" si="38"/>
        <v>0</v>
      </c>
      <c r="X94" s="8">
        <f t="shared" si="39"/>
        <v>6</v>
      </c>
      <c r="Y94" s="8">
        <f t="shared" si="40"/>
        <v>1</v>
      </c>
      <c r="Z94" s="8">
        <f t="shared" si="41"/>
        <v>1</v>
      </c>
      <c r="AA94" s="8">
        <f t="shared" si="42"/>
        <v>3</v>
      </c>
      <c r="AB94" s="8">
        <f t="shared" si="43"/>
        <v>4</v>
      </c>
      <c r="AC94" s="6">
        <f t="shared" si="44"/>
        <v>20</v>
      </c>
      <c r="AD94" s="6">
        <f t="shared" si="45"/>
        <v>15</v>
      </c>
      <c r="AE94" s="6">
        <f t="shared" si="46"/>
        <v>35</v>
      </c>
      <c r="AF94" s="6" t="str">
        <f t="shared" si="47"/>
        <v>Less Then 40</v>
      </c>
      <c r="AG94" s="6"/>
      <c r="AK94" s="37"/>
      <c r="AL94"/>
      <c r="AM94"/>
      <c r="AN94"/>
      <c r="AO94"/>
      <c r="AP94"/>
      <c r="AQ94"/>
      <c r="AR94"/>
      <c r="AS94"/>
      <c r="AT94"/>
      <c r="AU94"/>
      <c r="AV94"/>
      <c r="AW94"/>
      <c r="AX94"/>
      <c r="AY94"/>
      <c r="AZ94"/>
    </row>
    <row r="95" spans="1:52" x14ac:dyDescent="0.3">
      <c r="A95" s="4">
        <v>94</v>
      </c>
      <c r="B95" s="6" t="s">
        <v>137</v>
      </c>
      <c r="C95" s="6" t="s">
        <v>14</v>
      </c>
      <c r="D95" s="7">
        <v>38180</v>
      </c>
      <c r="E95" s="6">
        <v>5</v>
      </c>
      <c r="F95" s="6">
        <v>7</v>
      </c>
      <c r="G95" s="6">
        <v>4</v>
      </c>
      <c r="H95" s="6">
        <v>4</v>
      </c>
      <c r="I95" s="6">
        <v>5</v>
      </c>
      <c r="J95" s="6">
        <v>1</v>
      </c>
      <c r="K95" s="6">
        <v>4</v>
      </c>
      <c r="L95" s="6">
        <v>4</v>
      </c>
      <c r="M95" s="6">
        <v>3</v>
      </c>
      <c r="N95" s="6">
        <v>4</v>
      </c>
      <c r="O95" s="6">
        <v>3</v>
      </c>
      <c r="P95" s="6">
        <v>6</v>
      </c>
      <c r="Q95" s="8">
        <f t="shared" si="32"/>
        <v>3</v>
      </c>
      <c r="R95" s="8">
        <f t="shared" si="33"/>
        <v>2</v>
      </c>
      <c r="S95" s="8">
        <f t="shared" si="34"/>
        <v>6</v>
      </c>
      <c r="T95" s="8">
        <f t="shared" si="35"/>
        <v>4</v>
      </c>
      <c r="U95" s="8">
        <f t="shared" si="36"/>
        <v>3</v>
      </c>
      <c r="V95" s="8">
        <f t="shared" si="37"/>
        <v>4</v>
      </c>
      <c r="W95" s="8">
        <f t="shared" si="38"/>
        <v>1</v>
      </c>
      <c r="X95" s="8">
        <f t="shared" si="39"/>
        <v>5</v>
      </c>
      <c r="Y95" s="8">
        <f t="shared" si="40"/>
        <v>7</v>
      </c>
      <c r="Z95" s="8">
        <f t="shared" si="41"/>
        <v>4</v>
      </c>
      <c r="AA95" s="8">
        <f t="shared" si="42"/>
        <v>4</v>
      </c>
      <c r="AB95" s="8">
        <f t="shared" si="43"/>
        <v>4</v>
      </c>
      <c r="AC95" s="6">
        <f t="shared" si="44"/>
        <v>23</v>
      </c>
      <c r="AD95" s="6">
        <f t="shared" si="45"/>
        <v>24</v>
      </c>
      <c r="AE95" s="6">
        <f t="shared" si="46"/>
        <v>47</v>
      </c>
      <c r="AF95" s="6" t="str">
        <f t="shared" si="47"/>
        <v>More Then 40</v>
      </c>
      <c r="AG95" s="6"/>
      <c r="AK95" s="37"/>
      <c r="AL95"/>
      <c r="AM95"/>
      <c r="AN95"/>
      <c r="AO95"/>
      <c r="AP95"/>
      <c r="AQ95"/>
      <c r="AR95"/>
      <c r="AS95"/>
      <c r="AT95"/>
      <c r="AU95"/>
      <c r="AV95"/>
      <c r="AW95"/>
      <c r="AX95"/>
      <c r="AY95"/>
      <c r="AZ95"/>
    </row>
    <row r="96" spans="1:52" x14ac:dyDescent="0.3">
      <c r="A96" s="4">
        <v>95</v>
      </c>
      <c r="B96" s="6" t="s">
        <v>138</v>
      </c>
      <c r="C96" s="6" t="s">
        <v>14</v>
      </c>
      <c r="D96" s="7">
        <v>38334</v>
      </c>
      <c r="E96" s="6">
        <v>4</v>
      </c>
      <c r="F96" s="6">
        <v>5</v>
      </c>
      <c r="G96" s="6">
        <v>2</v>
      </c>
      <c r="H96" s="6">
        <v>3</v>
      </c>
      <c r="I96" s="6">
        <v>1</v>
      </c>
      <c r="J96" s="6">
        <v>1</v>
      </c>
      <c r="K96" s="6">
        <v>1</v>
      </c>
      <c r="L96" s="6">
        <v>1</v>
      </c>
      <c r="M96" s="6">
        <v>2</v>
      </c>
      <c r="N96" s="6">
        <v>6</v>
      </c>
      <c r="O96" s="6">
        <v>6</v>
      </c>
      <c r="P96" s="6">
        <v>1</v>
      </c>
      <c r="Q96" s="8">
        <f t="shared" si="32"/>
        <v>4</v>
      </c>
      <c r="R96" s="8">
        <f t="shared" si="33"/>
        <v>6</v>
      </c>
      <c r="S96" s="8">
        <f t="shared" si="34"/>
        <v>6</v>
      </c>
      <c r="T96" s="8">
        <f t="shared" si="35"/>
        <v>5</v>
      </c>
      <c r="U96" s="8">
        <f t="shared" si="36"/>
        <v>1</v>
      </c>
      <c r="V96" s="8">
        <f t="shared" si="37"/>
        <v>1</v>
      </c>
      <c r="W96" s="8">
        <f t="shared" si="38"/>
        <v>6</v>
      </c>
      <c r="X96" s="8">
        <f t="shared" si="39"/>
        <v>4</v>
      </c>
      <c r="Y96" s="8">
        <f t="shared" si="40"/>
        <v>5</v>
      </c>
      <c r="Z96" s="8">
        <f t="shared" si="41"/>
        <v>2</v>
      </c>
      <c r="AA96" s="8">
        <f t="shared" si="42"/>
        <v>1</v>
      </c>
      <c r="AB96" s="8">
        <f t="shared" si="43"/>
        <v>1</v>
      </c>
      <c r="AC96" s="6">
        <f t="shared" si="44"/>
        <v>29</v>
      </c>
      <c r="AD96" s="6">
        <f t="shared" si="45"/>
        <v>13</v>
      </c>
      <c r="AE96" s="6">
        <f t="shared" si="46"/>
        <v>42</v>
      </c>
      <c r="AF96" s="6" t="str">
        <f t="shared" si="47"/>
        <v>More Then 40</v>
      </c>
      <c r="AG96" s="6"/>
      <c r="AK96" s="37"/>
      <c r="AL96"/>
      <c r="AM96"/>
      <c r="AN96"/>
      <c r="AO96"/>
      <c r="AP96"/>
      <c r="AQ96"/>
      <c r="AR96"/>
      <c r="AS96"/>
      <c r="AT96"/>
      <c r="AU96"/>
      <c r="AV96"/>
      <c r="AW96"/>
      <c r="AX96"/>
      <c r="AY96"/>
      <c r="AZ96"/>
    </row>
    <row r="97" spans="1:52" x14ac:dyDescent="0.3">
      <c r="A97" s="4">
        <v>96</v>
      </c>
      <c r="B97" s="6" t="s">
        <v>139</v>
      </c>
      <c r="C97" s="6" t="s">
        <v>14</v>
      </c>
      <c r="D97" s="7">
        <v>38133</v>
      </c>
      <c r="E97" s="6">
        <v>5</v>
      </c>
      <c r="F97" s="6">
        <v>1</v>
      </c>
      <c r="G97" s="6">
        <v>5</v>
      </c>
      <c r="H97" s="6">
        <v>6</v>
      </c>
      <c r="I97" s="6">
        <v>1</v>
      </c>
      <c r="J97" s="6">
        <v>4</v>
      </c>
      <c r="K97" s="6">
        <v>5</v>
      </c>
      <c r="L97" s="6">
        <v>2</v>
      </c>
      <c r="M97" s="6">
        <v>3</v>
      </c>
      <c r="N97" s="6">
        <v>6</v>
      </c>
      <c r="O97" s="6">
        <v>1</v>
      </c>
      <c r="P97" s="6">
        <v>4</v>
      </c>
      <c r="Q97" s="8">
        <f t="shared" si="32"/>
        <v>1</v>
      </c>
      <c r="R97" s="8">
        <f t="shared" si="33"/>
        <v>6</v>
      </c>
      <c r="S97" s="8">
        <f t="shared" si="34"/>
        <v>3</v>
      </c>
      <c r="T97" s="8">
        <f t="shared" si="35"/>
        <v>4</v>
      </c>
      <c r="U97" s="8">
        <f t="shared" si="36"/>
        <v>1</v>
      </c>
      <c r="V97" s="8">
        <f t="shared" si="37"/>
        <v>6</v>
      </c>
      <c r="W97" s="8">
        <f t="shared" si="38"/>
        <v>3</v>
      </c>
      <c r="X97" s="8">
        <f t="shared" si="39"/>
        <v>5</v>
      </c>
      <c r="Y97" s="8">
        <f t="shared" si="40"/>
        <v>1</v>
      </c>
      <c r="Z97" s="8">
        <f t="shared" si="41"/>
        <v>5</v>
      </c>
      <c r="AA97" s="8">
        <f t="shared" si="42"/>
        <v>5</v>
      </c>
      <c r="AB97" s="8">
        <f t="shared" si="43"/>
        <v>2</v>
      </c>
      <c r="AC97" s="6">
        <f t="shared" si="44"/>
        <v>24</v>
      </c>
      <c r="AD97" s="6">
        <f t="shared" si="45"/>
        <v>18</v>
      </c>
      <c r="AE97" s="6">
        <f t="shared" si="46"/>
        <v>42</v>
      </c>
      <c r="AF97" s="6" t="str">
        <f t="shared" si="47"/>
        <v>More Then 40</v>
      </c>
      <c r="AG97" s="6"/>
      <c r="AK97" s="37"/>
      <c r="AL97"/>
      <c r="AM97"/>
      <c r="AN97"/>
      <c r="AO97"/>
      <c r="AP97"/>
      <c r="AQ97"/>
      <c r="AR97"/>
      <c r="AS97"/>
      <c r="AT97"/>
      <c r="AU97"/>
      <c r="AV97"/>
      <c r="AW97"/>
      <c r="AX97"/>
      <c r="AY97"/>
      <c r="AZ97"/>
    </row>
    <row r="98" spans="1:52" x14ac:dyDescent="0.3">
      <c r="A98" s="4">
        <v>97</v>
      </c>
      <c r="B98" s="6" t="s">
        <v>140</v>
      </c>
      <c r="C98" s="6" t="s">
        <v>14</v>
      </c>
      <c r="D98" s="7">
        <v>38384</v>
      </c>
      <c r="E98" s="6">
        <v>6</v>
      </c>
      <c r="F98" s="6">
        <v>4</v>
      </c>
      <c r="G98" s="6">
        <v>3</v>
      </c>
      <c r="H98" s="6">
        <v>5</v>
      </c>
      <c r="I98" s="6">
        <v>6</v>
      </c>
      <c r="J98" s="6">
        <v>5</v>
      </c>
      <c r="K98" s="6">
        <v>5</v>
      </c>
      <c r="L98" s="6">
        <v>3</v>
      </c>
      <c r="M98" s="6">
        <v>2</v>
      </c>
      <c r="N98" s="6">
        <v>3</v>
      </c>
      <c r="O98" s="6">
        <v>4</v>
      </c>
      <c r="P98" s="6">
        <v>4</v>
      </c>
      <c r="Q98" s="8">
        <f t="shared" ref="Q98:Q129" si="48">7-H98</f>
        <v>2</v>
      </c>
      <c r="R98" s="8">
        <f t="shared" ref="R98:R129" si="49">7-I98</f>
        <v>1</v>
      </c>
      <c r="S98" s="8">
        <f t="shared" ref="S98:S129" si="50">7-J98</f>
        <v>2</v>
      </c>
      <c r="T98" s="8">
        <f t="shared" ref="T98:T129" si="51">7-M98</f>
        <v>5</v>
      </c>
      <c r="U98" s="8">
        <f t="shared" ref="U98:U129" si="52">7-N98</f>
        <v>4</v>
      </c>
      <c r="V98" s="8">
        <f t="shared" ref="V98:V129" si="53">7-O98</f>
        <v>3</v>
      </c>
      <c r="W98" s="8">
        <f t="shared" ref="W98:W129" si="54">7-P98</f>
        <v>3</v>
      </c>
      <c r="X98" s="8">
        <f t="shared" ref="X98:X129" si="55">E98</f>
        <v>6</v>
      </c>
      <c r="Y98" s="8">
        <f t="shared" ref="Y98:Y129" si="56">F98</f>
        <v>4</v>
      </c>
      <c r="Z98" s="8">
        <f t="shared" ref="Z98:Z129" si="57">G98</f>
        <v>3</v>
      </c>
      <c r="AA98" s="8">
        <f t="shared" ref="AA98:AA129" si="58">K98</f>
        <v>5</v>
      </c>
      <c r="AB98" s="8">
        <f t="shared" ref="AB98:AB129" si="59">L98</f>
        <v>3</v>
      </c>
      <c r="AC98" s="6">
        <f t="shared" ref="AC98:AC129" si="60">SUM(Q98:W98)</f>
        <v>20</v>
      </c>
      <c r="AD98" s="6">
        <f t="shared" ref="AD98:AD129" si="61">SUM(X98:AB98)</f>
        <v>21</v>
      </c>
      <c r="AE98" s="6">
        <f t="shared" ref="AE98:AE129" si="62">AC98+AD98</f>
        <v>41</v>
      </c>
      <c r="AF98" s="6" t="str">
        <f t="shared" ref="AF98:AF129" si="63">IF(AE98&lt;=40,"Less Then 40","More Then 40")</f>
        <v>More Then 40</v>
      </c>
      <c r="AG98" s="6"/>
      <c r="AK98" s="37"/>
      <c r="AL98"/>
      <c r="AM98"/>
      <c r="AN98"/>
      <c r="AO98"/>
      <c r="AP98"/>
      <c r="AQ98"/>
      <c r="AR98"/>
      <c r="AS98"/>
      <c r="AT98"/>
      <c r="AU98"/>
      <c r="AV98"/>
      <c r="AW98"/>
      <c r="AX98"/>
      <c r="AY98"/>
      <c r="AZ98"/>
    </row>
    <row r="99" spans="1:52" x14ac:dyDescent="0.3">
      <c r="A99" s="4">
        <v>98</v>
      </c>
      <c r="B99" s="6" t="s">
        <v>141</v>
      </c>
      <c r="C99" s="6" t="s">
        <v>14</v>
      </c>
      <c r="D99" s="7">
        <v>38233</v>
      </c>
      <c r="E99" s="6">
        <v>6</v>
      </c>
      <c r="F99" s="6">
        <v>1</v>
      </c>
      <c r="G99" s="6">
        <v>4</v>
      </c>
      <c r="H99" s="6">
        <v>5</v>
      </c>
      <c r="I99" s="6">
        <v>6</v>
      </c>
      <c r="J99" s="6">
        <v>4</v>
      </c>
      <c r="K99" s="6">
        <v>5</v>
      </c>
      <c r="L99" s="6">
        <v>6</v>
      </c>
      <c r="M99" s="6">
        <v>3</v>
      </c>
      <c r="N99" s="6">
        <v>5</v>
      </c>
      <c r="O99" s="6">
        <v>4</v>
      </c>
      <c r="P99" s="6">
        <v>7</v>
      </c>
      <c r="Q99" s="8">
        <f t="shared" si="48"/>
        <v>2</v>
      </c>
      <c r="R99" s="8">
        <f t="shared" si="49"/>
        <v>1</v>
      </c>
      <c r="S99" s="8">
        <f t="shared" si="50"/>
        <v>3</v>
      </c>
      <c r="T99" s="8">
        <f t="shared" si="51"/>
        <v>4</v>
      </c>
      <c r="U99" s="8">
        <f t="shared" si="52"/>
        <v>2</v>
      </c>
      <c r="V99" s="8">
        <f t="shared" si="53"/>
        <v>3</v>
      </c>
      <c r="W99" s="8">
        <f t="shared" si="54"/>
        <v>0</v>
      </c>
      <c r="X99" s="8">
        <f t="shared" si="55"/>
        <v>6</v>
      </c>
      <c r="Y99" s="8">
        <f t="shared" si="56"/>
        <v>1</v>
      </c>
      <c r="Z99" s="8">
        <f t="shared" si="57"/>
        <v>4</v>
      </c>
      <c r="AA99" s="8">
        <f t="shared" si="58"/>
        <v>5</v>
      </c>
      <c r="AB99" s="8">
        <f t="shared" si="59"/>
        <v>6</v>
      </c>
      <c r="AC99" s="6">
        <f t="shared" si="60"/>
        <v>15</v>
      </c>
      <c r="AD99" s="6">
        <f t="shared" si="61"/>
        <v>22</v>
      </c>
      <c r="AE99" s="6">
        <f t="shared" si="62"/>
        <v>37</v>
      </c>
      <c r="AF99" s="6" t="str">
        <f t="shared" si="63"/>
        <v>Less Then 40</v>
      </c>
      <c r="AG99" s="6"/>
      <c r="AK99" s="37"/>
      <c r="AL99"/>
      <c r="AM99"/>
      <c r="AN99"/>
      <c r="AO99"/>
      <c r="AP99"/>
      <c r="AQ99"/>
      <c r="AR99"/>
      <c r="AS99"/>
      <c r="AT99"/>
      <c r="AU99"/>
      <c r="AV99"/>
      <c r="AW99"/>
      <c r="AX99"/>
      <c r="AY99"/>
      <c r="AZ99"/>
    </row>
    <row r="100" spans="1:52" x14ac:dyDescent="0.3">
      <c r="A100" s="4">
        <v>99</v>
      </c>
      <c r="B100" s="6" t="s">
        <v>142</v>
      </c>
      <c r="C100" s="6" t="s">
        <v>14</v>
      </c>
      <c r="D100" s="7">
        <v>38111</v>
      </c>
      <c r="E100" s="6">
        <v>2</v>
      </c>
      <c r="F100" s="6">
        <v>4</v>
      </c>
      <c r="G100" s="6">
        <v>5</v>
      </c>
      <c r="H100" s="6">
        <v>5</v>
      </c>
      <c r="I100" s="6">
        <v>7</v>
      </c>
      <c r="J100" s="6">
        <v>2</v>
      </c>
      <c r="K100" s="6">
        <v>4</v>
      </c>
      <c r="L100" s="6">
        <v>7</v>
      </c>
      <c r="M100" s="6">
        <v>1</v>
      </c>
      <c r="N100" s="6">
        <v>2</v>
      </c>
      <c r="O100" s="6"/>
      <c r="P100" s="6">
        <v>3</v>
      </c>
      <c r="Q100" s="8">
        <f t="shared" si="48"/>
        <v>2</v>
      </c>
      <c r="R100" s="8">
        <f t="shared" si="49"/>
        <v>0</v>
      </c>
      <c r="S100" s="8">
        <f t="shared" si="50"/>
        <v>5</v>
      </c>
      <c r="T100" s="8">
        <f t="shared" si="51"/>
        <v>6</v>
      </c>
      <c r="U100" s="8">
        <f t="shared" si="52"/>
        <v>5</v>
      </c>
      <c r="V100" s="8">
        <f t="shared" si="53"/>
        <v>7</v>
      </c>
      <c r="W100" s="8">
        <f t="shared" si="54"/>
        <v>4</v>
      </c>
      <c r="X100" s="8">
        <f t="shared" si="55"/>
        <v>2</v>
      </c>
      <c r="Y100" s="8">
        <f t="shared" si="56"/>
        <v>4</v>
      </c>
      <c r="Z100" s="8">
        <f t="shared" si="57"/>
        <v>5</v>
      </c>
      <c r="AA100" s="8">
        <f t="shared" si="58"/>
        <v>4</v>
      </c>
      <c r="AB100" s="8">
        <f t="shared" si="59"/>
        <v>7</v>
      </c>
      <c r="AC100" s="6">
        <f t="shared" si="60"/>
        <v>29</v>
      </c>
      <c r="AD100" s="6">
        <f t="shared" si="61"/>
        <v>22</v>
      </c>
      <c r="AE100" s="6">
        <f t="shared" si="62"/>
        <v>51</v>
      </c>
      <c r="AF100" s="6" t="str">
        <f t="shared" si="63"/>
        <v>More Then 40</v>
      </c>
      <c r="AG100" s="6"/>
      <c r="AK100" s="37"/>
      <c r="AL100"/>
      <c r="AM100"/>
      <c r="AN100"/>
      <c r="AO100"/>
      <c r="AP100"/>
      <c r="AQ100"/>
      <c r="AR100"/>
      <c r="AS100"/>
      <c r="AT100"/>
      <c r="AU100"/>
      <c r="AV100"/>
      <c r="AW100"/>
      <c r="AX100"/>
      <c r="AY100"/>
      <c r="AZ100"/>
    </row>
    <row r="101" spans="1:52" x14ac:dyDescent="0.3">
      <c r="A101" s="4">
        <v>100</v>
      </c>
      <c r="B101" s="6" t="s">
        <v>143</v>
      </c>
      <c r="C101" s="6" t="s">
        <v>14</v>
      </c>
      <c r="D101" s="7">
        <v>38131</v>
      </c>
      <c r="E101" s="6">
        <v>3</v>
      </c>
      <c r="F101" s="6">
        <v>4</v>
      </c>
      <c r="G101" s="6">
        <v>3</v>
      </c>
      <c r="H101" s="6">
        <v>4</v>
      </c>
      <c r="I101" s="6">
        <v>3</v>
      </c>
      <c r="J101" s="6">
        <v>3</v>
      </c>
      <c r="K101" s="6">
        <v>4</v>
      </c>
      <c r="L101" s="6">
        <v>4</v>
      </c>
      <c r="M101" s="6">
        <v>3</v>
      </c>
      <c r="N101" s="6">
        <v>3</v>
      </c>
      <c r="O101" s="6">
        <v>4</v>
      </c>
      <c r="P101" s="6">
        <v>3</v>
      </c>
      <c r="Q101" s="8">
        <f t="shared" si="48"/>
        <v>3</v>
      </c>
      <c r="R101" s="8">
        <f t="shared" si="49"/>
        <v>4</v>
      </c>
      <c r="S101" s="8">
        <f t="shared" si="50"/>
        <v>4</v>
      </c>
      <c r="T101" s="8">
        <f t="shared" si="51"/>
        <v>4</v>
      </c>
      <c r="U101" s="8">
        <f t="shared" si="52"/>
        <v>4</v>
      </c>
      <c r="V101" s="8">
        <f t="shared" si="53"/>
        <v>3</v>
      </c>
      <c r="W101" s="8">
        <f t="shared" si="54"/>
        <v>4</v>
      </c>
      <c r="X101" s="8">
        <f t="shared" si="55"/>
        <v>3</v>
      </c>
      <c r="Y101" s="8">
        <f t="shared" si="56"/>
        <v>4</v>
      </c>
      <c r="Z101" s="8">
        <f t="shared" si="57"/>
        <v>3</v>
      </c>
      <c r="AA101" s="8">
        <f t="shared" si="58"/>
        <v>4</v>
      </c>
      <c r="AB101" s="8">
        <f t="shared" si="59"/>
        <v>4</v>
      </c>
      <c r="AC101" s="6">
        <f t="shared" si="60"/>
        <v>26</v>
      </c>
      <c r="AD101" s="6">
        <f t="shared" si="61"/>
        <v>18</v>
      </c>
      <c r="AE101" s="6">
        <f t="shared" si="62"/>
        <v>44</v>
      </c>
      <c r="AF101" s="6" t="str">
        <f t="shared" si="63"/>
        <v>More Then 40</v>
      </c>
      <c r="AG101" s="6"/>
      <c r="AK101" s="37"/>
      <c r="AL101"/>
      <c r="AM101"/>
      <c r="AN101"/>
      <c r="AO101"/>
      <c r="AP101"/>
      <c r="AQ101"/>
      <c r="AR101"/>
      <c r="AS101"/>
      <c r="AT101"/>
      <c r="AU101"/>
      <c r="AV101"/>
      <c r="AW101"/>
      <c r="AX101"/>
      <c r="AY101"/>
      <c r="AZ101"/>
    </row>
    <row r="102" spans="1:52" x14ac:dyDescent="0.3">
      <c r="A102" s="4">
        <v>101</v>
      </c>
      <c r="B102" s="6" t="s">
        <v>144</v>
      </c>
      <c r="C102" s="6" t="s">
        <v>14</v>
      </c>
      <c r="D102" s="7">
        <v>38191</v>
      </c>
      <c r="E102" s="6">
        <v>1</v>
      </c>
      <c r="F102" s="6">
        <v>5</v>
      </c>
      <c r="G102" s="6">
        <v>6</v>
      </c>
      <c r="H102" s="6">
        <v>7</v>
      </c>
      <c r="I102" s="6">
        <v>2</v>
      </c>
      <c r="J102" s="6">
        <v>3</v>
      </c>
      <c r="K102" s="6">
        <v>4</v>
      </c>
      <c r="L102" s="6">
        <v>5</v>
      </c>
      <c r="M102" s="6">
        <v>7</v>
      </c>
      <c r="N102" s="6">
        <v>7</v>
      </c>
      <c r="O102" s="6">
        <v>2</v>
      </c>
      <c r="P102" s="6">
        <v>3</v>
      </c>
      <c r="Q102" s="8">
        <f t="shared" si="48"/>
        <v>0</v>
      </c>
      <c r="R102" s="8">
        <f t="shared" si="49"/>
        <v>5</v>
      </c>
      <c r="S102" s="8">
        <f t="shared" si="50"/>
        <v>4</v>
      </c>
      <c r="T102" s="8">
        <f t="shared" si="51"/>
        <v>0</v>
      </c>
      <c r="U102" s="8">
        <f t="shared" si="52"/>
        <v>0</v>
      </c>
      <c r="V102" s="8">
        <f t="shared" si="53"/>
        <v>5</v>
      </c>
      <c r="W102" s="8">
        <f t="shared" si="54"/>
        <v>4</v>
      </c>
      <c r="X102" s="8">
        <f t="shared" si="55"/>
        <v>1</v>
      </c>
      <c r="Y102" s="8">
        <f t="shared" si="56"/>
        <v>5</v>
      </c>
      <c r="Z102" s="8">
        <f t="shared" si="57"/>
        <v>6</v>
      </c>
      <c r="AA102" s="8">
        <f t="shared" si="58"/>
        <v>4</v>
      </c>
      <c r="AB102" s="8">
        <f t="shared" si="59"/>
        <v>5</v>
      </c>
      <c r="AC102" s="6">
        <f t="shared" si="60"/>
        <v>18</v>
      </c>
      <c r="AD102" s="6">
        <f t="shared" si="61"/>
        <v>21</v>
      </c>
      <c r="AE102" s="6">
        <f t="shared" si="62"/>
        <v>39</v>
      </c>
      <c r="AF102" s="6" t="str">
        <f t="shared" si="63"/>
        <v>Less Then 40</v>
      </c>
      <c r="AG102" s="6"/>
      <c r="AK102" s="37"/>
      <c r="AL102"/>
      <c r="AM102"/>
      <c r="AN102"/>
      <c r="AO102"/>
      <c r="AP102"/>
      <c r="AQ102"/>
      <c r="AR102"/>
      <c r="AS102"/>
      <c r="AT102"/>
      <c r="AU102"/>
      <c r="AV102"/>
      <c r="AW102"/>
      <c r="AX102"/>
      <c r="AY102"/>
      <c r="AZ102"/>
    </row>
    <row r="103" spans="1:52" x14ac:dyDescent="0.3">
      <c r="A103" s="4">
        <v>102</v>
      </c>
      <c r="B103" s="6" t="s">
        <v>145</v>
      </c>
      <c r="C103" s="6" t="s">
        <v>15</v>
      </c>
      <c r="D103" s="7">
        <v>38153</v>
      </c>
      <c r="E103" s="6">
        <v>2</v>
      </c>
      <c r="F103" s="6">
        <v>5</v>
      </c>
      <c r="G103" s="6">
        <v>7</v>
      </c>
      <c r="H103" s="6">
        <v>6</v>
      </c>
      <c r="I103" s="6">
        <v>4</v>
      </c>
      <c r="J103" s="6">
        <v>1</v>
      </c>
      <c r="K103" s="6">
        <v>4</v>
      </c>
      <c r="L103" s="6">
        <v>6</v>
      </c>
      <c r="M103" s="6">
        <v>2</v>
      </c>
      <c r="N103" s="6">
        <v>1</v>
      </c>
      <c r="O103" s="6">
        <v>6</v>
      </c>
      <c r="P103" s="6">
        <v>1</v>
      </c>
      <c r="Q103" s="8">
        <f t="shared" si="48"/>
        <v>1</v>
      </c>
      <c r="R103" s="8">
        <f t="shared" si="49"/>
        <v>3</v>
      </c>
      <c r="S103" s="8">
        <f t="shared" si="50"/>
        <v>6</v>
      </c>
      <c r="T103" s="8">
        <f t="shared" si="51"/>
        <v>5</v>
      </c>
      <c r="U103" s="8">
        <f t="shared" si="52"/>
        <v>6</v>
      </c>
      <c r="V103" s="8">
        <f t="shared" si="53"/>
        <v>1</v>
      </c>
      <c r="W103" s="8">
        <f t="shared" si="54"/>
        <v>6</v>
      </c>
      <c r="X103" s="8">
        <f t="shared" si="55"/>
        <v>2</v>
      </c>
      <c r="Y103" s="8">
        <f t="shared" si="56"/>
        <v>5</v>
      </c>
      <c r="Z103" s="8">
        <f t="shared" si="57"/>
        <v>7</v>
      </c>
      <c r="AA103" s="8">
        <f t="shared" si="58"/>
        <v>4</v>
      </c>
      <c r="AB103" s="8">
        <f t="shared" si="59"/>
        <v>6</v>
      </c>
      <c r="AC103" s="6">
        <f t="shared" si="60"/>
        <v>28</v>
      </c>
      <c r="AD103" s="6">
        <f t="shared" si="61"/>
        <v>24</v>
      </c>
      <c r="AE103" s="6">
        <f t="shared" si="62"/>
        <v>52</v>
      </c>
      <c r="AF103" s="6" t="str">
        <f t="shared" si="63"/>
        <v>More Then 40</v>
      </c>
      <c r="AG103" s="6"/>
      <c r="AK103" s="37"/>
      <c r="AL103"/>
      <c r="AM103"/>
      <c r="AN103"/>
      <c r="AO103"/>
      <c r="AP103"/>
      <c r="AQ103"/>
      <c r="AR103"/>
      <c r="AS103"/>
      <c r="AT103"/>
      <c r="AU103"/>
      <c r="AV103"/>
      <c r="AW103"/>
      <c r="AX103"/>
      <c r="AY103"/>
      <c r="AZ103"/>
    </row>
    <row r="104" spans="1:52" x14ac:dyDescent="0.3">
      <c r="A104" s="4">
        <v>103</v>
      </c>
      <c r="B104" s="6" t="s">
        <v>146</v>
      </c>
      <c r="C104" s="6" t="s">
        <v>15</v>
      </c>
      <c r="D104" s="7">
        <v>38312</v>
      </c>
      <c r="E104" s="6">
        <v>7</v>
      </c>
      <c r="F104" s="6">
        <v>3</v>
      </c>
      <c r="G104" s="6">
        <v>7</v>
      </c>
      <c r="H104" s="6">
        <v>6</v>
      </c>
      <c r="I104" s="6">
        <v>7</v>
      </c>
      <c r="J104" s="6">
        <v>2</v>
      </c>
      <c r="K104" s="6">
        <v>4</v>
      </c>
      <c r="L104" s="6">
        <v>4</v>
      </c>
      <c r="M104" s="6">
        <v>2</v>
      </c>
      <c r="N104" s="6">
        <v>3</v>
      </c>
      <c r="O104" s="6">
        <v>4</v>
      </c>
      <c r="P104" s="6">
        <v>7</v>
      </c>
      <c r="Q104" s="8">
        <f t="shared" si="48"/>
        <v>1</v>
      </c>
      <c r="R104" s="8">
        <f t="shared" si="49"/>
        <v>0</v>
      </c>
      <c r="S104" s="8">
        <f t="shared" si="50"/>
        <v>5</v>
      </c>
      <c r="T104" s="8">
        <f t="shared" si="51"/>
        <v>5</v>
      </c>
      <c r="U104" s="8">
        <f t="shared" si="52"/>
        <v>4</v>
      </c>
      <c r="V104" s="8">
        <f t="shared" si="53"/>
        <v>3</v>
      </c>
      <c r="W104" s="8">
        <f t="shared" si="54"/>
        <v>0</v>
      </c>
      <c r="X104" s="8">
        <f t="shared" si="55"/>
        <v>7</v>
      </c>
      <c r="Y104" s="8">
        <f t="shared" si="56"/>
        <v>3</v>
      </c>
      <c r="Z104" s="8">
        <f t="shared" si="57"/>
        <v>7</v>
      </c>
      <c r="AA104" s="8">
        <f t="shared" si="58"/>
        <v>4</v>
      </c>
      <c r="AB104" s="8">
        <f t="shared" si="59"/>
        <v>4</v>
      </c>
      <c r="AC104" s="6">
        <f t="shared" si="60"/>
        <v>18</v>
      </c>
      <c r="AD104" s="6">
        <f t="shared" si="61"/>
        <v>25</v>
      </c>
      <c r="AE104" s="6">
        <f t="shared" si="62"/>
        <v>43</v>
      </c>
      <c r="AF104" s="6" t="str">
        <f t="shared" si="63"/>
        <v>More Then 40</v>
      </c>
      <c r="AG104" s="6"/>
      <c r="AK104" s="37"/>
      <c r="AL104"/>
      <c r="AM104"/>
      <c r="AN104"/>
      <c r="AO104"/>
      <c r="AP104"/>
      <c r="AQ104"/>
      <c r="AR104"/>
      <c r="AS104"/>
      <c r="AT104"/>
      <c r="AU104"/>
      <c r="AV104"/>
      <c r="AW104"/>
      <c r="AX104"/>
      <c r="AY104"/>
      <c r="AZ104"/>
    </row>
    <row r="105" spans="1:52" x14ac:dyDescent="0.3">
      <c r="A105" s="4">
        <v>104</v>
      </c>
      <c r="B105" s="6" t="s">
        <v>147</v>
      </c>
      <c r="C105" s="6" t="s">
        <v>16</v>
      </c>
      <c r="D105" s="7">
        <v>38103</v>
      </c>
      <c r="E105" s="6">
        <v>7</v>
      </c>
      <c r="F105" s="6">
        <v>2</v>
      </c>
      <c r="G105" s="6">
        <v>4</v>
      </c>
      <c r="H105" s="6">
        <v>1</v>
      </c>
      <c r="I105" s="6">
        <v>5</v>
      </c>
      <c r="J105" s="6">
        <v>7</v>
      </c>
      <c r="K105" s="6">
        <v>6</v>
      </c>
      <c r="L105" s="6">
        <v>4</v>
      </c>
      <c r="M105" s="6">
        <v>5</v>
      </c>
      <c r="N105" s="6">
        <v>1</v>
      </c>
      <c r="O105" s="6">
        <v>6</v>
      </c>
      <c r="P105" s="6">
        <v>5</v>
      </c>
      <c r="Q105" s="8">
        <f t="shared" si="48"/>
        <v>6</v>
      </c>
      <c r="R105" s="8">
        <f t="shared" si="49"/>
        <v>2</v>
      </c>
      <c r="S105" s="8">
        <f t="shared" si="50"/>
        <v>0</v>
      </c>
      <c r="T105" s="8">
        <f t="shared" si="51"/>
        <v>2</v>
      </c>
      <c r="U105" s="8">
        <f t="shared" si="52"/>
        <v>6</v>
      </c>
      <c r="V105" s="8">
        <f t="shared" si="53"/>
        <v>1</v>
      </c>
      <c r="W105" s="8">
        <f t="shared" si="54"/>
        <v>2</v>
      </c>
      <c r="X105" s="8">
        <f t="shared" si="55"/>
        <v>7</v>
      </c>
      <c r="Y105" s="8">
        <f t="shared" si="56"/>
        <v>2</v>
      </c>
      <c r="Z105" s="8">
        <f t="shared" si="57"/>
        <v>4</v>
      </c>
      <c r="AA105" s="8">
        <f t="shared" si="58"/>
        <v>6</v>
      </c>
      <c r="AB105" s="8">
        <f t="shared" si="59"/>
        <v>4</v>
      </c>
      <c r="AC105" s="6">
        <f t="shared" si="60"/>
        <v>19</v>
      </c>
      <c r="AD105" s="6">
        <f t="shared" si="61"/>
        <v>23</v>
      </c>
      <c r="AE105" s="6">
        <f t="shared" si="62"/>
        <v>42</v>
      </c>
      <c r="AF105" s="6" t="str">
        <f t="shared" si="63"/>
        <v>More Then 40</v>
      </c>
      <c r="AG105" s="6"/>
      <c r="AK105" s="37"/>
      <c r="AL105"/>
      <c r="AM105"/>
      <c r="AN105"/>
      <c r="AO105"/>
      <c r="AP105"/>
      <c r="AQ105"/>
      <c r="AR105"/>
      <c r="AS105"/>
      <c r="AT105"/>
      <c r="AU105"/>
      <c r="AV105"/>
      <c r="AW105"/>
      <c r="AX105"/>
      <c r="AY105"/>
      <c r="AZ105"/>
    </row>
    <row r="106" spans="1:52" x14ac:dyDescent="0.3">
      <c r="A106" s="4">
        <v>105</v>
      </c>
      <c r="B106" s="6" t="s">
        <v>148</v>
      </c>
      <c r="C106" s="6" t="s">
        <v>16</v>
      </c>
      <c r="D106" s="7">
        <v>38294</v>
      </c>
      <c r="E106" s="6">
        <v>7</v>
      </c>
      <c r="F106" s="6">
        <v>6</v>
      </c>
      <c r="G106" s="6">
        <v>4</v>
      </c>
      <c r="H106" s="6">
        <v>5</v>
      </c>
      <c r="I106" s="6">
        <v>6</v>
      </c>
      <c r="J106" s="6">
        <v>7</v>
      </c>
      <c r="K106" s="6">
        <v>1</v>
      </c>
      <c r="L106" s="6">
        <v>7</v>
      </c>
      <c r="M106" s="6">
        <v>1</v>
      </c>
      <c r="N106" s="6">
        <v>1</v>
      </c>
      <c r="O106" s="6">
        <v>6</v>
      </c>
      <c r="P106" s="6">
        <v>7</v>
      </c>
      <c r="Q106" s="8">
        <f t="shared" si="48"/>
        <v>2</v>
      </c>
      <c r="R106" s="8">
        <f t="shared" si="49"/>
        <v>1</v>
      </c>
      <c r="S106" s="8">
        <f t="shared" si="50"/>
        <v>0</v>
      </c>
      <c r="T106" s="8">
        <f t="shared" si="51"/>
        <v>6</v>
      </c>
      <c r="U106" s="8">
        <f t="shared" si="52"/>
        <v>6</v>
      </c>
      <c r="V106" s="8">
        <f t="shared" si="53"/>
        <v>1</v>
      </c>
      <c r="W106" s="8">
        <f t="shared" si="54"/>
        <v>0</v>
      </c>
      <c r="X106" s="8">
        <f t="shared" si="55"/>
        <v>7</v>
      </c>
      <c r="Y106" s="8">
        <f t="shared" si="56"/>
        <v>6</v>
      </c>
      <c r="Z106" s="8">
        <f t="shared" si="57"/>
        <v>4</v>
      </c>
      <c r="AA106" s="8">
        <f t="shared" si="58"/>
        <v>1</v>
      </c>
      <c r="AB106" s="8">
        <f t="shared" si="59"/>
        <v>7</v>
      </c>
      <c r="AC106" s="6">
        <f t="shared" si="60"/>
        <v>16</v>
      </c>
      <c r="AD106" s="6">
        <f t="shared" si="61"/>
        <v>25</v>
      </c>
      <c r="AE106" s="6">
        <f t="shared" si="62"/>
        <v>41</v>
      </c>
      <c r="AF106" s="6" t="str">
        <f t="shared" si="63"/>
        <v>More Then 40</v>
      </c>
      <c r="AG106" s="6"/>
      <c r="AK106" s="37"/>
      <c r="AL106"/>
      <c r="AM106"/>
      <c r="AN106"/>
      <c r="AO106"/>
      <c r="AP106"/>
      <c r="AQ106"/>
      <c r="AR106"/>
      <c r="AS106"/>
      <c r="AT106"/>
      <c r="AU106"/>
      <c r="AV106"/>
      <c r="AW106"/>
      <c r="AX106"/>
      <c r="AY106"/>
      <c r="AZ106"/>
    </row>
    <row r="107" spans="1:52" x14ac:dyDescent="0.3">
      <c r="A107" s="4">
        <v>106</v>
      </c>
      <c r="B107" s="6" t="s">
        <v>149</v>
      </c>
      <c r="C107" s="6" t="s">
        <v>14</v>
      </c>
      <c r="D107" s="7">
        <v>37912</v>
      </c>
      <c r="E107" s="6">
        <v>7</v>
      </c>
      <c r="F107" s="6">
        <v>1</v>
      </c>
      <c r="G107" s="6">
        <v>6</v>
      </c>
      <c r="H107" s="6">
        <v>5</v>
      </c>
      <c r="I107" s="6">
        <v>7</v>
      </c>
      <c r="J107" s="6">
        <v>1</v>
      </c>
      <c r="K107" s="6">
        <v>4</v>
      </c>
      <c r="L107" s="6">
        <v>6</v>
      </c>
      <c r="M107" s="6">
        <v>6</v>
      </c>
      <c r="N107" s="6">
        <v>3</v>
      </c>
      <c r="O107" s="6">
        <v>5</v>
      </c>
      <c r="P107" s="6">
        <v>6</v>
      </c>
      <c r="Q107" s="8">
        <f t="shared" si="48"/>
        <v>2</v>
      </c>
      <c r="R107" s="8">
        <f t="shared" si="49"/>
        <v>0</v>
      </c>
      <c r="S107" s="8">
        <f t="shared" si="50"/>
        <v>6</v>
      </c>
      <c r="T107" s="8">
        <f t="shared" si="51"/>
        <v>1</v>
      </c>
      <c r="U107" s="8">
        <f t="shared" si="52"/>
        <v>4</v>
      </c>
      <c r="V107" s="8">
        <f t="shared" si="53"/>
        <v>2</v>
      </c>
      <c r="W107" s="8">
        <f t="shared" si="54"/>
        <v>1</v>
      </c>
      <c r="X107" s="8">
        <f t="shared" si="55"/>
        <v>7</v>
      </c>
      <c r="Y107" s="8">
        <f t="shared" si="56"/>
        <v>1</v>
      </c>
      <c r="Z107" s="8">
        <f t="shared" si="57"/>
        <v>6</v>
      </c>
      <c r="AA107" s="8">
        <f t="shared" si="58"/>
        <v>4</v>
      </c>
      <c r="AB107" s="8">
        <f t="shared" si="59"/>
        <v>6</v>
      </c>
      <c r="AC107" s="6">
        <f t="shared" si="60"/>
        <v>16</v>
      </c>
      <c r="AD107" s="6">
        <f t="shared" si="61"/>
        <v>24</v>
      </c>
      <c r="AE107" s="6">
        <f t="shared" si="62"/>
        <v>40</v>
      </c>
      <c r="AF107" s="6" t="str">
        <f t="shared" si="63"/>
        <v>Less Then 40</v>
      </c>
      <c r="AG107" s="6"/>
      <c r="AK107" s="37"/>
      <c r="AL107"/>
      <c r="AM107"/>
      <c r="AN107"/>
      <c r="AO107"/>
      <c r="AP107"/>
      <c r="AQ107"/>
      <c r="AR107"/>
      <c r="AS107"/>
      <c r="AT107"/>
      <c r="AU107"/>
      <c r="AV107"/>
      <c r="AW107"/>
      <c r="AX107"/>
      <c r="AY107"/>
      <c r="AZ107"/>
    </row>
    <row r="108" spans="1:52" x14ac:dyDescent="0.3">
      <c r="A108" s="4">
        <v>107</v>
      </c>
      <c r="B108" s="6" t="s">
        <v>150</v>
      </c>
      <c r="C108" s="6" t="s">
        <v>15</v>
      </c>
      <c r="D108" s="7">
        <v>38135</v>
      </c>
      <c r="E108" s="6">
        <v>4</v>
      </c>
      <c r="F108" s="6">
        <v>6</v>
      </c>
      <c r="G108" s="6">
        <v>1</v>
      </c>
      <c r="H108" s="6">
        <v>6</v>
      </c>
      <c r="I108" s="6">
        <v>4</v>
      </c>
      <c r="J108" s="6">
        <v>2</v>
      </c>
      <c r="K108" s="6">
        <v>7</v>
      </c>
      <c r="L108" s="6">
        <v>4</v>
      </c>
      <c r="M108" s="6">
        <v>1</v>
      </c>
      <c r="N108" s="6">
        <v>4</v>
      </c>
      <c r="O108" s="6">
        <v>4</v>
      </c>
      <c r="P108" s="6">
        <v>2</v>
      </c>
      <c r="Q108" s="8">
        <f t="shared" si="48"/>
        <v>1</v>
      </c>
      <c r="R108" s="8">
        <f t="shared" si="49"/>
        <v>3</v>
      </c>
      <c r="S108" s="8">
        <f t="shared" si="50"/>
        <v>5</v>
      </c>
      <c r="T108" s="8">
        <f t="shared" si="51"/>
        <v>6</v>
      </c>
      <c r="U108" s="8">
        <f t="shared" si="52"/>
        <v>3</v>
      </c>
      <c r="V108" s="8">
        <f t="shared" si="53"/>
        <v>3</v>
      </c>
      <c r="W108" s="8">
        <f t="shared" si="54"/>
        <v>5</v>
      </c>
      <c r="X108" s="8">
        <f t="shared" si="55"/>
        <v>4</v>
      </c>
      <c r="Y108" s="8">
        <f t="shared" si="56"/>
        <v>6</v>
      </c>
      <c r="Z108" s="8">
        <f t="shared" si="57"/>
        <v>1</v>
      </c>
      <c r="AA108" s="8">
        <f t="shared" si="58"/>
        <v>7</v>
      </c>
      <c r="AB108" s="8">
        <f t="shared" si="59"/>
        <v>4</v>
      </c>
      <c r="AC108" s="6">
        <f t="shared" si="60"/>
        <v>26</v>
      </c>
      <c r="AD108" s="6">
        <f t="shared" si="61"/>
        <v>22</v>
      </c>
      <c r="AE108" s="6">
        <f t="shared" si="62"/>
        <v>48</v>
      </c>
      <c r="AF108" s="6" t="str">
        <f t="shared" si="63"/>
        <v>More Then 40</v>
      </c>
      <c r="AG108" s="6"/>
      <c r="AK108" s="37"/>
      <c r="AL108"/>
      <c r="AM108"/>
      <c r="AN108"/>
      <c r="AO108"/>
      <c r="AP108"/>
      <c r="AQ108"/>
      <c r="AR108"/>
      <c r="AS108"/>
      <c r="AT108"/>
      <c r="AU108"/>
      <c r="AV108"/>
      <c r="AW108"/>
      <c r="AX108"/>
      <c r="AY108"/>
      <c r="AZ108"/>
    </row>
    <row r="109" spans="1:52" x14ac:dyDescent="0.3">
      <c r="A109" s="4">
        <v>108</v>
      </c>
      <c r="B109" s="6" t="s">
        <v>151</v>
      </c>
      <c r="C109" s="6" t="s">
        <v>43</v>
      </c>
      <c r="D109" s="7">
        <v>37990</v>
      </c>
      <c r="E109" s="6">
        <v>5</v>
      </c>
      <c r="F109" s="6">
        <v>7</v>
      </c>
      <c r="G109" s="6">
        <v>3</v>
      </c>
      <c r="H109" s="6">
        <v>6</v>
      </c>
      <c r="I109" s="6">
        <v>7</v>
      </c>
      <c r="J109" s="6">
        <v>4</v>
      </c>
      <c r="K109" s="6">
        <v>7</v>
      </c>
      <c r="L109" s="6">
        <v>3</v>
      </c>
      <c r="M109" s="6">
        <v>3</v>
      </c>
      <c r="N109" s="6">
        <v>1</v>
      </c>
      <c r="O109" s="6">
        <v>6</v>
      </c>
      <c r="P109" s="6">
        <v>4</v>
      </c>
      <c r="Q109" s="8">
        <f t="shared" si="48"/>
        <v>1</v>
      </c>
      <c r="R109" s="8">
        <f t="shared" si="49"/>
        <v>0</v>
      </c>
      <c r="S109" s="8">
        <f t="shared" si="50"/>
        <v>3</v>
      </c>
      <c r="T109" s="8">
        <f t="shared" si="51"/>
        <v>4</v>
      </c>
      <c r="U109" s="8">
        <f t="shared" si="52"/>
        <v>6</v>
      </c>
      <c r="V109" s="8">
        <f t="shared" si="53"/>
        <v>1</v>
      </c>
      <c r="W109" s="8">
        <f t="shared" si="54"/>
        <v>3</v>
      </c>
      <c r="X109" s="8">
        <f t="shared" si="55"/>
        <v>5</v>
      </c>
      <c r="Y109" s="8">
        <f t="shared" si="56"/>
        <v>7</v>
      </c>
      <c r="Z109" s="8">
        <f t="shared" si="57"/>
        <v>3</v>
      </c>
      <c r="AA109" s="8">
        <f t="shared" si="58"/>
        <v>7</v>
      </c>
      <c r="AB109" s="8">
        <f t="shared" si="59"/>
        <v>3</v>
      </c>
      <c r="AC109" s="6">
        <f t="shared" si="60"/>
        <v>18</v>
      </c>
      <c r="AD109" s="6">
        <f t="shared" si="61"/>
        <v>25</v>
      </c>
      <c r="AE109" s="6">
        <f t="shared" si="62"/>
        <v>43</v>
      </c>
      <c r="AF109" s="6" t="str">
        <f t="shared" si="63"/>
        <v>More Then 40</v>
      </c>
      <c r="AG109" s="6"/>
      <c r="AK109" s="37"/>
      <c r="AL109"/>
      <c r="AM109"/>
      <c r="AN109"/>
      <c r="AO109"/>
      <c r="AP109"/>
      <c r="AQ109"/>
      <c r="AR109"/>
      <c r="AS109"/>
      <c r="AT109"/>
      <c r="AU109"/>
      <c r="AV109"/>
      <c r="AW109"/>
      <c r="AX109"/>
      <c r="AY109"/>
      <c r="AZ109"/>
    </row>
    <row r="110" spans="1:52" x14ac:dyDescent="0.3">
      <c r="A110" s="4">
        <v>109</v>
      </c>
      <c r="B110" s="6" t="s">
        <v>152</v>
      </c>
      <c r="C110" s="6" t="s">
        <v>15</v>
      </c>
      <c r="D110" s="7">
        <v>38174</v>
      </c>
      <c r="E110" s="6">
        <v>3</v>
      </c>
      <c r="F110" s="6">
        <v>7</v>
      </c>
      <c r="G110" s="6">
        <v>6</v>
      </c>
      <c r="H110" s="6">
        <v>5</v>
      </c>
      <c r="I110" s="6">
        <v>5</v>
      </c>
      <c r="J110" s="6">
        <v>6</v>
      </c>
      <c r="K110" s="6">
        <v>4</v>
      </c>
      <c r="L110" s="6">
        <v>4</v>
      </c>
      <c r="M110" s="6">
        <v>3</v>
      </c>
      <c r="N110" s="6">
        <v>6</v>
      </c>
      <c r="O110" s="6">
        <v>4</v>
      </c>
      <c r="P110" s="6">
        <v>4</v>
      </c>
      <c r="Q110" s="8">
        <f t="shared" si="48"/>
        <v>2</v>
      </c>
      <c r="R110" s="8">
        <f t="shared" si="49"/>
        <v>2</v>
      </c>
      <c r="S110" s="8">
        <f t="shared" si="50"/>
        <v>1</v>
      </c>
      <c r="T110" s="8">
        <f t="shared" si="51"/>
        <v>4</v>
      </c>
      <c r="U110" s="8">
        <f t="shared" si="52"/>
        <v>1</v>
      </c>
      <c r="V110" s="8">
        <f t="shared" si="53"/>
        <v>3</v>
      </c>
      <c r="W110" s="8">
        <f t="shared" si="54"/>
        <v>3</v>
      </c>
      <c r="X110" s="8">
        <f t="shared" si="55"/>
        <v>3</v>
      </c>
      <c r="Y110" s="8">
        <f t="shared" si="56"/>
        <v>7</v>
      </c>
      <c r="Z110" s="8">
        <f t="shared" si="57"/>
        <v>6</v>
      </c>
      <c r="AA110" s="8">
        <f t="shared" si="58"/>
        <v>4</v>
      </c>
      <c r="AB110" s="8">
        <f t="shared" si="59"/>
        <v>4</v>
      </c>
      <c r="AC110" s="6">
        <f t="shared" si="60"/>
        <v>16</v>
      </c>
      <c r="AD110" s="6">
        <f t="shared" si="61"/>
        <v>24</v>
      </c>
      <c r="AE110" s="6">
        <f t="shared" si="62"/>
        <v>40</v>
      </c>
      <c r="AF110" s="6" t="str">
        <f t="shared" si="63"/>
        <v>Less Then 40</v>
      </c>
      <c r="AG110" s="6"/>
      <c r="AK110" s="37"/>
      <c r="AL110"/>
      <c r="AM110"/>
      <c r="AN110"/>
      <c r="AO110"/>
      <c r="AP110"/>
      <c r="AQ110"/>
      <c r="AR110"/>
      <c r="AS110"/>
      <c r="AT110"/>
      <c r="AU110"/>
      <c r="AV110"/>
      <c r="AW110"/>
      <c r="AX110"/>
      <c r="AY110"/>
      <c r="AZ110"/>
    </row>
    <row r="111" spans="1:52" x14ac:dyDescent="0.3">
      <c r="A111" s="4">
        <v>110</v>
      </c>
      <c r="B111" s="6" t="s">
        <v>153</v>
      </c>
      <c r="C111" s="6" t="s">
        <v>14</v>
      </c>
      <c r="D111" s="7">
        <v>37651</v>
      </c>
      <c r="E111" s="6">
        <v>5</v>
      </c>
      <c r="F111" s="6">
        <v>7</v>
      </c>
      <c r="G111" s="6">
        <v>5</v>
      </c>
      <c r="H111" s="6">
        <v>6</v>
      </c>
      <c r="I111" s="6">
        <v>7</v>
      </c>
      <c r="J111" s="6">
        <v>7</v>
      </c>
      <c r="K111" s="6">
        <v>6</v>
      </c>
      <c r="L111" s="6">
        <v>7</v>
      </c>
      <c r="M111" s="6">
        <v>5</v>
      </c>
      <c r="N111" s="6">
        <v>4</v>
      </c>
      <c r="O111" s="6">
        <v>1</v>
      </c>
      <c r="P111" s="6">
        <v>7</v>
      </c>
      <c r="Q111" s="8">
        <f t="shared" si="48"/>
        <v>1</v>
      </c>
      <c r="R111" s="8">
        <f t="shared" si="49"/>
        <v>0</v>
      </c>
      <c r="S111" s="8">
        <f t="shared" si="50"/>
        <v>0</v>
      </c>
      <c r="T111" s="8">
        <f t="shared" si="51"/>
        <v>2</v>
      </c>
      <c r="U111" s="8">
        <f t="shared" si="52"/>
        <v>3</v>
      </c>
      <c r="V111" s="8">
        <f t="shared" si="53"/>
        <v>6</v>
      </c>
      <c r="W111" s="8">
        <f t="shared" si="54"/>
        <v>0</v>
      </c>
      <c r="X111" s="8">
        <f t="shared" si="55"/>
        <v>5</v>
      </c>
      <c r="Y111" s="8">
        <f t="shared" si="56"/>
        <v>7</v>
      </c>
      <c r="Z111" s="8">
        <f t="shared" si="57"/>
        <v>5</v>
      </c>
      <c r="AA111" s="8">
        <f t="shared" si="58"/>
        <v>6</v>
      </c>
      <c r="AB111" s="8">
        <f t="shared" si="59"/>
        <v>7</v>
      </c>
      <c r="AC111" s="6">
        <f t="shared" si="60"/>
        <v>12</v>
      </c>
      <c r="AD111" s="6">
        <f t="shared" si="61"/>
        <v>30</v>
      </c>
      <c r="AE111" s="6">
        <f t="shared" si="62"/>
        <v>42</v>
      </c>
      <c r="AF111" s="6" t="str">
        <f t="shared" si="63"/>
        <v>More Then 40</v>
      </c>
      <c r="AG111" s="6"/>
      <c r="AK111" s="37"/>
      <c r="AL111"/>
      <c r="AM111"/>
      <c r="AN111"/>
      <c r="AO111"/>
      <c r="AP111"/>
      <c r="AQ111"/>
      <c r="AR111"/>
      <c r="AS111"/>
      <c r="AT111"/>
      <c r="AU111"/>
      <c r="AV111"/>
      <c r="AW111"/>
      <c r="AX111"/>
      <c r="AY111"/>
      <c r="AZ111"/>
    </row>
    <row r="112" spans="1:52" x14ac:dyDescent="0.3">
      <c r="A112" s="4">
        <v>111</v>
      </c>
      <c r="B112" s="6" t="s">
        <v>154</v>
      </c>
      <c r="C112" s="6" t="s">
        <v>15</v>
      </c>
      <c r="D112" s="7">
        <v>37445</v>
      </c>
      <c r="E112" s="6">
        <v>7</v>
      </c>
      <c r="F112" s="6">
        <v>7</v>
      </c>
      <c r="G112" s="6">
        <v>1</v>
      </c>
      <c r="H112" s="6">
        <v>7</v>
      </c>
      <c r="I112" s="6">
        <v>7</v>
      </c>
      <c r="J112" s="6">
        <v>7</v>
      </c>
      <c r="K112" s="6">
        <v>7</v>
      </c>
      <c r="L112" s="6">
        <v>7</v>
      </c>
      <c r="M112" s="6">
        <v>1</v>
      </c>
      <c r="N112" s="6">
        <v>1</v>
      </c>
      <c r="O112" s="6">
        <v>1</v>
      </c>
      <c r="P112" s="6">
        <v>7</v>
      </c>
      <c r="Q112" s="8">
        <f t="shared" si="48"/>
        <v>0</v>
      </c>
      <c r="R112" s="8">
        <f t="shared" si="49"/>
        <v>0</v>
      </c>
      <c r="S112" s="8">
        <f t="shared" si="50"/>
        <v>0</v>
      </c>
      <c r="T112" s="8">
        <f t="shared" si="51"/>
        <v>6</v>
      </c>
      <c r="U112" s="8">
        <f t="shared" si="52"/>
        <v>6</v>
      </c>
      <c r="V112" s="8">
        <f t="shared" si="53"/>
        <v>6</v>
      </c>
      <c r="W112" s="8">
        <f t="shared" si="54"/>
        <v>0</v>
      </c>
      <c r="X112" s="8">
        <f t="shared" si="55"/>
        <v>7</v>
      </c>
      <c r="Y112" s="8">
        <f t="shared" si="56"/>
        <v>7</v>
      </c>
      <c r="Z112" s="8">
        <f t="shared" si="57"/>
        <v>1</v>
      </c>
      <c r="AA112" s="8">
        <f t="shared" si="58"/>
        <v>7</v>
      </c>
      <c r="AB112" s="8">
        <f t="shared" si="59"/>
        <v>7</v>
      </c>
      <c r="AC112" s="6">
        <f t="shared" si="60"/>
        <v>18</v>
      </c>
      <c r="AD112" s="6">
        <f t="shared" si="61"/>
        <v>29</v>
      </c>
      <c r="AE112" s="6">
        <f t="shared" si="62"/>
        <v>47</v>
      </c>
      <c r="AF112" s="6" t="str">
        <f t="shared" si="63"/>
        <v>More Then 40</v>
      </c>
      <c r="AG112" s="6"/>
      <c r="AK112" s="37"/>
      <c r="AL112"/>
      <c r="AM112"/>
      <c r="AN112"/>
      <c r="AO112"/>
      <c r="AP112"/>
      <c r="AQ112"/>
      <c r="AR112"/>
      <c r="AS112"/>
      <c r="AT112"/>
      <c r="AU112"/>
      <c r="AV112"/>
      <c r="AW112"/>
      <c r="AX112"/>
      <c r="AY112"/>
      <c r="AZ112"/>
    </row>
    <row r="113" spans="1:52" x14ac:dyDescent="0.3">
      <c r="A113" s="4">
        <v>112</v>
      </c>
      <c r="B113" s="6" t="s">
        <v>155</v>
      </c>
      <c r="C113" s="6" t="s">
        <v>15</v>
      </c>
      <c r="D113" s="7">
        <v>37464</v>
      </c>
      <c r="E113" s="6">
        <v>5</v>
      </c>
      <c r="F113" s="6">
        <v>6</v>
      </c>
      <c r="G113" s="6">
        <v>7</v>
      </c>
      <c r="H113" s="6">
        <v>5</v>
      </c>
      <c r="I113" s="6">
        <v>7</v>
      </c>
      <c r="J113" s="6">
        <v>7</v>
      </c>
      <c r="K113" s="6">
        <v>5</v>
      </c>
      <c r="L113" s="6">
        <v>7</v>
      </c>
      <c r="M113" s="6">
        <v>5</v>
      </c>
      <c r="N113" s="6">
        <v>1</v>
      </c>
      <c r="O113" s="6">
        <v>1</v>
      </c>
      <c r="P113" s="6">
        <v>7</v>
      </c>
      <c r="Q113" s="8">
        <f t="shared" si="48"/>
        <v>2</v>
      </c>
      <c r="R113" s="8">
        <f t="shared" si="49"/>
        <v>0</v>
      </c>
      <c r="S113" s="8">
        <f t="shared" si="50"/>
        <v>0</v>
      </c>
      <c r="T113" s="8">
        <f t="shared" si="51"/>
        <v>2</v>
      </c>
      <c r="U113" s="8">
        <f t="shared" si="52"/>
        <v>6</v>
      </c>
      <c r="V113" s="8">
        <f t="shared" si="53"/>
        <v>6</v>
      </c>
      <c r="W113" s="8">
        <f t="shared" si="54"/>
        <v>0</v>
      </c>
      <c r="X113" s="8">
        <f t="shared" si="55"/>
        <v>5</v>
      </c>
      <c r="Y113" s="8">
        <f t="shared" si="56"/>
        <v>6</v>
      </c>
      <c r="Z113" s="8">
        <f t="shared" si="57"/>
        <v>7</v>
      </c>
      <c r="AA113" s="8">
        <f t="shared" si="58"/>
        <v>5</v>
      </c>
      <c r="AB113" s="8">
        <f t="shared" si="59"/>
        <v>7</v>
      </c>
      <c r="AC113" s="6">
        <f t="shared" si="60"/>
        <v>16</v>
      </c>
      <c r="AD113" s="6">
        <f t="shared" si="61"/>
        <v>30</v>
      </c>
      <c r="AE113" s="6">
        <f t="shared" si="62"/>
        <v>46</v>
      </c>
      <c r="AF113" s="6" t="str">
        <f t="shared" si="63"/>
        <v>More Then 40</v>
      </c>
      <c r="AG113" s="6"/>
      <c r="AK113" s="37"/>
      <c r="AL113"/>
      <c r="AM113"/>
      <c r="AN113"/>
      <c r="AO113"/>
      <c r="AP113"/>
      <c r="AQ113"/>
      <c r="AR113"/>
      <c r="AS113"/>
      <c r="AT113"/>
      <c r="AU113"/>
      <c r="AV113"/>
      <c r="AW113"/>
      <c r="AX113"/>
      <c r="AY113"/>
      <c r="AZ113"/>
    </row>
    <row r="114" spans="1:52" x14ac:dyDescent="0.3">
      <c r="A114" s="4">
        <v>113</v>
      </c>
      <c r="B114" s="6" t="s">
        <v>156</v>
      </c>
      <c r="C114" s="6" t="s">
        <v>15</v>
      </c>
      <c r="D114" s="7">
        <v>37957</v>
      </c>
      <c r="E114" s="6">
        <v>2</v>
      </c>
      <c r="F114" s="6">
        <v>3</v>
      </c>
      <c r="G114" s="6">
        <v>7</v>
      </c>
      <c r="H114" s="6">
        <v>7</v>
      </c>
      <c r="I114" s="6">
        <v>5</v>
      </c>
      <c r="J114" s="6">
        <v>7</v>
      </c>
      <c r="K114" s="6">
        <v>6</v>
      </c>
      <c r="L114" s="6">
        <v>6</v>
      </c>
      <c r="M114" s="6">
        <v>2</v>
      </c>
      <c r="N114" s="6">
        <v>1</v>
      </c>
      <c r="O114" s="6">
        <v>7</v>
      </c>
      <c r="P114" s="6">
        <v>7</v>
      </c>
      <c r="Q114" s="8">
        <f t="shared" si="48"/>
        <v>0</v>
      </c>
      <c r="R114" s="8">
        <f t="shared" si="49"/>
        <v>2</v>
      </c>
      <c r="S114" s="8">
        <f t="shared" si="50"/>
        <v>0</v>
      </c>
      <c r="T114" s="8">
        <f t="shared" si="51"/>
        <v>5</v>
      </c>
      <c r="U114" s="8">
        <f t="shared" si="52"/>
        <v>6</v>
      </c>
      <c r="V114" s="8">
        <f t="shared" si="53"/>
        <v>0</v>
      </c>
      <c r="W114" s="8">
        <f t="shared" si="54"/>
        <v>0</v>
      </c>
      <c r="X114" s="8">
        <f t="shared" si="55"/>
        <v>2</v>
      </c>
      <c r="Y114" s="8">
        <f t="shared" si="56"/>
        <v>3</v>
      </c>
      <c r="Z114" s="8">
        <f t="shared" si="57"/>
        <v>7</v>
      </c>
      <c r="AA114" s="8">
        <f t="shared" si="58"/>
        <v>6</v>
      </c>
      <c r="AB114" s="8">
        <f t="shared" si="59"/>
        <v>6</v>
      </c>
      <c r="AC114" s="6">
        <f t="shared" si="60"/>
        <v>13</v>
      </c>
      <c r="AD114" s="6">
        <f t="shared" si="61"/>
        <v>24</v>
      </c>
      <c r="AE114" s="6">
        <f t="shared" si="62"/>
        <v>37</v>
      </c>
      <c r="AF114" s="6" t="str">
        <f t="shared" si="63"/>
        <v>Less Then 40</v>
      </c>
      <c r="AG114" s="6"/>
      <c r="AK114" s="37"/>
      <c r="AL114"/>
      <c r="AM114"/>
      <c r="AN114"/>
      <c r="AO114"/>
      <c r="AP114"/>
      <c r="AQ114"/>
      <c r="AR114"/>
      <c r="AS114"/>
      <c r="AT114"/>
      <c r="AU114"/>
      <c r="AV114"/>
      <c r="AW114"/>
      <c r="AX114"/>
      <c r="AY114"/>
      <c r="AZ114"/>
    </row>
    <row r="115" spans="1:52" x14ac:dyDescent="0.3">
      <c r="A115" s="4">
        <v>114</v>
      </c>
      <c r="B115" s="6" t="s">
        <v>157</v>
      </c>
      <c r="C115" s="6" t="s">
        <v>14</v>
      </c>
      <c r="D115" s="7">
        <v>38049</v>
      </c>
      <c r="E115" s="6">
        <v>5</v>
      </c>
      <c r="F115" s="6">
        <v>4</v>
      </c>
      <c r="G115" s="6">
        <v>7</v>
      </c>
      <c r="H115" s="6">
        <v>3</v>
      </c>
      <c r="I115" s="6">
        <v>3</v>
      </c>
      <c r="J115" s="6">
        <v>6</v>
      </c>
      <c r="K115" s="6">
        <v>5</v>
      </c>
      <c r="L115" s="6">
        <v>5</v>
      </c>
      <c r="M115" s="6">
        <v>7</v>
      </c>
      <c r="N115" s="6">
        <v>1</v>
      </c>
      <c r="O115" s="6">
        <v>3</v>
      </c>
      <c r="P115" s="6">
        <v>3</v>
      </c>
      <c r="Q115" s="8">
        <f t="shared" si="48"/>
        <v>4</v>
      </c>
      <c r="R115" s="8">
        <f t="shared" si="49"/>
        <v>4</v>
      </c>
      <c r="S115" s="8">
        <f t="shared" si="50"/>
        <v>1</v>
      </c>
      <c r="T115" s="8">
        <f t="shared" si="51"/>
        <v>0</v>
      </c>
      <c r="U115" s="8">
        <f t="shared" si="52"/>
        <v>6</v>
      </c>
      <c r="V115" s="8">
        <f t="shared" si="53"/>
        <v>4</v>
      </c>
      <c r="W115" s="8">
        <f t="shared" si="54"/>
        <v>4</v>
      </c>
      <c r="X115" s="8">
        <f t="shared" si="55"/>
        <v>5</v>
      </c>
      <c r="Y115" s="8">
        <f t="shared" si="56"/>
        <v>4</v>
      </c>
      <c r="Z115" s="8">
        <f t="shared" si="57"/>
        <v>7</v>
      </c>
      <c r="AA115" s="8">
        <f t="shared" si="58"/>
        <v>5</v>
      </c>
      <c r="AB115" s="8">
        <f t="shared" si="59"/>
        <v>5</v>
      </c>
      <c r="AC115" s="6">
        <f t="shared" si="60"/>
        <v>23</v>
      </c>
      <c r="AD115" s="6">
        <f t="shared" si="61"/>
        <v>26</v>
      </c>
      <c r="AE115" s="6">
        <f t="shared" si="62"/>
        <v>49</v>
      </c>
      <c r="AF115" s="6" t="str">
        <f t="shared" si="63"/>
        <v>More Then 40</v>
      </c>
      <c r="AG115" s="6"/>
      <c r="AK115" s="37"/>
      <c r="AL115"/>
      <c r="AM115"/>
      <c r="AN115"/>
      <c r="AO115"/>
      <c r="AP115"/>
      <c r="AQ115"/>
      <c r="AR115"/>
      <c r="AS115"/>
      <c r="AT115"/>
      <c r="AU115"/>
      <c r="AV115"/>
      <c r="AW115"/>
      <c r="AX115"/>
      <c r="AY115"/>
      <c r="AZ115"/>
    </row>
    <row r="116" spans="1:52" x14ac:dyDescent="0.3">
      <c r="A116" s="4">
        <v>115</v>
      </c>
      <c r="B116" s="6" t="s">
        <v>158</v>
      </c>
      <c r="C116" s="6" t="s">
        <v>14</v>
      </c>
      <c r="D116" s="7">
        <v>38300</v>
      </c>
      <c r="E116" s="6">
        <v>5</v>
      </c>
      <c r="F116" s="6">
        <v>4</v>
      </c>
      <c r="G116" s="6">
        <v>6</v>
      </c>
      <c r="H116" s="6">
        <v>6</v>
      </c>
      <c r="I116" s="6">
        <v>3</v>
      </c>
      <c r="J116" s="6">
        <v>4</v>
      </c>
      <c r="K116" s="6">
        <v>5</v>
      </c>
      <c r="L116" s="6">
        <v>5</v>
      </c>
      <c r="M116" s="6">
        <v>5</v>
      </c>
      <c r="N116" s="6">
        <v>1</v>
      </c>
      <c r="O116" s="6">
        <v>5</v>
      </c>
      <c r="P116" s="6">
        <v>5</v>
      </c>
      <c r="Q116" s="8">
        <f t="shared" si="48"/>
        <v>1</v>
      </c>
      <c r="R116" s="8">
        <f t="shared" si="49"/>
        <v>4</v>
      </c>
      <c r="S116" s="8">
        <f t="shared" si="50"/>
        <v>3</v>
      </c>
      <c r="T116" s="8">
        <f t="shared" si="51"/>
        <v>2</v>
      </c>
      <c r="U116" s="8">
        <f t="shared" si="52"/>
        <v>6</v>
      </c>
      <c r="V116" s="8">
        <f t="shared" si="53"/>
        <v>2</v>
      </c>
      <c r="W116" s="8">
        <f t="shared" si="54"/>
        <v>2</v>
      </c>
      <c r="X116" s="8">
        <f t="shared" si="55"/>
        <v>5</v>
      </c>
      <c r="Y116" s="8">
        <f t="shared" si="56"/>
        <v>4</v>
      </c>
      <c r="Z116" s="8">
        <f t="shared" si="57"/>
        <v>6</v>
      </c>
      <c r="AA116" s="8">
        <f t="shared" si="58"/>
        <v>5</v>
      </c>
      <c r="AB116" s="8">
        <f t="shared" si="59"/>
        <v>5</v>
      </c>
      <c r="AC116" s="6">
        <f t="shared" si="60"/>
        <v>20</v>
      </c>
      <c r="AD116" s="6">
        <f t="shared" si="61"/>
        <v>25</v>
      </c>
      <c r="AE116" s="6">
        <f t="shared" si="62"/>
        <v>45</v>
      </c>
      <c r="AF116" s="6" t="str">
        <f t="shared" si="63"/>
        <v>More Then 40</v>
      </c>
      <c r="AG116" s="6"/>
      <c r="AK116" s="37"/>
      <c r="AL116"/>
      <c r="AM116"/>
      <c r="AN116"/>
      <c r="AO116"/>
      <c r="AP116"/>
      <c r="AQ116"/>
      <c r="AR116"/>
      <c r="AS116"/>
      <c r="AT116"/>
      <c r="AU116"/>
      <c r="AV116"/>
      <c r="AW116"/>
      <c r="AX116"/>
      <c r="AY116"/>
      <c r="AZ116"/>
    </row>
    <row r="117" spans="1:52" x14ac:dyDescent="0.3">
      <c r="A117" s="4">
        <v>116</v>
      </c>
      <c r="B117" s="6" t="s">
        <v>159</v>
      </c>
      <c r="C117" s="6" t="s">
        <v>14</v>
      </c>
      <c r="D117" s="7">
        <v>38318</v>
      </c>
      <c r="E117" s="6">
        <v>6</v>
      </c>
      <c r="F117" s="6">
        <v>3</v>
      </c>
      <c r="G117" s="6">
        <v>7</v>
      </c>
      <c r="H117" s="6">
        <v>5</v>
      </c>
      <c r="I117" s="6">
        <v>7</v>
      </c>
      <c r="J117" s="6">
        <v>5</v>
      </c>
      <c r="K117" s="6">
        <v>7</v>
      </c>
      <c r="L117" s="6">
        <v>4</v>
      </c>
      <c r="M117" s="6">
        <v>5</v>
      </c>
      <c r="N117" s="6">
        <v>3</v>
      </c>
      <c r="O117" s="6">
        <v>5</v>
      </c>
      <c r="P117" s="6">
        <v>3</v>
      </c>
      <c r="Q117" s="8">
        <f t="shared" si="48"/>
        <v>2</v>
      </c>
      <c r="R117" s="8">
        <f t="shared" si="49"/>
        <v>0</v>
      </c>
      <c r="S117" s="8">
        <f t="shared" si="50"/>
        <v>2</v>
      </c>
      <c r="T117" s="8">
        <f t="shared" si="51"/>
        <v>2</v>
      </c>
      <c r="U117" s="8">
        <f t="shared" si="52"/>
        <v>4</v>
      </c>
      <c r="V117" s="8">
        <f t="shared" si="53"/>
        <v>2</v>
      </c>
      <c r="W117" s="8">
        <f t="shared" si="54"/>
        <v>4</v>
      </c>
      <c r="X117" s="8">
        <f t="shared" si="55"/>
        <v>6</v>
      </c>
      <c r="Y117" s="8">
        <f t="shared" si="56"/>
        <v>3</v>
      </c>
      <c r="Z117" s="8">
        <f t="shared" si="57"/>
        <v>7</v>
      </c>
      <c r="AA117" s="8">
        <f t="shared" si="58"/>
        <v>7</v>
      </c>
      <c r="AB117" s="8">
        <f t="shared" si="59"/>
        <v>4</v>
      </c>
      <c r="AC117" s="6">
        <f t="shared" si="60"/>
        <v>16</v>
      </c>
      <c r="AD117" s="6">
        <f t="shared" si="61"/>
        <v>27</v>
      </c>
      <c r="AE117" s="6">
        <f t="shared" si="62"/>
        <v>43</v>
      </c>
      <c r="AF117" s="6" t="str">
        <f t="shared" si="63"/>
        <v>More Then 40</v>
      </c>
      <c r="AG117" s="6"/>
      <c r="AK117" s="37"/>
      <c r="AL117"/>
      <c r="AM117"/>
      <c r="AN117"/>
      <c r="AO117"/>
      <c r="AP117"/>
      <c r="AQ117"/>
      <c r="AR117"/>
      <c r="AS117"/>
      <c r="AT117"/>
      <c r="AU117"/>
      <c r="AV117"/>
      <c r="AW117"/>
      <c r="AX117"/>
      <c r="AY117"/>
      <c r="AZ117"/>
    </row>
    <row r="118" spans="1:52" x14ac:dyDescent="0.3">
      <c r="A118" s="4">
        <v>117</v>
      </c>
      <c r="B118" s="6" t="s">
        <v>160</v>
      </c>
      <c r="C118" s="6" t="s">
        <v>14</v>
      </c>
      <c r="D118" s="7">
        <v>38344</v>
      </c>
      <c r="E118" s="6">
        <v>4</v>
      </c>
      <c r="F118" s="6">
        <v>3</v>
      </c>
      <c r="G118" s="6">
        <v>5</v>
      </c>
      <c r="H118" s="6">
        <v>4</v>
      </c>
      <c r="I118" s="6">
        <v>3</v>
      </c>
      <c r="J118" s="6">
        <v>7</v>
      </c>
      <c r="K118" s="6">
        <v>5</v>
      </c>
      <c r="L118" s="6">
        <v>5</v>
      </c>
      <c r="M118" s="6">
        <v>5</v>
      </c>
      <c r="N118" s="6">
        <v>3</v>
      </c>
      <c r="O118" s="6">
        <v>5</v>
      </c>
      <c r="P118" s="6">
        <v>5</v>
      </c>
      <c r="Q118" s="8">
        <f t="shared" si="48"/>
        <v>3</v>
      </c>
      <c r="R118" s="8">
        <f t="shared" si="49"/>
        <v>4</v>
      </c>
      <c r="S118" s="8">
        <f t="shared" si="50"/>
        <v>0</v>
      </c>
      <c r="T118" s="8">
        <f t="shared" si="51"/>
        <v>2</v>
      </c>
      <c r="U118" s="8">
        <f t="shared" si="52"/>
        <v>4</v>
      </c>
      <c r="V118" s="8">
        <f t="shared" si="53"/>
        <v>2</v>
      </c>
      <c r="W118" s="8">
        <f t="shared" si="54"/>
        <v>2</v>
      </c>
      <c r="X118" s="8">
        <f t="shared" si="55"/>
        <v>4</v>
      </c>
      <c r="Y118" s="8">
        <f t="shared" si="56"/>
        <v>3</v>
      </c>
      <c r="Z118" s="8">
        <f t="shared" si="57"/>
        <v>5</v>
      </c>
      <c r="AA118" s="8">
        <f t="shared" si="58"/>
        <v>5</v>
      </c>
      <c r="AB118" s="8">
        <f t="shared" si="59"/>
        <v>5</v>
      </c>
      <c r="AC118" s="6">
        <f t="shared" si="60"/>
        <v>17</v>
      </c>
      <c r="AD118" s="6">
        <f t="shared" si="61"/>
        <v>22</v>
      </c>
      <c r="AE118" s="6">
        <f t="shared" si="62"/>
        <v>39</v>
      </c>
      <c r="AF118" s="6" t="str">
        <f t="shared" si="63"/>
        <v>Less Then 40</v>
      </c>
      <c r="AG118" s="6"/>
      <c r="AK118" s="37"/>
      <c r="AL118"/>
      <c r="AM118"/>
      <c r="AN118"/>
      <c r="AO118"/>
      <c r="AP118"/>
      <c r="AQ118"/>
      <c r="AR118"/>
      <c r="AS118"/>
      <c r="AT118"/>
      <c r="AU118"/>
      <c r="AV118"/>
      <c r="AW118"/>
      <c r="AX118"/>
      <c r="AY118"/>
      <c r="AZ118"/>
    </row>
    <row r="119" spans="1:52" x14ac:dyDescent="0.3">
      <c r="A119" s="4">
        <v>118</v>
      </c>
      <c r="B119" s="6" t="s">
        <v>161</v>
      </c>
      <c r="C119" s="6" t="s">
        <v>14</v>
      </c>
      <c r="D119" s="7">
        <v>38119</v>
      </c>
      <c r="E119" s="6">
        <v>5</v>
      </c>
      <c r="F119" s="6">
        <v>5</v>
      </c>
      <c r="G119" s="6">
        <v>7</v>
      </c>
      <c r="H119" s="6">
        <v>5</v>
      </c>
      <c r="I119" s="6">
        <v>7</v>
      </c>
      <c r="J119" s="6">
        <v>5</v>
      </c>
      <c r="K119" s="6">
        <v>6</v>
      </c>
      <c r="L119" s="6">
        <v>3</v>
      </c>
      <c r="M119" s="6">
        <v>7</v>
      </c>
      <c r="N119" s="6">
        <v>3</v>
      </c>
      <c r="O119" s="6">
        <v>4</v>
      </c>
      <c r="P119" s="6">
        <v>7</v>
      </c>
      <c r="Q119" s="8">
        <f t="shared" si="48"/>
        <v>2</v>
      </c>
      <c r="R119" s="8">
        <f t="shared" si="49"/>
        <v>0</v>
      </c>
      <c r="S119" s="8">
        <f t="shared" si="50"/>
        <v>2</v>
      </c>
      <c r="T119" s="8">
        <f t="shared" si="51"/>
        <v>0</v>
      </c>
      <c r="U119" s="8">
        <f t="shared" si="52"/>
        <v>4</v>
      </c>
      <c r="V119" s="8">
        <f t="shared" si="53"/>
        <v>3</v>
      </c>
      <c r="W119" s="8">
        <f t="shared" si="54"/>
        <v>0</v>
      </c>
      <c r="X119" s="8">
        <f t="shared" si="55"/>
        <v>5</v>
      </c>
      <c r="Y119" s="8">
        <f t="shared" si="56"/>
        <v>5</v>
      </c>
      <c r="Z119" s="8">
        <f t="shared" si="57"/>
        <v>7</v>
      </c>
      <c r="AA119" s="8">
        <f t="shared" si="58"/>
        <v>6</v>
      </c>
      <c r="AB119" s="8">
        <f t="shared" si="59"/>
        <v>3</v>
      </c>
      <c r="AC119" s="6">
        <f t="shared" si="60"/>
        <v>11</v>
      </c>
      <c r="AD119" s="6">
        <f t="shared" si="61"/>
        <v>26</v>
      </c>
      <c r="AE119" s="6">
        <f t="shared" si="62"/>
        <v>37</v>
      </c>
      <c r="AF119" s="6" t="str">
        <f t="shared" si="63"/>
        <v>Less Then 40</v>
      </c>
      <c r="AG119" s="6"/>
      <c r="AK119" s="37"/>
      <c r="AL119"/>
      <c r="AM119"/>
      <c r="AN119"/>
      <c r="AO119"/>
      <c r="AP119"/>
      <c r="AQ119"/>
      <c r="AR119"/>
      <c r="AS119"/>
      <c r="AT119"/>
      <c r="AU119"/>
      <c r="AV119"/>
      <c r="AW119"/>
      <c r="AX119"/>
      <c r="AY119"/>
      <c r="AZ119"/>
    </row>
    <row r="120" spans="1:52" x14ac:dyDescent="0.3">
      <c r="A120" s="4">
        <v>119</v>
      </c>
      <c r="B120" s="6" t="s">
        <v>162</v>
      </c>
      <c r="C120" s="6" t="s">
        <v>14</v>
      </c>
      <c r="D120" s="7">
        <v>38057</v>
      </c>
      <c r="E120" s="6">
        <v>7</v>
      </c>
      <c r="F120" s="6">
        <v>6</v>
      </c>
      <c r="G120" s="6">
        <v>6</v>
      </c>
      <c r="H120" s="6">
        <v>4</v>
      </c>
      <c r="I120" s="6">
        <v>5</v>
      </c>
      <c r="J120" s="6">
        <v>7</v>
      </c>
      <c r="K120" s="6">
        <v>2</v>
      </c>
      <c r="L120" s="6">
        <v>7</v>
      </c>
      <c r="M120" s="6">
        <v>1</v>
      </c>
      <c r="N120" s="6">
        <v>3</v>
      </c>
      <c r="O120" s="6">
        <v>2</v>
      </c>
      <c r="P120" s="6">
        <v>5</v>
      </c>
      <c r="Q120" s="8">
        <f t="shared" si="48"/>
        <v>3</v>
      </c>
      <c r="R120" s="8">
        <f t="shared" si="49"/>
        <v>2</v>
      </c>
      <c r="S120" s="8">
        <f t="shared" si="50"/>
        <v>0</v>
      </c>
      <c r="T120" s="8">
        <f t="shared" si="51"/>
        <v>6</v>
      </c>
      <c r="U120" s="8">
        <f t="shared" si="52"/>
        <v>4</v>
      </c>
      <c r="V120" s="8">
        <f t="shared" si="53"/>
        <v>5</v>
      </c>
      <c r="W120" s="8">
        <f t="shared" si="54"/>
        <v>2</v>
      </c>
      <c r="X120" s="8">
        <f t="shared" si="55"/>
        <v>7</v>
      </c>
      <c r="Y120" s="8">
        <f t="shared" si="56"/>
        <v>6</v>
      </c>
      <c r="Z120" s="8">
        <f t="shared" si="57"/>
        <v>6</v>
      </c>
      <c r="AA120" s="8">
        <f t="shared" si="58"/>
        <v>2</v>
      </c>
      <c r="AB120" s="8">
        <f t="shared" si="59"/>
        <v>7</v>
      </c>
      <c r="AC120" s="6">
        <f t="shared" si="60"/>
        <v>22</v>
      </c>
      <c r="AD120" s="6">
        <f t="shared" si="61"/>
        <v>28</v>
      </c>
      <c r="AE120" s="6">
        <f t="shared" si="62"/>
        <v>50</v>
      </c>
      <c r="AF120" s="6" t="str">
        <f t="shared" si="63"/>
        <v>More Then 40</v>
      </c>
      <c r="AG120" s="6"/>
      <c r="AK120" s="37"/>
      <c r="AL120"/>
      <c r="AM120"/>
      <c r="AN120"/>
      <c r="AO120"/>
      <c r="AP120"/>
      <c r="AQ120"/>
      <c r="AR120"/>
      <c r="AS120"/>
      <c r="AT120"/>
      <c r="AU120"/>
      <c r="AV120"/>
      <c r="AW120"/>
      <c r="AX120"/>
      <c r="AY120"/>
      <c r="AZ120"/>
    </row>
    <row r="121" spans="1:52" x14ac:dyDescent="0.3">
      <c r="A121" s="4">
        <v>120</v>
      </c>
      <c r="B121" s="6" t="s">
        <v>163</v>
      </c>
      <c r="C121" s="6" t="s">
        <v>14</v>
      </c>
      <c r="D121" s="7">
        <v>38270</v>
      </c>
      <c r="E121" s="6">
        <v>3</v>
      </c>
      <c r="F121" s="6">
        <v>4</v>
      </c>
      <c r="G121" s="6">
        <v>7</v>
      </c>
      <c r="H121" s="6">
        <v>5</v>
      </c>
      <c r="I121" s="6">
        <v>6</v>
      </c>
      <c r="J121" s="6">
        <v>6</v>
      </c>
      <c r="K121" s="6">
        <v>5</v>
      </c>
      <c r="L121" s="6">
        <v>6</v>
      </c>
      <c r="M121" s="6">
        <v>5</v>
      </c>
      <c r="N121" s="6">
        <v>1</v>
      </c>
      <c r="O121" s="6">
        <v>2</v>
      </c>
      <c r="P121" s="6">
        <v>4</v>
      </c>
      <c r="Q121" s="8">
        <f t="shared" si="48"/>
        <v>2</v>
      </c>
      <c r="R121" s="8">
        <f t="shared" si="49"/>
        <v>1</v>
      </c>
      <c r="S121" s="8">
        <f t="shared" si="50"/>
        <v>1</v>
      </c>
      <c r="T121" s="8">
        <f t="shared" si="51"/>
        <v>2</v>
      </c>
      <c r="U121" s="8">
        <f t="shared" si="52"/>
        <v>6</v>
      </c>
      <c r="V121" s="8">
        <f t="shared" si="53"/>
        <v>5</v>
      </c>
      <c r="W121" s="8">
        <f t="shared" si="54"/>
        <v>3</v>
      </c>
      <c r="X121" s="8">
        <f t="shared" si="55"/>
        <v>3</v>
      </c>
      <c r="Y121" s="8">
        <f t="shared" si="56"/>
        <v>4</v>
      </c>
      <c r="Z121" s="8">
        <f t="shared" si="57"/>
        <v>7</v>
      </c>
      <c r="AA121" s="8">
        <f t="shared" si="58"/>
        <v>5</v>
      </c>
      <c r="AB121" s="8">
        <f t="shared" si="59"/>
        <v>6</v>
      </c>
      <c r="AC121" s="6">
        <f t="shared" si="60"/>
        <v>20</v>
      </c>
      <c r="AD121" s="6">
        <f t="shared" si="61"/>
        <v>25</v>
      </c>
      <c r="AE121" s="6">
        <f t="shared" si="62"/>
        <v>45</v>
      </c>
      <c r="AF121" s="6" t="str">
        <f t="shared" si="63"/>
        <v>More Then 40</v>
      </c>
      <c r="AG121" s="6"/>
      <c r="AK121" s="37"/>
      <c r="AL121"/>
      <c r="AM121"/>
      <c r="AN121"/>
      <c r="AO121"/>
      <c r="AP121"/>
      <c r="AQ121"/>
      <c r="AR121"/>
      <c r="AS121"/>
      <c r="AT121"/>
      <c r="AU121"/>
      <c r="AV121"/>
      <c r="AW121"/>
      <c r="AX121"/>
      <c r="AY121"/>
      <c r="AZ121"/>
    </row>
    <row r="122" spans="1:52" x14ac:dyDescent="0.3">
      <c r="A122" s="4">
        <v>121</v>
      </c>
      <c r="B122" s="6" t="s">
        <v>164</v>
      </c>
      <c r="C122" s="6" t="s">
        <v>14</v>
      </c>
      <c r="D122" s="7">
        <v>37912</v>
      </c>
      <c r="E122" s="6">
        <v>7</v>
      </c>
      <c r="F122" s="6">
        <v>1</v>
      </c>
      <c r="G122" s="6">
        <v>6</v>
      </c>
      <c r="H122" s="6">
        <v>5</v>
      </c>
      <c r="I122" s="6">
        <v>7</v>
      </c>
      <c r="J122" s="6">
        <v>1</v>
      </c>
      <c r="K122" s="6">
        <v>4</v>
      </c>
      <c r="L122" s="6">
        <v>6</v>
      </c>
      <c r="M122" s="6">
        <v>3</v>
      </c>
      <c r="N122" s="6">
        <v>5</v>
      </c>
      <c r="O122" s="6">
        <v>3</v>
      </c>
      <c r="P122" s="6">
        <v>6</v>
      </c>
      <c r="Q122" s="8">
        <f t="shared" si="48"/>
        <v>2</v>
      </c>
      <c r="R122" s="8">
        <f t="shared" si="49"/>
        <v>0</v>
      </c>
      <c r="S122" s="8">
        <f t="shared" si="50"/>
        <v>6</v>
      </c>
      <c r="T122" s="8">
        <f t="shared" si="51"/>
        <v>4</v>
      </c>
      <c r="U122" s="8">
        <f t="shared" si="52"/>
        <v>2</v>
      </c>
      <c r="V122" s="8">
        <f t="shared" si="53"/>
        <v>4</v>
      </c>
      <c r="W122" s="8">
        <f t="shared" si="54"/>
        <v>1</v>
      </c>
      <c r="X122" s="8">
        <f t="shared" si="55"/>
        <v>7</v>
      </c>
      <c r="Y122" s="8">
        <f t="shared" si="56"/>
        <v>1</v>
      </c>
      <c r="Z122" s="8">
        <f t="shared" si="57"/>
        <v>6</v>
      </c>
      <c r="AA122" s="8">
        <f t="shared" si="58"/>
        <v>4</v>
      </c>
      <c r="AB122" s="8">
        <f t="shared" si="59"/>
        <v>6</v>
      </c>
      <c r="AC122" s="6">
        <f t="shared" si="60"/>
        <v>19</v>
      </c>
      <c r="AD122" s="6">
        <f t="shared" si="61"/>
        <v>24</v>
      </c>
      <c r="AE122" s="6">
        <f t="shared" si="62"/>
        <v>43</v>
      </c>
      <c r="AF122" s="6" t="str">
        <f t="shared" si="63"/>
        <v>More Then 40</v>
      </c>
      <c r="AG122" s="6"/>
      <c r="AK122" s="37"/>
      <c r="AL122"/>
      <c r="AM122"/>
      <c r="AN122"/>
      <c r="AO122"/>
      <c r="AP122"/>
      <c r="AQ122"/>
      <c r="AR122"/>
      <c r="AS122"/>
      <c r="AT122"/>
      <c r="AU122"/>
      <c r="AV122"/>
      <c r="AW122"/>
      <c r="AX122"/>
      <c r="AY122"/>
      <c r="AZ122"/>
    </row>
    <row r="123" spans="1:52" x14ac:dyDescent="0.3">
      <c r="A123" s="4">
        <v>122</v>
      </c>
      <c r="B123" s="6" t="s">
        <v>165</v>
      </c>
      <c r="C123" s="6" t="s">
        <v>14</v>
      </c>
      <c r="D123" s="7">
        <v>38021</v>
      </c>
      <c r="E123" s="6">
        <v>5</v>
      </c>
      <c r="F123" s="6">
        <v>6</v>
      </c>
      <c r="G123" s="6">
        <v>5</v>
      </c>
      <c r="H123" s="6">
        <v>4</v>
      </c>
      <c r="I123" s="6">
        <v>4</v>
      </c>
      <c r="J123" s="6">
        <v>5</v>
      </c>
      <c r="K123" s="6">
        <v>4</v>
      </c>
      <c r="L123" s="6">
        <v>5</v>
      </c>
      <c r="M123" s="6">
        <v>5</v>
      </c>
      <c r="N123" s="6">
        <v>6</v>
      </c>
      <c r="O123" s="6">
        <v>5</v>
      </c>
      <c r="P123" s="6">
        <v>3</v>
      </c>
      <c r="Q123" s="8">
        <f t="shared" si="48"/>
        <v>3</v>
      </c>
      <c r="R123" s="8">
        <f t="shared" si="49"/>
        <v>3</v>
      </c>
      <c r="S123" s="8">
        <f t="shared" si="50"/>
        <v>2</v>
      </c>
      <c r="T123" s="8">
        <f t="shared" si="51"/>
        <v>2</v>
      </c>
      <c r="U123" s="8">
        <f t="shared" si="52"/>
        <v>1</v>
      </c>
      <c r="V123" s="8">
        <f t="shared" si="53"/>
        <v>2</v>
      </c>
      <c r="W123" s="8">
        <f t="shared" si="54"/>
        <v>4</v>
      </c>
      <c r="X123" s="8">
        <f t="shared" si="55"/>
        <v>5</v>
      </c>
      <c r="Y123" s="8">
        <f t="shared" si="56"/>
        <v>6</v>
      </c>
      <c r="Z123" s="8">
        <f t="shared" si="57"/>
        <v>5</v>
      </c>
      <c r="AA123" s="8">
        <f t="shared" si="58"/>
        <v>4</v>
      </c>
      <c r="AB123" s="8">
        <f t="shared" si="59"/>
        <v>5</v>
      </c>
      <c r="AC123" s="6">
        <f t="shared" si="60"/>
        <v>17</v>
      </c>
      <c r="AD123" s="6">
        <f t="shared" si="61"/>
        <v>25</v>
      </c>
      <c r="AE123" s="6">
        <f t="shared" si="62"/>
        <v>42</v>
      </c>
      <c r="AF123" s="6" t="str">
        <f t="shared" si="63"/>
        <v>More Then 40</v>
      </c>
      <c r="AG123" s="6"/>
      <c r="AK123" s="37"/>
      <c r="AL123"/>
      <c r="AM123"/>
      <c r="AN123"/>
      <c r="AO123"/>
      <c r="AP123"/>
      <c r="AQ123"/>
      <c r="AR123"/>
      <c r="AS123"/>
      <c r="AT123"/>
      <c r="AU123"/>
      <c r="AV123"/>
      <c r="AW123"/>
      <c r="AX123"/>
      <c r="AY123"/>
      <c r="AZ123"/>
    </row>
    <row r="124" spans="1:52" x14ac:dyDescent="0.3">
      <c r="A124" s="4">
        <v>123</v>
      </c>
      <c r="B124" s="6" t="s">
        <v>166</v>
      </c>
      <c r="C124" s="6" t="s">
        <v>14</v>
      </c>
      <c r="D124" s="7">
        <v>38079</v>
      </c>
      <c r="E124" s="6">
        <v>7</v>
      </c>
      <c r="F124" s="6">
        <v>5</v>
      </c>
      <c r="G124" s="6">
        <v>5</v>
      </c>
      <c r="H124" s="6">
        <v>4</v>
      </c>
      <c r="I124" s="6">
        <v>5</v>
      </c>
      <c r="J124" s="6">
        <v>4</v>
      </c>
      <c r="K124" s="6">
        <v>6</v>
      </c>
      <c r="L124" s="6">
        <v>4</v>
      </c>
      <c r="M124" s="6">
        <v>2</v>
      </c>
      <c r="N124" s="6">
        <v>4</v>
      </c>
      <c r="O124" s="6">
        <v>4</v>
      </c>
      <c r="P124" s="6">
        <v>4</v>
      </c>
      <c r="Q124" s="8">
        <f t="shared" si="48"/>
        <v>3</v>
      </c>
      <c r="R124" s="8">
        <f t="shared" si="49"/>
        <v>2</v>
      </c>
      <c r="S124" s="8">
        <f t="shared" si="50"/>
        <v>3</v>
      </c>
      <c r="T124" s="8">
        <f t="shared" si="51"/>
        <v>5</v>
      </c>
      <c r="U124" s="8">
        <f t="shared" si="52"/>
        <v>3</v>
      </c>
      <c r="V124" s="8">
        <f t="shared" si="53"/>
        <v>3</v>
      </c>
      <c r="W124" s="8">
        <f t="shared" si="54"/>
        <v>3</v>
      </c>
      <c r="X124" s="8">
        <f t="shared" si="55"/>
        <v>7</v>
      </c>
      <c r="Y124" s="8">
        <f t="shared" si="56"/>
        <v>5</v>
      </c>
      <c r="Z124" s="8">
        <f t="shared" si="57"/>
        <v>5</v>
      </c>
      <c r="AA124" s="8">
        <f t="shared" si="58"/>
        <v>6</v>
      </c>
      <c r="AB124" s="8">
        <f t="shared" si="59"/>
        <v>4</v>
      </c>
      <c r="AC124" s="6">
        <f t="shared" si="60"/>
        <v>22</v>
      </c>
      <c r="AD124" s="6">
        <f t="shared" si="61"/>
        <v>27</v>
      </c>
      <c r="AE124" s="6">
        <f t="shared" si="62"/>
        <v>49</v>
      </c>
      <c r="AF124" s="6" t="str">
        <f t="shared" si="63"/>
        <v>More Then 40</v>
      </c>
      <c r="AG124" s="6"/>
      <c r="AK124" s="37"/>
      <c r="AL124"/>
      <c r="AM124"/>
      <c r="AN124"/>
      <c r="AO124"/>
      <c r="AP124"/>
      <c r="AQ124"/>
      <c r="AR124"/>
      <c r="AS124"/>
      <c r="AT124"/>
      <c r="AU124"/>
      <c r="AV124"/>
      <c r="AW124"/>
      <c r="AX124"/>
      <c r="AY124"/>
      <c r="AZ124"/>
    </row>
    <row r="125" spans="1:52" x14ac:dyDescent="0.3">
      <c r="A125" s="4">
        <v>124</v>
      </c>
      <c r="B125" s="6" t="s">
        <v>167</v>
      </c>
      <c r="C125" s="6" t="s">
        <v>14</v>
      </c>
      <c r="D125" s="7">
        <v>38257</v>
      </c>
      <c r="E125" s="6">
        <v>5</v>
      </c>
      <c r="F125" s="6">
        <v>4</v>
      </c>
      <c r="G125" s="6">
        <v>4</v>
      </c>
      <c r="H125" s="6">
        <v>6</v>
      </c>
      <c r="I125" s="6">
        <v>4</v>
      </c>
      <c r="J125" s="6">
        <v>5</v>
      </c>
      <c r="K125" s="6">
        <v>6</v>
      </c>
      <c r="L125" s="6">
        <v>4</v>
      </c>
      <c r="M125" s="6">
        <v>3</v>
      </c>
      <c r="N125" s="6">
        <v>3</v>
      </c>
      <c r="O125" s="6">
        <v>1</v>
      </c>
      <c r="P125" s="6">
        <v>4</v>
      </c>
      <c r="Q125" s="8">
        <f t="shared" si="48"/>
        <v>1</v>
      </c>
      <c r="R125" s="8">
        <f t="shared" si="49"/>
        <v>3</v>
      </c>
      <c r="S125" s="8">
        <f t="shared" si="50"/>
        <v>2</v>
      </c>
      <c r="T125" s="8">
        <f t="shared" si="51"/>
        <v>4</v>
      </c>
      <c r="U125" s="8">
        <f t="shared" si="52"/>
        <v>4</v>
      </c>
      <c r="V125" s="8">
        <f t="shared" si="53"/>
        <v>6</v>
      </c>
      <c r="W125" s="8">
        <f t="shared" si="54"/>
        <v>3</v>
      </c>
      <c r="X125" s="8">
        <f t="shared" si="55"/>
        <v>5</v>
      </c>
      <c r="Y125" s="8">
        <f t="shared" si="56"/>
        <v>4</v>
      </c>
      <c r="Z125" s="8">
        <f t="shared" si="57"/>
        <v>4</v>
      </c>
      <c r="AA125" s="8">
        <f t="shared" si="58"/>
        <v>6</v>
      </c>
      <c r="AB125" s="8">
        <f t="shared" si="59"/>
        <v>4</v>
      </c>
      <c r="AC125" s="6">
        <f t="shared" si="60"/>
        <v>23</v>
      </c>
      <c r="AD125" s="6">
        <f t="shared" si="61"/>
        <v>23</v>
      </c>
      <c r="AE125" s="6">
        <f t="shared" si="62"/>
        <v>46</v>
      </c>
      <c r="AF125" s="6" t="str">
        <f t="shared" si="63"/>
        <v>More Then 40</v>
      </c>
      <c r="AG125" s="6"/>
      <c r="AK125" s="37"/>
      <c r="AL125"/>
      <c r="AM125"/>
      <c r="AN125"/>
      <c r="AO125"/>
      <c r="AP125"/>
      <c r="AQ125"/>
      <c r="AR125"/>
      <c r="AS125"/>
      <c r="AT125"/>
      <c r="AU125"/>
      <c r="AV125"/>
      <c r="AW125"/>
      <c r="AX125"/>
      <c r="AY125"/>
      <c r="AZ125"/>
    </row>
    <row r="126" spans="1:52" x14ac:dyDescent="0.3">
      <c r="A126" s="4">
        <v>125</v>
      </c>
      <c r="B126" s="6" t="s">
        <v>168</v>
      </c>
      <c r="C126" s="6" t="s">
        <v>14</v>
      </c>
      <c r="D126" s="7">
        <v>38206</v>
      </c>
      <c r="E126" s="6">
        <v>6</v>
      </c>
      <c r="F126" s="6">
        <v>1</v>
      </c>
      <c r="G126" s="6">
        <v>4</v>
      </c>
      <c r="H126" s="6">
        <v>6</v>
      </c>
      <c r="I126" s="6">
        <v>5</v>
      </c>
      <c r="J126" s="6">
        <v>1</v>
      </c>
      <c r="K126" s="6">
        <v>6</v>
      </c>
      <c r="L126" s="6">
        <v>4</v>
      </c>
      <c r="M126" s="6">
        <v>3</v>
      </c>
      <c r="N126" s="6">
        <v>4</v>
      </c>
      <c r="O126" s="6">
        <v>4</v>
      </c>
      <c r="P126" s="6">
        <v>4</v>
      </c>
      <c r="Q126" s="8">
        <f t="shared" si="48"/>
        <v>1</v>
      </c>
      <c r="R126" s="8">
        <f t="shared" si="49"/>
        <v>2</v>
      </c>
      <c r="S126" s="8">
        <f t="shared" si="50"/>
        <v>6</v>
      </c>
      <c r="T126" s="8">
        <f t="shared" si="51"/>
        <v>4</v>
      </c>
      <c r="U126" s="8">
        <f t="shared" si="52"/>
        <v>3</v>
      </c>
      <c r="V126" s="8">
        <f t="shared" si="53"/>
        <v>3</v>
      </c>
      <c r="W126" s="8">
        <f t="shared" si="54"/>
        <v>3</v>
      </c>
      <c r="X126" s="8">
        <f t="shared" si="55"/>
        <v>6</v>
      </c>
      <c r="Y126" s="8">
        <f t="shared" si="56"/>
        <v>1</v>
      </c>
      <c r="Z126" s="8">
        <f t="shared" si="57"/>
        <v>4</v>
      </c>
      <c r="AA126" s="8">
        <f t="shared" si="58"/>
        <v>6</v>
      </c>
      <c r="AB126" s="8">
        <f t="shared" si="59"/>
        <v>4</v>
      </c>
      <c r="AC126" s="6">
        <f t="shared" si="60"/>
        <v>22</v>
      </c>
      <c r="AD126" s="6">
        <f t="shared" si="61"/>
        <v>21</v>
      </c>
      <c r="AE126" s="6">
        <f t="shared" si="62"/>
        <v>43</v>
      </c>
      <c r="AF126" s="6" t="str">
        <f t="shared" si="63"/>
        <v>More Then 40</v>
      </c>
      <c r="AG126" s="6"/>
      <c r="AK126" s="37"/>
      <c r="AL126"/>
      <c r="AM126"/>
      <c r="AN126"/>
      <c r="AO126"/>
      <c r="AP126"/>
      <c r="AQ126"/>
      <c r="AR126"/>
      <c r="AS126"/>
      <c r="AT126"/>
      <c r="AU126"/>
      <c r="AV126"/>
      <c r="AW126"/>
      <c r="AX126"/>
      <c r="AY126"/>
      <c r="AZ126"/>
    </row>
    <row r="127" spans="1:52" x14ac:dyDescent="0.3">
      <c r="A127" s="4">
        <v>126</v>
      </c>
      <c r="B127" s="6" t="s">
        <v>169</v>
      </c>
      <c r="C127" s="6" t="s">
        <v>14</v>
      </c>
      <c r="D127" s="7">
        <v>38236</v>
      </c>
      <c r="E127" s="6">
        <v>7</v>
      </c>
      <c r="F127" s="6">
        <v>4</v>
      </c>
      <c r="G127" s="6">
        <v>5</v>
      </c>
      <c r="H127" s="6">
        <v>6</v>
      </c>
      <c r="I127" s="6">
        <v>7</v>
      </c>
      <c r="J127" s="6">
        <v>4</v>
      </c>
      <c r="K127" s="6">
        <v>7</v>
      </c>
      <c r="L127" s="6">
        <v>4</v>
      </c>
      <c r="M127" s="6">
        <v>3</v>
      </c>
      <c r="N127" s="6">
        <v>4</v>
      </c>
      <c r="O127" s="6">
        <v>4</v>
      </c>
      <c r="P127" s="6">
        <v>6</v>
      </c>
      <c r="Q127" s="8">
        <f t="shared" si="48"/>
        <v>1</v>
      </c>
      <c r="R127" s="8">
        <f t="shared" si="49"/>
        <v>0</v>
      </c>
      <c r="S127" s="8">
        <f t="shared" si="50"/>
        <v>3</v>
      </c>
      <c r="T127" s="8">
        <f t="shared" si="51"/>
        <v>4</v>
      </c>
      <c r="U127" s="8">
        <f t="shared" si="52"/>
        <v>3</v>
      </c>
      <c r="V127" s="8">
        <f t="shared" si="53"/>
        <v>3</v>
      </c>
      <c r="W127" s="8">
        <f t="shared" si="54"/>
        <v>1</v>
      </c>
      <c r="X127" s="8">
        <f t="shared" si="55"/>
        <v>7</v>
      </c>
      <c r="Y127" s="8">
        <f t="shared" si="56"/>
        <v>4</v>
      </c>
      <c r="Z127" s="8">
        <f t="shared" si="57"/>
        <v>5</v>
      </c>
      <c r="AA127" s="8">
        <f t="shared" si="58"/>
        <v>7</v>
      </c>
      <c r="AB127" s="8">
        <f t="shared" si="59"/>
        <v>4</v>
      </c>
      <c r="AC127" s="6">
        <f t="shared" si="60"/>
        <v>15</v>
      </c>
      <c r="AD127" s="6">
        <f t="shared" si="61"/>
        <v>27</v>
      </c>
      <c r="AE127" s="6">
        <f t="shared" si="62"/>
        <v>42</v>
      </c>
      <c r="AF127" s="6" t="str">
        <f t="shared" si="63"/>
        <v>More Then 40</v>
      </c>
      <c r="AG127" s="6"/>
      <c r="AK127" s="37"/>
      <c r="AL127"/>
      <c r="AM127"/>
      <c r="AN127"/>
      <c r="AO127"/>
      <c r="AP127"/>
      <c r="AQ127"/>
      <c r="AR127"/>
      <c r="AS127"/>
      <c r="AT127"/>
      <c r="AU127"/>
      <c r="AV127"/>
      <c r="AW127"/>
      <c r="AX127"/>
      <c r="AY127"/>
      <c r="AZ127"/>
    </row>
    <row r="128" spans="1:52" x14ac:dyDescent="0.3">
      <c r="A128" s="4">
        <v>127</v>
      </c>
      <c r="B128" s="6" t="s">
        <v>170</v>
      </c>
      <c r="C128" s="6" t="s">
        <v>14</v>
      </c>
      <c r="D128" s="7">
        <v>38309</v>
      </c>
      <c r="E128" s="6">
        <v>7</v>
      </c>
      <c r="F128" s="6">
        <v>1</v>
      </c>
      <c r="G128" s="6">
        <v>3</v>
      </c>
      <c r="H128" s="6">
        <v>4</v>
      </c>
      <c r="I128" s="6">
        <v>4</v>
      </c>
      <c r="J128" s="6">
        <v>1</v>
      </c>
      <c r="K128" s="6">
        <v>4</v>
      </c>
      <c r="L128" s="6">
        <v>1</v>
      </c>
      <c r="M128" s="6">
        <v>4</v>
      </c>
      <c r="N128" s="6">
        <v>4</v>
      </c>
      <c r="O128" s="6">
        <v>5</v>
      </c>
      <c r="P128" s="6">
        <v>3</v>
      </c>
      <c r="Q128" s="8">
        <f t="shared" si="48"/>
        <v>3</v>
      </c>
      <c r="R128" s="8">
        <f t="shared" si="49"/>
        <v>3</v>
      </c>
      <c r="S128" s="8">
        <f t="shared" si="50"/>
        <v>6</v>
      </c>
      <c r="T128" s="8">
        <f t="shared" si="51"/>
        <v>3</v>
      </c>
      <c r="U128" s="8">
        <f t="shared" si="52"/>
        <v>3</v>
      </c>
      <c r="V128" s="8">
        <f t="shared" si="53"/>
        <v>2</v>
      </c>
      <c r="W128" s="8">
        <f t="shared" si="54"/>
        <v>4</v>
      </c>
      <c r="X128" s="8">
        <f t="shared" si="55"/>
        <v>7</v>
      </c>
      <c r="Y128" s="8">
        <f t="shared" si="56"/>
        <v>1</v>
      </c>
      <c r="Z128" s="8">
        <f t="shared" si="57"/>
        <v>3</v>
      </c>
      <c r="AA128" s="8">
        <f t="shared" si="58"/>
        <v>4</v>
      </c>
      <c r="AB128" s="8">
        <f t="shared" si="59"/>
        <v>1</v>
      </c>
      <c r="AC128" s="6">
        <f t="shared" si="60"/>
        <v>24</v>
      </c>
      <c r="AD128" s="6">
        <f t="shared" si="61"/>
        <v>16</v>
      </c>
      <c r="AE128" s="6">
        <f t="shared" si="62"/>
        <v>40</v>
      </c>
      <c r="AF128" s="6" t="str">
        <f t="shared" si="63"/>
        <v>Less Then 40</v>
      </c>
      <c r="AG128" s="6"/>
      <c r="AK128" s="37"/>
      <c r="AL128"/>
      <c r="AM128"/>
      <c r="AN128"/>
      <c r="AO128"/>
      <c r="AP128"/>
      <c r="AQ128"/>
      <c r="AR128"/>
      <c r="AS128"/>
      <c r="AT128"/>
      <c r="AU128"/>
      <c r="AV128"/>
      <c r="AW128"/>
      <c r="AX128"/>
      <c r="AY128"/>
      <c r="AZ128"/>
    </row>
    <row r="129" spans="1:52" x14ac:dyDescent="0.3">
      <c r="A129" s="4">
        <v>128</v>
      </c>
      <c r="B129" s="6" t="s">
        <v>171</v>
      </c>
      <c r="C129" s="6" t="s">
        <v>14</v>
      </c>
      <c r="D129" s="7">
        <v>38260</v>
      </c>
      <c r="E129" s="6">
        <v>7</v>
      </c>
      <c r="F129" s="6">
        <v>4</v>
      </c>
      <c r="G129" s="6">
        <v>3</v>
      </c>
      <c r="H129" s="6">
        <v>5</v>
      </c>
      <c r="I129" s="6">
        <v>4</v>
      </c>
      <c r="J129" s="6">
        <v>3</v>
      </c>
      <c r="K129" s="6">
        <v>7</v>
      </c>
      <c r="L129" s="6">
        <v>6</v>
      </c>
      <c r="M129" s="6">
        <v>3</v>
      </c>
      <c r="N129" s="6">
        <v>4</v>
      </c>
      <c r="O129" s="6">
        <v>4</v>
      </c>
      <c r="P129" s="6">
        <v>4</v>
      </c>
      <c r="Q129" s="8">
        <f t="shared" si="48"/>
        <v>2</v>
      </c>
      <c r="R129" s="8">
        <f t="shared" si="49"/>
        <v>3</v>
      </c>
      <c r="S129" s="8">
        <f t="shared" si="50"/>
        <v>4</v>
      </c>
      <c r="T129" s="8">
        <f t="shared" si="51"/>
        <v>4</v>
      </c>
      <c r="U129" s="8">
        <f t="shared" si="52"/>
        <v>3</v>
      </c>
      <c r="V129" s="8">
        <f t="shared" si="53"/>
        <v>3</v>
      </c>
      <c r="W129" s="8">
        <f t="shared" si="54"/>
        <v>3</v>
      </c>
      <c r="X129" s="8">
        <f t="shared" si="55"/>
        <v>7</v>
      </c>
      <c r="Y129" s="8">
        <f t="shared" si="56"/>
        <v>4</v>
      </c>
      <c r="Z129" s="8">
        <f t="shared" si="57"/>
        <v>3</v>
      </c>
      <c r="AA129" s="8">
        <f t="shared" si="58"/>
        <v>7</v>
      </c>
      <c r="AB129" s="8">
        <f t="shared" si="59"/>
        <v>6</v>
      </c>
      <c r="AC129" s="6">
        <f t="shared" si="60"/>
        <v>22</v>
      </c>
      <c r="AD129" s="6">
        <f t="shared" si="61"/>
        <v>27</v>
      </c>
      <c r="AE129" s="6">
        <f t="shared" si="62"/>
        <v>49</v>
      </c>
      <c r="AF129" s="6" t="str">
        <f t="shared" si="63"/>
        <v>More Then 40</v>
      </c>
      <c r="AG129" s="6"/>
      <c r="AK129" s="37"/>
      <c r="AL129"/>
      <c r="AM129"/>
      <c r="AN129"/>
      <c r="AO129"/>
      <c r="AP129"/>
      <c r="AQ129"/>
      <c r="AR129"/>
      <c r="AS129"/>
      <c r="AT129"/>
      <c r="AU129"/>
      <c r="AV129"/>
      <c r="AW129"/>
      <c r="AX129"/>
      <c r="AY129"/>
      <c r="AZ129"/>
    </row>
    <row r="130" spans="1:52" x14ac:dyDescent="0.3">
      <c r="A130" s="4">
        <v>129</v>
      </c>
      <c r="B130" s="6" t="s">
        <v>172</v>
      </c>
      <c r="C130" s="6" t="s">
        <v>14</v>
      </c>
      <c r="D130" s="7">
        <v>38423</v>
      </c>
      <c r="E130" s="6">
        <v>2</v>
      </c>
      <c r="F130" s="6">
        <v>4</v>
      </c>
      <c r="G130" s="6">
        <v>7</v>
      </c>
      <c r="H130" s="6">
        <v>3</v>
      </c>
      <c r="I130" s="6">
        <v>4</v>
      </c>
      <c r="J130" s="6">
        <v>4</v>
      </c>
      <c r="K130" s="6">
        <v>3</v>
      </c>
      <c r="L130" s="6">
        <v>6</v>
      </c>
      <c r="M130" s="6">
        <v>5</v>
      </c>
      <c r="N130" s="6">
        <v>4</v>
      </c>
      <c r="O130" s="6">
        <v>3</v>
      </c>
      <c r="P130" s="6">
        <v>7</v>
      </c>
      <c r="Q130" s="8">
        <f t="shared" ref="Q130:Q161" si="64">7-H130</f>
        <v>4</v>
      </c>
      <c r="R130" s="8">
        <f t="shared" ref="R130:R161" si="65">7-I130</f>
        <v>3</v>
      </c>
      <c r="S130" s="8">
        <f t="shared" ref="S130:S161" si="66">7-J130</f>
        <v>3</v>
      </c>
      <c r="T130" s="8">
        <f t="shared" ref="T130:T161" si="67">7-M130</f>
        <v>2</v>
      </c>
      <c r="U130" s="8">
        <f t="shared" ref="U130:U161" si="68">7-N130</f>
        <v>3</v>
      </c>
      <c r="V130" s="8">
        <f t="shared" ref="V130:V161" si="69">7-O130</f>
        <v>4</v>
      </c>
      <c r="W130" s="8">
        <f t="shared" ref="W130:W161" si="70">7-P130</f>
        <v>0</v>
      </c>
      <c r="X130" s="8">
        <f t="shared" ref="X130:X161" si="71">E130</f>
        <v>2</v>
      </c>
      <c r="Y130" s="8">
        <f t="shared" ref="Y130:Y161" si="72">F130</f>
        <v>4</v>
      </c>
      <c r="Z130" s="8">
        <f t="shared" ref="Z130:Z161" si="73">G130</f>
        <v>7</v>
      </c>
      <c r="AA130" s="8">
        <f t="shared" ref="AA130:AA161" si="74">K130</f>
        <v>3</v>
      </c>
      <c r="AB130" s="8">
        <f t="shared" ref="AB130:AB161" si="75">L130</f>
        <v>6</v>
      </c>
      <c r="AC130" s="6">
        <f t="shared" ref="AC130:AC161" si="76">SUM(Q130:W130)</f>
        <v>19</v>
      </c>
      <c r="AD130" s="6">
        <f t="shared" ref="AD130:AD161" si="77">SUM(X130:AB130)</f>
        <v>22</v>
      </c>
      <c r="AE130" s="6">
        <f t="shared" ref="AE130:AE161" si="78">AC130+AD130</f>
        <v>41</v>
      </c>
      <c r="AF130" s="6" t="str">
        <f t="shared" ref="AF130:AF161" si="79">IF(AE130&lt;=40,"Less Then 40","More Then 40")</f>
        <v>More Then 40</v>
      </c>
      <c r="AG130" s="6"/>
      <c r="AK130" s="37"/>
      <c r="AL130"/>
      <c r="AM130"/>
      <c r="AN130"/>
      <c r="AO130"/>
      <c r="AP130"/>
      <c r="AQ130"/>
      <c r="AR130"/>
      <c r="AS130"/>
      <c r="AT130"/>
      <c r="AU130"/>
      <c r="AV130"/>
      <c r="AW130"/>
      <c r="AX130"/>
      <c r="AY130"/>
      <c r="AZ130"/>
    </row>
    <row r="131" spans="1:52" x14ac:dyDescent="0.3">
      <c r="A131" s="4">
        <v>130</v>
      </c>
      <c r="B131" s="6" t="s">
        <v>173</v>
      </c>
      <c r="C131" s="6" t="s">
        <v>14</v>
      </c>
      <c r="D131" s="7">
        <v>37875</v>
      </c>
      <c r="E131" s="6">
        <v>1</v>
      </c>
      <c r="F131" s="6">
        <v>4</v>
      </c>
      <c r="G131" s="6">
        <v>7</v>
      </c>
      <c r="H131" s="6">
        <v>4</v>
      </c>
      <c r="I131" s="6"/>
      <c r="J131" s="6">
        <v>6</v>
      </c>
      <c r="K131" s="6">
        <v>7</v>
      </c>
      <c r="L131" s="6">
        <v>7</v>
      </c>
      <c r="M131" s="6">
        <v>5</v>
      </c>
      <c r="N131" s="6">
        <v>7</v>
      </c>
      <c r="O131" s="6">
        <v>6</v>
      </c>
      <c r="P131" s="6">
        <v>4</v>
      </c>
      <c r="Q131" s="8">
        <f t="shared" si="64"/>
        <v>3</v>
      </c>
      <c r="R131" s="8">
        <f t="shared" si="65"/>
        <v>7</v>
      </c>
      <c r="S131" s="8">
        <f t="shared" si="66"/>
        <v>1</v>
      </c>
      <c r="T131" s="8">
        <f t="shared" si="67"/>
        <v>2</v>
      </c>
      <c r="U131" s="8">
        <f t="shared" si="68"/>
        <v>0</v>
      </c>
      <c r="V131" s="8">
        <f t="shared" si="69"/>
        <v>1</v>
      </c>
      <c r="W131" s="8">
        <f t="shared" si="70"/>
        <v>3</v>
      </c>
      <c r="X131" s="8">
        <f t="shared" si="71"/>
        <v>1</v>
      </c>
      <c r="Y131" s="8">
        <f t="shared" si="72"/>
        <v>4</v>
      </c>
      <c r="Z131" s="8">
        <f t="shared" si="73"/>
        <v>7</v>
      </c>
      <c r="AA131" s="8">
        <f t="shared" si="74"/>
        <v>7</v>
      </c>
      <c r="AB131" s="8">
        <f t="shared" si="75"/>
        <v>7</v>
      </c>
      <c r="AC131" s="6">
        <f t="shared" si="76"/>
        <v>17</v>
      </c>
      <c r="AD131" s="6">
        <f t="shared" si="77"/>
        <v>26</v>
      </c>
      <c r="AE131" s="6">
        <f t="shared" si="78"/>
        <v>43</v>
      </c>
      <c r="AF131" s="6" t="str">
        <f t="shared" si="79"/>
        <v>More Then 40</v>
      </c>
      <c r="AG131" s="6"/>
      <c r="AK131" s="37"/>
      <c r="AL131"/>
      <c r="AM131"/>
      <c r="AN131"/>
      <c r="AO131"/>
      <c r="AP131"/>
      <c r="AQ131"/>
      <c r="AR131"/>
      <c r="AS131"/>
      <c r="AT131"/>
      <c r="AU131"/>
      <c r="AV131"/>
      <c r="AW131"/>
      <c r="AX131"/>
      <c r="AY131"/>
      <c r="AZ131"/>
    </row>
    <row r="132" spans="1:52" x14ac:dyDescent="0.3">
      <c r="A132" s="4">
        <v>131</v>
      </c>
      <c r="B132" s="6" t="s">
        <v>174</v>
      </c>
      <c r="C132" s="6" t="s">
        <v>14</v>
      </c>
      <c r="D132" s="7">
        <v>38226</v>
      </c>
      <c r="E132" s="6">
        <v>3</v>
      </c>
      <c r="F132" s="6">
        <v>3</v>
      </c>
      <c r="G132" s="6">
        <v>6</v>
      </c>
      <c r="H132" s="6">
        <v>7</v>
      </c>
      <c r="I132" s="6">
        <v>4</v>
      </c>
      <c r="J132" s="6">
        <v>3</v>
      </c>
      <c r="K132" s="6">
        <v>3</v>
      </c>
      <c r="L132" s="6">
        <v>6</v>
      </c>
      <c r="M132" s="6">
        <v>2</v>
      </c>
      <c r="N132" s="6">
        <v>2</v>
      </c>
      <c r="O132" s="6">
        <v>7</v>
      </c>
      <c r="P132" s="6">
        <v>7</v>
      </c>
      <c r="Q132" s="8">
        <f t="shared" si="64"/>
        <v>0</v>
      </c>
      <c r="R132" s="8">
        <f t="shared" si="65"/>
        <v>3</v>
      </c>
      <c r="S132" s="8">
        <f t="shared" si="66"/>
        <v>4</v>
      </c>
      <c r="T132" s="8">
        <f t="shared" si="67"/>
        <v>5</v>
      </c>
      <c r="U132" s="8">
        <f t="shared" si="68"/>
        <v>5</v>
      </c>
      <c r="V132" s="8">
        <f t="shared" si="69"/>
        <v>0</v>
      </c>
      <c r="W132" s="8">
        <f t="shared" si="70"/>
        <v>0</v>
      </c>
      <c r="X132" s="8">
        <f t="shared" si="71"/>
        <v>3</v>
      </c>
      <c r="Y132" s="8">
        <f t="shared" si="72"/>
        <v>3</v>
      </c>
      <c r="Z132" s="8">
        <f t="shared" si="73"/>
        <v>6</v>
      </c>
      <c r="AA132" s="8">
        <f t="shared" si="74"/>
        <v>3</v>
      </c>
      <c r="AB132" s="8">
        <f t="shared" si="75"/>
        <v>6</v>
      </c>
      <c r="AC132" s="6">
        <f t="shared" si="76"/>
        <v>17</v>
      </c>
      <c r="AD132" s="6">
        <f t="shared" si="77"/>
        <v>21</v>
      </c>
      <c r="AE132" s="6">
        <f t="shared" si="78"/>
        <v>38</v>
      </c>
      <c r="AF132" s="6" t="str">
        <f t="shared" si="79"/>
        <v>Less Then 40</v>
      </c>
      <c r="AG132" s="6"/>
      <c r="AK132" s="37"/>
      <c r="AL132"/>
      <c r="AM132"/>
      <c r="AN132"/>
      <c r="AO132"/>
      <c r="AP132"/>
      <c r="AQ132"/>
      <c r="AR132"/>
      <c r="AS132"/>
      <c r="AT132"/>
      <c r="AU132"/>
      <c r="AV132"/>
      <c r="AW132"/>
      <c r="AX132"/>
      <c r="AY132"/>
      <c r="AZ132"/>
    </row>
    <row r="133" spans="1:52" x14ac:dyDescent="0.3">
      <c r="A133" s="4">
        <v>132</v>
      </c>
      <c r="B133" s="6" t="s">
        <v>175</v>
      </c>
      <c r="C133" s="6" t="s">
        <v>14</v>
      </c>
      <c r="D133" s="7">
        <v>38301</v>
      </c>
      <c r="E133" s="6">
        <v>5</v>
      </c>
      <c r="F133" s="6">
        <v>5</v>
      </c>
      <c r="G133" s="6">
        <v>5</v>
      </c>
      <c r="H133" s="6">
        <v>7</v>
      </c>
      <c r="I133" s="6">
        <v>7</v>
      </c>
      <c r="J133" s="6">
        <v>4</v>
      </c>
      <c r="K133" s="6">
        <v>4</v>
      </c>
      <c r="L133" s="6">
        <v>4</v>
      </c>
      <c r="M133" s="6">
        <v>4</v>
      </c>
      <c r="N133" s="6">
        <v>4</v>
      </c>
      <c r="O133" s="6"/>
      <c r="P133" s="6">
        <v>7</v>
      </c>
      <c r="Q133" s="8">
        <f t="shared" si="64"/>
        <v>0</v>
      </c>
      <c r="R133" s="8">
        <f t="shared" si="65"/>
        <v>0</v>
      </c>
      <c r="S133" s="8">
        <f t="shared" si="66"/>
        <v>3</v>
      </c>
      <c r="T133" s="8">
        <f t="shared" si="67"/>
        <v>3</v>
      </c>
      <c r="U133" s="8">
        <f t="shared" si="68"/>
        <v>3</v>
      </c>
      <c r="V133" s="8">
        <f t="shared" si="69"/>
        <v>7</v>
      </c>
      <c r="W133" s="8">
        <f t="shared" si="70"/>
        <v>0</v>
      </c>
      <c r="X133" s="8">
        <f t="shared" si="71"/>
        <v>5</v>
      </c>
      <c r="Y133" s="8">
        <f t="shared" si="72"/>
        <v>5</v>
      </c>
      <c r="Z133" s="8">
        <f t="shared" si="73"/>
        <v>5</v>
      </c>
      <c r="AA133" s="8">
        <f t="shared" si="74"/>
        <v>4</v>
      </c>
      <c r="AB133" s="8">
        <f t="shared" si="75"/>
        <v>4</v>
      </c>
      <c r="AC133" s="6">
        <f t="shared" si="76"/>
        <v>16</v>
      </c>
      <c r="AD133" s="6">
        <f t="shared" si="77"/>
        <v>23</v>
      </c>
      <c r="AE133" s="6">
        <f t="shared" si="78"/>
        <v>39</v>
      </c>
      <c r="AF133" s="6" t="str">
        <f t="shared" si="79"/>
        <v>Less Then 40</v>
      </c>
      <c r="AG133" s="6"/>
      <c r="AK133" s="37"/>
      <c r="AL133"/>
      <c r="AM133"/>
      <c r="AN133"/>
      <c r="AO133"/>
      <c r="AP133"/>
      <c r="AQ133"/>
      <c r="AR133"/>
      <c r="AS133"/>
      <c r="AT133"/>
      <c r="AU133"/>
      <c r="AV133"/>
      <c r="AW133"/>
      <c r="AX133"/>
      <c r="AY133"/>
      <c r="AZ133"/>
    </row>
    <row r="134" spans="1:52" x14ac:dyDescent="0.3">
      <c r="A134" s="4">
        <v>133</v>
      </c>
      <c r="B134" s="6" t="s">
        <v>176</v>
      </c>
      <c r="C134" s="6" t="s">
        <v>14</v>
      </c>
      <c r="D134" s="7">
        <v>38076</v>
      </c>
      <c r="E134" s="6">
        <v>5</v>
      </c>
      <c r="F134" s="6">
        <v>4</v>
      </c>
      <c r="G134" s="6">
        <v>6</v>
      </c>
      <c r="H134" s="6">
        <v>5</v>
      </c>
      <c r="I134" s="6">
        <v>4</v>
      </c>
      <c r="J134" s="6">
        <v>6</v>
      </c>
      <c r="K134" s="6">
        <v>6</v>
      </c>
      <c r="L134" s="6">
        <v>4</v>
      </c>
      <c r="M134" s="6">
        <v>5</v>
      </c>
      <c r="N134" s="6">
        <v>7</v>
      </c>
      <c r="O134" s="6">
        <v>7</v>
      </c>
      <c r="P134" s="6">
        <v>7</v>
      </c>
      <c r="Q134" s="8">
        <f t="shared" si="64"/>
        <v>2</v>
      </c>
      <c r="R134" s="8">
        <f t="shared" si="65"/>
        <v>3</v>
      </c>
      <c r="S134" s="8">
        <f t="shared" si="66"/>
        <v>1</v>
      </c>
      <c r="T134" s="8">
        <f t="shared" si="67"/>
        <v>2</v>
      </c>
      <c r="U134" s="8">
        <f t="shared" si="68"/>
        <v>0</v>
      </c>
      <c r="V134" s="8">
        <f t="shared" si="69"/>
        <v>0</v>
      </c>
      <c r="W134" s="8">
        <f t="shared" si="70"/>
        <v>0</v>
      </c>
      <c r="X134" s="8">
        <f t="shared" si="71"/>
        <v>5</v>
      </c>
      <c r="Y134" s="8">
        <f t="shared" si="72"/>
        <v>4</v>
      </c>
      <c r="Z134" s="8">
        <f t="shared" si="73"/>
        <v>6</v>
      </c>
      <c r="AA134" s="8">
        <f t="shared" si="74"/>
        <v>6</v>
      </c>
      <c r="AB134" s="8">
        <f t="shared" si="75"/>
        <v>4</v>
      </c>
      <c r="AC134" s="6">
        <f t="shared" si="76"/>
        <v>8</v>
      </c>
      <c r="AD134" s="6">
        <f t="shared" si="77"/>
        <v>25</v>
      </c>
      <c r="AE134" s="6">
        <f t="shared" si="78"/>
        <v>33</v>
      </c>
      <c r="AF134" s="6" t="str">
        <f t="shared" si="79"/>
        <v>Less Then 40</v>
      </c>
      <c r="AG134" s="6"/>
      <c r="AK134" s="37"/>
      <c r="AL134"/>
      <c r="AM134"/>
      <c r="AN134"/>
      <c r="AO134"/>
      <c r="AP134"/>
      <c r="AQ134"/>
      <c r="AR134"/>
      <c r="AS134"/>
      <c r="AT134"/>
      <c r="AU134"/>
      <c r="AV134"/>
      <c r="AW134"/>
      <c r="AX134"/>
      <c r="AY134"/>
      <c r="AZ134"/>
    </row>
    <row r="135" spans="1:52" x14ac:dyDescent="0.3">
      <c r="A135" s="4">
        <v>134</v>
      </c>
      <c r="B135" s="6" t="s">
        <v>177</v>
      </c>
      <c r="C135" s="6" t="s">
        <v>14</v>
      </c>
      <c r="D135" s="7">
        <v>38107</v>
      </c>
      <c r="E135" s="6">
        <v>6</v>
      </c>
      <c r="F135" s="6">
        <v>2</v>
      </c>
      <c r="G135" s="6">
        <v>4</v>
      </c>
      <c r="H135" s="6">
        <v>1</v>
      </c>
      <c r="I135" s="6">
        <v>7</v>
      </c>
      <c r="J135" s="6">
        <v>4</v>
      </c>
      <c r="K135" s="6">
        <v>6</v>
      </c>
      <c r="L135" s="6">
        <v>4</v>
      </c>
      <c r="M135" s="6">
        <v>2</v>
      </c>
      <c r="N135" s="6">
        <v>4</v>
      </c>
      <c r="O135" s="6">
        <v>3</v>
      </c>
      <c r="P135" s="6">
        <v>7</v>
      </c>
      <c r="Q135" s="8">
        <f t="shared" si="64"/>
        <v>6</v>
      </c>
      <c r="R135" s="8">
        <f t="shared" si="65"/>
        <v>0</v>
      </c>
      <c r="S135" s="8">
        <f t="shared" si="66"/>
        <v>3</v>
      </c>
      <c r="T135" s="8">
        <f t="shared" si="67"/>
        <v>5</v>
      </c>
      <c r="U135" s="8">
        <f t="shared" si="68"/>
        <v>3</v>
      </c>
      <c r="V135" s="8">
        <f t="shared" si="69"/>
        <v>4</v>
      </c>
      <c r="W135" s="8">
        <f t="shared" si="70"/>
        <v>0</v>
      </c>
      <c r="X135" s="8">
        <f t="shared" si="71"/>
        <v>6</v>
      </c>
      <c r="Y135" s="8">
        <f t="shared" si="72"/>
        <v>2</v>
      </c>
      <c r="Z135" s="8">
        <f t="shared" si="73"/>
        <v>4</v>
      </c>
      <c r="AA135" s="8">
        <f t="shared" si="74"/>
        <v>6</v>
      </c>
      <c r="AB135" s="8">
        <f t="shared" si="75"/>
        <v>4</v>
      </c>
      <c r="AC135" s="6">
        <f t="shared" si="76"/>
        <v>21</v>
      </c>
      <c r="AD135" s="6">
        <f t="shared" si="77"/>
        <v>22</v>
      </c>
      <c r="AE135" s="6">
        <f t="shared" si="78"/>
        <v>43</v>
      </c>
      <c r="AF135" s="6" t="str">
        <f t="shared" si="79"/>
        <v>More Then 40</v>
      </c>
      <c r="AG135" s="6"/>
      <c r="AK135" s="37"/>
      <c r="AL135"/>
      <c r="AM135"/>
      <c r="AN135"/>
      <c r="AO135"/>
      <c r="AP135"/>
      <c r="AQ135"/>
      <c r="AR135"/>
      <c r="AS135"/>
      <c r="AT135"/>
      <c r="AU135"/>
      <c r="AV135"/>
      <c r="AW135"/>
      <c r="AX135"/>
      <c r="AY135"/>
      <c r="AZ135"/>
    </row>
    <row r="136" spans="1:52" x14ac:dyDescent="0.3">
      <c r="A136" s="4">
        <v>135</v>
      </c>
      <c r="B136" s="6" t="s">
        <v>178</v>
      </c>
      <c r="C136" s="6" t="s">
        <v>14</v>
      </c>
      <c r="D136" s="7">
        <v>38217</v>
      </c>
      <c r="E136" s="6">
        <v>7</v>
      </c>
      <c r="F136" s="6">
        <v>3</v>
      </c>
      <c r="G136" s="6">
        <v>7</v>
      </c>
      <c r="H136" s="6">
        <v>6</v>
      </c>
      <c r="I136" s="6">
        <v>6</v>
      </c>
      <c r="J136" s="6">
        <v>7</v>
      </c>
      <c r="K136" s="6">
        <v>6</v>
      </c>
      <c r="L136" s="6">
        <v>1</v>
      </c>
      <c r="M136" s="6">
        <v>3</v>
      </c>
      <c r="N136" s="6">
        <v>1</v>
      </c>
      <c r="O136" s="6">
        <v>3</v>
      </c>
      <c r="P136" s="6">
        <v>3</v>
      </c>
      <c r="Q136" s="8">
        <f t="shared" si="64"/>
        <v>1</v>
      </c>
      <c r="R136" s="8">
        <f t="shared" si="65"/>
        <v>1</v>
      </c>
      <c r="S136" s="8">
        <f t="shared" si="66"/>
        <v>0</v>
      </c>
      <c r="T136" s="8">
        <f t="shared" si="67"/>
        <v>4</v>
      </c>
      <c r="U136" s="8">
        <f t="shared" si="68"/>
        <v>6</v>
      </c>
      <c r="V136" s="8">
        <f t="shared" si="69"/>
        <v>4</v>
      </c>
      <c r="W136" s="8">
        <f t="shared" si="70"/>
        <v>4</v>
      </c>
      <c r="X136" s="8">
        <f t="shared" si="71"/>
        <v>7</v>
      </c>
      <c r="Y136" s="8">
        <f t="shared" si="72"/>
        <v>3</v>
      </c>
      <c r="Z136" s="8">
        <f t="shared" si="73"/>
        <v>7</v>
      </c>
      <c r="AA136" s="8">
        <f t="shared" si="74"/>
        <v>6</v>
      </c>
      <c r="AB136" s="8">
        <f t="shared" si="75"/>
        <v>1</v>
      </c>
      <c r="AC136" s="6">
        <f t="shared" si="76"/>
        <v>20</v>
      </c>
      <c r="AD136" s="6">
        <f t="shared" si="77"/>
        <v>24</v>
      </c>
      <c r="AE136" s="6">
        <f t="shared" si="78"/>
        <v>44</v>
      </c>
      <c r="AF136" s="6" t="str">
        <f t="shared" si="79"/>
        <v>More Then 40</v>
      </c>
      <c r="AG136" s="6"/>
      <c r="AK136" s="37"/>
      <c r="AL136"/>
      <c r="AM136"/>
      <c r="AN136"/>
      <c r="AO136"/>
      <c r="AP136"/>
      <c r="AQ136"/>
      <c r="AR136"/>
      <c r="AS136"/>
      <c r="AT136"/>
      <c r="AU136"/>
      <c r="AV136"/>
      <c r="AW136"/>
      <c r="AX136"/>
      <c r="AY136"/>
      <c r="AZ136"/>
    </row>
    <row r="137" spans="1:52" x14ac:dyDescent="0.3">
      <c r="A137" s="4">
        <v>136</v>
      </c>
      <c r="B137" s="6" t="s">
        <v>179</v>
      </c>
      <c r="C137" s="6" t="s">
        <v>14</v>
      </c>
      <c r="D137" s="7">
        <v>37979</v>
      </c>
      <c r="E137" s="6">
        <v>7</v>
      </c>
      <c r="F137" s="6">
        <v>4</v>
      </c>
      <c r="G137" s="6">
        <v>7</v>
      </c>
      <c r="H137" s="6">
        <v>5</v>
      </c>
      <c r="I137" s="6">
        <v>7</v>
      </c>
      <c r="J137" s="6">
        <v>3</v>
      </c>
      <c r="K137" s="6">
        <v>6</v>
      </c>
      <c r="L137" s="6">
        <v>4</v>
      </c>
      <c r="M137" s="6">
        <v>1</v>
      </c>
      <c r="N137" s="6">
        <v>7</v>
      </c>
      <c r="O137" s="6">
        <v>7</v>
      </c>
      <c r="P137" s="6">
        <v>7</v>
      </c>
      <c r="Q137" s="8">
        <f t="shared" si="64"/>
        <v>2</v>
      </c>
      <c r="R137" s="8">
        <f t="shared" si="65"/>
        <v>0</v>
      </c>
      <c r="S137" s="8">
        <f t="shared" si="66"/>
        <v>4</v>
      </c>
      <c r="T137" s="8">
        <f t="shared" si="67"/>
        <v>6</v>
      </c>
      <c r="U137" s="8">
        <f t="shared" si="68"/>
        <v>0</v>
      </c>
      <c r="V137" s="8">
        <f t="shared" si="69"/>
        <v>0</v>
      </c>
      <c r="W137" s="8">
        <f t="shared" si="70"/>
        <v>0</v>
      </c>
      <c r="X137" s="8">
        <f t="shared" si="71"/>
        <v>7</v>
      </c>
      <c r="Y137" s="8">
        <f t="shared" si="72"/>
        <v>4</v>
      </c>
      <c r="Z137" s="8">
        <f t="shared" si="73"/>
        <v>7</v>
      </c>
      <c r="AA137" s="8">
        <f t="shared" si="74"/>
        <v>6</v>
      </c>
      <c r="AB137" s="8">
        <f t="shared" si="75"/>
        <v>4</v>
      </c>
      <c r="AC137" s="6">
        <f t="shared" si="76"/>
        <v>12</v>
      </c>
      <c r="AD137" s="6">
        <f t="shared" si="77"/>
        <v>28</v>
      </c>
      <c r="AE137" s="6">
        <f t="shared" si="78"/>
        <v>40</v>
      </c>
      <c r="AF137" s="6" t="str">
        <f t="shared" si="79"/>
        <v>Less Then 40</v>
      </c>
      <c r="AG137" s="6"/>
      <c r="AK137" s="37"/>
      <c r="AL137"/>
      <c r="AM137"/>
      <c r="AN137"/>
      <c r="AO137"/>
      <c r="AP137"/>
      <c r="AQ137"/>
      <c r="AR137"/>
      <c r="AS137"/>
      <c r="AT137"/>
      <c r="AU137"/>
      <c r="AV137"/>
      <c r="AW137"/>
      <c r="AX137"/>
      <c r="AY137"/>
      <c r="AZ137"/>
    </row>
    <row r="138" spans="1:52" x14ac:dyDescent="0.3">
      <c r="A138" s="4">
        <v>137</v>
      </c>
      <c r="B138" s="6" t="s">
        <v>180</v>
      </c>
      <c r="C138" s="6" t="s">
        <v>14</v>
      </c>
      <c r="D138" s="7">
        <v>38658</v>
      </c>
      <c r="E138" s="6">
        <v>6</v>
      </c>
      <c r="F138" s="6">
        <v>1</v>
      </c>
      <c r="G138" s="6">
        <v>4</v>
      </c>
      <c r="H138" s="6">
        <v>1</v>
      </c>
      <c r="I138" s="6">
        <v>7</v>
      </c>
      <c r="J138" s="6">
        <v>2</v>
      </c>
      <c r="K138" s="6">
        <v>5</v>
      </c>
      <c r="L138" s="6">
        <v>1</v>
      </c>
      <c r="M138" s="6">
        <v>3</v>
      </c>
      <c r="N138" s="6">
        <v>7</v>
      </c>
      <c r="O138" s="6">
        <v>6</v>
      </c>
      <c r="P138" s="6">
        <v>4</v>
      </c>
      <c r="Q138" s="8">
        <f t="shared" si="64"/>
        <v>6</v>
      </c>
      <c r="R138" s="8">
        <f t="shared" si="65"/>
        <v>0</v>
      </c>
      <c r="S138" s="8">
        <f t="shared" si="66"/>
        <v>5</v>
      </c>
      <c r="T138" s="8">
        <f t="shared" si="67"/>
        <v>4</v>
      </c>
      <c r="U138" s="8">
        <f t="shared" si="68"/>
        <v>0</v>
      </c>
      <c r="V138" s="8">
        <f t="shared" si="69"/>
        <v>1</v>
      </c>
      <c r="W138" s="8">
        <f t="shared" si="70"/>
        <v>3</v>
      </c>
      <c r="X138" s="8">
        <f t="shared" si="71"/>
        <v>6</v>
      </c>
      <c r="Y138" s="8">
        <f t="shared" si="72"/>
        <v>1</v>
      </c>
      <c r="Z138" s="8">
        <f t="shared" si="73"/>
        <v>4</v>
      </c>
      <c r="AA138" s="8">
        <f t="shared" si="74"/>
        <v>5</v>
      </c>
      <c r="AB138" s="8">
        <f t="shared" si="75"/>
        <v>1</v>
      </c>
      <c r="AC138" s="6">
        <f t="shared" si="76"/>
        <v>19</v>
      </c>
      <c r="AD138" s="6">
        <f t="shared" si="77"/>
        <v>17</v>
      </c>
      <c r="AE138" s="6">
        <f t="shared" si="78"/>
        <v>36</v>
      </c>
      <c r="AF138" s="6" t="str">
        <f t="shared" si="79"/>
        <v>Less Then 40</v>
      </c>
      <c r="AG138" s="6"/>
      <c r="AK138" s="37"/>
      <c r="AL138"/>
      <c r="AM138"/>
      <c r="AN138"/>
      <c r="AO138"/>
      <c r="AP138"/>
      <c r="AQ138"/>
      <c r="AR138"/>
      <c r="AS138"/>
      <c r="AT138"/>
      <c r="AU138"/>
      <c r="AV138"/>
      <c r="AW138"/>
      <c r="AX138"/>
      <c r="AY138"/>
      <c r="AZ138"/>
    </row>
    <row r="139" spans="1:52" x14ac:dyDescent="0.3">
      <c r="A139" s="4">
        <v>138</v>
      </c>
      <c r="B139" s="6" t="s">
        <v>181</v>
      </c>
      <c r="C139" s="6" t="s">
        <v>14</v>
      </c>
      <c r="D139" s="7">
        <v>38039</v>
      </c>
      <c r="E139" s="6">
        <v>5</v>
      </c>
      <c r="F139" s="6">
        <v>1</v>
      </c>
      <c r="G139" s="6">
        <v>6</v>
      </c>
      <c r="H139" s="6">
        <v>6</v>
      </c>
      <c r="I139" s="6">
        <v>7</v>
      </c>
      <c r="J139" s="6">
        <v>4</v>
      </c>
      <c r="K139" s="6">
        <v>7</v>
      </c>
      <c r="L139" s="6">
        <v>4</v>
      </c>
      <c r="M139" s="6">
        <v>5</v>
      </c>
      <c r="N139" s="6">
        <v>1</v>
      </c>
      <c r="O139" s="6">
        <v>6</v>
      </c>
      <c r="P139" s="6">
        <v>6</v>
      </c>
      <c r="Q139" s="8">
        <f t="shared" si="64"/>
        <v>1</v>
      </c>
      <c r="R139" s="8">
        <f t="shared" si="65"/>
        <v>0</v>
      </c>
      <c r="S139" s="8">
        <f t="shared" si="66"/>
        <v>3</v>
      </c>
      <c r="T139" s="8">
        <f t="shared" si="67"/>
        <v>2</v>
      </c>
      <c r="U139" s="8">
        <f t="shared" si="68"/>
        <v>6</v>
      </c>
      <c r="V139" s="8">
        <f t="shared" si="69"/>
        <v>1</v>
      </c>
      <c r="W139" s="8">
        <f t="shared" si="70"/>
        <v>1</v>
      </c>
      <c r="X139" s="8">
        <f t="shared" si="71"/>
        <v>5</v>
      </c>
      <c r="Y139" s="8">
        <f t="shared" si="72"/>
        <v>1</v>
      </c>
      <c r="Z139" s="8">
        <f t="shared" si="73"/>
        <v>6</v>
      </c>
      <c r="AA139" s="8">
        <f t="shared" si="74"/>
        <v>7</v>
      </c>
      <c r="AB139" s="8">
        <f t="shared" si="75"/>
        <v>4</v>
      </c>
      <c r="AC139" s="6">
        <f t="shared" si="76"/>
        <v>14</v>
      </c>
      <c r="AD139" s="6">
        <f t="shared" si="77"/>
        <v>23</v>
      </c>
      <c r="AE139" s="6">
        <f t="shared" si="78"/>
        <v>37</v>
      </c>
      <c r="AF139" s="6" t="str">
        <f t="shared" si="79"/>
        <v>Less Then 40</v>
      </c>
      <c r="AG139" s="6"/>
      <c r="AK139" s="37"/>
      <c r="AL139"/>
      <c r="AM139"/>
      <c r="AN139"/>
      <c r="AO139"/>
      <c r="AP139"/>
      <c r="AQ139"/>
      <c r="AR139"/>
      <c r="AS139"/>
      <c r="AT139"/>
      <c r="AU139"/>
      <c r="AV139"/>
      <c r="AW139"/>
      <c r="AX139"/>
      <c r="AY139"/>
      <c r="AZ139"/>
    </row>
    <row r="140" spans="1:52" x14ac:dyDescent="0.3">
      <c r="A140" s="4">
        <v>139</v>
      </c>
      <c r="B140" s="6" t="s">
        <v>182</v>
      </c>
      <c r="C140" s="6" t="s">
        <v>15</v>
      </c>
      <c r="D140" s="7">
        <v>37706</v>
      </c>
      <c r="E140" s="6">
        <v>7</v>
      </c>
      <c r="F140" s="6">
        <v>4</v>
      </c>
      <c r="G140" s="6">
        <v>6</v>
      </c>
      <c r="H140" s="6">
        <v>4</v>
      </c>
      <c r="I140" s="6">
        <v>5</v>
      </c>
      <c r="J140" s="6">
        <v>3</v>
      </c>
      <c r="K140" s="6">
        <v>7</v>
      </c>
      <c r="L140" s="6">
        <v>5</v>
      </c>
      <c r="M140" s="6">
        <v>1</v>
      </c>
      <c r="N140" s="6">
        <v>4</v>
      </c>
      <c r="O140" s="6">
        <v>3</v>
      </c>
      <c r="P140" s="6">
        <v>6</v>
      </c>
      <c r="Q140" s="8">
        <f t="shared" si="64"/>
        <v>3</v>
      </c>
      <c r="R140" s="8">
        <f t="shared" si="65"/>
        <v>2</v>
      </c>
      <c r="S140" s="8">
        <f t="shared" si="66"/>
        <v>4</v>
      </c>
      <c r="T140" s="8">
        <f t="shared" si="67"/>
        <v>6</v>
      </c>
      <c r="U140" s="8">
        <f t="shared" si="68"/>
        <v>3</v>
      </c>
      <c r="V140" s="8">
        <f t="shared" si="69"/>
        <v>4</v>
      </c>
      <c r="W140" s="8">
        <f t="shared" si="70"/>
        <v>1</v>
      </c>
      <c r="X140" s="8">
        <f t="shared" si="71"/>
        <v>7</v>
      </c>
      <c r="Y140" s="8">
        <f t="shared" si="72"/>
        <v>4</v>
      </c>
      <c r="Z140" s="8">
        <f t="shared" si="73"/>
        <v>6</v>
      </c>
      <c r="AA140" s="8">
        <f t="shared" si="74"/>
        <v>7</v>
      </c>
      <c r="AB140" s="8">
        <f t="shared" si="75"/>
        <v>5</v>
      </c>
      <c r="AC140" s="6">
        <f t="shared" si="76"/>
        <v>23</v>
      </c>
      <c r="AD140" s="6">
        <f t="shared" si="77"/>
        <v>29</v>
      </c>
      <c r="AE140" s="6">
        <f t="shared" si="78"/>
        <v>52</v>
      </c>
      <c r="AF140" s="6" t="str">
        <f t="shared" si="79"/>
        <v>More Then 40</v>
      </c>
      <c r="AG140" s="6"/>
      <c r="AK140" s="37"/>
      <c r="AL140"/>
      <c r="AM140"/>
      <c r="AN140"/>
      <c r="AO140"/>
      <c r="AP140"/>
      <c r="AQ140"/>
      <c r="AR140"/>
      <c r="AS140"/>
      <c r="AT140"/>
      <c r="AU140"/>
      <c r="AV140"/>
      <c r="AW140"/>
      <c r="AX140"/>
      <c r="AY140"/>
      <c r="AZ140"/>
    </row>
    <row r="141" spans="1:52" x14ac:dyDescent="0.3">
      <c r="A141" s="4">
        <v>140</v>
      </c>
      <c r="B141" s="6" t="s">
        <v>183</v>
      </c>
      <c r="C141" s="6" t="s">
        <v>14</v>
      </c>
      <c r="D141" s="7">
        <v>37881</v>
      </c>
      <c r="E141" s="6">
        <v>7</v>
      </c>
      <c r="F141" s="6">
        <v>2</v>
      </c>
      <c r="G141" s="6">
        <v>5</v>
      </c>
      <c r="H141" s="6">
        <v>1</v>
      </c>
      <c r="I141" s="6">
        <v>7</v>
      </c>
      <c r="J141" s="6">
        <v>7</v>
      </c>
      <c r="K141" s="6">
        <v>6</v>
      </c>
      <c r="L141" s="6">
        <v>7</v>
      </c>
      <c r="M141" s="6">
        <v>4</v>
      </c>
      <c r="N141" s="6">
        <v>2</v>
      </c>
      <c r="O141" s="6">
        <v>2</v>
      </c>
      <c r="P141" s="6">
        <v>7</v>
      </c>
      <c r="Q141" s="8">
        <f t="shared" si="64"/>
        <v>6</v>
      </c>
      <c r="R141" s="8">
        <f t="shared" si="65"/>
        <v>0</v>
      </c>
      <c r="S141" s="8">
        <f t="shared" si="66"/>
        <v>0</v>
      </c>
      <c r="T141" s="8">
        <f t="shared" si="67"/>
        <v>3</v>
      </c>
      <c r="U141" s="8">
        <f t="shared" si="68"/>
        <v>5</v>
      </c>
      <c r="V141" s="8">
        <f t="shared" si="69"/>
        <v>5</v>
      </c>
      <c r="W141" s="8">
        <f t="shared" si="70"/>
        <v>0</v>
      </c>
      <c r="X141" s="8">
        <f t="shared" si="71"/>
        <v>7</v>
      </c>
      <c r="Y141" s="8">
        <f t="shared" si="72"/>
        <v>2</v>
      </c>
      <c r="Z141" s="8">
        <f t="shared" si="73"/>
        <v>5</v>
      </c>
      <c r="AA141" s="8">
        <f t="shared" si="74"/>
        <v>6</v>
      </c>
      <c r="AB141" s="8">
        <f t="shared" si="75"/>
        <v>7</v>
      </c>
      <c r="AC141" s="6">
        <f t="shared" si="76"/>
        <v>19</v>
      </c>
      <c r="AD141" s="6">
        <f t="shared" si="77"/>
        <v>27</v>
      </c>
      <c r="AE141" s="6">
        <f t="shared" si="78"/>
        <v>46</v>
      </c>
      <c r="AF141" s="6" t="str">
        <f t="shared" si="79"/>
        <v>More Then 40</v>
      </c>
      <c r="AG141" s="6"/>
      <c r="AK141" s="37"/>
      <c r="AL141"/>
      <c r="AM141"/>
      <c r="AN141"/>
      <c r="AO141"/>
      <c r="AP141"/>
      <c r="AQ141"/>
      <c r="AR141"/>
      <c r="AS141"/>
      <c r="AT141"/>
      <c r="AU141"/>
      <c r="AV141"/>
      <c r="AW141"/>
      <c r="AX141"/>
      <c r="AY141"/>
      <c r="AZ141"/>
    </row>
    <row r="142" spans="1:52" x14ac:dyDescent="0.3">
      <c r="A142" s="4">
        <v>141</v>
      </c>
      <c r="B142" s="6" t="s">
        <v>184</v>
      </c>
      <c r="C142" s="6" t="s">
        <v>16</v>
      </c>
      <c r="D142" s="7">
        <v>38167</v>
      </c>
      <c r="E142" s="6">
        <v>7</v>
      </c>
      <c r="F142" s="6">
        <v>3</v>
      </c>
      <c r="G142" s="6">
        <v>6</v>
      </c>
      <c r="H142" s="6">
        <v>7</v>
      </c>
      <c r="I142" s="6">
        <v>4</v>
      </c>
      <c r="J142" s="6">
        <v>5</v>
      </c>
      <c r="K142" s="6">
        <v>7</v>
      </c>
      <c r="L142" s="6">
        <v>3</v>
      </c>
      <c r="M142" s="6">
        <v>7</v>
      </c>
      <c r="N142" s="6">
        <v>4</v>
      </c>
      <c r="O142" s="6">
        <v>5</v>
      </c>
      <c r="P142" s="6">
        <v>2</v>
      </c>
      <c r="Q142" s="8">
        <f t="shared" si="64"/>
        <v>0</v>
      </c>
      <c r="R142" s="8">
        <f t="shared" si="65"/>
        <v>3</v>
      </c>
      <c r="S142" s="8">
        <f t="shared" si="66"/>
        <v>2</v>
      </c>
      <c r="T142" s="8">
        <f t="shared" si="67"/>
        <v>0</v>
      </c>
      <c r="U142" s="8">
        <f t="shared" si="68"/>
        <v>3</v>
      </c>
      <c r="V142" s="8">
        <f t="shared" si="69"/>
        <v>2</v>
      </c>
      <c r="W142" s="8">
        <f t="shared" si="70"/>
        <v>5</v>
      </c>
      <c r="X142" s="8">
        <f t="shared" si="71"/>
        <v>7</v>
      </c>
      <c r="Y142" s="8">
        <f t="shared" si="72"/>
        <v>3</v>
      </c>
      <c r="Z142" s="8">
        <f t="shared" si="73"/>
        <v>6</v>
      </c>
      <c r="AA142" s="8">
        <f t="shared" si="74"/>
        <v>7</v>
      </c>
      <c r="AB142" s="8">
        <f t="shared" si="75"/>
        <v>3</v>
      </c>
      <c r="AC142" s="6">
        <f t="shared" si="76"/>
        <v>15</v>
      </c>
      <c r="AD142" s="6">
        <f t="shared" si="77"/>
        <v>26</v>
      </c>
      <c r="AE142" s="6">
        <f t="shared" si="78"/>
        <v>41</v>
      </c>
      <c r="AF142" s="6" t="str">
        <f t="shared" si="79"/>
        <v>More Then 40</v>
      </c>
      <c r="AG142" s="6"/>
      <c r="AK142" s="37"/>
      <c r="AL142"/>
      <c r="AM142"/>
      <c r="AN142"/>
      <c r="AO142"/>
      <c r="AP142"/>
      <c r="AQ142"/>
      <c r="AR142"/>
      <c r="AS142"/>
      <c r="AT142"/>
      <c r="AU142"/>
      <c r="AV142"/>
      <c r="AW142"/>
      <c r="AX142"/>
      <c r="AY142"/>
      <c r="AZ142"/>
    </row>
    <row r="143" spans="1:52" x14ac:dyDescent="0.3">
      <c r="A143" s="4">
        <v>142</v>
      </c>
      <c r="B143" s="6" t="s">
        <v>185</v>
      </c>
      <c r="C143" s="6" t="s">
        <v>16</v>
      </c>
      <c r="D143" s="7">
        <v>38152</v>
      </c>
      <c r="E143" s="6">
        <v>1</v>
      </c>
      <c r="F143" s="6">
        <v>4</v>
      </c>
      <c r="G143" s="6">
        <v>6</v>
      </c>
      <c r="H143" s="6">
        <v>5</v>
      </c>
      <c r="I143" s="6">
        <v>4</v>
      </c>
      <c r="J143" s="6">
        <v>5</v>
      </c>
      <c r="K143" s="6">
        <v>4</v>
      </c>
      <c r="L143" s="6">
        <v>5</v>
      </c>
      <c r="M143" s="6">
        <v>6</v>
      </c>
      <c r="N143" s="6">
        <v>4</v>
      </c>
      <c r="O143" s="6">
        <v>1</v>
      </c>
      <c r="P143" s="6">
        <v>4</v>
      </c>
      <c r="Q143" s="8">
        <f t="shared" si="64"/>
        <v>2</v>
      </c>
      <c r="R143" s="8">
        <f t="shared" si="65"/>
        <v>3</v>
      </c>
      <c r="S143" s="8">
        <f t="shared" si="66"/>
        <v>2</v>
      </c>
      <c r="T143" s="8">
        <f t="shared" si="67"/>
        <v>1</v>
      </c>
      <c r="U143" s="8">
        <f t="shared" si="68"/>
        <v>3</v>
      </c>
      <c r="V143" s="8">
        <f t="shared" si="69"/>
        <v>6</v>
      </c>
      <c r="W143" s="8">
        <f t="shared" si="70"/>
        <v>3</v>
      </c>
      <c r="X143" s="8">
        <f t="shared" si="71"/>
        <v>1</v>
      </c>
      <c r="Y143" s="8">
        <f t="shared" si="72"/>
        <v>4</v>
      </c>
      <c r="Z143" s="8">
        <f t="shared" si="73"/>
        <v>6</v>
      </c>
      <c r="AA143" s="8">
        <f t="shared" si="74"/>
        <v>4</v>
      </c>
      <c r="AB143" s="8">
        <f t="shared" si="75"/>
        <v>5</v>
      </c>
      <c r="AC143" s="6">
        <f t="shared" si="76"/>
        <v>20</v>
      </c>
      <c r="AD143" s="6">
        <f t="shared" si="77"/>
        <v>20</v>
      </c>
      <c r="AE143" s="6">
        <f t="shared" si="78"/>
        <v>40</v>
      </c>
      <c r="AF143" s="6" t="str">
        <f t="shared" si="79"/>
        <v>Less Then 40</v>
      </c>
      <c r="AG143" s="6"/>
      <c r="AK143" s="37"/>
      <c r="AL143"/>
      <c r="AM143"/>
      <c r="AN143"/>
      <c r="AO143"/>
      <c r="AP143"/>
      <c r="AQ143"/>
      <c r="AR143"/>
      <c r="AS143"/>
      <c r="AT143"/>
      <c r="AU143"/>
      <c r="AV143"/>
      <c r="AW143"/>
      <c r="AX143"/>
      <c r="AY143"/>
      <c r="AZ143"/>
    </row>
    <row r="144" spans="1:52" x14ac:dyDescent="0.3">
      <c r="A144" s="4">
        <v>143</v>
      </c>
      <c r="B144" s="6" t="s">
        <v>186</v>
      </c>
      <c r="C144" s="6" t="s">
        <v>14</v>
      </c>
      <c r="D144" s="7">
        <v>38355</v>
      </c>
      <c r="E144" s="6">
        <v>6</v>
      </c>
      <c r="F144" s="6">
        <v>1</v>
      </c>
      <c r="G144" s="6">
        <v>4</v>
      </c>
      <c r="H144" s="6">
        <v>1</v>
      </c>
      <c r="I144" s="6">
        <v>7</v>
      </c>
      <c r="J144" s="6">
        <v>2</v>
      </c>
      <c r="K144" s="6">
        <v>5</v>
      </c>
      <c r="L144" s="6">
        <v>1</v>
      </c>
      <c r="M144" s="6">
        <v>3</v>
      </c>
      <c r="N144" s="6">
        <v>7</v>
      </c>
      <c r="O144" s="6">
        <v>6</v>
      </c>
      <c r="P144" s="6">
        <v>4</v>
      </c>
      <c r="Q144" s="8">
        <f t="shared" si="64"/>
        <v>6</v>
      </c>
      <c r="R144" s="8">
        <f t="shared" si="65"/>
        <v>0</v>
      </c>
      <c r="S144" s="8">
        <f t="shared" si="66"/>
        <v>5</v>
      </c>
      <c r="T144" s="8">
        <f t="shared" si="67"/>
        <v>4</v>
      </c>
      <c r="U144" s="8">
        <f t="shared" si="68"/>
        <v>0</v>
      </c>
      <c r="V144" s="8">
        <f t="shared" si="69"/>
        <v>1</v>
      </c>
      <c r="W144" s="8">
        <f t="shared" si="70"/>
        <v>3</v>
      </c>
      <c r="X144" s="8">
        <f t="shared" si="71"/>
        <v>6</v>
      </c>
      <c r="Y144" s="8">
        <f t="shared" si="72"/>
        <v>1</v>
      </c>
      <c r="Z144" s="8">
        <f t="shared" si="73"/>
        <v>4</v>
      </c>
      <c r="AA144" s="8">
        <f t="shared" si="74"/>
        <v>5</v>
      </c>
      <c r="AB144" s="8">
        <f t="shared" si="75"/>
        <v>1</v>
      </c>
      <c r="AC144" s="6">
        <f t="shared" si="76"/>
        <v>19</v>
      </c>
      <c r="AD144" s="6">
        <f t="shared" si="77"/>
        <v>17</v>
      </c>
      <c r="AE144" s="6">
        <f t="shared" si="78"/>
        <v>36</v>
      </c>
      <c r="AF144" s="6" t="str">
        <f t="shared" si="79"/>
        <v>Less Then 40</v>
      </c>
      <c r="AG144" s="6"/>
      <c r="AK144" s="37"/>
      <c r="AL144"/>
      <c r="AM144"/>
      <c r="AN144"/>
      <c r="AO144"/>
      <c r="AP144"/>
      <c r="AQ144"/>
      <c r="AR144"/>
      <c r="AS144"/>
      <c r="AT144"/>
      <c r="AU144"/>
      <c r="AV144"/>
      <c r="AW144"/>
      <c r="AX144"/>
      <c r="AY144"/>
      <c r="AZ144"/>
    </row>
    <row r="145" spans="1:52" x14ac:dyDescent="0.3">
      <c r="A145" s="4">
        <v>144</v>
      </c>
      <c r="B145" s="6" t="s">
        <v>187</v>
      </c>
      <c r="C145" s="6" t="s">
        <v>15</v>
      </c>
      <c r="D145" s="7">
        <v>37984</v>
      </c>
      <c r="E145" s="6">
        <v>5</v>
      </c>
      <c r="F145" s="6">
        <v>4</v>
      </c>
      <c r="G145" s="6">
        <v>2</v>
      </c>
      <c r="H145" s="6">
        <v>4</v>
      </c>
      <c r="I145" s="6">
        <v>3</v>
      </c>
      <c r="J145" s="6">
        <v>1</v>
      </c>
      <c r="K145" s="6">
        <v>4</v>
      </c>
      <c r="L145" s="6">
        <v>4</v>
      </c>
      <c r="M145" s="6">
        <v>2</v>
      </c>
      <c r="N145" s="6">
        <v>5</v>
      </c>
      <c r="O145" s="6">
        <v>5</v>
      </c>
      <c r="P145" s="6">
        <v>2</v>
      </c>
      <c r="Q145" s="8">
        <f t="shared" si="64"/>
        <v>3</v>
      </c>
      <c r="R145" s="8">
        <f t="shared" si="65"/>
        <v>4</v>
      </c>
      <c r="S145" s="8">
        <f t="shared" si="66"/>
        <v>6</v>
      </c>
      <c r="T145" s="8">
        <f t="shared" si="67"/>
        <v>5</v>
      </c>
      <c r="U145" s="8">
        <f t="shared" si="68"/>
        <v>2</v>
      </c>
      <c r="V145" s="8">
        <f t="shared" si="69"/>
        <v>2</v>
      </c>
      <c r="W145" s="8">
        <f t="shared" si="70"/>
        <v>5</v>
      </c>
      <c r="X145" s="8">
        <f t="shared" si="71"/>
        <v>5</v>
      </c>
      <c r="Y145" s="8">
        <f t="shared" si="72"/>
        <v>4</v>
      </c>
      <c r="Z145" s="8">
        <f t="shared" si="73"/>
        <v>2</v>
      </c>
      <c r="AA145" s="8">
        <f t="shared" si="74"/>
        <v>4</v>
      </c>
      <c r="AB145" s="8">
        <f t="shared" si="75"/>
        <v>4</v>
      </c>
      <c r="AC145" s="6">
        <f t="shared" si="76"/>
        <v>27</v>
      </c>
      <c r="AD145" s="6">
        <f t="shared" si="77"/>
        <v>19</v>
      </c>
      <c r="AE145" s="6">
        <f t="shared" si="78"/>
        <v>46</v>
      </c>
      <c r="AF145" s="6" t="str">
        <f t="shared" si="79"/>
        <v>More Then 40</v>
      </c>
      <c r="AG145" s="6"/>
      <c r="AK145" s="37"/>
      <c r="AL145"/>
      <c r="AM145"/>
      <c r="AN145"/>
      <c r="AO145"/>
      <c r="AP145"/>
      <c r="AQ145"/>
      <c r="AR145"/>
      <c r="AS145"/>
      <c r="AT145"/>
      <c r="AU145"/>
      <c r="AV145"/>
      <c r="AW145"/>
      <c r="AX145"/>
      <c r="AY145"/>
      <c r="AZ145"/>
    </row>
    <row r="146" spans="1:52" x14ac:dyDescent="0.3">
      <c r="A146" s="4">
        <v>145</v>
      </c>
      <c r="B146" s="6" t="s">
        <v>188</v>
      </c>
      <c r="C146" s="6" t="s">
        <v>15</v>
      </c>
      <c r="D146" s="7">
        <v>38005</v>
      </c>
      <c r="E146" s="6">
        <v>5</v>
      </c>
      <c r="F146" s="6">
        <v>1</v>
      </c>
      <c r="G146" s="6">
        <v>4</v>
      </c>
      <c r="H146" s="6">
        <v>3</v>
      </c>
      <c r="I146" s="6">
        <v>6</v>
      </c>
      <c r="J146" s="6">
        <v>5</v>
      </c>
      <c r="K146" s="6">
        <v>7</v>
      </c>
      <c r="L146" s="6">
        <v>7</v>
      </c>
      <c r="M146" s="6">
        <v>2</v>
      </c>
      <c r="N146" s="6">
        <v>6</v>
      </c>
      <c r="O146" s="6">
        <v>4</v>
      </c>
      <c r="P146" s="6">
        <v>4</v>
      </c>
      <c r="Q146" s="8">
        <f t="shared" si="64"/>
        <v>4</v>
      </c>
      <c r="R146" s="8">
        <f t="shared" si="65"/>
        <v>1</v>
      </c>
      <c r="S146" s="8">
        <f t="shared" si="66"/>
        <v>2</v>
      </c>
      <c r="T146" s="8">
        <f t="shared" si="67"/>
        <v>5</v>
      </c>
      <c r="U146" s="8">
        <f t="shared" si="68"/>
        <v>1</v>
      </c>
      <c r="V146" s="8">
        <f t="shared" si="69"/>
        <v>3</v>
      </c>
      <c r="W146" s="8">
        <f t="shared" si="70"/>
        <v>3</v>
      </c>
      <c r="X146" s="8">
        <f t="shared" si="71"/>
        <v>5</v>
      </c>
      <c r="Y146" s="8">
        <f t="shared" si="72"/>
        <v>1</v>
      </c>
      <c r="Z146" s="8">
        <f t="shared" si="73"/>
        <v>4</v>
      </c>
      <c r="AA146" s="8">
        <f t="shared" si="74"/>
        <v>7</v>
      </c>
      <c r="AB146" s="8">
        <f t="shared" si="75"/>
        <v>7</v>
      </c>
      <c r="AC146" s="6">
        <f t="shared" si="76"/>
        <v>19</v>
      </c>
      <c r="AD146" s="6">
        <f t="shared" si="77"/>
        <v>24</v>
      </c>
      <c r="AE146" s="6">
        <f t="shared" si="78"/>
        <v>43</v>
      </c>
      <c r="AF146" s="6" t="str">
        <f t="shared" si="79"/>
        <v>More Then 40</v>
      </c>
      <c r="AG146" s="6"/>
      <c r="AK146" s="37"/>
      <c r="AL146"/>
      <c r="AM146"/>
      <c r="AN146"/>
      <c r="AO146"/>
      <c r="AP146"/>
      <c r="AQ146"/>
      <c r="AR146"/>
      <c r="AS146"/>
      <c r="AT146"/>
      <c r="AU146"/>
      <c r="AV146"/>
      <c r="AW146"/>
      <c r="AX146"/>
      <c r="AY146"/>
      <c r="AZ146"/>
    </row>
    <row r="147" spans="1:52" x14ac:dyDescent="0.3">
      <c r="A147" s="4">
        <v>146</v>
      </c>
      <c r="B147" s="6" t="s">
        <v>189</v>
      </c>
      <c r="C147" s="6" t="s">
        <v>15</v>
      </c>
      <c r="D147" s="7">
        <v>38150</v>
      </c>
      <c r="E147" s="6">
        <v>4</v>
      </c>
      <c r="F147" s="6">
        <v>7</v>
      </c>
      <c r="G147" s="6">
        <v>5</v>
      </c>
      <c r="H147" s="6">
        <v>2</v>
      </c>
      <c r="I147" s="6">
        <v>4</v>
      </c>
      <c r="J147" s="6">
        <v>5</v>
      </c>
      <c r="K147" s="6">
        <v>6</v>
      </c>
      <c r="L147" s="6">
        <v>3</v>
      </c>
      <c r="M147" s="6">
        <v>2</v>
      </c>
      <c r="N147" s="6">
        <v>4</v>
      </c>
      <c r="O147" s="6">
        <v>6</v>
      </c>
      <c r="P147" s="6">
        <v>7</v>
      </c>
      <c r="Q147" s="8">
        <f t="shared" si="64"/>
        <v>5</v>
      </c>
      <c r="R147" s="8">
        <f t="shared" si="65"/>
        <v>3</v>
      </c>
      <c r="S147" s="8">
        <f t="shared" si="66"/>
        <v>2</v>
      </c>
      <c r="T147" s="8">
        <f t="shared" si="67"/>
        <v>5</v>
      </c>
      <c r="U147" s="8">
        <f t="shared" si="68"/>
        <v>3</v>
      </c>
      <c r="V147" s="8">
        <f t="shared" si="69"/>
        <v>1</v>
      </c>
      <c r="W147" s="8">
        <f t="shared" si="70"/>
        <v>0</v>
      </c>
      <c r="X147" s="8">
        <f t="shared" si="71"/>
        <v>4</v>
      </c>
      <c r="Y147" s="8">
        <f t="shared" si="72"/>
        <v>7</v>
      </c>
      <c r="Z147" s="8">
        <f t="shared" si="73"/>
        <v>5</v>
      </c>
      <c r="AA147" s="8">
        <f t="shared" si="74"/>
        <v>6</v>
      </c>
      <c r="AB147" s="8">
        <f t="shared" si="75"/>
        <v>3</v>
      </c>
      <c r="AC147" s="6">
        <f t="shared" si="76"/>
        <v>19</v>
      </c>
      <c r="AD147" s="6">
        <f t="shared" si="77"/>
        <v>25</v>
      </c>
      <c r="AE147" s="6">
        <f t="shared" si="78"/>
        <v>44</v>
      </c>
      <c r="AF147" s="6" t="str">
        <f t="shared" si="79"/>
        <v>More Then 40</v>
      </c>
      <c r="AG147" s="6"/>
      <c r="AK147" s="37"/>
      <c r="AL147"/>
      <c r="AM147"/>
      <c r="AN147"/>
      <c r="AO147"/>
      <c r="AP147"/>
      <c r="AQ147"/>
      <c r="AR147"/>
      <c r="AS147"/>
      <c r="AT147"/>
      <c r="AU147"/>
      <c r="AV147"/>
      <c r="AW147"/>
      <c r="AX147"/>
      <c r="AY147"/>
      <c r="AZ147"/>
    </row>
    <row r="148" spans="1:52" x14ac:dyDescent="0.3">
      <c r="A148" s="4">
        <v>147</v>
      </c>
      <c r="B148" s="6" t="s">
        <v>190</v>
      </c>
      <c r="C148" s="6" t="s">
        <v>15</v>
      </c>
      <c r="D148" s="7">
        <v>38089</v>
      </c>
      <c r="E148" s="6">
        <v>6</v>
      </c>
      <c r="F148" s="6">
        <v>5</v>
      </c>
      <c r="G148" s="6">
        <v>4</v>
      </c>
      <c r="H148" s="6">
        <v>5</v>
      </c>
      <c r="I148" s="6">
        <v>7</v>
      </c>
      <c r="J148" s="6">
        <v>4</v>
      </c>
      <c r="K148" s="6">
        <v>7</v>
      </c>
      <c r="L148" s="6">
        <v>3</v>
      </c>
      <c r="M148" s="6">
        <v>3</v>
      </c>
      <c r="N148" s="6">
        <v>6</v>
      </c>
      <c r="O148" s="6">
        <v>4</v>
      </c>
      <c r="P148" s="6">
        <v>5</v>
      </c>
      <c r="Q148" s="8">
        <f t="shared" si="64"/>
        <v>2</v>
      </c>
      <c r="R148" s="8">
        <f t="shared" si="65"/>
        <v>0</v>
      </c>
      <c r="S148" s="8">
        <f t="shared" si="66"/>
        <v>3</v>
      </c>
      <c r="T148" s="8">
        <f t="shared" si="67"/>
        <v>4</v>
      </c>
      <c r="U148" s="8">
        <f t="shared" si="68"/>
        <v>1</v>
      </c>
      <c r="V148" s="8">
        <f t="shared" si="69"/>
        <v>3</v>
      </c>
      <c r="W148" s="8">
        <f t="shared" si="70"/>
        <v>2</v>
      </c>
      <c r="X148" s="8">
        <f t="shared" si="71"/>
        <v>6</v>
      </c>
      <c r="Y148" s="8">
        <f t="shared" si="72"/>
        <v>5</v>
      </c>
      <c r="Z148" s="8">
        <f t="shared" si="73"/>
        <v>4</v>
      </c>
      <c r="AA148" s="8">
        <f t="shared" si="74"/>
        <v>7</v>
      </c>
      <c r="AB148" s="8">
        <f t="shared" si="75"/>
        <v>3</v>
      </c>
      <c r="AC148" s="6">
        <f t="shared" si="76"/>
        <v>15</v>
      </c>
      <c r="AD148" s="6">
        <f t="shared" si="77"/>
        <v>25</v>
      </c>
      <c r="AE148" s="6">
        <f t="shared" si="78"/>
        <v>40</v>
      </c>
      <c r="AF148" s="6" t="str">
        <f t="shared" si="79"/>
        <v>Less Then 40</v>
      </c>
      <c r="AG148" s="6"/>
      <c r="AK148" s="37"/>
      <c r="AL148"/>
      <c r="AM148"/>
      <c r="AN148"/>
      <c r="AO148"/>
      <c r="AP148"/>
      <c r="AQ148"/>
      <c r="AR148"/>
      <c r="AS148"/>
      <c r="AT148"/>
      <c r="AU148"/>
      <c r="AV148"/>
      <c r="AW148"/>
      <c r="AX148"/>
      <c r="AY148"/>
      <c r="AZ148"/>
    </row>
    <row r="149" spans="1:52" x14ac:dyDescent="0.3">
      <c r="A149" s="4">
        <v>148</v>
      </c>
      <c r="B149" s="6" t="s">
        <v>191</v>
      </c>
      <c r="C149" s="6" t="s">
        <v>14</v>
      </c>
      <c r="D149" s="7">
        <v>36726</v>
      </c>
      <c r="E149" s="6">
        <v>6</v>
      </c>
      <c r="F149" s="6">
        <v>6</v>
      </c>
      <c r="G149" s="6">
        <v>5</v>
      </c>
      <c r="H149" s="6">
        <v>1</v>
      </c>
      <c r="I149" s="6">
        <v>2</v>
      </c>
      <c r="J149" s="6">
        <v>7</v>
      </c>
      <c r="K149" s="6">
        <v>2</v>
      </c>
      <c r="L149" s="6">
        <v>6</v>
      </c>
      <c r="M149" s="6">
        <v>5</v>
      </c>
      <c r="N149" s="6">
        <v>7</v>
      </c>
      <c r="O149" s="6">
        <v>1</v>
      </c>
      <c r="P149" s="6">
        <v>2</v>
      </c>
      <c r="Q149" s="8">
        <f t="shared" si="64"/>
        <v>6</v>
      </c>
      <c r="R149" s="8">
        <f t="shared" si="65"/>
        <v>5</v>
      </c>
      <c r="S149" s="8">
        <f t="shared" si="66"/>
        <v>0</v>
      </c>
      <c r="T149" s="8">
        <f t="shared" si="67"/>
        <v>2</v>
      </c>
      <c r="U149" s="8">
        <f t="shared" si="68"/>
        <v>0</v>
      </c>
      <c r="V149" s="8">
        <f t="shared" si="69"/>
        <v>6</v>
      </c>
      <c r="W149" s="8">
        <f t="shared" si="70"/>
        <v>5</v>
      </c>
      <c r="X149" s="8">
        <f t="shared" si="71"/>
        <v>6</v>
      </c>
      <c r="Y149" s="8">
        <f t="shared" si="72"/>
        <v>6</v>
      </c>
      <c r="Z149" s="8">
        <f t="shared" si="73"/>
        <v>5</v>
      </c>
      <c r="AA149" s="8">
        <f t="shared" si="74"/>
        <v>2</v>
      </c>
      <c r="AB149" s="8">
        <f t="shared" si="75"/>
        <v>6</v>
      </c>
      <c r="AC149" s="6">
        <f t="shared" si="76"/>
        <v>24</v>
      </c>
      <c r="AD149" s="6">
        <f t="shared" si="77"/>
        <v>25</v>
      </c>
      <c r="AE149" s="6">
        <f t="shared" si="78"/>
        <v>49</v>
      </c>
      <c r="AF149" s="6" t="str">
        <f t="shared" si="79"/>
        <v>More Then 40</v>
      </c>
      <c r="AG149" s="6"/>
      <c r="AK149" s="37"/>
      <c r="AL149"/>
      <c r="AM149"/>
      <c r="AN149"/>
      <c r="AO149"/>
      <c r="AP149"/>
      <c r="AQ149"/>
      <c r="AR149"/>
      <c r="AS149"/>
      <c r="AT149"/>
      <c r="AU149"/>
      <c r="AV149"/>
      <c r="AW149"/>
      <c r="AX149"/>
      <c r="AY149"/>
      <c r="AZ149"/>
    </row>
    <row r="150" spans="1:52" x14ac:dyDescent="0.3">
      <c r="A150" s="4">
        <v>149</v>
      </c>
      <c r="B150" s="6" t="s">
        <v>192</v>
      </c>
      <c r="C150" s="6" t="s">
        <v>14</v>
      </c>
      <c r="D150" s="7">
        <v>38322</v>
      </c>
      <c r="E150" s="6">
        <v>5</v>
      </c>
      <c r="F150" s="6">
        <v>5</v>
      </c>
      <c r="G150" s="6">
        <v>2</v>
      </c>
      <c r="H150" s="6">
        <v>4</v>
      </c>
      <c r="I150" s="6">
        <v>5</v>
      </c>
      <c r="J150" s="6">
        <v>6</v>
      </c>
      <c r="K150" s="6">
        <v>5</v>
      </c>
      <c r="L150" s="6">
        <v>5</v>
      </c>
      <c r="M150" s="6">
        <v>2</v>
      </c>
      <c r="N150" s="6">
        <v>1</v>
      </c>
      <c r="O150" s="6">
        <v>4</v>
      </c>
      <c r="P150" s="6">
        <v>5</v>
      </c>
      <c r="Q150" s="8">
        <f t="shared" si="64"/>
        <v>3</v>
      </c>
      <c r="R150" s="8">
        <f t="shared" si="65"/>
        <v>2</v>
      </c>
      <c r="S150" s="8">
        <f t="shared" si="66"/>
        <v>1</v>
      </c>
      <c r="T150" s="8">
        <f t="shared" si="67"/>
        <v>5</v>
      </c>
      <c r="U150" s="8">
        <f t="shared" si="68"/>
        <v>6</v>
      </c>
      <c r="V150" s="8">
        <f t="shared" si="69"/>
        <v>3</v>
      </c>
      <c r="W150" s="8">
        <f t="shared" si="70"/>
        <v>2</v>
      </c>
      <c r="X150" s="8">
        <f t="shared" si="71"/>
        <v>5</v>
      </c>
      <c r="Y150" s="8">
        <f t="shared" si="72"/>
        <v>5</v>
      </c>
      <c r="Z150" s="8">
        <f t="shared" si="73"/>
        <v>2</v>
      </c>
      <c r="AA150" s="8">
        <f t="shared" si="74"/>
        <v>5</v>
      </c>
      <c r="AB150" s="8">
        <f t="shared" si="75"/>
        <v>5</v>
      </c>
      <c r="AC150" s="6">
        <f t="shared" si="76"/>
        <v>22</v>
      </c>
      <c r="AD150" s="6">
        <f t="shared" si="77"/>
        <v>22</v>
      </c>
      <c r="AE150" s="6">
        <f t="shared" si="78"/>
        <v>44</v>
      </c>
      <c r="AF150" s="6" t="str">
        <f t="shared" si="79"/>
        <v>More Then 40</v>
      </c>
      <c r="AG150" s="6"/>
      <c r="AK150" s="37"/>
      <c r="AL150"/>
      <c r="AM150"/>
      <c r="AN150"/>
      <c r="AO150"/>
      <c r="AP150"/>
      <c r="AQ150"/>
      <c r="AR150"/>
      <c r="AS150"/>
      <c r="AT150"/>
      <c r="AU150"/>
      <c r="AV150"/>
      <c r="AW150"/>
      <c r="AX150"/>
      <c r="AY150"/>
      <c r="AZ150"/>
    </row>
    <row r="151" spans="1:52" x14ac:dyDescent="0.3">
      <c r="A151" s="4">
        <v>150</v>
      </c>
      <c r="B151" s="6" t="s">
        <v>193</v>
      </c>
      <c r="C151" s="6" t="s">
        <v>14</v>
      </c>
      <c r="D151" s="7">
        <v>38372</v>
      </c>
      <c r="E151" s="6">
        <v>7</v>
      </c>
      <c r="F151" s="6">
        <v>7</v>
      </c>
      <c r="G151" s="6">
        <v>4</v>
      </c>
      <c r="H151" s="6">
        <v>4</v>
      </c>
      <c r="I151" s="6">
        <v>4</v>
      </c>
      <c r="J151" s="6">
        <v>5</v>
      </c>
      <c r="K151" s="6">
        <v>4</v>
      </c>
      <c r="L151" s="6">
        <v>7</v>
      </c>
      <c r="M151" s="6">
        <v>4</v>
      </c>
      <c r="N151" s="6">
        <v>6</v>
      </c>
      <c r="O151" s="6">
        <v>4</v>
      </c>
      <c r="P151" s="6">
        <v>4</v>
      </c>
      <c r="Q151" s="8">
        <f t="shared" si="64"/>
        <v>3</v>
      </c>
      <c r="R151" s="8">
        <f t="shared" si="65"/>
        <v>3</v>
      </c>
      <c r="S151" s="8">
        <f t="shared" si="66"/>
        <v>2</v>
      </c>
      <c r="T151" s="8">
        <f t="shared" si="67"/>
        <v>3</v>
      </c>
      <c r="U151" s="8">
        <f t="shared" si="68"/>
        <v>1</v>
      </c>
      <c r="V151" s="8">
        <f t="shared" si="69"/>
        <v>3</v>
      </c>
      <c r="W151" s="8">
        <f t="shared" si="70"/>
        <v>3</v>
      </c>
      <c r="X151" s="8">
        <f t="shared" si="71"/>
        <v>7</v>
      </c>
      <c r="Y151" s="8">
        <f t="shared" si="72"/>
        <v>7</v>
      </c>
      <c r="Z151" s="8">
        <f t="shared" si="73"/>
        <v>4</v>
      </c>
      <c r="AA151" s="8">
        <f t="shared" si="74"/>
        <v>4</v>
      </c>
      <c r="AB151" s="8">
        <f t="shared" si="75"/>
        <v>7</v>
      </c>
      <c r="AC151" s="6">
        <f t="shared" si="76"/>
        <v>18</v>
      </c>
      <c r="AD151" s="6">
        <f t="shared" si="77"/>
        <v>29</v>
      </c>
      <c r="AE151" s="6">
        <f t="shared" si="78"/>
        <v>47</v>
      </c>
      <c r="AF151" s="6" t="str">
        <f t="shared" si="79"/>
        <v>More Then 40</v>
      </c>
      <c r="AG151" s="6"/>
      <c r="AK151" s="37"/>
      <c r="AL151"/>
      <c r="AM151"/>
      <c r="AN151"/>
      <c r="AO151"/>
      <c r="AP151"/>
      <c r="AQ151"/>
      <c r="AR151"/>
      <c r="AS151"/>
      <c r="AT151"/>
      <c r="AU151"/>
      <c r="AV151"/>
      <c r="AW151"/>
      <c r="AX151"/>
      <c r="AY151"/>
      <c r="AZ151"/>
    </row>
    <row r="152" spans="1:52" x14ac:dyDescent="0.3">
      <c r="A152" s="4">
        <v>151</v>
      </c>
      <c r="B152" s="6" t="s">
        <v>194</v>
      </c>
      <c r="C152" s="6" t="s">
        <v>14</v>
      </c>
      <c r="D152" s="7">
        <v>37664</v>
      </c>
      <c r="E152" s="6">
        <v>4</v>
      </c>
      <c r="F152" s="6">
        <v>7</v>
      </c>
      <c r="G152" s="6">
        <v>7</v>
      </c>
      <c r="H152" s="6">
        <v>6</v>
      </c>
      <c r="I152" s="6">
        <v>7</v>
      </c>
      <c r="J152" s="6">
        <v>1</v>
      </c>
      <c r="K152" s="6">
        <v>4</v>
      </c>
      <c r="L152" s="6">
        <v>4</v>
      </c>
      <c r="M152" s="6">
        <v>7</v>
      </c>
      <c r="N152" s="6">
        <v>5</v>
      </c>
      <c r="O152" s="6">
        <v>6</v>
      </c>
      <c r="P152" s="6">
        <v>4</v>
      </c>
      <c r="Q152" s="8">
        <f t="shared" si="64"/>
        <v>1</v>
      </c>
      <c r="R152" s="8">
        <f t="shared" si="65"/>
        <v>0</v>
      </c>
      <c r="S152" s="8">
        <f t="shared" si="66"/>
        <v>6</v>
      </c>
      <c r="T152" s="8">
        <f t="shared" si="67"/>
        <v>0</v>
      </c>
      <c r="U152" s="8">
        <f t="shared" si="68"/>
        <v>2</v>
      </c>
      <c r="V152" s="8">
        <f t="shared" si="69"/>
        <v>1</v>
      </c>
      <c r="W152" s="8">
        <f t="shared" si="70"/>
        <v>3</v>
      </c>
      <c r="X152" s="8">
        <f t="shared" si="71"/>
        <v>4</v>
      </c>
      <c r="Y152" s="8">
        <f t="shared" si="72"/>
        <v>7</v>
      </c>
      <c r="Z152" s="8">
        <f t="shared" si="73"/>
        <v>7</v>
      </c>
      <c r="AA152" s="8">
        <f t="shared" si="74"/>
        <v>4</v>
      </c>
      <c r="AB152" s="8">
        <f t="shared" si="75"/>
        <v>4</v>
      </c>
      <c r="AC152" s="6">
        <f t="shared" si="76"/>
        <v>13</v>
      </c>
      <c r="AD152" s="6">
        <f t="shared" si="77"/>
        <v>26</v>
      </c>
      <c r="AE152" s="6">
        <f t="shared" si="78"/>
        <v>39</v>
      </c>
      <c r="AF152" s="6" t="str">
        <f t="shared" si="79"/>
        <v>Less Then 40</v>
      </c>
      <c r="AG152" s="6"/>
      <c r="AH152" s="5">
        <v>50</v>
      </c>
      <c r="AI152" s="5">
        <v>10</v>
      </c>
      <c r="AK152" s="37"/>
      <c r="AL152"/>
      <c r="AM152"/>
      <c r="AN152"/>
      <c r="AO152"/>
      <c r="AP152"/>
      <c r="AQ152"/>
      <c r="AR152"/>
      <c r="AS152"/>
      <c r="AT152"/>
      <c r="AU152"/>
      <c r="AV152"/>
      <c r="AW152"/>
      <c r="AX152"/>
      <c r="AY152"/>
      <c r="AZ152"/>
    </row>
    <row r="153" spans="1:52" x14ac:dyDescent="0.3">
      <c r="A153" s="4">
        <v>152</v>
      </c>
      <c r="B153" s="6" t="s">
        <v>195</v>
      </c>
      <c r="C153" s="6" t="s">
        <v>14</v>
      </c>
      <c r="D153" s="7">
        <v>37987</v>
      </c>
      <c r="E153" s="6">
        <v>1</v>
      </c>
      <c r="F153" s="6">
        <v>7</v>
      </c>
      <c r="G153" s="6">
        <v>1</v>
      </c>
      <c r="H153" s="6">
        <v>7</v>
      </c>
      <c r="I153" s="6">
        <v>1</v>
      </c>
      <c r="J153" s="6">
        <v>4</v>
      </c>
      <c r="K153" s="6">
        <v>2</v>
      </c>
      <c r="L153" s="6">
        <v>1</v>
      </c>
      <c r="M153" s="6">
        <v>1</v>
      </c>
      <c r="N153" s="6">
        <v>7</v>
      </c>
      <c r="O153" s="6">
        <v>7</v>
      </c>
      <c r="P153" s="6">
        <v>2</v>
      </c>
      <c r="Q153" s="8">
        <f t="shared" si="64"/>
        <v>0</v>
      </c>
      <c r="R153" s="8">
        <f t="shared" si="65"/>
        <v>6</v>
      </c>
      <c r="S153" s="8">
        <f t="shared" si="66"/>
        <v>3</v>
      </c>
      <c r="T153" s="8">
        <f t="shared" si="67"/>
        <v>6</v>
      </c>
      <c r="U153" s="8">
        <f t="shared" si="68"/>
        <v>0</v>
      </c>
      <c r="V153" s="8">
        <f t="shared" si="69"/>
        <v>0</v>
      </c>
      <c r="W153" s="8">
        <f t="shared" si="70"/>
        <v>5</v>
      </c>
      <c r="X153" s="8">
        <f t="shared" si="71"/>
        <v>1</v>
      </c>
      <c r="Y153" s="8">
        <f t="shared" si="72"/>
        <v>7</v>
      </c>
      <c r="Z153" s="8">
        <f t="shared" si="73"/>
        <v>1</v>
      </c>
      <c r="AA153" s="8">
        <f t="shared" si="74"/>
        <v>2</v>
      </c>
      <c r="AB153" s="8">
        <f t="shared" si="75"/>
        <v>1</v>
      </c>
      <c r="AC153" s="6">
        <f t="shared" si="76"/>
        <v>20</v>
      </c>
      <c r="AD153" s="6">
        <f t="shared" si="77"/>
        <v>12</v>
      </c>
      <c r="AE153" s="6">
        <f t="shared" si="78"/>
        <v>32</v>
      </c>
      <c r="AF153" s="6" t="str">
        <f t="shared" si="79"/>
        <v>Less Then 40</v>
      </c>
      <c r="AG153" s="6"/>
      <c r="AH153" s="5">
        <v>50</v>
      </c>
      <c r="AI153" s="5">
        <v>10</v>
      </c>
      <c r="AK153" s="37"/>
      <c r="AL153"/>
      <c r="AM153"/>
      <c r="AN153"/>
      <c r="AO153"/>
      <c r="AP153"/>
      <c r="AQ153"/>
      <c r="AR153"/>
      <c r="AS153"/>
      <c r="AT153"/>
      <c r="AU153"/>
      <c r="AV153"/>
      <c r="AW153"/>
      <c r="AX153"/>
      <c r="AY153"/>
      <c r="AZ153"/>
    </row>
    <row r="154" spans="1:52" x14ac:dyDescent="0.3">
      <c r="A154" s="4">
        <v>153</v>
      </c>
      <c r="B154" s="6" t="s">
        <v>196</v>
      </c>
      <c r="C154" s="6" t="s">
        <v>15</v>
      </c>
      <c r="D154" s="7">
        <v>37933</v>
      </c>
      <c r="E154" s="6">
        <v>4</v>
      </c>
      <c r="F154" s="6">
        <v>5</v>
      </c>
      <c r="G154" s="6">
        <v>1</v>
      </c>
      <c r="H154" s="6">
        <v>1</v>
      </c>
      <c r="I154" s="6">
        <v>6</v>
      </c>
      <c r="J154" s="6">
        <v>7</v>
      </c>
      <c r="K154" s="6">
        <v>7</v>
      </c>
      <c r="L154" s="6">
        <v>7</v>
      </c>
      <c r="M154" s="6">
        <v>1</v>
      </c>
      <c r="N154" s="6">
        <v>4</v>
      </c>
      <c r="O154" s="6">
        <v>4</v>
      </c>
      <c r="P154" s="6">
        <v>6</v>
      </c>
      <c r="Q154" s="8">
        <f t="shared" si="64"/>
        <v>6</v>
      </c>
      <c r="R154" s="8">
        <f t="shared" si="65"/>
        <v>1</v>
      </c>
      <c r="S154" s="8">
        <f t="shared" si="66"/>
        <v>0</v>
      </c>
      <c r="T154" s="8">
        <f t="shared" si="67"/>
        <v>6</v>
      </c>
      <c r="U154" s="8">
        <f t="shared" si="68"/>
        <v>3</v>
      </c>
      <c r="V154" s="8">
        <f t="shared" si="69"/>
        <v>3</v>
      </c>
      <c r="W154" s="8">
        <f t="shared" si="70"/>
        <v>1</v>
      </c>
      <c r="X154" s="8">
        <f t="shared" si="71"/>
        <v>4</v>
      </c>
      <c r="Y154" s="8">
        <f t="shared" si="72"/>
        <v>5</v>
      </c>
      <c r="Z154" s="8">
        <f t="shared" si="73"/>
        <v>1</v>
      </c>
      <c r="AA154" s="8">
        <f t="shared" si="74"/>
        <v>7</v>
      </c>
      <c r="AB154" s="8">
        <f t="shared" si="75"/>
        <v>7</v>
      </c>
      <c r="AC154" s="6">
        <f t="shared" si="76"/>
        <v>20</v>
      </c>
      <c r="AD154" s="6">
        <f t="shared" si="77"/>
        <v>24</v>
      </c>
      <c r="AE154" s="6">
        <f t="shared" si="78"/>
        <v>44</v>
      </c>
      <c r="AF154" s="6" t="str">
        <f t="shared" si="79"/>
        <v>More Then 40</v>
      </c>
      <c r="AG154" s="6"/>
      <c r="AH154" s="5">
        <v>52</v>
      </c>
      <c r="AI154" s="5">
        <v>20</v>
      </c>
      <c r="AK154" s="37"/>
      <c r="AL154"/>
      <c r="AM154"/>
      <c r="AN154"/>
      <c r="AO154"/>
      <c r="AP154"/>
      <c r="AQ154"/>
      <c r="AR154"/>
      <c r="AS154"/>
      <c r="AT154"/>
      <c r="AU154"/>
      <c r="AV154"/>
      <c r="AW154"/>
      <c r="AX154"/>
      <c r="AY154"/>
      <c r="AZ154"/>
    </row>
    <row r="155" spans="1:52" x14ac:dyDescent="0.3">
      <c r="A155" s="4">
        <v>154</v>
      </c>
      <c r="B155" s="6" t="s">
        <v>197</v>
      </c>
      <c r="C155" s="6" t="s">
        <v>15</v>
      </c>
      <c r="D155" s="7">
        <v>38151</v>
      </c>
      <c r="E155" s="6">
        <v>4</v>
      </c>
      <c r="F155" s="6">
        <v>7</v>
      </c>
      <c r="G155" s="6">
        <v>5</v>
      </c>
      <c r="H155" s="6">
        <v>2</v>
      </c>
      <c r="I155" s="6">
        <v>5</v>
      </c>
      <c r="J155" s="6">
        <v>7</v>
      </c>
      <c r="K155" s="6">
        <v>7</v>
      </c>
      <c r="L155" s="6">
        <v>4</v>
      </c>
      <c r="M155" s="6">
        <v>6</v>
      </c>
      <c r="N155" s="6">
        <v>1</v>
      </c>
      <c r="O155" s="6">
        <v>5</v>
      </c>
      <c r="P155" s="6">
        <v>7</v>
      </c>
      <c r="Q155" s="8">
        <f t="shared" si="64"/>
        <v>5</v>
      </c>
      <c r="R155" s="8">
        <f t="shared" si="65"/>
        <v>2</v>
      </c>
      <c r="S155" s="8">
        <f t="shared" si="66"/>
        <v>0</v>
      </c>
      <c r="T155" s="8">
        <f t="shared" si="67"/>
        <v>1</v>
      </c>
      <c r="U155" s="8">
        <f t="shared" si="68"/>
        <v>6</v>
      </c>
      <c r="V155" s="8">
        <f t="shared" si="69"/>
        <v>2</v>
      </c>
      <c r="W155" s="8">
        <f t="shared" si="70"/>
        <v>0</v>
      </c>
      <c r="X155" s="8">
        <f t="shared" si="71"/>
        <v>4</v>
      </c>
      <c r="Y155" s="8">
        <f t="shared" si="72"/>
        <v>7</v>
      </c>
      <c r="Z155" s="8">
        <f t="shared" si="73"/>
        <v>5</v>
      </c>
      <c r="AA155" s="8">
        <f t="shared" si="74"/>
        <v>7</v>
      </c>
      <c r="AB155" s="8">
        <f t="shared" si="75"/>
        <v>4</v>
      </c>
      <c r="AC155" s="6">
        <f t="shared" si="76"/>
        <v>16</v>
      </c>
      <c r="AD155" s="6">
        <f t="shared" si="77"/>
        <v>27</v>
      </c>
      <c r="AE155" s="6">
        <f t="shared" si="78"/>
        <v>43</v>
      </c>
      <c r="AF155" s="6" t="str">
        <f t="shared" si="79"/>
        <v>More Then 40</v>
      </c>
      <c r="AG155" s="6"/>
      <c r="AH155" s="5">
        <v>52</v>
      </c>
      <c r="AI155" s="5">
        <v>30</v>
      </c>
      <c r="AK155" s="37"/>
      <c r="AL155"/>
      <c r="AM155"/>
      <c r="AN155"/>
      <c r="AO155"/>
      <c r="AP155"/>
      <c r="AQ155"/>
      <c r="AR155"/>
      <c r="AS155"/>
      <c r="AT155"/>
      <c r="AU155"/>
      <c r="AV155"/>
      <c r="AW155"/>
      <c r="AX155"/>
      <c r="AY155"/>
      <c r="AZ155"/>
    </row>
    <row r="156" spans="1:52" x14ac:dyDescent="0.3">
      <c r="A156" s="4">
        <v>155</v>
      </c>
      <c r="B156" s="6" t="s">
        <v>198</v>
      </c>
      <c r="C156" s="6" t="s">
        <v>15</v>
      </c>
      <c r="D156" s="7">
        <v>38099</v>
      </c>
      <c r="E156" s="6">
        <v>5</v>
      </c>
      <c r="F156" s="6">
        <v>4</v>
      </c>
      <c r="G156" s="6">
        <v>1</v>
      </c>
      <c r="H156" s="6">
        <v>3</v>
      </c>
      <c r="I156" s="6">
        <v>6</v>
      </c>
      <c r="J156" s="6">
        <v>7</v>
      </c>
      <c r="K156" s="6">
        <v>7</v>
      </c>
      <c r="L156" s="6">
        <v>7</v>
      </c>
      <c r="M156" s="6">
        <v>4</v>
      </c>
      <c r="N156" s="6">
        <v>2</v>
      </c>
      <c r="O156" s="6">
        <v>4</v>
      </c>
      <c r="P156" s="6">
        <v>6</v>
      </c>
      <c r="Q156" s="8">
        <f t="shared" si="64"/>
        <v>4</v>
      </c>
      <c r="R156" s="8">
        <f t="shared" si="65"/>
        <v>1</v>
      </c>
      <c r="S156" s="8">
        <f t="shared" si="66"/>
        <v>0</v>
      </c>
      <c r="T156" s="8">
        <f t="shared" si="67"/>
        <v>3</v>
      </c>
      <c r="U156" s="8">
        <f t="shared" si="68"/>
        <v>5</v>
      </c>
      <c r="V156" s="8">
        <f t="shared" si="69"/>
        <v>3</v>
      </c>
      <c r="W156" s="8">
        <f t="shared" si="70"/>
        <v>1</v>
      </c>
      <c r="X156" s="8">
        <f t="shared" si="71"/>
        <v>5</v>
      </c>
      <c r="Y156" s="8">
        <f t="shared" si="72"/>
        <v>4</v>
      </c>
      <c r="Z156" s="8">
        <f t="shared" si="73"/>
        <v>1</v>
      </c>
      <c r="AA156" s="8">
        <f t="shared" si="74"/>
        <v>7</v>
      </c>
      <c r="AB156" s="8">
        <f t="shared" si="75"/>
        <v>7</v>
      </c>
      <c r="AC156" s="6">
        <f t="shared" si="76"/>
        <v>17</v>
      </c>
      <c r="AD156" s="6">
        <f t="shared" si="77"/>
        <v>24</v>
      </c>
      <c r="AE156" s="6">
        <f t="shared" si="78"/>
        <v>41</v>
      </c>
      <c r="AF156" s="6" t="str">
        <f t="shared" si="79"/>
        <v>More Then 40</v>
      </c>
      <c r="AG156" s="6"/>
      <c r="AH156" s="5">
        <v>52</v>
      </c>
      <c r="AI156" s="5">
        <v>30</v>
      </c>
      <c r="AK156" s="37"/>
      <c r="AL156"/>
      <c r="AM156"/>
      <c r="AN156"/>
      <c r="AO156"/>
      <c r="AP156"/>
      <c r="AQ156"/>
      <c r="AR156"/>
      <c r="AS156"/>
      <c r="AT156"/>
      <c r="AU156"/>
      <c r="AV156"/>
      <c r="AW156"/>
      <c r="AX156"/>
      <c r="AY156"/>
      <c r="AZ156"/>
    </row>
    <row r="157" spans="1:52" x14ac:dyDescent="0.3">
      <c r="A157" s="4">
        <v>156</v>
      </c>
      <c r="B157" s="6" t="s">
        <v>199</v>
      </c>
      <c r="C157" s="6" t="s">
        <v>15</v>
      </c>
      <c r="D157" s="7">
        <v>38340</v>
      </c>
      <c r="E157" s="6">
        <v>5</v>
      </c>
      <c r="F157" s="6">
        <v>2</v>
      </c>
      <c r="G157" s="6">
        <v>4</v>
      </c>
      <c r="H157" s="6">
        <v>4</v>
      </c>
      <c r="I157" s="6">
        <v>7</v>
      </c>
      <c r="J157" s="6">
        <v>6</v>
      </c>
      <c r="K157" s="6">
        <v>5</v>
      </c>
      <c r="L157" s="6">
        <v>4</v>
      </c>
      <c r="M157" s="6">
        <v>3</v>
      </c>
      <c r="N157" s="6">
        <v>3</v>
      </c>
      <c r="O157" s="6">
        <v>4</v>
      </c>
      <c r="P157" s="6">
        <v>6</v>
      </c>
      <c r="Q157" s="8">
        <f t="shared" si="64"/>
        <v>3</v>
      </c>
      <c r="R157" s="8">
        <f t="shared" si="65"/>
        <v>0</v>
      </c>
      <c r="S157" s="8">
        <f t="shared" si="66"/>
        <v>1</v>
      </c>
      <c r="T157" s="8">
        <f t="shared" si="67"/>
        <v>4</v>
      </c>
      <c r="U157" s="8">
        <f t="shared" si="68"/>
        <v>4</v>
      </c>
      <c r="V157" s="8">
        <f t="shared" si="69"/>
        <v>3</v>
      </c>
      <c r="W157" s="8">
        <f t="shared" si="70"/>
        <v>1</v>
      </c>
      <c r="X157" s="8">
        <f t="shared" si="71"/>
        <v>5</v>
      </c>
      <c r="Y157" s="8">
        <f t="shared" si="72"/>
        <v>2</v>
      </c>
      <c r="Z157" s="8">
        <f t="shared" si="73"/>
        <v>4</v>
      </c>
      <c r="AA157" s="8">
        <f t="shared" si="74"/>
        <v>5</v>
      </c>
      <c r="AB157" s="8">
        <f t="shared" si="75"/>
        <v>4</v>
      </c>
      <c r="AC157" s="6">
        <f t="shared" si="76"/>
        <v>16</v>
      </c>
      <c r="AD157" s="6">
        <f t="shared" si="77"/>
        <v>20</v>
      </c>
      <c r="AE157" s="6">
        <f t="shared" si="78"/>
        <v>36</v>
      </c>
      <c r="AF157" s="6" t="str">
        <f t="shared" si="79"/>
        <v>Less Then 40</v>
      </c>
      <c r="AG157" s="6"/>
      <c r="AH157" s="5">
        <v>55</v>
      </c>
      <c r="AI157" s="5">
        <v>30</v>
      </c>
      <c r="AK157" s="37"/>
      <c r="AL157"/>
      <c r="AM157"/>
      <c r="AN157"/>
      <c r="AO157"/>
      <c r="AP157"/>
      <c r="AQ157"/>
      <c r="AR157"/>
      <c r="AS157"/>
      <c r="AT157"/>
      <c r="AU157"/>
      <c r="AV157"/>
      <c r="AW157"/>
      <c r="AX157"/>
      <c r="AY157"/>
      <c r="AZ157"/>
    </row>
    <row r="158" spans="1:52" x14ac:dyDescent="0.3">
      <c r="A158" s="4">
        <v>157</v>
      </c>
      <c r="B158" s="6" t="s">
        <v>200</v>
      </c>
      <c r="C158" s="6" t="s">
        <v>43</v>
      </c>
      <c r="D158" s="7">
        <v>38087</v>
      </c>
      <c r="E158" s="6">
        <v>5</v>
      </c>
      <c r="F158" s="6">
        <v>4</v>
      </c>
      <c r="G158" s="6">
        <v>1</v>
      </c>
      <c r="H158" s="6">
        <v>3</v>
      </c>
      <c r="I158" s="6">
        <v>6</v>
      </c>
      <c r="J158" s="6">
        <v>7</v>
      </c>
      <c r="K158" s="6">
        <v>3</v>
      </c>
      <c r="L158" s="6">
        <v>7</v>
      </c>
      <c r="M158" s="6">
        <v>4</v>
      </c>
      <c r="N158" s="6">
        <v>2</v>
      </c>
      <c r="O158" s="6">
        <v>7</v>
      </c>
      <c r="P158" s="6">
        <v>5</v>
      </c>
      <c r="Q158" s="8">
        <f t="shared" si="64"/>
        <v>4</v>
      </c>
      <c r="R158" s="8">
        <f t="shared" si="65"/>
        <v>1</v>
      </c>
      <c r="S158" s="8">
        <f t="shared" si="66"/>
        <v>0</v>
      </c>
      <c r="T158" s="8">
        <f t="shared" si="67"/>
        <v>3</v>
      </c>
      <c r="U158" s="8">
        <f t="shared" si="68"/>
        <v>5</v>
      </c>
      <c r="V158" s="8">
        <f t="shared" si="69"/>
        <v>0</v>
      </c>
      <c r="W158" s="8">
        <f t="shared" si="70"/>
        <v>2</v>
      </c>
      <c r="X158" s="8">
        <f t="shared" si="71"/>
        <v>5</v>
      </c>
      <c r="Y158" s="8">
        <f t="shared" si="72"/>
        <v>4</v>
      </c>
      <c r="Z158" s="8">
        <f t="shared" si="73"/>
        <v>1</v>
      </c>
      <c r="AA158" s="8">
        <f t="shared" si="74"/>
        <v>3</v>
      </c>
      <c r="AB158" s="8">
        <f t="shared" si="75"/>
        <v>7</v>
      </c>
      <c r="AC158" s="6">
        <f t="shared" si="76"/>
        <v>15</v>
      </c>
      <c r="AD158" s="6">
        <f t="shared" si="77"/>
        <v>20</v>
      </c>
      <c r="AE158" s="6">
        <f t="shared" si="78"/>
        <v>35</v>
      </c>
      <c r="AF158" s="6" t="str">
        <f t="shared" si="79"/>
        <v>Less Then 40</v>
      </c>
      <c r="AG158" s="6"/>
      <c r="AH158" s="5">
        <v>55</v>
      </c>
      <c r="AI158" s="5">
        <v>40</v>
      </c>
      <c r="AK158" s="37"/>
      <c r="AL158"/>
      <c r="AM158"/>
      <c r="AN158"/>
      <c r="AO158"/>
      <c r="AP158"/>
      <c r="AQ158"/>
      <c r="AR158"/>
      <c r="AS158"/>
      <c r="AT158"/>
      <c r="AU158"/>
      <c r="AV158"/>
      <c r="AW158"/>
      <c r="AX158"/>
      <c r="AY158"/>
      <c r="AZ158"/>
    </row>
    <row r="159" spans="1:52" x14ac:dyDescent="0.3">
      <c r="A159" s="4">
        <v>158</v>
      </c>
      <c r="B159" s="6" t="s">
        <v>201</v>
      </c>
      <c r="C159" s="6" t="s">
        <v>14</v>
      </c>
      <c r="D159" s="7">
        <v>38080</v>
      </c>
      <c r="E159" s="6">
        <v>6</v>
      </c>
      <c r="F159" s="6">
        <v>7</v>
      </c>
      <c r="G159" s="6">
        <v>7</v>
      </c>
      <c r="H159" s="6">
        <v>6</v>
      </c>
      <c r="I159" s="6">
        <v>6</v>
      </c>
      <c r="J159" s="6">
        <v>4</v>
      </c>
      <c r="K159" s="6">
        <v>6</v>
      </c>
      <c r="L159" s="6">
        <v>6</v>
      </c>
      <c r="M159" s="6">
        <v>3</v>
      </c>
      <c r="N159" s="6">
        <v>2</v>
      </c>
      <c r="O159" s="6">
        <v>5</v>
      </c>
      <c r="P159" s="6">
        <v>5</v>
      </c>
      <c r="Q159" s="8">
        <f t="shared" si="64"/>
        <v>1</v>
      </c>
      <c r="R159" s="8">
        <f t="shared" si="65"/>
        <v>1</v>
      </c>
      <c r="S159" s="8">
        <f t="shared" si="66"/>
        <v>3</v>
      </c>
      <c r="T159" s="8">
        <f t="shared" si="67"/>
        <v>4</v>
      </c>
      <c r="U159" s="8">
        <f t="shared" si="68"/>
        <v>5</v>
      </c>
      <c r="V159" s="8">
        <f t="shared" si="69"/>
        <v>2</v>
      </c>
      <c r="W159" s="8">
        <f t="shared" si="70"/>
        <v>2</v>
      </c>
      <c r="X159" s="8">
        <f t="shared" si="71"/>
        <v>6</v>
      </c>
      <c r="Y159" s="8">
        <f t="shared" si="72"/>
        <v>7</v>
      </c>
      <c r="Z159" s="8">
        <f t="shared" si="73"/>
        <v>7</v>
      </c>
      <c r="AA159" s="8">
        <f t="shared" si="74"/>
        <v>6</v>
      </c>
      <c r="AB159" s="8">
        <f t="shared" si="75"/>
        <v>6</v>
      </c>
      <c r="AC159" s="6">
        <f t="shared" si="76"/>
        <v>18</v>
      </c>
      <c r="AD159" s="6">
        <f t="shared" si="77"/>
        <v>32</v>
      </c>
      <c r="AE159" s="6">
        <f t="shared" si="78"/>
        <v>50</v>
      </c>
      <c r="AF159" s="6" t="str">
        <f t="shared" si="79"/>
        <v>More Then 40</v>
      </c>
      <c r="AG159" s="6"/>
      <c r="AH159" s="5">
        <v>55</v>
      </c>
      <c r="AI159" s="5">
        <f>SUM(AI152:AI158)</f>
        <v>170</v>
      </c>
      <c r="AK159" s="37"/>
      <c r="AL159"/>
      <c r="AM159"/>
      <c r="AN159"/>
      <c r="AO159"/>
      <c r="AP159"/>
      <c r="AQ159"/>
      <c r="AR159"/>
      <c r="AS159"/>
      <c r="AT159"/>
      <c r="AU159"/>
      <c r="AV159"/>
      <c r="AW159"/>
      <c r="AX159"/>
      <c r="AY159"/>
      <c r="AZ159"/>
    </row>
    <row r="160" spans="1:52" x14ac:dyDescent="0.3">
      <c r="A160" s="4">
        <v>159</v>
      </c>
      <c r="B160" s="6" t="s">
        <v>202</v>
      </c>
      <c r="C160" s="6" t="s">
        <v>14</v>
      </c>
      <c r="D160" s="7">
        <v>38079</v>
      </c>
      <c r="E160" s="6">
        <v>4</v>
      </c>
      <c r="F160" s="6">
        <v>5</v>
      </c>
      <c r="G160" s="6">
        <v>6</v>
      </c>
      <c r="H160" s="6">
        <v>4</v>
      </c>
      <c r="I160" s="6">
        <v>5</v>
      </c>
      <c r="J160" s="6">
        <v>1</v>
      </c>
      <c r="K160" s="6">
        <v>6</v>
      </c>
      <c r="L160" s="6">
        <v>7</v>
      </c>
      <c r="M160" s="6">
        <v>5</v>
      </c>
      <c r="N160" s="6">
        <v>1</v>
      </c>
      <c r="O160" s="6">
        <v>7</v>
      </c>
      <c r="P160" s="6">
        <v>5</v>
      </c>
      <c r="Q160" s="8">
        <f t="shared" si="64"/>
        <v>3</v>
      </c>
      <c r="R160" s="8">
        <f t="shared" si="65"/>
        <v>2</v>
      </c>
      <c r="S160" s="8">
        <f t="shared" si="66"/>
        <v>6</v>
      </c>
      <c r="T160" s="8">
        <f t="shared" si="67"/>
        <v>2</v>
      </c>
      <c r="U160" s="8">
        <f t="shared" si="68"/>
        <v>6</v>
      </c>
      <c r="V160" s="8">
        <f t="shared" si="69"/>
        <v>0</v>
      </c>
      <c r="W160" s="8">
        <f t="shared" si="70"/>
        <v>2</v>
      </c>
      <c r="X160" s="8">
        <f t="shared" si="71"/>
        <v>4</v>
      </c>
      <c r="Y160" s="8">
        <f t="shared" si="72"/>
        <v>5</v>
      </c>
      <c r="Z160" s="8">
        <f t="shared" si="73"/>
        <v>6</v>
      </c>
      <c r="AA160" s="8">
        <f t="shared" si="74"/>
        <v>6</v>
      </c>
      <c r="AB160" s="8">
        <f t="shared" si="75"/>
        <v>7</v>
      </c>
      <c r="AC160" s="6">
        <f t="shared" si="76"/>
        <v>21</v>
      </c>
      <c r="AD160" s="6">
        <f t="shared" si="77"/>
        <v>28</v>
      </c>
      <c r="AE160" s="6">
        <f t="shared" si="78"/>
        <v>49</v>
      </c>
      <c r="AF160" s="6" t="str">
        <f t="shared" si="79"/>
        <v>More Then 40</v>
      </c>
      <c r="AG160" s="6"/>
      <c r="AH160" s="5">
        <v>60</v>
      </c>
      <c r="AI160" s="5">
        <f>AI159/7</f>
        <v>24.285714285714285</v>
      </c>
      <c r="AK160" s="37"/>
      <c r="AL160"/>
      <c r="AM160"/>
      <c r="AN160"/>
      <c r="AO160"/>
      <c r="AP160"/>
      <c r="AQ160"/>
      <c r="AR160"/>
      <c r="AS160"/>
      <c r="AT160"/>
      <c r="AU160"/>
      <c r="AV160"/>
      <c r="AW160"/>
      <c r="AX160"/>
      <c r="AY160"/>
      <c r="AZ160"/>
    </row>
    <row r="161" spans="1:52" x14ac:dyDescent="0.3">
      <c r="A161" s="4">
        <v>160</v>
      </c>
      <c r="B161" s="6" t="s">
        <v>203</v>
      </c>
      <c r="C161" s="6" t="s">
        <v>14</v>
      </c>
      <c r="D161" s="7">
        <v>38178</v>
      </c>
      <c r="E161" s="6">
        <v>6</v>
      </c>
      <c r="F161" s="6">
        <v>4</v>
      </c>
      <c r="G161" s="6">
        <v>5</v>
      </c>
      <c r="H161" s="6">
        <v>4</v>
      </c>
      <c r="I161" s="6">
        <v>6</v>
      </c>
      <c r="J161" s="6">
        <v>7</v>
      </c>
      <c r="K161" s="6">
        <v>6</v>
      </c>
      <c r="L161" s="6">
        <v>1</v>
      </c>
      <c r="M161" s="6">
        <v>1</v>
      </c>
      <c r="N161" s="6">
        <v>1</v>
      </c>
      <c r="O161" s="6">
        <v>1</v>
      </c>
      <c r="P161" s="6">
        <v>7</v>
      </c>
      <c r="Q161" s="8">
        <f t="shared" si="64"/>
        <v>3</v>
      </c>
      <c r="R161" s="8">
        <f t="shared" si="65"/>
        <v>1</v>
      </c>
      <c r="S161" s="8">
        <f t="shared" si="66"/>
        <v>0</v>
      </c>
      <c r="T161" s="8">
        <f t="shared" si="67"/>
        <v>6</v>
      </c>
      <c r="U161" s="8">
        <f t="shared" si="68"/>
        <v>6</v>
      </c>
      <c r="V161" s="8">
        <f t="shared" si="69"/>
        <v>6</v>
      </c>
      <c r="W161" s="8">
        <f t="shared" si="70"/>
        <v>0</v>
      </c>
      <c r="X161" s="8">
        <f t="shared" si="71"/>
        <v>6</v>
      </c>
      <c r="Y161" s="8">
        <f t="shared" si="72"/>
        <v>4</v>
      </c>
      <c r="Z161" s="8">
        <f t="shared" si="73"/>
        <v>5</v>
      </c>
      <c r="AA161" s="8">
        <f t="shared" si="74"/>
        <v>6</v>
      </c>
      <c r="AB161" s="8">
        <f t="shared" si="75"/>
        <v>1</v>
      </c>
      <c r="AC161" s="6">
        <f t="shared" si="76"/>
        <v>22</v>
      </c>
      <c r="AD161" s="6">
        <f t="shared" si="77"/>
        <v>22</v>
      </c>
      <c r="AE161" s="6">
        <f t="shared" si="78"/>
        <v>44</v>
      </c>
      <c r="AF161" s="6" t="str">
        <f t="shared" si="79"/>
        <v>More Then 40</v>
      </c>
      <c r="AG161" s="6"/>
      <c r="AH161" s="5">
        <f>SUM(AH152:AH160)</f>
        <v>481</v>
      </c>
      <c r="AK161" s="37"/>
      <c r="AL161"/>
      <c r="AM161"/>
      <c r="AN161"/>
      <c r="AO161"/>
      <c r="AP161"/>
      <c r="AQ161"/>
      <c r="AR161"/>
      <c r="AS161"/>
      <c r="AT161"/>
      <c r="AU161"/>
      <c r="AV161"/>
      <c r="AW161"/>
      <c r="AX161"/>
      <c r="AY161"/>
      <c r="AZ161"/>
    </row>
    <row r="162" spans="1:52" x14ac:dyDescent="0.3">
      <c r="A162" s="4">
        <v>161</v>
      </c>
      <c r="B162" s="6" t="s">
        <v>204</v>
      </c>
      <c r="C162" s="6" t="s">
        <v>14</v>
      </c>
      <c r="D162" s="7">
        <v>37547</v>
      </c>
      <c r="E162" s="6">
        <v>5</v>
      </c>
      <c r="F162" s="6">
        <v>2</v>
      </c>
      <c r="G162" s="6">
        <v>7</v>
      </c>
      <c r="H162" s="6">
        <v>4</v>
      </c>
      <c r="I162" s="6">
        <v>5</v>
      </c>
      <c r="J162" s="6">
        <v>1</v>
      </c>
      <c r="K162" s="6">
        <v>6</v>
      </c>
      <c r="L162" s="6">
        <v>5</v>
      </c>
      <c r="M162" s="6">
        <v>2</v>
      </c>
      <c r="N162" s="6">
        <v>5</v>
      </c>
      <c r="O162" s="6">
        <v>7</v>
      </c>
      <c r="P162" s="6">
        <v>7</v>
      </c>
      <c r="Q162" s="8">
        <f t="shared" ref="Q162:Q168" si="80">7-H162</f>
        <v>3</v>
      </c>
      <c r="R162" s="8">
        <f t="shared" ref="R162:R168" si="81">7-I162</f>
        <v>2</v>
      </c>
      <c r="S162" s="8">
        <f t="shared" ref="S162:S168" si="82">7-J162</f>
        <v>6</v>
      </c>
      <c r="T162" s="8">
        <f t="shared" ref="T162:T168" si="83">7-M162</f>
        <v>5</v>
      </c>
      <c r="U162" s="8">
        <f t="shared" ref="U162:U168" si="84">7-N162</f>
        <v>2</v>
      </c>
      <c r="V162" s="8">
        <f t="shared" ref="V162:V168" si="85">7-O162</f>
        <v>0</v>
      </c>
      <c r="W162" s="8">
        <f t="shared" ref="W162:W168" si="86">7-P162</f>
        <v>0</v>
      </c>
      <c r="X162" s="8">
        <f t="shared" ref="X162:X168" si="87">E162</f>
        <v>5</v>
      </c>
      <c r="Y162" s="8">
        <f t="shared" ref="Y162:Y168" si="88">F162</f>
        <v>2</v>
      </c>
      <c r="Z162" s="8">
        <f t="shared" ref="Z162:Z168" si="89">G162</f>
        <v>7</v>
      </c>
      <c r="AA162" s="8">
        <f t="shared" ref="AA162:AA168" si="90">K162</f>
        <v>6</v>
      </c>
      <c r="AB162" s="8">
        <f t="shared" ref="AB162:AB168" si="91">L162</f>
        <v>5</v>
      </c>
      <c r="AC162" s="6">
        <f t="shared" ref="AC162:AC168" si="92">SUM(Q162:W162)</f>
        <v>18</v>
      </c>
      <c r="AD162" s="6">
        <f t="shared" ref="AD162:AD168" si="93">SUM(X162:AB162)</f>
        <v>25</v>
      </c>
      <c r="AE162" s="6">
        <f t="shared" ref="AE162:AE168" si="94">AC162+AD162</f>
        <v>43</v>
      </c>
      <c r="AF162" s="6" t="str">
        <f t="shared" ref="AF162:AF168" si="95">IF(AE162&lt;=40,"Less Then 40","More Then 40")</f>
        <v>More Then 40</v>
      </c>
      <c r="AG162" s="6"/>
      <c r="AH162" s="5">
        <f>AH161/9</f>
        <v>53.444444444444443</v>
      </c>
      <c r="AK162" s="37"/>
      <c r="AL162"/>
      <c r="AM162"/>
      <c r="AN162"/>
      <c r="AO162"/>
      <c r="AP162"/>
      <c r="AQ162"/>
      <c r="AR162"/>
      <c r="AS162"/>
      <c r="AT162"/>
      <c r="AU162"/>
      <c r="AV162"/>
      <c r="AW162"/>
      <c r="AX162"/>
      <c r="AY162"/>
      <c r="AZ162"/>
    </row>
    <row r="163" spans="1:52" x14ac:dyDescent="0.3">
      <c r="A163" s="4">
        <v>162</v>
      </c>
      <c r="B163" s="6" t="s">
        <v>205</v>
      </c>
      <c r="C163" s="6" t="s">
        <v>14</v>
      </c>
      <c r="D163" s="7">
        <v>38225</v>
      </c>
      <c r="E163" s="6">
        <v>5</v>
      </c>
      <c r="F163" s="6">
        <v>1</v>
      </c>
      <c r="G163" s="6">
        <v>2</v>
      </c>
      <c r="H163" s="6">
        <v>5</v>
      </c>
      <c r="I163" s="6">
        <v>7</v>
      </c>
      <c r="J163" s="6">
        <v>1</v>
      </c>
      <c r="K163" s="6">
        <v>3</v>
      </c>
      <c r="L163" s="6">
        <v>1</v>
      </c>
      <c r="M163" s="6">
        <v>5</v>
      </c>
      <c r="N163" s="6">
        <v>3</v>
      </c>
      <c r="O163" s="6">
        <v>5</v>
      </c>
      <c r="P163" s="6">
        <v>7</v>
      </c>
      <c r="Q163" s="8">
        <f t="shared" si="80"/>
        <v>2</v>
      </c>
      <c r="R163" s="8">
        <f t="shared" si="81"/>
        <v>0</v>
      </c>
      <c r="S163" s="8">
        <f t="shared" si="82"/>
        <v>6</v>
      </c>
      <c r="T163" s="8">
        <f t="shared" si="83"/>
        <v>2</v>
      </c>
      <c r="U163" s="8">
        <f t="shared" si="84"/>
        <v>4</v>
      </c>
      <c r="V163" s="8">
        <f t="shared" si="85"/>
        <v>2</v>
      </c>
      <c r="W163" s="8">
        <f t="shared" si="86"/>
        <v>0</v>
      </c>
      <c r="X163" s="8">
        <f t="shared" si="87"/>
        <v>5</v>
      </c>
      <c r="Y163" s="8">
        <f t="shared" si="88"/>
        <v>1</v>
      </c>
      <c r="Z163" s="8">
        <f t="shared" si="89"/>
        <v>2</v>
      </c>
      <c r="AA163" s="8">
        <f t="shared" si="90"/>
        <v>3</v>
      </c>
      <c r="AB163" s="8">
        <f t="shared" si="91"/>
        <v>1</v>
      </c>
      <c r="AC163" s="6">
        <f t="shared" si="92"/>
        <v>16</v>
      </c>
      <c r="AD163" s="6">
        <f t="shared" si="93"/>
        <v>12</v>
      </c>
      <c r="AE163" s="6">
        <f t="shared" si="94"/>
        <v>28</v>
      </c>
      <c r="AF163" s="6" t="str">
        <f t="shared" si="95"/>
        <v>Less Then 40</v>
      </c>
      <c r="AG163" s="6"/>
      <c r="AK163" s="37"/>
      <c r="AL163"/>
      <c r="AM163"/>
      <c r="AN163"/>
      <c r="AO163"/>
      <c r="AP163"/>
      <c r="AQ163"/>
      <c r="AR163"/>
      <c r="AS163"/>
      <c r="AT163"/>
      <c r="AU163"/>
      <c r="AV163"/>
      <c r="AW163"/>
      <c r="AX163"/>
      <c r="AY163"/>
      <c r="AZ163"/>
    </row>
    <row r="164" spans="1:52" x14ac:dyDescent="0.3">
      <c r="A164" s="4">
        <v>163</v>
      </c>
      <c r="B164" s="6" t="s">
        <v>206</v>
      </c>
      <c r="C164" s="6" t="s">
        <v>14</v>
      </c>
      <c r="D164" s="7">
        <v>38240</v>
      </c>
      <c r="E164" s="6">
        <v>4</v>
      </c>
      <c r="F164" s="6">
        <v>5</v>
      </c>
      <c r="G164" s="6">
        <v>6</v>
      </c>
      <c r="H164" s="6">
        <v>4</v>
      </c>
      <c r="I164" s="6">
        <v>6</v>
      </c>
      <c r="J164" s="6">
        <v>2</v>
      </c>
      <c r="K164" s="6">
        <v>4</v>
      </c>
      <c r="L164" s="6">
        <v>2</v>
      </c>
      <c r="M164" s="6">
        <v>4</v>
      </c>
      <c r="N164" s="6">
        <v>6</v>
      </c>
      <c r="O164" s="6">
        <v>6</v>
      </c>
      <c r="P164" s="6">
        <v>6</v>
      </c>
      <c r="Q164" s="8">
        <f t="shared" si="80"/>
        <v>3</v>
      </c>
      <c r="R164" s="8">
        <f t="shared" si="81"/>
        <v>1</v>
      </c>
      <c r="S164" s="8">
        <f t="shared" si="82"/>
        <v>5</v>
      </c>
      <c r="T164" s="8">
        <f t="shared" si="83"/>
        <v>3</v>
      </c>
      <c r="U164" s="8">
        <f t="shared" si="84"/>
        <v>1</v>
      </c>
      <c r="V164" s="8">
        <f t="shared" si="85"/>
        <v>1</v>
      </c>
      <c r="W164" s="8">
        <f t="shared" si="86"/>
        <v>1</v>
      </c>
      <c r="X164" s="8">
        <f t="shared" si="87"/>
        <v>4</v>
      </c>
      <c r="Y164" s="8">
        <f t="shared" si="88"/>
        <v>5</v>
      </c>
      <c r="Z164" s="8">
        <f t="shared" si="89"/>
        <v>6</v>
      </c>
      <c r="AA164" s="8">
        <f t="shared" si="90"/>
        <v>4</v>
      </c>
      <c r="AB164" s="8">
        <f t="shared" si="91"/>
        <v>2</v>
      </c>
      <c r="AC164" s="6">
        <f t="shared" si="92"/>
        <v>15</v>
      </c>
      <c r="AD164" s="6">
        <f t="shared" si="93"/>
        <v>21</v>
      </c>
      <c r="AE164" s="6">
        <f t="shared" si="94"/>
        <v>36</v>
      </c>
      <c r="AF164" s="6" t="str">
        <f t="shared" si="95"/>
        <v>Less Then 40</v>
      </c>
      <c r="AG164" s="6"/>
      <c r="AR164"/>
      <c r="AS164"/>
      <c r="AT164"/>
      <c r="AU164"/>
      <c r="AV164"/>
      <c r="AW164"/>
      <c r="AX164"/>
      <c r="AY164"/>
      <c r="AZ164"/>
    </row>
    <row r="165" spans="1:52" x14ac:dyDescent="0.3">
      <c r="A165" s="4">
        <v>164</v>
      </c>
      <c r="B165" s="6" t="s">
        <v>207</v>
      </c>
      <c r="C165" s="6" t="s">
        <v>14</v>
      </c>
      <c r="D165" s="7">
        <v>38131</v>
      </c>
      <c r="E165" s="6">
        <v>5</v>
      </c>
      <c r="F165" s="6">
        <v>5</v>
      </c>
      <c r="G165" s="6">
        <v>5</v>
      </c>
      <c r="H165" s="6">
        <v>6</v>
      </c>
      <c r="I165" s="6">
        <v>6</v>
      </c>
      <c r="J165" s="6">
        <v>4</v>
      </c>
      <c r="K165" s="6">
        <v>4</v>
      </c>
      <c r="L165" s="6">
        <v>5</v>
      </c>
      <c r="M165" s="6">
        <v>4</v>
      </c>
      <c r="N165" s="6">
        <v>4</v>
      </c>
      <c r="O165" s="6">
        <v>4</v>
      </c>
      <c r="P165" s="6">
        <v>7</v>
      </c>
      <c r="Q165" s="8">
        <f t="shared" si="80"/>
        <v>1</v>
      </c>
      <c r="R165" s="8">
        <f t="shared" si="81"/>
        <v>1</v>
      </c>
      <c r="S165" s="8">
        <f t="shared" si="82"/>
        <v>3</v>
      </c>
      <c r="T165" s="8">
        <f t="shared" si="83"/>
        <v>3</v>
      </c>
      <c r="U165" s="8">
        <f t="shared" si="84"/>
        <v>3</v>
      </c>
      <c r="V165" s="8">
        <f t="shared" si="85"/>
        <v>3</v>
      </c>
      <c r="W165" s="8">
        <f t="shared" si="86"/>
        <v>0</v>
      </c>
      <c r="X165" s="8">
        <f t="shared" si="87"/>
        <v>5</v>
      </c>
      <c r="Y165" s="8">
        <f t="shared" si="88"/>
        <v>5</v>
      </c>
      <c r="Z165" s="8">
        <f t="shared" si="89"/>
        <v>5</v>
      </c>
      <c r="AA165" s="8">
        <f t="shared" si="90"/>
        <v>4</v>
      </c>
      <c r="AB165" s="8">
        <f t="shared" si="91"/>
        <v>5</v>
      </c>
      <c r="AC165" s="6">
        <f t="shared" si="92"/>
        <v>14</v>
      </c>
      <c r="AD165" s="6">
        <f t="shared" si="93"/>
        <v>24</v>
      </c>
      <c r="AE165" s="6">
        <f t="shared" si="94"/>
        <v>38</v>
      </c>
      <c r="AF165" s="6" t="str">
        <f t="shared" si="95"/>
        <v>Less Then 40</v>
      </c>
      <c r="AG165" s="6"/>
      <c r="AR165"/>
      <c r="AS165"/>
      <c r="AT165"/>
      <c r="AU165"/>
      <c r="AV165"/>
      <c r="AW165"/>
      <c r="AX165"/>
      <c r="AY165"/>
      <c r="AZ165"/>
    </row>
    <row r="166" spans="1:52" x14ac:dyDescent="0.3">
      <c r="A166" s="4">
        <v>165</v>
      </c>
      <c r="B166" s="6" t="s">
        <v>208</v>
      </c>
      <c r="C166" s="6" t="s">
        <v>14</v>
      </c>
      <c r="D166" s="7">
        <v>38082</v>
      </c>
      <c r="E166" s="6">
        <v>5</v>
      </c>
      <c r="F166" s="6">
        <v>5</v>
      </c>
      <c r="G166" s="6">
        <v>5</v>
      </c>
      <c r="H166" s="6">
        <v>6</v>
      </c>
      <c r="I166" s="6">
        <v>3</v>
      </c>
      <c r="J166" s="6">
        <v>2</v>
      </c>
      <c r="K166" s="6">
        <v>6</v>
      </c>
      <c r="L166" s="6">
        <v>2</v>
      </c>
      <c r="M166" s="6">
        <v>5</v>
      </c>
      <c r="N166" s="6">
        <v>6</v>
      </c>
      <c r="O166" s="6">
        <v>6</v>
      </c>
      <c r="P166" s="6">
        <v>7</v>
      </c>
      <c r="Q166" s="8">
        <f t="shared" si="80"/>
        <v>1</v>
      </c>
      <c r="R166" s="8">
        <f t="shared" si="81"/>
        <v>4</v>
      </c>
      <c r="S166" s="8">
        <f t="shared" si="82"/>
        <v>5</v>
      </c>
      <c r="T166" s="8">
        <f t="shared" si="83"/>
        <v>2</v>
      </c>
      <c r="U166" s="8">
        <f t="shared" si="84"/>
        <v>1</v>
      </c>
      <c r="V166" s="8">
        <f t="shared" si="85"/>
        <v>1</v>
      </c>
      <c r="W166" s="8">
        <f t="shared" si="86"/>
        <v>0</v>
      </c>
      <c r="X166" s="8">
        <f t="shared" si="87"/>
        <v>5</v>
      </c>
      <c r="Y166" s="8">
        <f t="shared" si="88"/>
        <v>5</v>
      </c>
      <c r="Z166" s="8">
        <f t="shared" si="89"/>
        <v>5</v>
      </c>
      <c r="AA166" s="8">
        <f t="shared" si="90"/>
        <v>6</v>
      </c>
      <c r="AB166" s="8">
        <f t="shared" si="91"/>
        <v>2</v>
      </c>
      <c r="AC166" s="6">
        <f t="shared" si="92"/>
        <v>14</v>
      </c>
      <c r="AD166" s="6">
        <f t="shared" si="93"/>
        <v>23</v>
      </c>
      <c r="AE166" s="6">
        <f t="shared" si="94"/>
        <v>37</v>
      </c>
      <c r="AF166" s="6" t="str">
        <f t="shared" si="95"/>
        <v>Less Then 40</v>
      </c>
      <c r="AG166" s="6"/>
      <c r="AR166"/>
      <c r="AS166"/>
      <c r="AT166"/>
      <c r="AU166"/>
      <c r="AV166"/>
      <c r="AW166"/>
      <c r="AX166"/>
      <c r="AY166"/>
      <c r="AZ166"/>
    </row>
    <row r="167" spans="1:52" x14ac:dyDescent="0.3">
      <c r="A167" s="4">
        <v>166</v>
      </c>
      <c r="B167" s="6" t="s">
        <v>209</v>
      </c>
      <c r="C167" s="6" t="s">
        <v>14</v>
      </c>
      <c r="D167" s="7">
        <v>37793</v>
      </c>
      <c r="E167" s="6">
        <v>5</v>
      </c>
      <c r="F167" s="6">
        <v>4</v>
      </c>
      <c r="G167" s="6">
        <v>3</v>
      </c>
      <c r="H167" s="6">
        <v>6</v>
      </c>
      <c r="I167" s="6">
        <v>4</v>
      </c>
      <c r="J167" s="6">
        <v>4</v>
      </c>
      <c r="K167" s="6">
        <v>5</v>
      </c>
      <c r="L167" s="6">
        <v>6</v>
      </c>
      <c r="M167" s="6">
        <v>6</v>
      </c>
      <c r="N167" s="6">
        <v>7</v>
      </c>
      <c r="O167" s="6">
        <v>6</v>
      </c>
      <c r="P167" s="6">
        <v>6</v>
      </c>
      <c r="Q167" s="8">
        <f t="shared" si="80"/>
        <v>1</v>
      </c>
      <c r="R167" s="8">
        <f t="shared" si="81"/>
        <v>3</v>
      </c>
      <c r="S167" s="8">
        <f t="shared" si="82"/>
        <v>3</v>
      </c>
      <c r="T167" s="8">
        <f t="shared" si="83"/>
        <v>1</v>
      </c>
      <c r="U167" s="8">
        <f t="shared" si="84"/>
        <v>0</v>
      </c>
      <c r="V167" s="8">
        <f t="shared" si="85"/>
        <v>1</v>
      </c>
      <c r="W167" s="8">
        <f t="shared" si="86"/>
        <v>1</v>
      </c>
      <c r="X167" s="8">
        <f t="shared" si="87"/>
        <v>5</v>
      </c>
      <c r="Y167" s="8">
        <f t="shared" si="88"/>
        <v>4</v>
      </c>
      <c r="Z167" s="8">
        <f t="shared" si="89"/>
        <v>3</v>
      </c>
      <c r="AA167" s="8">
        <f t="shared" si="90"/>
        <v>5</v>
      </c>
      <c r="AB167" s="8">
        <f t="shared" si="91"/>
        <v>6</v>
      </c>
      <c r="AC167" s="6">
        <f t="shared" si="92"/>
        <v>10</v>
      </c>
      <c r="AD167" s="6">
        <f t="shared" si="93"/>
        <v>23</v>
      </c>
      <c r="AE167" s="6">
        <f t="shared" si="94"/>
        <v>33</v>
      </c>
      <c r="AF167" s="6" t="str">
        <f t="shared" si="95"/>
        <v>Less Then 40</v>
      </c>
      <c r="AG167" s="6"/>
      <c r="AR167"/>
      <c r="AS167"/>
      <c r="AT167"/>
      <c r="AU167"/>
      <c r="AV167"/>
      <c r="AW167"/>
      <c r="AX167"/>
      <c r="AY167"/>
      <c r="AZ167"/>
    </row>
    <row r="168" spans="1:52" x14ac:dyDescent="0.3">
      <c r="A168" s="4">
        <v>167</v>
      </c>
      <c r="B168" s="6" t="s">
        <v>210</v>
      </c>
      <c r="C168" s="6" t="s">
        <v>14</v>
      </c>
      <c r="D168" s="7">
        <v>38050</v>
      </c>
      <c r="E168" s="6">
        <v>5</v>
      </c>
      <c r="F168" s="6">
        <v>5</v>
      </c>
      <c r="G168" s="6">
        <v>2</v>
      </c>
      <c r="H168" s="6">
        <v>6</v>
      </c>
      <c r="I168" s="6">
        <v>7</v>
      </c>
      <c r="J168" s="6">
        <v>6</v>
      </c>
      <c r="K168" s="6">
        <v>6</v>
      </c>
      <c r="L168" s="6">
        <v>5</v>
      </c>
      <c r="M168" s="6">
        <v>6</v>
      </c>
      <c r="N168" s="6">
        <v>6</v>
      </c>
      <c r="O168" s="6">
        <v>3</v>
      </c>
      <c r="P168" s="6">
        <v>5</v>
      </c>
      <c r="Q168" s="8">
        <f t="shared" si="80"/>
        <v>1</v>
      </c>
      <c r="R168" s="8">
        <f t="shared" si="81"/>
        <v>0</v>
      </c>
      <c r="S168" s="8">
        <f t="shared" si="82"/>
        <v>1</v>
      </c>
      <c r="T168" s="8">
        <f t="shared" si="83"/>
        <v>1</v>
      </c>
      <c r="U168" s="8">
        <f t="shared" si="84"/>
        <v>1</v>
      </c>
      <c r="V168" s="8">
        <f t="shared" si="85"/>
        <v>4</v>
      </c>
      <c r="W168" s="8">
        <f t="shared" si="86"/>
        <v>2</v>
      </c>
      <c r="X168" s="8">
        <f t="shared" si="87"/>
        <v>5</v>
      </c>
      <c r="Y168" s="8">
        <f t="shared" si="88"/>
        <v>5</v>
      </c>
      <c r="Z168" s="8">
        <f t="shared" si="89"/>
        <v>2</v>
      </c>
      <c r="AA168" s="8">
        <f t="shared" si="90"/>
        <v>6</v>
      </c>
      <c r="AB168" s="8">
        <f t="shared" si="91"/>
        <v>5</v>
      </c>
      <c r="AC168" s="6">
        <f t="shared" si="92"/>
        <v>10</v>
      </c>
      <c r="AD168" s="6">
        <f t="shared" si="93"/>
        <v>23</v>
      </c>
      <c r="AE168" s="6">
        <f t="shared" si="94"/>
        <v>33</v>
      </c>
      <c r="AF168" s="6" t="str">
        <f t="shared" si="95"/>
        <v>Less Then 40</v>
      </c>
      <c r="AG168" s="24"/>
      <c r="AR168"/>
      <c r="AS168"/>
      <c r="AT168"/>
      <c r="AU168"/>
      <c r="AV168"/>
      <c r="AW168"/>
      <c r="AX168"/>
      <c r="AY168"/>
      <c r="AZ168"/>
    </row>
    <row r="169" spans="1:52" x14ac:dyDescent="0.3">
      <c r="A169" s="35"/>
      <c r="B169" s="24"/>
      <c r="C169" s="24"/>
      <c r="D169" s="25"/>
      <c r="E169" s="24"/>
      <c r="F169" s="24"/>
      <c r="G169" s="24"/>
      <c r="H169" s="24"/>
      <c r="I169" s="24"/>
      <c r="J169" s="24"/>
      <c r="K169" s="24"/>
      <c r="L169" s="24"/>
      <c r="M169" s="24"/>
      <c r="N169" s="24"/>
      <c r="O169" s="24"/>
      <c r="P169" s="24"/>
      <c r="Q169" s="26"/>
      <c r="R169" s="26"/>
      <c r="S169" s="26"/>
      <c r="T169" s="26"/>
      <c r="U169" s="26"/>
      <c r="V169" s="26"/>
      <c r="W169" s="26"/>
      <c r="X169" s="26"/>
      <c r="Y169" s="26"/>
      <c r="Z169" s="26"/>
      <c r="AA169" s="26"/>
      <c r="AB169" s="26"/>
      <c r="AC169" s="24">
        <f>SUM(Table1[CFC-I Scale])</f>
        <v>3019</v>
      </c>
      <c r="AD169" s="24">
        <f>SUM(Table1[CFC-F Scale])</f>
        <v>3795</v>
      </c>
      <c r="AE169" s="24">
        <f>SUM(Table1[CFC-Total-Scale])</f>
        <v>6814</v>
      </c>
      <c r="AF169" s="31"/>
      <c r="AG169" s="24"/>
      <c r="AR169"/>
      <c r="AS169"/>
      <c r="AT169"/>
      <c r="AU169"/>
      <c r="AV169"/>
      <c r="AW169"/>
      <c r="AX169"/>
      <c r="AY169"/>
      <c r="AZ169"/>
    </row>
    <row r="170" spans="1:52" x14ac:dyDescent="0.3">
      <c r="AC170" s="40">
        <f>Table1[[#Totals],[CFC-I Scale]]/167</f>
        <v>18.077844311377245</v>
      </c>
      <c r="AD170" s="40">
        <f>Table1[[#Totals],[CFC-F Scale]]/167</f>
        <v>22.724550898203592</v>
      </c>
      <c r="AE170" s="40">
        <f>Table1[[#Totals],[CFC-Total-Scale]]/167</f>
        <v>40.802395209580837</v>
      </c>
      <c r="AR170"/>
      <c r="AS170"/>
      <c r="AT170"/>
      <c r="AU170"/>
      <c r="AV170"/>
      <c r="AW170"/>
      <c r="AX170"/>
      <c r="AY170"/>
      <c r="AZ170"/>
    </row>
    <row r="171" spans="1:52" x14ac:dyDescent="0.3">
      <c r="AC171" s="6">
        <f>MEDIAN(Table1[CFC-I Scale])</f>
        <v>18</v>
      </c>
      <c r="AD171" s="6">
        <f>MEDIAN(Table1[CFC-F Scale])</f>
        <v>23</v>
      </c>
      <c r="AE171" s="6">
        <f>MEDIAN(Table1[CFC-Total-Scale])</f>
        <v>41</v>
      </c>
      <c r="AR171"/>
      <c r="AS171"/>
      <c r="AT171"/>
      <c r="AU171"/>
      <c r="AV171"/>
      <c r="AW171"/>
      <c r="AX171"/>
      <c r="AY171"/>
      <c r="AZ171"/>
    </row>
    <row r="172" spans="1:52" x14ac:dyDescent="0.3">
      <c r="AC172" s="6">
        <f>MODE(Table1[CFC-I Scale])</f>
        <v>17</v>
      </c>
      <c r="AD172" s="6">
        <f>MODE(Table1[CFC-F Scale])</f>
        <v>23</v>
      </c>
      <c r="AE172" s="6">
        <f>MODE(Table1[CFC-Total-Scale])</f>
        <v>43</v>
      </c>
      <c r="AR172"/>
      <c r="AS172"/>
      <c r="AT172"/>
      <c r="AU172"/>
      <c r="AV172"/>
      <c r="AW172"/>
      <c r="AX172"/>
      <c r="AY172"/>
      <c r="AZ172"/>
    </row>
    <row r="173" spans="1:52" x14ac:dyDescent="0.3">
      <c r="AC173" s="6">
        <f>MAX(Table1[[#Headers],[#Data],[CFC-I Scale]])</f>
        <v>30</v>
      </c>
      <c r="AD173" s="6">
        <f>MAX(Table1[[#Headers],[#Data],[CFC-F Scale]])</f>
        <v>32</v>
      </c>
      <c r="AE173" s="6">
        <f>MAX(Table1[[#Headers],[#Data],[CFC-Total-Scale]])</f>
        <v>52</v>
      </c>
      <c r="AS173"/>
      <c r="AT173"/>
      <c r="AU173"/>
    </row>
    <row r="174" spans="1:52" x14ac:dyDescent="0.3">
      <c r="AC174" s="6">
        <f>MIN(Table1[[#Headers],[#Data],[CFC-I Scale]])</f>
        <v>3</v>
      </c>
      <c r="AD174" s="6">
        <f>MIN(Table1[[#Headers],[#Data],[CFC-F Scale]])</f>
        <v>12</v>
      </c>
      <c r="AE174" s="6">
        <f>MIN(Table1[[#Headers],[#Data],[CFC-Total-Scale]])</f>
        <v>28</v>
      </c>
      <c r="AS174"/>
      <c r="AT174"/>
      <c r="AU174"/>
    </row>
    <row r="175" spans="1:52" x14ac:dyDescent="0.3">
      <c r="AC175" s="6">
        <f>PERCENTILE(Table1[CFC-I Scale],0.5)</f>
        <v>18</v>
      </c>
      <c r="AD175" s="6">
        <f>PERCENTILE(Table1[CFC-F Scale],0.5)</f>
        <v>23</v>
      </c>
      <c r="AE175" s="6">
        <f>PERCENTILE(Table1[CFC-Total-Scale],0.5)</f>
        <v>41</v>
      </c>
      <c r="AS175"/>
      <c r="AT175"/>
      <c r="AU175"/>
    </row>
    <row r="176" spans="1:52" x14ac:dyDescent="0.3">
      <c r="AC176" s="40" cm="1">
        <f t="array" ref="AC176">SUM(((Table1[CFC-I Scale]-AC170)^2)/167)</f>
        <v>21.401125891928718</v>
      </c>
      <c r="AD176" s="40" cm="1">
        <f t="array" ref="AD176">SUM(((Table1[CFC-F Scale]-AD170)^2)/167)</f>
        <v>15.648678690523136</v>
      </c>
      <c r="AE176" s="40" cm="1">
        <f t="array" ref="AE176">SUM(((Table1[CFC-Total-Scale]-AE170)^2)/167)</f>
        <v>27.895084083330346</v>
      </c>
      <c r="AS176"/>
      <c r="AT176"/>
      <c r="AU176"/>
    </row>
    <row r="177" spans="29:47" x14ac:dyDescent="0.3">
      <c r="AC177" s="40">
        <f>_xlfn.VAR.P(Table1[CFC-I Scale])</f>
        <v>21.401125891928718</v>
      </c>
      <c r="AD177" s="40">
        <f>_xlfn.VAR.P(Table1[CFC-F Scale])</f>
        <v>15.648678690523145</v>
      </c>
      <c r="AE177" s="40">
        <f>_xlfn.VAR.P(Table1[CFC-Total-Scale])</f>
        <v>27.895084083330346</v>
      </c>
      <c r="AS177"/>
      <c r="AT177"/>
      <c r="AU177"/>
    </row>
    <row r="178" spans="29:47" x14ac:dyDescent="0.3">
      <c r="AC178" s="41">
        <f>_xlfn.VAR.S(Table1[CFC-I Scale])</f>
        <v>21.530048337060805</v>
      </c>
      <c r="AD178" s="41">
        <f>_xlfn.VAR.S(Table1[CFC-F Scale])</f>
        <v>15.742947839261246</v>
      </c>
      <c r="AE178" s="41">
        <f>_xlfn.VAR.S(Table1[CFC-Total-Scale])</f>
        <v>28.063126758530984</v>
      </c>
      <c r="AS178"/>
      <c r="AT178"/>
      <c r="AU178"/>
    </row>
    <row r="179" spans="29:47" x14ac:dyDescent="0.3">
      <c r="AC179" s="40">
        <f>STDEV(Table1[CFC-I Scale])</f>
        <v>4.6400483119317633</v>
      </c>
      <c r="AD179" s="40">
        <f>STDEV(Table1[CFC-F Scale])</f>
        <v>3.9677383783789533</v>
      </c>
      <c r="AE179" s="40">
        <f>STDEV(Table1[CFC-Total-Scale])</f>
        <v>5.2974641819016561</v>
      </c>
      <c r="AS179"/>
      <c r="AT179"/>
      <c r="AU179"/>
    </row>
    <row r="180" spans="29:47" x14ac:dyDescent="0.3">
      <c r="AC180" s="40">
        <f>_xlfn.STDEV.P(Table1[CFC-I Scale])</f>
        <v>4.6261350922696494</v>
      </c>
      <c r="AD180" s="40">
        <f>_xlfn.STDEV.P(Table1[CFC-F Scale])</f>
        <v>3.9558410850946912</v>
      </c>
      <c r="AE180" s="40">
        <f>_xlfn.STDEV.P(Table1[CFC-Total-Scale])</f>
        <v>5.2815796958230541</v>
      </c>
      <c r="AS180"/>
      <c r="AT180"/>
      <c r="AU180"/>
    </row>
    <row r="181" spans="29:47" x14ac:dyDescent="0.3">
      <c r="AC181" s="40">
        <f>_xlfn.STDEV.S(Table1[CFC-I Scale])</f>
        <v>4.6400483119317633</v>
      </c>
      <c r="AD181" s="40">
        <f>_xlfn.STDEV.S(Table1[CFC-F Scale])</f>
        <v>3.9677383783789533</v>
      </c>
      <c r="AE181" s="40">
        <f>_xlfn.STDEV.S(Table1[CFC-Total-Scale])</f>
        <v>5.2974641819016561</v>
      </c>
      <c r="AS181"/>
      <c r="AT181"/>
      <c r="AU181"/>
    </row>
    <row r="184" spans="29:47" x14ac:dyDescent="0.3">
      <c r="AK184" s="37"/>
      <c r="AL184"/>
      <c r="AM184"/>
      <c r="AN184"/>
    </row>
    <row r="185" spans="29:47" x14ac:dyDescent="0.3">
      <c r="AK185" s="37"/>
      <c r="AL185"/>
      <c r="AM185"/>
      <c r="AN185"/>
    </row>
    <row r="186" spans="29:47" x14ac:dyDescent="0.3">
      <c r="AK186" s="37"/>
      <c r="AL186"/>
      <c r="AM186"/>
      <c r="AN186"/>
    </row>
    <row r="187" spans="29:47" x14ac:dyDescent="0.3">
      <c r="AK187" s="37"/>
      <c r="AL187"/>
      <c r="AM187"/>
      <c r="AN187"/>
    </row>
    <row r="188" spans="29:47" x14ac:dyDescent="0.3">
      <c r="AK188" s="37"/>
      <c r="AL188"/>
      <c r="AM188"/>
      <c r="AN188"/>
    </row>
    <row r="189" spans="29:47" x14ac:dyDescent="0.3">
      <c r="AK189" s="37"/>
      <c r="AL189"/>
      <c r="AM189"/>
      <c r="AN189"/>
    </row>
    <row r="190" spans="29:47" x14ac:dyDescent="0.3">
      <c r="AK190" s="37"/>
      <c r="AL190"/>
      <c r="AM190"/>
      <c r="AN190"/>
    </row>
    <row r="191" spans="29:47" x14ac:dyDescent="0.3">
      <c r="AK191" s="37"/>
      <c r="AL191"/>
      <c r="AM191"/>
      <c r="AN191"/>
    </row>
    <row r="192" spans="29:47" x14ac:dyDescent="0.3">
      <c r="AK192" s="37"/>
      <c r="AL192"/>
      <c r="AM192"/>
      <c r="AN192"/>
    </row>
    <row r="193" spans="37:40" x14ac:dyDescent="0.3">
      <c r="AK193" s="37"/>
      <c r="AL193"/>
      <c r="AM193"/>
      <c r="AN193"/>
    </row>
    <row r="194" spans="37:40" x14ac:dyDescent="0.3">
      <c r="AK194" s="37"/>
      <c r="AL194"/>
      <c r="AM194"/>
      <c r="AN194"/>
    </row>
    <row r="195" spans="37:40" x14ac:dyDescent="0.3">
      <c r="AK195" s="37"/>
      <c r="AL195"/>
      <c r="AM195"/>
      <c r="AN195"/>
    </row>
    <row r="196" spans="37:40" x14ac:dyDescent="0.3">
      <c r="AK196" s="37"/>
      <c r="AL196"/>
      <c r="AM196"/>
      <c r="AN196"/>
    </row>
    <row r="197" spans="37:40" x14ac:dyDescent="0.3">
      <c r="AK197" s="37"/>
      <c r="AL197"/>
      <c r="AM197"/>
      <c r="AN197"/>
    </row>
    <row r="198" spans="37:40" x14ac:dyDescent="0.3">
      <c r="AK198" s="37"/>
      <c r="AL198"/>
      <c r="AM198"/>
      <c r="AN198"/>
    </row>
    <row r="199" spans="37:40" x14ac:dyDescent="0.3">
      <c r="AK199" s="37"/>
      <c r="AL199"/>
      <c r="AM199"/>
      <c r="AN199"/>
    </row>
    <row r="200" spans="37:40" x14ac:dyDescent="0.3">
      <c r="AK200" s="37"/>
      <c r="AL200"/>
      <c r="AM200"/>
      <c r="AN200"/>
    </row>
    <row r="201" spans="37:40" x14ac:dyDescent="0.3">
      <c r="AK201" s="37"/>
      <c r="AL201"/>
      <c r="AM201"/>
      <c r="AN201"/>
    </row>
    <row r="202" spans="37:40" x14ac:dyDescent="0.3">
      <c r="AK202" s="37"/>
      <c r="AL202"/>
      <c r="AM202"/>
      <c r="AN202"/>
    </row>
    <row r="203" spans="37:40" x14ac:dyDescent="0.3">
      <c r="AK203" s="37"/>
      <c r="AL203"/>
      <c r="AM203"/>
      <c r="AN203"/>
    </row>
    <row r="204" spans="37:40" x14ac:dyDescent="0.3">
      <c r="AK204" s="37"/>
      <c r="AL204"/>
      <c r="AM204"/>
      <c r="AN204"/>
    </row>
    <row r="205" spans="37:40" x14ac:dyDescent="0.3">
      <c r="AK205" s="37"/>
      <c r="AL205"/>
      <c r="AM205"/>
      <c r="AN205"/>
    </row>
    <row r="206" spans="37:40" x14ac:dyDescent="0.3">
      <c r="AK206" s="37"/>
      <c r="AL206"/>
      <c r="AM206"/>
      <c r="AN206"/>
    </row>
    <row r="207" spans="37:40" x14ac:dyDescent="0.3">
      <c r="AK207" s="37"/>
      <c r="AL207"/>
      <c r="AM207"/>
      <c r="AN207"/>
    </row>
    <row r="208" spans="37:40" x14ac:dyDescent="0.3">
      <c r="AK208" s="37"/>
      <c r="AL208"/>
      <c r="AM208"/>
      <c r="AN208"/>
    </row>
    <row r="209" spans="37:40" x14ac:dyDescent="0.3">
      <c r="AK209" s="37"/>
      <c r="AL209"/>
      <c r="AM209"/>
      <c r="AN209"/>
    </row>
    <row r="210" spans="37:40" x14ac:dyDescent="0.3">
      <c r="AK210" s="37"/>
      <c r="AL210"/>
      <c r="AM210"/>
      <c r="AN210"/>
    </row>
    <row r="211" spans="37:40" x14ac:dyDescent="0.3">
      <c r="AK211" s="37"/>
      <c r="AL211"/>
      <c r="AM211"/>
      <c r="AN211"/>
    </row>
    <row r="212" spans="37:40" x14ac:dyDescent="0.3">
      <c r="AK212" s="37"/>
      <c r="AL212"/>
      <c r="AM212"/>
      <c r="AN212"/>
    </row>
    <row r="213" spans="37:40" x14ac:dyDescent="0.3">
      <c r="AK213" s="37"/>
      <c r="AL213"/>
      <c r="AM213"/>
      <c r="AN213"/>
    </row>
    <row r="214" spans="37:40" x14ac:dyDescent="0.3">
      <c r="AK214" s="37"/>
      <c r="AL214"/>
      <c r="AM214"/>
      <c r="AN214"/>
    </row>
    <row r="215" spans="37:40" x14ac:dyDescent="0.3">
      <c r="AK215" s="37"/>
      <c r="AL215"/>
      <c r="AM215"/>
      <c r="AN215"/>
    </row>
    <row r="216" spans="37:40" x14ac:dyDescent="0.3">
      <c r="AK216" s="37"/>
      <c r="AL216"/>
      <c r="AM216"/>
      <c r="AN216"/>
    </row>
    <row r="217" spans="37:40" x14ac:dyDescent="0.3">
      <c r="AK217" s="37"/>
      <c r="AL217"/>
      <c r="AM217"/>
      <c r="AN217"/>
    </row>
    <row r="218" spans="37:40" x14ac:dyDescent="0.3">
      <c r="AK218" s="37"/>
      <c r="AL218"/>
      <c r="AM218"/>
      <c r="AN218"/>
    </row>
    <row r="219" spans="37:40" x14ac:dyDescent="0.3">
      <c r="AK219" s="37"/>
      <c r="AL219"/>
      <c r="AM219"/>
      <c r="AN219"/>
    </row>
    <row r="220" spans="37:40" x14ac:dyDescent="0.3">
      <c r="AK220" s="37"/>
      <c r="AL220"/>
      <c r="AM220"/>
      <c r="AN220"/>
    </row>
    <row r="221" spans="37:40" x14ac:dyDescent="0.3">
      <c r="AK221" s="37"/>
      <c r="AL221"/>
      <c r="AM221"/>
      <c r="AN221"/>
    </row>
    <row r="222" spans="37:40" x14ac:dyDescent="0.3">
      <c r="AK222" s="37"/>
      <c r="AL222"/>
      <c r="AM222"/>
      <c r="AN222"/>
    </row>
    <row r="223" spans="37:40" x14ac:dyDescent="0.3">
      <c r="AK223" s="37"/>
      <c r="AL223"/>
      <c r="AM223"/>
      <c r="AN223"/>
    </row>
    <row r="224" spans="37:40" x14ac:dyDescent="0.3">
      <c r="AK224" s="37"/>
      <c r="AL224"/>
      <c r="AM224"/>
      <c r="AN224"/>
    </row>
    <row r="225" spans="37:40" x14ac:dyDescent="0.3">
      <c r="AK225" s="37"/>
      <c r="AL225"/>
      <c r="AM225"/>
      <c r="AN225"/>
    </row>
    <row r="226" spans="37:40" x14ac:dyDescent="0.3">
      <c r="AK226" s="37"/>
      <c r="AL226"/>
      <c r="AM226"/>
      <c r="AN226"/>
    </row>
    <row r="227" spans="37:40" x14ac:dyDescent="0.3">
      <c r="AK227" s="37"/>
      <c r="AL227"/>
      <c r="AM227"/>
      <c r="AN227"/>
    </row>
    <row r="228" spans="37:40" x14ac:dyDescent="0.3">
      <c r="AK228" s="37"/>
      <c r="AL228"/>
      <c r="AM228"/>
      <c r="AN228"/>
    </row>
    <row r="229" spans="37:40" x14ac:dyDescent="0.3">
      <c r="AK229" s="37"/>
      <c r="AL229"/>
      <c r="AM229"/>
      <c r="AN229"/>
    </row>
    <row r="230" spans="37:40" x14ac:dyDescent="0.3">
      <c r="AK230" s="37"/>
      <c r="AL230"/>
      <c r="AM230"/>
      <c r="AN230"/>
    </row>
    <row r="231" spans="37:40" x14ac:dyDescent="0.3">
      <c r="AK231" s="37"/>
      <c r="AL231"/>
      <c r="AM231"/>
      <c r="AN231"/>
    </row>
    <row r="232" spans="37:40" x14ac:dyDescent="0.3">
      <c r="AK232" s="37"/>
      <c r="AL232"/>
      <c r="AM232"/>
      <c r="AN232"/>
    </row>
    <row r="233" spans="37:40" x14ac:dyDescent="0.3">
      <c r="AK233" s="37"/>
      <c r="AL233"/>
      <c r="AM233"/>
      <c r="AN233"/>
    </row>
    <row r="234" spans="37:40" x14ac:dyDescent="0.3">
      <c r="AK234" s="37"/>
      <c r="AL234"/>
      <c r="AM234"/>
      <c r="AN234"/>
    </row>
    <row r="235" spans="37:40" x14ac:dyDescent="0.3">
      <c r="AK235" s="37"/>
      <c r="AL235"/>
      <c r="AM235"/>
      <c r="AN235"/>
    </row>
    <row r="236" spans="37:40" x14ac:dyDescent="0.3">
      <c r="AK236" s="37"/>
      <c r="AL236"/>
      <c r="AM236"/>
      <c r="AN236"/>
    </row>
    <row r="237" spans="37:40" x14ac:dyDescent="0.3">
      <c r="AK237" s="37"/>
      <c r="AL237"/>
      <c r="AM237"/>
      <c r="AN237"/>
    </row>
    <row r="238" spans="37:40" x14ac:dyDescent="0.3">
      <c r="AK238" s="37"/>
      <c r="AL238"/>
      <c r="AM238"/>
      <c r="AN238"/>
    </row>
    <row r="239" spans="37:40" x14ac:dyDescent="0.3">
      <c r="AK239" s="37"/>
      <c r="AL239"/>
      <c r="AM239"/>
      <c r="AN239"/>
    </row>
    <row r="240" spans="37:40" x14ac:dyDescent="0.3">
      <c r="AK240" s="37"/>
      <c r="AL240"/>
      <c r="AM240"/>
      <c r="AN240"/>
    </row>
    <row r="241" spans="37:40" x14ac:dyDescent="0.3">
      <c r="AK241" s="37"/>
      <c r="AL241"/>
      <c r="AM241"/>
      <c r="AN241"/>
    </row>
    <row r="242" spans="37:40" x14ac:dyDescent="0.3">
      <c r="AK242" s="37"/>
      <c r="AL242"/>
      <c r="AM242"/>
      <c r="AN242"/>
    </row>
    <row r="243" spans="37:40" x14ac:dyDescent="0.3">
      <c r="AK243" s="37"/>
      <c r="AL243"/>
      <c r="AM243"/>
      <c r="AN243"/>
    </row>
    <row r="244" spans="37:40" x14ac:dyDescent="0.3">
      <c r="AK244" s="37"/>
      <c r="AL244"/>
      <c r="AM244"/>
      <c r="AN244"/>
    </row>
    <row r="245" spans="37:40" x14ac:dyDescent="0.3">
      <c r="AK245" s="37"/>
      <c r="AL245"/>
      <c r="AM245"/>
      <c r="AN245"/>
    </row>
    <row r="246" spans="37:40" x14ac:dyDescent="0.3">
      <c r="AK246" s="37"/>
      <c r="AL246"/>
      <c r="AM246"/>
      <c r="AN246"/>
    </row>
    <row r="247" spans="37:40" x14ac:dyDescent="0.3">
      <c r="AK247" s="37"/>
      <c r="AL247"/>
      <c r="AM247"/>
      <c r="AN247"/>
    </row>
    <row r="248" spans="37:40" x14ac:dyDescent="0.3">
      <c r="AK248" s="37"/>
      <c r="AL248"/>
      <c r="AM248"/>
      <c r="AN248"/>
    </row>
    <row r="249" spans="37:40" x14ac:dyDescent="0.3">
      <c r="AK249" s="37"/>
      <c r="AL249"/>
      <c r="AM249"/>
      <c r="AN249"/>
    </row>
    <row r="250" spans="37:40" x14ac:dyDescent="0.3">
      <c r="AK250" s="37"/>
      <c r="AL250"/>
      <c r="AM250"/>
      <c r="AN250"/>
    </row>
    <row r="251" spans="37:40" x14ac:dyDescent="0.3">
      <c r="AK251" s="37"/>
      <c r="AL251"/>
      <c r="AM251"/>
      <c r="AN251"/>
    </row>
    <row r="252" spans="37:40" x14ac:dyDescent="0.3">
      <c r="AK252" s="37"/>
      <c r="AL252"/>
      <c r="AM252"/>
      <c r="AN252"/>
    </row>
    <row r="253" spans="37:40" x14ac:dyDescent="0.3">
      <c r="AK253" s="37"/>
      <c r="AL253"/>
      <c r="AM253"/>
      <c r="AN253"/>
    </row>
    <row r="254" spans="37:40" x14ac:dyDescent="0.3">
      <c r="AK254" s="37"/>
      <c r="AL254"/>
      <c r="AM254"/>
      <c r="AN254"/>
    </row>
    <row r="255" spans="37:40" x14ac:dyDescent="0.3">
      <c r="AK255" s="37"/>
      <c r="AL255"/>
      <c r="AM255"/>
      <c r="AN255"/>
    </row>
    <row r="256" spans="37:40" x14ac:dyDescent="0.3">
      <c r="AK256" s="37"/>
      <c r="AL256"/>
      <c r="AM256"/>
      <c r="AN256"/>
    </row>
    <row r="257" spans="37:40" x14ac:dyDescent="0.3">
      <c r="AK257" s="37"/>
      <c r="AL257"/>
      <c r="AM257"/>
      <c r="AN257"/>
    </row>
    <row r="258" spans="37:40" x14ac:dyDescent="0.3">
      <c r="AK258" s="37"/>
      <c r="AL258"/>
      <c r="AM258"/>
      <c r="AN258"/>
    </row>
    <row r="259" spans="37:40" x14ac:dyDescent="0.3">
      <c r="AK259" s="37"/>
      <c r="AL259"/>
      <c r="AM259"/>
      <c r="AN259"/>
    </row>
    <row r="260" spans="37:40" x14ac:dyDescent="0.3">
      <c r="AK260" s="37"/>
      <c r="AL260"/>
      <c r="AM260"/>
      <c r="AN260"/>
    </row>
    <row r="261" spans="37:40" x14ac:dyDescent="0.3">
      <c r="AK261" s="37"/>
      <c r="AL261"/>
      <c r="AM261"/>
      <c r="AN261"/>
    </row>
    <row r="262" spans="37:40" x14ac:dyDescent="0.3">
      <c r="AK262" s="37"/>
      <c r="AL262"/>
      <c r="AM262"/>
      <c r="AN262"/>
    </row>
    <row r="263" spans="37:40" x14ac:dyDescent="0.3">
      <c r="AK263" s="37"/>
      <c r="AL263"/>
      <c r="AM263"/>
      <c r="AN263"/>
    </row>
    <row r="264" spans="37:40" x14ac:dyDescent="0.3">
      <c r="AK264" s="37"/>
      <c r="AL264"/>
      <c r="AM264"/>
      <c r="AN264"/>
    </row>
    <row r="265" spans="37:40" x14ac:dyDescent="0.3">
      <c r="AK265" s="37"/>
      <c r="AL265"/>
      <c r="AM265"/>
      <c r="AN265"/>
    </row>
    <row r="266" spans="37:40" x14ac:dyDescent="0.3">
      <c r="AK266" s="37"/>
      <c r="AL266"/>
      <c r="AM266"/>
      <c r="AN266"/>
    </row>
    <row r="267" spans="37:40" x14ac:dyDescent="0.3">
      <c r="AK267" s="37"/>
      <c r="AL267"/>
      <c r="AM267"/>
      <c r="AN267"/>
    </row>
    <row r="268" spans="37:40" x14ac:dyDescent="0.3">
      <c r="AK268" s="37"/>
      <c r="AL268"/>
      <c r="AM268"/>
      <c r="AN268"/>
    </row>
    <row r="269" spans="37:40" x14ac:dyDescent="0.3">
      <c r="AK269" s="37"/>
      <c r="AL269"/>
      <c r="AM269"/>
      <c r="AN269"/>
    </row>
    <row r="270" spans="37:40" x14ac:dyDescent="0.3">
      <c r="AK270" s="37"/>
      <c r="AL270"/>
      <c r="AM270"/>
      <c r="AN270"/>
    </row>
    <row r="271" spans="37:40" x14ac:dyDescent="0.3">
      <c r="AK271" s="37"/>
      <c r="AL271"/>
      <c r="AM271"/>
      <c r="AN271"/>
    </row>
    <row r="272" spans="37:40" x14ac:dyDescent="0.3">
      <c r="AK272" s="37"/>
      <c r="AL272"/>
      <c r="AM272"/>
      <c r="AN272"/>
    </row>
    <row r="273" spans="37:40" x14ac:dyDescent="0.3">
      <c r="AK273" s="37"/>
      <c r="AL273"/>
      <c r="AM273"/>
      <c r="AN273"/>
    </row>
    <row r="274" spans="37:40" x14ac:dyDescent="0.3">
      <c r="AK274" s="37"/>
      <c r="AL274"/>
      <c r="AM274"/>
      <c r="AN274"/>
    </row>
    <row r="275" spans="37:40" x14ac:dyDescent="0.3">
      <c r="AK275" s="37"/>
      <c r="AL275"/>
      <c r="AM275"/>
      <c r="AN275"/>
    </row>
    <row r="276" spans="37:40" x14ac:dyDescent="0.3">
      <c r="AK276" s="37"/>
      <c r="AL276"/>
      <c r="AM276"/>
      <c r="AN276"/>
    </row>
    <row r="277" spans="37:40" x14ac:dyDescent="0.3">
      <c r="AK277" s="37"/>
      <c r="AL277"/>
      <c r="AM277"/>
      <c r="AN277"/>
    </row>
    <row r="278" spans="37:40" x14ac:dyDescent="0.3">
      <c r="AK278" s="37"/>
      <c r="AL278"/>
      <c r="AM278"/>
      <c r="AN278"/>
    </row>
    <row r="279" spans="37:40" x14ac:dyDescent="0.3">
      <c r="AK279" s="37"/>
      <c r="AL279"/>
      <c r="AM279"/>
      <c r="AN279"/>
    </row>
    <row r="280" spans="37:40" x14ac:dyDescent="0.3">
      <c r="AK280" s="37"/>
      <c r="AL280"/>
      <c r="AM280"/>
      <c r="AN280"/>
    </row>
    <row r="281" spans="37:40" x14ac:dyDescent="0.3">
      <c r="AK281" s="37"/>
      <c r="AL281"/>
      <c r="AM281"/>
      <c r="AN281"/>
    </row>
    <row r="282" spans="37:40" x14ac:dyDescent="0.3">
      <c r="AK282" s="37"/>
      <c r="AL282"/>
      <c r="AM282"/>
      <c r="AN282"/>
    </row>
    <row r="283" spans="37:40" x14ac:dyDescent="0.3">
      <c r="AK283" s="37"/>
      <c r="AL283"/>
      <c r="AM283"/>
      <c r="AN283"/>
    </row>
    <row r="284" spans="37:40" x14ac:dyDescent="0.3">
      <c r="AK284" s="37"/>
      <c r="AL284"/>
      <c r="AM284"/>
      <c r="AN284"/>
    </row>
    <row r="285" spans="37:40" x14ac:dyDescent="0.3">
      <c r="AK285" s="37"/>
      <c r="AL285"/>
      <c r="AM285"/>
      <c r="AN285"/>
    </row>
    <row r="286" spans="37:40" x14ac:dyDescent="0.3">
      <c r="AK286" s="37"/>
      <c r="AL286"/>
      <c r="AM286"/>
      <c r="AN286"/>
    </row>
    <row r="287" spans="37:40" x14ac:dyDescent="0.3">
      <c r="AK287" s="37"/>
      <c r="AL287"/>
      <c r="AM287"/>
      <c r="AN287"/>
    </row>
    <row r="288" spans="37:40" x14ac:dyDescent="0.3">
      <c r="AK288" s="37"/>
      <c r="AL288"/>
      <c r="AM288"/>
      <c r="AN288"/>
    </row>
    <row r="289" spans="37:40" x14ac:dyDescent="0.3">
      <c r="AK289" s="37"/>
      <c r="AL289"/>
      <c r="AM289"/>
      <c r="AN289"/>
    </row>
    <row r="290" spans="37:40" x14ac:dyDescent="0.3">
      <c r="AK290" s="37"/>
      <c r="AL290"/>
      <c r="AM290"/>
      <c r="AN290"/>
    </row>
    <row r="291" spans="37:40" x14ac:dyDescent="0.3">
      <c r="AK291" s="37"/>
      <c r="AL291"/>
      <c r="AM291"/>
      <c r="AN291"/>
    </row>
    <row r="292" spans="37:40" x14ac:dyDescent="0.3">
      <c r="AK292" s="37"/>
      <c r="AL292"/>
      <c r="AM292"/>
      <c r="AN292"/>
    </row>
    <row r="293" spans="37:40" x14ac:dyDescent="0.3">
      <c r="AK293" s="37"/>
      <c r="AL293"/>
      <c r="AM293"/>
      <c r="AN293"/>
    </row>
    <row r="294" spans="37:40" x14ac:dyDescent="0.3">
      <c r="AK294" s="37"/>
      <c r="AL294"/>
      <c r="AM294"/>
      <c r="AN294"/>
    </row>
    <row r="295" spans="37:40" x14ac:dyDescent="0.3">
      <c r="AK295" s="37"/>
      <c r="AL295"/>
      <c r="AM295"/>
      <c r="AN295"/>
    </row>
    <row r="296" spans="37:40" x14ac:dyDescent="0.3">
      <c r="AK296" s="37"/>
      <c r="AL296"/>
      <c r="AM296"/>
      <c r="AN296"/>
    </row>
    <row r="297" spans="37:40" x14ac:dyDescent="0.3">
      <c r="AK297" s="37"/>
      <c r="AL297"/>
      <c r="AM297"/>
      <c r="AN297"/>
    </row>
    <row r="298" spans="37:40" x14ac:dyDescent="0.3">
      <c r="AK298" s="37"/>
      <c r="AL298"/>
      <c r="AM298"/>
      <c r="AN298"/>
    </row>
    <row r="299" spans="37:40" x14ac:dyDescent="0.3">
      <c r="AK299" s="37"/>
      <c r="AL299"/>
      <c r="AM299"/>
      <c r="AN299"/>
    </row>
    <row r="300" spans="37:40" x14ac:dyDescent="0.3">
      <c r="AK300" s="37"/>
      <c r="AL300"/>
      <c r="AM300"/>
      <c r="AN300"/>
    </row>
    <row r="301" spans="37:40" x14ac:dyDescent="0.3">
      <c r="AK301" s="37"/>
      <c r="AL301"/>
      <c r="AM301"/>
      <c r="AN301"/>
    </row>
    <row r="302" spans="37:40" x14ac:dyDescent="0.3">
      <c r="AK302" s="37"/>
      <c r="AL302"/>
      <c r="AM302"/>
      <c r="AN302"/>
    </row>
    <row r="303" spans="37:40" x14ac:dyDescent="0.3">
      <c r="AK303" s="37"/>
      <c r="AL303"/>
      <c r="AM303"/>
      <c r="AN303"/>
    </row>
    <row r="304" spans="37:40" x14ac:dyDescent="0.3">
      <c r="AK304" s="37"/>
      <c r="AL304"/>
      <c r="AM304"/>
      <c r="AN304"/>
    </row>
    <row r="305" spans="37:40" x14ac:dyDescent="0.3">
      <c r="AK305" s="37"/>
      <c r="AL305"/>
      <c r="AM305"/>
      <c r="AN305"/>
    </row>
    <row r="306" spans="37:40" x14ac:dyDescent="0.3">
      <c r="AK306" s="37"/>
      <c r="AL306"/>
      <c r="AM306"/>
      <c r="AN306"/>
    </row>
    <row r="307" spans="37:40" x14ac:dyDescent="0.3">
      <c r="AK307" s="37"/>
      <c r="AL307"/>
      <c r="AM307"/>
      <c r="AN307"/>
    </row>
    <row r="308" spans="37:40" x14ac:dyDescent="0.3">
      <c r="AK308" s="37"/>
      <c r="AL308"/>
      <c r="AM308"/>
      <c r="AN308"/>
    </row>
    <row r="309" spans="37:40" x14ac:dyDescent="0.3">
      <c r="AK309" s="37"/>
      <c r="AL309"/>
      <c r="AM309"/>
      <c r="AN309"/>
    </row>
    <row r="310" spans="37:40" x14ac:dyDescent="0.3">
      <c r="AK310" s="37"/>
      <c r="AL310"/>
      <c r="AM310"/>
      <c r="AN310"/>
    </row>
    <row r="311" spans="37:40" x14ac:dyDescent="0.3">
      <c r="AK311" s="37"/>
      <c r="AL311"/>
      <c r="AM311"/>
      <c r="AN311"/>
    </row>
    <row r="312" spans="37:40" x14ac:dyDescent="0.3">
      <c r="AK312" s="37"/>
      <c r="AL312"/>
      <c r="AM312"/>
      <c r="AN312"/>
    </row>
    <row r="313" spans="37:40" x14ac:dyDescent="0.3">
      <c r="AK313" s="37"/>
      <c r="AL313"/>
      <c r="AM313"/>
      <c r="AN313"/>
    </row>
    <row r="314" spans="37:40" x14ac:dyDescent="0.3">
      <c r="AK314" s="37"/>
      <c r="AL314"/>
      <c r="AM314"/>
      <c r="AN314"/>
    </row>
    <row r="315" spans="37:40" x14ac:dyDescent="0.3">
      <c r="AK315" s="37"/>
      <c r="AL315"/>
      <c r="AM315"/>
      <c r="AN315"/>
    </row>
    <row r="316" spans="37:40" x14ac:dyDescent="0.3">
      <c r="AK316" s="37"/>
      <c r="AL316"/>
      <c r="AM316"/>
      <c r="AN316"/>
    </row>
    <row r="317" spans="37:40" x14ac:dyDescent="0.3">
      <c r="AK317" s="37"/>
      <c r="AL317"/>
      <c r="AM317"/>
      <c r="AN317"/>
    </row>
    <row r="318" spans="37:40" x14ac:dyDescent="0.3">
      <c r="AK318" s="37"/>
      <c r="AL318"/>
      <c r="AM318"/>
      <c r="AN318"/>
    </row>
    <row r="319" spans="37:40" x14ac:dyDescent="0.3">
      <c r="AK319" s="37"/>
      <c r="AL319"/>
      <c r="AM319"/>
      <c r="AN319"/>
    </row>
    <row r="320" spans="37:40" x14ac:dyDescent="0.3">
      <c r="AK320" s="37"/>
      <c r="AL320"/>
      <c r="AM320"/>
      <c r="AN320"/>
    </row>
    <row r="321" spans="37:40" x14ac:dyDescent="0.3">
      <c r="AK321" s="37"/>
      <c r="AL321"/>
      <c r="AM321"/>
      <c r="AN321"/>
    </row>
    <row r="322" spans="37:40" x14ac:dyDescent="0.3">
      <c r="AK322" s="37"/>
      <c r="AL322"/>
      <c r="AM322"/>
      <c r="AN322"/>
    </row>
    <row r="323" spans="37:40" x14ac:dyDescent="0.3">
      <c r="AK323" s="37"/>
      <c r="AL323"/>
      <c r="AM323"/>
      <c r="AN323"/>
    </row>
    <row r="324" spans="37:40" x14ac:dyDescent="0.3">
      <c r="AK324" s="37"/>
      <c r="AL324"/>
      <c r="AM324"/>
      <c r="AN324"/>
    </row>
    <row r="325" spans="37:40" x14ac:dyDescent="0.3">
      <c r="AK325" s="37"/>
      <c r="AL325"/>
      <c r="AM325"/>
      <c r="AN325"/>
    </row>
    <row r="326" spans="37:40" x14ac:dyDescent="0.3">
      <c r="AK326" s="37"/>
      <c r="AL326"/>
      <c r="AM326"/>
      <c r="AN326"/>
    </row>
    <row r="327" spans="37:40" x14ac:dyDescent="0.3">
      <c r="AK327" s="37"/>
      <c r="AL327"/>
      <c r="AM327"/>
      <c r="AN327"/>
    </row>
    <row r="328" spans="37:40" x14ac:dyDescent="0.3">
      <c r="AK328" s="37"/>
      <c r="AL328"/>
      <c r="AM328"/>
      <c r="AN328"/>
    </row>
    <row r="329" spans="37:40" x14ac:dyDescent="0.3">
      <c r="AK329" s="37"/>
      <c r="AL329"/>
      <c r="AM329"/>
      <c r="AN329"/>
    </row>
    <row r="330" spans="37:40" x14ac:dyDescent="0.3">
      <c r="AK330" s="37"/>
      <c r="AL330"/>
      <c r="AM330"/>
      <c r="AN330"/>
    </row>
    <row r="331" spans="37:40" x14ac:dyDescent="0.3">
      <c r="AK331" s="37"/>
      <c r="AL331"/>
      <c r="AM331"/>
      <c r="AN331"/>
    </row>
    <row r="332" spans="37:40" x14ac:dyDescent="0.3">
      <c r="AK332" s="37"/>
      <c r="AL332"/>
      <c r="AM332"/>
      <c r="AN332"/>
    </row>
    <row r="333" spans="37:40" x14ac:dyDescent="0.3">
      <c r="AK333" s="37"/>
      <c r="AL333"/>
      <c r="AM333"/>
      <c r="AN333"/>
    </row>
    <row r="334" spans="37:40" x14ac:dyDescent="0.3">
      <c r="AK334" s="37"/>
      <c r="AL334"/>
      <c r="AM334"/>
      <c r="AN334"/>
    </row>
    <row r="335" spans="37:40" x14ac:dyDescent="0.3">
      <c r="AK335" s="37"/>
      <c r="AL335"/>
      <c r="AM335"/>
      <c r="AN335"/>
    </row>
    <row r="336" spans="37:40" x14ac:dyDescent="0.3">
      <c r="AK336" s="37"/>
      <c r="AL336"/>
      <c r="AM336"/>
      <c r="AN336"/>
    </row>
    <row r="337" spans="37:40" x14ac:dyDescent="0.3">
      <c r="AK337" s="37"/>
      <c r="AL337"/>
      <c r="AM337"/>
      <c r="AN337"/>
    </row>
    <row r="338" spans="37:40" x14ac:dyDescent="0.3">
      <c r="AK338" s="37"/>
      <c r="AL338"/>
      <c r="AM338"/>
      <c r="AN338"/>
    </row>
  </sheetData>
  <phoneticPr fontId="2" type="noConversion"/>
  <pageMargins left="0.7" right="0.7" top="0.75" bottom="0.75" header="0.3" footer="0.3"/>
  <pageSetup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FD9A9-1617-4D6F-94C2-CE6A107BBDE1}">
  <sheetPr codeName="Sheet6"/>
  <dimension ref="A1:P9"/>
  <sheetViews>
    <sheetView showGridLines="0" tabSelected="1" workbookViewId="0">
      <selection activeCell="C29" sqref="C29"/>
    </sheetView>
  </sheetViews>
  <sheetFormatPr defaultRowHeight="14.4" x14ac:dyDescent="0.3"/>
  <cols>
    <col min="1" max="1" width="13.21875" bestFit="1" customWidth="1"/>
    <col min="2" max="2" width="21.21875" bestFit="1" customWidth="1"/>
    <col min="3" max="3" width="6.88671875" bestFit="1" customWidth="1"/>
    <col min="4" max="4" width="17.77734375" style="2" bestFit="1" customWidth="1"/>
    <col min="5" max="5" width="21.21875" bestFit="1" customWidth="1"/>
    <col min="6" max="6" width="22.77734375" bestFit="1" customWidth="1"/>
    <col min="7" max="7" width="19.44140625" bestFit="1" customWidth="1"/>
    <col min="8" max="10" width="22.77734375" bestFit="1" customWidth="1"/>
    <col min="11" max="11" width="21.21875" bestFit="1" customWidth="1"/>
    <col min="12" max="12" width="20.21875" bestFit="1" customWidth="1"/>
    <col min="13" max="16" width="21.21875" bestFit="1" customWidth="1"/>
  </cols>
  <sheetData>
    <row r="1" spans="1:16" ht="15" thickBot="1" x14ac:dyDescent="0.35">
      <c r="A1" s="3" t="s">
        <v>24</v>
      </c>
      <c r="B1" s="3" t="s">
        <v>25</v>
      </c>
      <c r="C1" s="3" t="s">
        <v>0</v>
      </c>
      <c r="D1" s="3" t="s">
        <v>1</v>
      </c>
      <c r="E1" s="3" t="s">
        <v>2</v>
      </c>
      <c r="F1" s="3" t="s">
        <v>3</v>
      </c>
      <c r="G1" s="3" t="s">
        <v>4</v>
      </c>
      <c r="H1" s="3" t="s">
        <v>5</v>
      </c>
      <c r="I1" s="3" t="s">
        <v>6</v>
      </c>
      <c r="J1" s="3" t="s">
        <v>7</v>
      </c>
      <c r="K1" s="3" t="s">
        <v>8</v>
      </c>
      <c r="L1" s="3" t="s">
        <v>9</v>
      </c>
      <c r="M1" s="3" t="s">
        <v>10</v>
      </c>
      <c r="N1" s="3" t="s">
        <v>11</v>
      </c>
      <c r="O1" s="3" t="s">
        <v>12</v>
      </c>
      <c r="P1" s="3" t="s">
        <v>13</v>
      </c>
    </row>
    <row r="2" spans="1:16" ht="15" thickBot="1" x14ac:dyDescent="0.35">
      <c r="A2" s="1">
        <v>1</v>
      </c>
      <c r="B2" s="28" t="s">
        <v>217</v>
      </c>
      <c r="C2" s="28" t="s">
        <v>14</v>
      </c>
      <c r="D2" s="29">
        <v>37793</v>
      </c>
      <c r="E2" s="28" t="s">
        <v>17</v>
      </c>
      <c r="F2" s="28" t="s">
        <v>19</v>
      </c>
      <c r="G2" s="28" t="s">
        <v>17</v>
      </c>
      <c r="H2" s="28" t="s">
        <v>17</v>
      </c>
      <c r="I2" s="28" t="s">
        <v>18</v>
      </c>
      <c r="J2" s="28" t="s">
        <v>17</v>
      </c>
      <c r="K2" s="28" t="s">
        <v>23</v>
      </c>
      <c r="L2" s="28" t="s">
        <v>21</v>
      </c>
      <c r="M2" s="28" t="s">
        <v>17</v>
      </c>
      <c r="N2" s="28" t="s">
        <v>18</v>
      </c>
      <c r="O2" s="28" t="s">
        <v>19</v>
      </c>
      <c r="P2" s="28" t="s">
        <v>19</v>
      </c>
    </row>
    <row r="3" spans="1:16" ht="15" thickBot="1" x14ac:dyDescent="0.35">
      <c r="A3" s="1">
        <v>2</v>
      </c>
      <c r="B3" s="28" t="s">
        <v>218</v>
      </c>
      <c r="C3" s="28" t="s">
        <v>14</v>
      </c>
      <c r="D3" s="29">
        <v>38431</v>
      </c>
      <c r="E3" s="28" t="s">
        <v>21</v>
      </c>
      <c r="F3" s="28" t="s">
        <v>23</v>
      </c>
      <c r="G3" s="28" t="s">
        <v>18</v>
      </c>
      <c r="H3" s="28" t="s">
        <v>17</v>
      </c>
      <c r="I3" s="28" t="s">
        <v>19</v>
      </c>
      <c r="J3" s="28" t="s">
        <v>18</v>
      </c>
      <c r="K3" s="28" t="s">
        <v>19</v>
      </c>
      <c r="L3" s="28" t="s">
        <v>17</v>
      </c>
      <c r="M3" s="28" t="s">
        <v>22</v>
      </c>
      <c r="N3" s="28" t="s">
        <v>23</v>
      </c>
      <c r="O3" s="28" t="s">
        <v>21</v>
      </c>
      <c r="P3" s="28" t="s">
        <v>18</v>
      </c>
    </row>
    <row r="4" spans="1:16" ht="15" thickBot="1" x14ac:dyDescent="0.35">
      <c r="A4" s="1">
        <v>3</v>
      </c>
      <c r="B4" s="28" t="s">
        <v>219</v>
      </c>
      <c r="C4" s="28" t="s">
        <v>14</v>
      </c>
      <c r="D4" s="29">
        <v>37764</v>
      </c>
      <c r="E4" s="28" t="s">
        <v>18</v>
      </c>
      <c r="F4" s="28" t="s">
        <v>22</v>
      </c>
      <c r="G4" s="28" t="s">
        <v>18</v>
      </c>
      <c r="H4" s="28" t="s">
        <v>22</v>
      </c>
      <c r="I4" s="28" t="s">
        <v>19</v>
      </c>
      <c r="J4" s="28" t="s">
        <v>18</v>
      </c>
      <c r="K4" s="28" t="s">
        <v>18</v>
      </c>
      <c r="L4" s="28" t="s">
        <v>22</v>
      </c>
      <c r="M4" s="28" t="s">
        <v>18</v>
      </c>
      <c r="N4" s="28" t="s">
        <v>22</v>
      </c>
      <c r="O4" s="28" t="s">
        <v>22</v>
      </c>
      <c r="P4" s="28" t="s">
        <v>18</v>
      </c>
    </row>
    <row r="5" spans="1:16" ht="15" thickBot="1" x14ac:dyDescent="0.35">
      <c r="A5" s="1">
        <v>4</v>
      </c>
      <c r="B5" s="28" t="s">
        <v>220</v>
      </c>
      <c r="C5" s="28" t="s">
        <v>14</v>
      </c>
      <c r="D5" s="29">
        <v>37900</v>
      </c>
      <c r="E5" s="28" t="s">
        <v>18</v>
      </c>
      <c r="F5" s="28" t="s">
        <v>21</v>
      </c>
      <c r="G5" s="28" t="s">
        <v>21</v>
      </c>
      <c r="H5" s="28" t="s">
        <v>20</v>
      </c>
      <c r="I5" s="28" t="s">
        <v>17</v>
      </c>
      <c r="J5" s="28" t="s">
        <v>18</v>
      </c>
      <c r="K5" s="28" t="s">
        <v>17</v>
      </c>
      <c r="L5" s="28" t="s">
        <v>17</v>
      </c>
      <c r="M5" s="28" t="s">
        <v>21</v>
      </c>
      <c r="N5" s="28" t="s">
        <v>21</v>
      </c>
      <c r="O5" s="28" t="s">
        <v>21</v>
      </c>
      <c r="P5" s="28" t="s">
        <v>21</v>
      </c>
    </row>
    <row r="6" spans="1:16" ht="15" thickBot="1" x14ac:dyDescent="0.35">
      <c r="A6" s="1">
        <v>5</v>
      </c>
      <c r="B6" s="28" t="s">
        <v>221</v>
      </c>
      <c r="C6" s="28" t="s">
        <v>14</v>
      </c>
      <c r="D6" s="29">
        <v>38101</v>
      </c>
      <c r="E6" s="28" t="s">
        <v>19</v>
      </c>
      <c r="F6" s="28" t="s">
        <v>17</v>
      </c>
      <c r="G6" s="28" t="s">
        <v>17</v>
      </c>
      <c r="H6" s="28" t="s">
        <v>21</v>
      </c>
      <c r="I6" s="28" t="s">
        <v>17</v>
      </c>
      <c r="J6" s="28" t="s">
        <v>18</v>
      </c>
      <c r="K6" s="28" t="s">
        <v>18</v>
      </c>
      <c r="L6" s="28" t="s">
        <v>21</v>
      </c>
      <c r="M6" s="28" t="s">
        <v>21</v>
      </c>
      <c r="N6" s="28" t="s">
        <v>21</v>
      </c>
      <c r="O6" s="28" t="s">
        <v>23</v>
      </c>
      <c r="P6" s="28" t="s">
        <v>21</v>
      </c>
    </row>
    <row r="7" spans="1:16" ht="15" thickBot="1" x14ac:dyDescent="0.35">
      <c r="A7" s="1">
        <v>6</v>
      </c>
      <c r="B7" s="28" t="s">
        <v>222</v>
      </c>
      <c r="C7" s="28" t="s">
        <v>14</v>
      </c>
      <c r="D7" s="29">
        <v>38120</v>
      </c>
      <c r="E7" s="28" t="s">
        <v>18</v>
      </c>
      <c r="F7" s="28" t="s">
        <v>17</v>
      </c>
      <c r="G7" s="28" t="s">
        <v>23</v>
      </c>
      <c r="H7" s="28" t="s">
        <v>23</v>
      </c>
      <c r="I7" s="28" t="s">
        <v>21</v>
      </c>
      <c r="J7" s="28" t="s">
        <v>19</v>
      </c>
      <c r="K7" s="28" t="s">
        <v>21</v>
      </c>
      <c r="L7" s="28" t="s">
        <v>21</v>
      </c>
      <c r="M7" s="28" t="s">
        <v>23</v>
      </c>
      <c r="N7" s="28" t="s">
        <v>20</v>
      </c>
      <c r="O7" s="28" t="s">
        <v>23</v>
      </c>
      <c r="P7" s="28" t="s">
        <v>23</v>
      </c>
    </row>
    <row r="8" spans="1:16" ht="15" thickBot="1" x14ac:dyDescent="0.35">
      <c r="A8" s="1">
        <v>7</v>
      </c>
      <c r="B8" s="28" t="s">
        <v>223</v>
      </c>
      <c r="C8" s="28" t="s">
        <v>14</v>
      </c>
      <c r="D8" s="29">
        <v>37830</v>
      </c>
      <c r="E8" s="28" t="s">
        <v>18</v>
      </c>
      <c r="F8" s="28" t="s">
        <v>21</v>
      </c>
      <c r="G8" s="28" t="s">
        <v>19</v>
      </c>
      <c r="H8" s="28" t="s">
        <v>18</v>
      </c>
      <c r="I8" s="28" t="s">
        <v>19</v>
      </c>
      <c r="J8" s="28" t="s">
        <v>18</v>
      </c>
      <c r="K8" s="28" t="s">
        <v>17</v>
      </c>
      <c r="L8" s="28" t="s">
        <v>21</v>
      </c>
      <c r="M8" s="28" t="s">
        <v>19</v>
      </c>
      <c r="N8" s="28" t="s">
        <v>19</v>
      </c>
      <c r="O8" s="28" t="s">
        <v>21</v>
      </c>
      <c r="P8" s="28" t="s">
        <v>18</v>
      </c>
    </row>
    <row r="9" spans="1:16" ht="15" thickBot="1" x14ac:dyDescent="0.35">
      <c r="A9" s="30">
        <v>8</v>
      </c>
      <c r="B9" s="28" t="s">
        <v>224</v>
      </c>
      <c r="C9" s="28" t="s">
        <v>14</v>
      </c>
      <c r="D9" s="29">
        <v>37734</v>
      </c>
      <c r="E9" s="28" t="s">
        <v>17</v>
      </c>
      <c r="F9" s="28" t="s">
        <v>17</v>
      </c>
      <c r="G9" s="28" t="s">
        <v>19</v>
      </c>
      <c r="H9" s="28" t="s">
        <v>21</v>
      </c>
      <c r="I9" s="28" t="s">
        <v>23</v>
      </c>
      <c r="J9" s="28" t="s">
        <v>21</v>
      </c>
      <c r="K9" s="28" t="s">
        <v>17</v>
      </c>
      <c r="L9" s="28" t="s">
        <v>17</v>
      </c>
      <c r="M9" s="28" t="s">
        <v>23</v>
      </c>
      <c r="N9" s="28" t="s">
        <v>17</v>
      </c>
      <c r="O9" s="28" t="s">
        <v>23</v>
      </c>
      <c r="P9" s="28" t="s">
        <v>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99C6-B2C2-49CE-BF80-2F2CA5AD7A31}">
  <sheetPr codeName="Sheet7"/>
  <dimension ref="A1:AE25"/>
  <sheetViews>
    <sheetView showGridLines="0" workbookViewId="0"/>
  </sheetViews>
  <sheetFormatPr defaultColWidth="9.77734375" defaultRowHeight="14.4" x14ac:dyDescent="0.3"/>
  <cols>
    <col min="1" max="1" width="15.5546875" style="5" bestFit="1" customWidth="1"/>
    <col min="2" max="2" width="15.6640625" style="5" customWidth="1"/>
    <col min="3" max="3" width="11.21875" style="5" bestFit="1" customWidth="1"/>
    <col min="4" max="4" width="10.33203125" style="5" bestFit="1" customWidth="1"/>
    <col min="5" max="13" width="7.77734375" style="5" bestFit="1" customWidth="1"/>
    <col min="14" max="16" width="8.77734375" style="5" bestFit="1" customWidth="1"/>
    <col min="17" max="17" width="6.5546875" style="9" bestFit="1" customWidth="1"/>
    <col min="18" max="20" width="9.109375" style="9" bestFit="1" customWidth="1"/>
    <col min="21" max="23" width="10.109375" style="9" bestFit="1" customWidth="1"/>
    <col min="24" max="24" width="8.77734375" style="9" bestFit="1" customWidth="1"/>
    <col min="25" max="28" width="9.109375" style="9" bestFit="1" customWidth="1"/>
    <col min="29" max="29" width="22.88671875" style="5" bestFit="1" customWidth="1"/>
    <col min="30" max="30" width="15" style="5" bestFit="1" customWidth="1"/>
    <col min="31" max="31" width="18.6640625" style="5" bestFit="1" customWidth="1"/>
    <col min="32" max="16384" width="9.77734375" style="5"/>
  </cols>
  <sheetData>
    <row r="1" spans="1:31" x14ac:dyDescent="0.3">
      <c r="A1" s="18" t="s">
        <v>24</v>
      </c>
      <c r="B1" s="19" t="s">
        <v>25</v>
      </c>
      <c r="C1" s="19" t="s">
        <v>0</v>
      </c>
      <c r="D1" s="20" t="s">
        <v>1</v>
      </c>
      <c r="E1" s="19" t="s">
        <v>2</v>
      </c>
      <c r="F1" s="19" t="s">
        <v>3</v>
      </c>
      <c r="G1" s="19" t="s">
        <v>4</v>
      </c>
      <c r="H1" s="19" t="s">
        <v>5</v>
      </c>
      <c r="I1" s="19" t="s">
        <v>6</v>
      </c>
      <c r="J1" s="19" t="s">
        <v>7</v>
      </c>
      <c r="K1" s="19" t="s">
        <v>8</v>
      </c>
      <c r="L1" s="19" t="s">
        <v>9</v>
      </c>
      <c r="M1" s="19" t="s">
        <v>10</v>
      </c>
      <c r="N1" s="19" t="s">
        <v>11</v>
      </c>
      <c r="O1" s="19" t="s">
        <v>12</v>
      </c>
      <c r="P1" s="19" t="s">
        <v>13</v>
      </c>
      <c r="Q1" s="21" t="s">
        <v>26</v>
      </c>
      <c r="R1" s="19" t="s">
        <v>27</v>
      </c>
      <c r="S1" s="19" t="s">
        <v>28</v>
      </c>
      <c r="T1" s="19" t="s">
        <v>29</v>
      </c>
      <c r="U1" s="19" t="s">
        <v>30</v>
      </c>
      <c r="V1" s="19" t="s">
        <v>31</v>
      </c>
      <c r="W1" s="19" t="s">
        <v>32</v>
      </c>
      <c r="X1" s="19" t="s">
        <v>33</v>
      </c>
      <c r="Y1" s="19" t="s">
        <v>34</v>
      </c>
      <c r="Z1" s="19" t="s">
        <v>35</v>
      </c>
      <c r="AA1" s="19" t="s">
        <v>36</v>
      </c>
      <c r="AB1" s="19" t="s">
        <v>37</v>
      </c>
      <c r="AC1" s="19" t="s">
        <v>38</v>
      </c>
      <c r="AD1" s="19" t="s">
        <v>39</v>
      </c>
      <c r="AE1" s="22" t="s">
        <v>40</v>
      </c>
    </row>
    <row r="2" spans="1:31" x14ac:dyDescent="0.3">
      <c r="A2" s="16">
        <v>1</v>
      </c>
      <c r="B2" s="6" t="str">
        <f>VLOOKUP(A:A,RawData_YourSample!A$2:D$9,2,0)</f>
        <v>Juwal jackson</v>
      </c>
      <c r="C2" s="6" t="str">
        <f>VLOOKUP(A:A,RawData_YourSample!A$2:D$9,3,0)</f>
        <v>BCA</v>
      </c>
      <c r="D2" s="7">
        <f>VLOOKUP(A:A,RawData_YourSample!A$2:D$9,4,0)</f>
        <v>37793</v>
      </c>
      <c r="E2" s="6">
        <f>VLOOKUP(RawData_YourSample!E:E,ScaleReference!A$2:B$8,2,0)</f>
        <v>5</v>
      </c>
      <c r="F2" s="6">
        <f>VLOOKUP(RawData_YourSample!F:F,ScaleReference!A$2:B$8,2,0)</f>
        <v>6</v>
      </c>
      <c r="G2" s="6">
        <f>VLOOKUP(RawData_YourSample!G:G,ScaleReference!A$2:B$8,2,0)</f>
        <v>5</v>
      </c>
      <c r="H2" s="6">
        <f>VLOOKUP(RawData_YourSample!H:H,ScaleReference!A$2:B$8,2,0)</f>
        <v>5</v>
      </c>
      <c r="I2" s="6">
        <f>VLOOKUP(RawData_YourSample!I:I,ScaleReference!A$2:B$8,2,0)</f>
        <v>7</v>
      </c>
      <c r="J2" s="6">
        <f>VLOOKUP(RawData_YourSample!J:J,ScaleReference!A$2:B$8,2,0)</f>
        <v>5</v>
      </c>
      <c r="K2" s="6">
        <f>VLOOKUP(RawData_YourSample!K:K,ScaleReference!A$2:B$8,2,0)</f>
        <v>3</v>
      </c>
      <c r="L2" s="6">
        <f>VLOOKUP(RawData_YourSample!L:L,ScaleReference!A$2:B$8,2,0)</f>
        <v>4</v>
      </c>
      <c r="M2" s="6">
        <f>VLOOKUP(RawData_YourSample!M:M,ScaleReference!A$2:B$8,2,0)</f>
        <v>5</v>
      </c>
      <c r="N2" s="6">
        <f>VLOOKUP(RawData_YourSample!N:N,ScaleReference!A$2:B$8,2,0)</f>
        <v>7</v>
      </c>
      <c r="O2" s="6">
        <f>VLOOKUP(RawData_YourSample!O:O,ScaleReference!A$2:B$8,2,0)</f>
        <v>6</v>
      </c>
      <c r="P2" s="6">
        <f>VLOOKUP(RawData_YourSample!P:P,ScaleReference!A$2:B$8,2,0)</f>
        <v>6</v>
      </c>
      <c r="Q2" s="8">
        <f t="shared" ref="Q2:S9" si="0">7-H2</f>
        <v>2</v>
      </c>
      <c r="R2" s="8">
        <f t="shared" si="0"/>
        <v>0</v>
      </c>
      <c r="S2" s="8">
        <f t="shared" si="0"/>
        <v>2</v>
      </c>
      <c r="T2" s="8">
        <f t="shared" ref="T2:W9" si="1">7-M2</f>
        <v>2</v>
      </c>
      <c r="U2" s="8">
        <f t="shared" si="1"/>
        <v>0</v>
      </c>
      <c r="V2" s="8">
        <f t="shared" si="1"/>
        <v>1</v>
      </c>
      <c r="W2" s="8">
        <f t="shared" si="1"/>
        <v>1</v>
      </c>
      <c r="X2" s="8">
        <f t="shared" ref="X2:Z9" si="2">E2</f>
        <v>5</v>
      </c>
      <c r="Y2" s="8">
        <f t="shared" si="2"/>
        <v>6</v>
      </c>
      <c r="Z2" s="8">
        <f t="shared" si="2"/>
        <v>5</v>
      </c>
      <c r="AA2" s="8">
        <f t="shared" ref="AA2:AB9" si="3">K2</f>
        <v>3</v>
      </c>
      <c r="AB2" s="8">
        <f t="shared" si="3"/>
        <v>4</v>
      </c>
      <c r="AC2" s="6">
        <f t="shared" ref="AC2:AC9" si="4">SUM(Q2:W2)</f>
        <v>8</v>
      </c>
      <c r="AD2" s="6">
        <f t="shared" ref="AD2:AD9" si="5">SUM(X2:AB2)</f>
        <v>23</v>
      </c>
      <c r="AE2" s="17">
        <f t="shared" ref="AE2:AE9" si="6">AC2+AD2</f>
        <v>31</v>
      </c>
    </row>
    <row r="3" spans="1:31" x14ac:dyDescent="0.3">
      <c r="A3" s="16">
        <v>2</v>
      </c>
      <c r="B3" s="6" t="str">
        <f>VLOOKUP(A:A,RawData_YourSample!A$2:D$9,2,0)</f>
        <v>K R</v>
      </c>
      <c r="C3" s="6" t="str">
        <f>VLOOKUP(A:A,RawData_YourSample!A$2:D$9,3,0)</f>
        <v>BCA</v>
      </c>
      <c r="D3" s="7">
        <f>VLOOKUP(A:A,RawData_YourSample!A$2:D$9,4,0)</f>
        <v>38431</v>
      </c>
      <c r="E3" s="6">
        <f>VLOOKUP(RawData_YourSample!E:E,ScaleReference!A$2:B$8,2,0)</f>
        <v>4</v>
      </c>
      <c r="F3" s="6">
        <f>VLOOKUP(RawData_YourSample!F:F,ScaleReference!A$2:B$8,2,0)</f>
        <v>3</v>
      </c>
      <c r="G3" s="6">
        <f>VLOOKUP(RawData_YourSample!G:G,ScaleReference!A$2:B$8,2,0)</f>
        <v>7</v>
      </c>
      <c r="H3" s="6">
        <f>VLOOKUP(RawData_YourSample!H:H,ScaleReference!A$2:B$8,2,0)</f>
        <v>5</v>
      </c>
      <c r="I3" s="6">
        <f>VLOOKUP(RawData_YourSample!I:I,ScaleReference!A$2:B$8,2,0)</f>
        <v>6</v>
      </c>
      <c r="J3" s="6">
        <f>VLOOKUP(RawData_YourSample!J:J,ScaleReference!A$2:B$8,2,0)</f>
        <v>7</v>
      </c>
      <c r="K3" s="6">
        <f>VLOOKUP(RawData_YourSample!K:K,ScaleReference!A$2:B$8,2,0)</f>
        <v>6</v>
      </c>
      <c r="L3" s="6">
        <f>VLOOKUP(RawData_YourSample!L:L,ScaleReference!A$2:B$8,2,0)</f>
        <v>5</v>
      </c>
      <c r="M3" s="6">
        <f>VLOOKUP(RawData_YourSample!M:M,ScaleReference!A$2:B$8,2,0)</f>
        <v>1</v>
      </c>
      <c r="N3" s="6">
        <f>VLOOKUP(RawData_YourSample!N:N,ScaleReference!A$2:B$8,2,0)</f>
        <v>3</v>
      </c>
      <c r="O3" s="6">
        <f>VLOOKUP(RawData_YourSample!O:O,ScaleReference!A$2:B$8,2,0)</f>
        <v>4</v>
      </c>
      <c r="P3" s="6">
        <f>VLOOKUP(RawData_YourSample!P:P,ScaleReference!A$2:B$8,2,0)</f>
        <v>7</v>
      </c>
      <c r="Q3" s="8">
        <f t="shared" si="0"/>
        <v>2</v>
      </c>
      <c r="R3" s="8">
        <f t="shared" si="0"/>
        <v>1</v>
      </c>
      <c r="S3" s="8">
        <f t="shared" si="0"/>
        <v>0</v>
      </c>
      <c r="T3" s="8">
        <f t="shared" si="1"/>
        <v>6</v>
      </c>
      <c r="U3" s="8">
        <f t="shared" si="1"/>
        <v>4</v>
      </c>
      <c r="V3" s="8">
        <f t="shared" si="1"/>
        <v>3</v>
      </c>
      <c r="W3" s="8">
        <f t="shared" si="1"/>
        <v>0</v>
      </c>
      <c r="X3" s="8">
        <f t="shared" si="2"/>
        <v>4</v>
      </c>
      <c r="Y3" s="8">
        <f t="shared" si="2"/>
        <v>3</v>
      </c>
      <c r="Z3" s="8">
        <f t="shared" si="2"/>
        <v>7</v>
      </c>
      <c r="AA3" s="8">
        <f t="shared" si="3"/>
        <v>6</v>
      </c>
      <c r="AB3" s="8">
        <f t="shared" si="3"/>
        <v>5</v>
      </c>
      <c r="AC3" s="6">
        <f t="shared" si="4"/>
        <v>16</v>
      </c>
      <c r="AD3" s="6">
        <f t="shared" si="5"/>
        <v>25</v>
      </c>
      <c r="AE3" s="17">
        <f t="shared" si="6"/>
        <v>41</v>
      </c>
    </row>
    <row r="4" spans="1:31" x14ac:dyDescent="0.3">
      <c r="A4" s="16">
        <v>3</v>
      </c>
      <c r="B4" s="6" t="str">
        <f>VLOOKUP(A:A,RawData_YourSample!A$2:D$9,2,0)</f>
        <v>Allwin</v>
      </c>
      <c r="C4" s="6" t="str">
        <f>VLOOKUP(A:A,RawData_YourSample!A$2:D$9,3,0)</f>
        <v>BCA</v>
      </c>
      <c r="D4" s="7">
        <f>VLOOKUP(A:A,RawData_YourSample!A$2:D$9,4,0)</f>
        <v>37764</v>
      </c>
      <c r="E4" s="6">
        <f>VLOOKUP(RawData_YourSample!E:E,ScaleReference!A$2:B$8,2,0)</f>
        <v>7</v>
      </c>
      <c r="F4" s="6">
        <f>VLOOKUP(RawData_YourSample!F:F,ScaleReference!A$2:B$8,2,0)</f>
        <v>1</v>
      </c>
      <c r="G4" s="6">
        <f>VLOOKUP(RawData_YourSample!G:G,ScaleReference!A$2:B$8,2,0)</f>
        <v>7</v>
      </c>
      <c r="H4" s="6">
        <f>VLOOKUP(RawData_YourSample!H:H,ScaleReference!A$2:B$8,2,0)</f>
        <v>1</v>
      </c>
      <c r="I4" s="6">
        <f>VLOOKUP(RawData_YourSample!I:I,ScaleReference!A$2:B$8,2,0)</f>
        <v>6</v>
      </c>
      <c r="J4" s="6">
        <f>VLOOKUP(RawData_YourSample!J:J,ScaleReference!A$2:B$8,2,0)</f>
        <v>7</v>
      </c>
      <c r="K4" s="6">
        <f>VLOOKUP(RawData_YourSample!K:K,ScaleReference!A$2:B$8,2,0)</f>
        <v>7</v>
      </c>
      <c r="L4" s="6">
        <f>VLOOKUP(RawData_YourSample!L:L,ScaleReference!A$2:B$8,2,0)</f>
        <v>1</v>
      </c>
      <c r="M4" s="6">
        <f>VLOOKUP(RawData_YourSample!M:M,ScaleReference!A$2:B$8,2,0)</f>
        <v>7</v>
      </c>
      <c r="N4" s="6">
        <f>VLOOKUP(RawData_YourSample!N:N,ScaleReference!A$2:B$8,2,0)</f>
        <v>1</v>
      </c>
      <c r="O4" s="6">
        <f>VLOOKUP(RawData_YourSample!O:O,ScaleReference!A$2:B$8,2,0)</f>
        <v>1</v>
      </c>
      <c r="P4" s="6">
        <f>VLOOKUP(RawData_YourSample!P:P,ScaleReference!A$2:B$8,2,0)</f>
        <v>7</v>
      </c>
      <c r="Q4" s="8">
        <f t="shared" si="0"/>
        <v>6</v>
      </c>
      <c r="R4" s="8">
        <f t="shared" si="0"/>
        <v>1</v>
      </c>
      <c r="S4" s="8">
        <f t="shared" si="0"/>
        <v>0</v>
      </c>
      <c r="T4" s="8">
        <f t="shared" si="1"/>
        <v>0</v>
      </c>
      <c r="U4" s="8">
        <f t="shared" si="1"/>
        <v>6</v>
      </c>
      <c r="V4" s="8">
        <f t="shared" si="1"/>
        <v>6</v>
      </c>
      <c r="W4" s="8">
        <f t="shared" si="1"/>
        <v>0</v>
      </c>
      <c r="X4" s="8">
        <f t="shared" si="2"/>
        <v>7</v>
      </c>
      <c r="Y4" s="8">
        <f t="shared" si="2"/>
        <v>1</v>
      </c>
      <c r="Z4" s="8">
        <f t="shared" si="2"/>
        <v>7</v>
      </c>
      <c r="AA4" s="8">
        <f t="shared" si="3"/>
        <v>7</v>
      </c>
      <c r="AB4" s="8">
        <f t="shared" si="3"/>
        <v>1</v>
      </c>
      <c r="AC4" s="6">
        <f t="shared" si="4"/>
        <v>19</v>
      </c>
      <c r="AD4" s="6">
        <f t="shared" si="5"/>
        <v>23</v>
      </c>
      <c r="AE4" s="17">
        <f t="shared" si="6"/>
        <v>42</v>
      </c>
    </row>
    <row r="5" spans="1:31" x14ac:dyDescent="0.3">
      <c r="A5" s="16">
        <v>4</v>
      </c>
      <c r="B5" s="6" t="str">
        <f>VLOOKUP(A:A,RawData_YourSample!A$2:D$9,2,0)</f>
        <v>Karan</v>
      </c>
      <c r="C5" s="6" t="str">
        <f>VLOOKUP(A:A,RawData_YourSample!A$2:D$9,3,0)</f>
        <v>BCA</v>
      </c>
      <c r="D5" s="7">
        <f>VLOOKUP(A:A,RawData_YourSample!A$2:D$9,4,0)</f>
        <v>37900</v>
      </c>
      <c r="E5" s="6">
        <f>VLOOKUP(RawData_YourSample!E:E,ScaleReference!A$2:B$8,2,0)</f>
        <v>7</v>
      </c>
      <c r="F5" s="6">
        <f>VLOOKUP(RawData_YourSample!F:F,ScaleReference!A$2:B$8,2,0)</f>
        <v>4</v>
      </c>
      <c r="G5" s="6">
        <f>VLOOKUP(RawData_YourSample!G:G,ScaleReference!A$2:B$8,2,0)</f>
        <v>4</v>
      </c>
      <c r="H5" s="6">
        <f>VLOOKUP(RawData_YourSample!H:H,ScaleReference!A$2:B$8,2,0)</f>
        <v>2</v>
      </c>
      <c r="I5" s="6">
        <f>VLOOKUP(RawData_YourSample!I:I,ScaleReference!A$2:B$8,2,0)</f>
        <v>5</v>
      </c>
      <c r="J5" s="6">
        <f>VLOOKUP(RawData_YourSample!J:J,ScaleReference!A$2:B$8,2,0)</f>
        <v>7</v>
      </c>
      <c r="K5" s="6">
        <f>VLOOKUP(RawData_YourSample!K:K,ScaleReference!A$2:B$8,2,0)</f>
        <v>5</v>
      </c>
      <c r="L5" s="6">
        <f>VLOOKUP(RawData_YourSample!L:L,ScaleReference!A$2:B$8,2,0)</f>
        <v>5</v>
      </c>
      <c r="M5" s="6">
        <f>VLOOKUP(RawData_YourSample!M:M,ScaleReference!A$2:B$8,2,0)</f>
        <v>4</v>
      </c>
      <c r="N5" s="6">
        <f>VLOOKUP(RawData_YourSample!N:N,ScaleReference!A$2:B$8,2,0)</f>
        <v>4</v>
      </c>
      <c r="O5" s="6">
        <f>VLOOKUP(RawData_YourSample!O:O,ScaleReference!A$2:B$8,2,0)</f>
        <v>4</v>
      </c>
      <c r="P5" s="6">
        <f>VLOOKUP(RawData_YourSample!P:P,ScaleReference!A$2:B$8,2,0)</f>
        <v>4</v>
      </c>
      <c r="Q5" s="8">
        <f t="shared" si="0"/>
        <v>5</v>
      </c>
      <c r="R5" s="8">
        <f t="shared" si="0"/>
        <v>2</v>
      </c>
      <c r="S5" s="8">
        <f t="shared" si="0"/>
        <v>0</v>
      </c>
      <c r="T5" s="8">
        <f t="shared" si="1"/>
        <v>3</v>
      </c>
      <c r="U5" s="8">
        <f t="shared" si="1"/>
        <v>3</v>
      </c>
      <c r="V5" s="8">
        <f t="shared" si="1"/>
        <v>3</v>
      </c>
      <c r="W5" s="8">
        <f t="shared" si="1"/>
        <v>3</v>
      </c>
      <c r="X5" s="8">
        <f t="shared" si="2"/>
        <v>7</v>
      </c>
      <c r="Y5" s="8">
        <f t="shared" si="2"/>
        <v>4</v>
      </c>
      <c r="Z5" s="8">
        <f t="shared" si="2"/>
        <v>4</v>
      </c>
      <c r="AA5" s="8">
        <f t="shared" si="3"/>
        <v>5</v>
      </c>
      <c r="AB5" s="8">
        <f t="shared" si="3"/>
        <v>5</v>
      </c>
      <c r="AC5" s="6">
        <f t="shared" si="4"/>
        <v>19</v>
      </c>
      <c r="AD5" s="6">
        <f t="shared" si="5"/>
        <v>25</v>
      </c>
      <c r="AE5" s="17">
        <f t="shared" si="6"/>
        <v>44</v>
      </c>
    </row>
    <row r="6" spans="1:31" x14ac:dyDescent="0.3">
      <c r="A6" s="16">
        <v>5</v>
      </c>
      <c r="B6" s="6" t="str">
        <f>VLOOKUP(A:A,RawData_YourSample!A$2:D$9,2,0)</f>
        <v>F P</v>
      </c>
      <c r="C6" s="6" t="str">
        <f>VLOOKUP(A:A,RawData_YourSample!A$2:D$9,3,0)</f>
        <v>BCA</v>
      </c>
      <c r="D6" s="7">
        <f>VLOOKUP(A:A,RawData_YourSample!A$2:D$9,4,0)</f>
        <v>38101</v>
      </c>
      <c r="E6" s="6">
        <f>VLOOKUP(RawData_YourSample!E:E,ScaleReference!A$2:B$8,2,0)</f>
        <v>6</v>
      </c>
      <c r="F6" s="6">
        <f>VLOOKUP(RawData_YourSample!F:F,ScaleReference!A$2:B$8,2,0)</f>
        <v>5</v>
      </c>
      <c r="G6" s="6">
        <f>VLOOKUP(RawData_YourSample!G:G,ScaleReference!A$2:B$8,2,0)</f>
        <v>5</v>
      </c>
      <c r="H6" s="6">
        <f>VLOOKUP(RawData_YourSample!H:H,ScaleReference!A$2:B$8,2,0)</f>
        <v>4</v>
      </c>
      <c r="I6" s="6">
        <f>VLOOKUP(RawData_YourSample!I:I,ScaleReference!A$2:B$8,2,0)</f>
        <v>5</v>
      </c>
      <c r="J6" s="6">
        <f>VLOOKUP(RawData_YourSample!J:J,ScaleReference!A$2:B$8,2,0)</f>
        <v>7</v>
      </c>
      <c r="K6" s="6">
        <f>VLOOKUP(RawData_YourSample!K:K,ScaleReference!A$2:B$8,2,0)</f>
        <v>7</v>
      </c>
      <c r="L6" s="6">
        <f>VLOOKUP(RawData_YourSample!L:L,ScaleReference!A$2:B$8,2,0)</f>
        <v>4</v>
      </c>
      <c r="M6" s="6">
        <f>VLOOKUP(RawData_YourSample!M:M,ScaleReference!A$2:B$8,2,0)</f>
        <v>4</v>
      </c>
      <c r="N6" s="6">
        <f>VLOOKUP(RawData_YourSample!N:N,ScaleReference!A$2:B$8,2,0)</f>
        <v>4</v>
      </c>
      <c r="O6" s="6">
        <f>VLOOKUP(RawData_YourSample!O:O,ScaleReference!A$2:B$8,2,0)</f>
        <v>3</v>
      </c>
      <c r="P6" s="6">
        <f>VLOOKUP(RawData_YourSample!P:P,ScaleReference!A$2:B$8,2,0)</f>
        <v>4</v>
      </c>
      <c r="Q6" s="8">
        <f t="shared" si="0"/>
        <v>3</v>
      </c>
      <c r="R6" s="8">
        <f t="shared" si="0"/>
        <v>2</v>
      </c>
      <c r="S6" s="8">
        <f t="shared" si="0"/>
        <v>0</v>
      </c>
      <c r="T6" s="8">
        <f t="shared" si="1"/>
        <v>3</v>
      </c>
      <c r="U6" s="8">
        <f t="shared" si="1"/>
        <v>3</v>
      </c>
      <c r="V6" s="8">
        <f t="shared" si="1"/>
        <v>4</v>
      </c>
      <c r="W6" s="8">
        <f t="shared" si="1"/>
        <v>3</v>
      </c>
      <c r="X6" s="8">
        <f t="shared" si="2"/>
        <v>6</v>
      </c>
      <c r="Y6" s="8">
        <f t="shared" si="2"/>
        <v>5</v>
      </c>
      <c r="Z6" s="8">
        <f t="shared" si="2"/>
        <v>5</v>
      </c>
      <c r="AA6" s="8">
        <f t="shared" si="3"/>
        <v>7</v>
      </c>
      <c r="AB6" s="8">
        <f t="shared" si="3"/>
        <v>4</v>
      </c>
      <c r="AC6" s="6">
        <f t="shared" si="4"/>
        <v>18</v>
      </c>
      <c r="AD6" s="6">
        <f t="shared" si="5"/>
        <v>27</v>
      </c>
      <c r="AE6" s="17">
        <f t="shared" si="6"/>
        <v>45</v>
      </c>
    </row>
    <row r="7" spans="1:31" x14ac:dyDescent="0.3">
      <c r="A7" s="16">
        <v>6</v>
      </c>
      <c r="B7" s="6" t="str">
        <f>VLOOKUP(A:A,RawData_YourSample!A$2:D$9,2,0)</f>
        <v>Jeremy Joji</v>
      </c>
      <c r="C7" s="6" t="str">
        <f>VLOOKUP(A:A,RawData_YourSample!A$2:D$9,3,0)</f>
        <v>BCA</v>
      </c>
      <c r="D7" s="7">
        <f>VLOOKUP(A:A,RawData_YourSample!A$2:D$9,4,0)</f>
        <v>38120</v>
      </c>
      <c r="E7" s="6">
        <f>VLOOKUP(RawData_YourSample!E:E,ScaleReference!A$2:B$8,2,0)</f>
        <v>7</v>
      </c>
      <c r="F7" s="6">
        <f>VLOOKUP(RawData_YourSample!F:F,ScaleReference!A$2:B$8,2,0)</f>
        <v>5</v>
      </c>
      <c r="G7" s="6">
        <f>VLOOKUP(RawData_YourSample!G:G,ScaleReference!A$2:B$8,2,0)</f>
        <v>3</v>
      </c>
      <c r="H7" s="6">
        <f>VLOOKUP(RawData_YourSample!H:H,ScaleReference!A$2:B$8,2,0)</f>
        <v>3</v>
      </c>
      <c r="I7" s="6">
        <f>VLOOKUP(RawData_YourSample!I:I,ScaleReference!A$2:B$8,2,0)</f>
        <v>4</v>
      </c>
      <c r="J7" s="6">
        <f>VLOOKUP(RawData_YourSample!J:J,ScaleReference!A$2:B$8,2,0)</f>
        <v>6</v>
      </c>
      <c r="K7" s="6">
        <f>VLOOKUP(RawData_YourSample!K:K,ScaleReference!A$2:B$8,2,0)</f>
        <v>4</v>
      </c>
      <c r="L7" s="6">
        <f>VLOOKUP(RawData_YourSample!L:L,ScaleReference!A$2:B$8,2,0)</f>
        <v>4</v>
      </c>
      <c r="M7" s="6">
        <f>VLOOKUP(RawData_YourSample!M:M,ScaleReference!A$2:B$8,2,0)</f>
        <v>3</v>
      </c>
      <c r="N7" s="6">
        <f>VLOOKUP(RawData_YourSample!N:N,ScaleReference!A$2:B$8,2,0)</f>
        <v>2</v>
      </c>
      <c r="O7" s="6">
        <f>VLOOKUP(RawData_YourSample!O:O,ScaleReference!A$2:B$8,2,0)</f>
        <v>3</v>
      </c>
      <c r="P7" s="6">
        <f>VLOOKUP(RawData_YourSample!P:P,ScaleReference!A$2:B$8,2,0)</f>
        <v>3</v>
      </c>
      <c r="Q7" s="8">
        <f t="shared" si="0"/>
        <v>4</v>
      </c>
      <c r="R7" s="8">
        <f t="shared" si="0"/>
        <v>3</v>
      </c>
      <c r="S7" s="8">
        <f t="shared" si="0"/>
        <v>1</v>
      </c>
      <c r="T7" s="8">
        <f t="shared" si="1"/>
        <v>4</v>
      </c>
      <c r="U7" s="8">
        <f t="shared" si="1"/>
        <v>5</v>
      </c>
      <c r="V7" s="8">
        <f t="shared" si="1"/>
        <v>4</v>
      </c>
      <c r="W7" s="8">
        <f t="shared" si="1"/>
        <v>4</v>
      </c>
      <c r="X7" s="8">
        <f t="shared" si="2"/>
        <v>7</v>
      </c>
      <c r="Y7" s="8">
        <f t="shared" si="2"/>
        <v>5</v>
      </c>
      <c r="Z7" s="8">
        <f t="shared" si="2"/>
        <v>3</v>
      </c>
      <c r="AA7" s="8">
        <f t="shared" si="3"/>
        <v>4</v>
      </c>
      <c r="AB7" s="8">
        <f t="shared" si="3"/>
        <v>4</v>
      </c>
      <c r="AC7" s="6">
        <f t="shared" si="4"/>
        <v>25</v>
      </c>
      <c r="AD7" s="6">
        <f t="shared" si="5"/>
        <v>23</v>
      </c>
      <c r="AE7" s="17">
        <f t="shared" si="6"/>
        <v>48</v>
      </c>
    </row>
    <row r="8" spans="1:31" x14ac:dyDescent="0.3">
      <c r="A8" s="23">
        <v>7</v>
      </c>
      <c r="B8" s="24" t="str">
        <f>VLOOKUP(A:A,RawData_YourSample!A$2:D$9,2,0)</f>
        <v>Shalini</v>
      </c>
      <c r="C8" s="24" t="str">
        <f>VLOOKUP(A:A,RawData_YourSample!A$2:D$9,3,0)</f>
        <v>BCA</v>
      </c>
      <c r="D8" s="25">
        <f>VLOOKUP(A:A,RawData_YourSample!A$2:D$9,4,0)</f>
        <v>37830</v>
      </c>
      <c r="E8" s="24">
        <f>VLOOKUP(RawData_YourSample!E:E,ScaleReference!A$2:B$8,2,0)</f>
        <v>7</v>
      </c>
      <c r="F8" s="24">
        <f>VLOOKUP(RawData_YourSample!F:F,ScaleReference!A$2:B$8,2,0)</f>
        <v>4</v>
      </c>
      <c r="G8" s="24">
        <f>VLOOKUP(RawData_YourSample!G:G,ScaleReference!A$2:B$8,2,0)</f>
        <v>6</v>
      </c>
      <c r="H8" s="24">
        <f>VLOOKUP(RawData_YourSample!H:H,ScaleReference!A$2:B$8,2,0)</f>
        <v>7</v>
      </c>
      <c r="I8" s="24">
        <f>VLOOKUP(RawData_YourSample!I:I,ScaleReference!A$2:B$8,2,0)</f>
        <v>6</v>
      </c>
      <c r="J8" s="24">
        <f>VLOOKUP(RawData_YourSample!J:J,ScaleReference!A$2:B$8,2,0)</f>
        <v>7</v>
      </c>
      <c r="K8" s="24">
        <f>VLOOKUP(RawData_YourSample!K:K,ScaleReference!A$2:B$8,2,0)</f>
        <v>5</v>
      </c>
      <c r="L8" s="24">
        <f>VLOOKUP(RawData_YourSample!L:L,ScaleReference!A$2:B$8,2,0)</f>
        <v>4</v>
      </c>
      <c r="M8" s="24">
        <f>VLOOKUP(RawData_YourSample!M:M,ScaleReference!A$2:B$8,2,0)</f>
        <v>6</v>
      </c>
      <c r="N8" s="24">
        <f>VLOOKUP(RawData_YourSample!N:N,ScaleReference!A$2:B$8,2,0)</f>
        <v>6</v>
      </c>
      <c r="O8" s="24">
        <f>VLOOKUP(RawData_YourSample!O:O,ScaleReference!A$2:B$8,2,0)</f>
        <v>4</v>
      </c>
      <c r="P8" s="24">
        <f>VLOOKUP(RawData_YourSample!P:P,ScaleReference!A$2:B$8,2,0)</f>
        <v>7</v>
      </c>
      <c r="Q8" s="26">
        <f t="shared" si="0"/>
        <v>0</v>
      </c>
      <c r="R8" s="26">
        <f t="shared" si="0"/>
        <v>1</v>
      </c>
      <c r="S8" s="26">
        <f t="shared" si="0"/>
        <v>0</v>
      </c>
      <c r="T8" s="26">
        <f t="shared" si="1"/>
        <v>1</v>
      </c>
      <c r="U8" s="26">
        <f t="shared" si="1"/>
        <v>1</v>
      </c>
      <c r="V8" s="26">
        <f t="shared" si="1"/>
        <v>3</v>
      </c>
      <c r="W8" s="26">
        <f t="shared" si="1"/>
        <v>0</v>
      </c>
      <c r="X8" s="26">
        <f t="shared" si="2"/>
        <v>7</v>
      </c>
      <c r="Y8" s="26">
        <f t="shared" si="2"/>
        <v>4</v>
      </c>
      <c r="Z8" s="26">
        <f t="shared" si="2"/>
        <v>6</v>
      </c>
      <c r="AA8" s="26">
        <f t="shared" si="3"/>
        <v>5</v>
      </c>
      <c r="AB8" s="26">
        <f t="shared" si="3"/>
        <v>4</v>
      </c>
      <c r="AC8" s="24">
        <f t="shared" si="4"/>
        <v>6</v>
      </c>
      <c r="AD8" s="24">
        <f t="shared" si="5"/>
        <v>26</v>
      </c>
      <c r="AE8" s="27">
        <f t="shared" si="6"/>
        <v>32</v>
      </c>
    </row>
    <row r="9" spans="1:31" x14ac:dyDescent="0.3">
      <c r="A9" s="23">
        <v>8</v>
      </c>
      <c r="B9" s="31" t="str">
        <f>VLOOKUP(A:A,RawData_YourSample!A$2:D$9,2,0)</f>
        <v>Swaroop s.k</v>
      </c>
      <c r="C9" s="31" t="str">
        <f>VLOOKUP(A:A,RawData_YourSample!A$2:D$9,3,0)</f>
        <v>BCA</v>
      </c>
      <c r="D9" s="25">
        <f>VLOOKUP(A:A,RawData_YourSample!A$2:D$9,4,0)</f>
        <v>37734</v>
      </c>
      <c r="E9" s="31">
        <f>VLOOKUP(RawData_YourSample!E:E,ScaleReference!A$2:B$8,2,0)</f>
        <v>5</v>
      </c>
      <c r="F9" s="24">
        <f>VLOOKUP(RawData_YourSample!F:F,ScaleReference!A$2:B$8,2,0)</f>
        <v>5</v>
      </c>
      <c r="G9" s="24">
        <f>VLOOKUP(RawData_YourSample!G:G,ScaleReference!A$2:B$8,2,0)</f>
        <v>6</v>
      </c>
      <c r="H9" s="24">
        <f>VLOOKUP(RawData_YourSample!H:H,ScaleReference!A$2:B$8,2,0)</f>
        <v>4</v>
      </c>
      <c r="I9" s="24">
        <f>VLOOKUP(RawData_YourSample!I:I,ScaleReference!A$2:B$8,2,0)</f>
        <v>3</v>
      </c>
      <c r="J9" s="24">
        <f>VLOOKUP(RawData_YourSample!J:J,ScaleReference!A$2:B$8,2,0)</f>
        <v>4</v>
      </c>
      <c r="K9" s="24">
        <f>VLOOKUP(RawData_YourSample!K:K,ScaleReference!A$2:B$8,2,0)</f>
        <v>5</v>
      </c>
      <c r="L9" s="24">
        <f>VLOOKUP(RawData_YourSample!L:L,ScaleReference!A$2:B$8,2,0)</f>
        <v>5</v>
      </c>
      <c r="M9" s="24">
        <f>VLOOKUP(RawData_YourSample!M:M,ScaleReference!A$2:B$8,2,0)</f>
        <v>3</v>
      </c>
      <c r="N9" s="24">
        <f>VLOOKUP(RawData_YourSample!N:N,ScaleReference!A$2:B$8,2,0)</f>
        <v>5</v>
      </c>
      <c r="O9" s="24">
        <f>VLOOKUP(RawData_YourSample!O:O,ScaleReference!A$2:B$8,2,0)</f>
        <v>3</v>
      </c>
      <c r="P9" s="24">
        <f>VLOOKUP(RawData_YourSample!P:P,ScaleReference!A$2:B$8,2,0)</f>
        <v>5</v>
      </c>
      <c r="Q9" s="26">
        <f t="shared" si="0"/>
        <v>3</v>
      </c>
      <c r="R9" s="26">
        <f t="shared" si="0"/>
        <v>4</v>
      </c>
      <c r="S9" s="26">
        <f t="shared" si="0"/>
        <v>3</v>
      </c>
      <c r="T9" s="26">
        <f t="shared" si="1"/>
        <v>4</v>
      </c>
      <c r="U9" s="26">
        <f t="shared" si="1"/>
        <v>2</v>
      </c>
      <c r="V9" s="26">
        <f t="shared" si="1"/>
        <v>4</v>
      </c>
      <c r="W9" s="26">
        <f t="shared" si="1"/>
        <v>2</v>
      </c>
      <c r="X9" s="26">
        <f t="shared" si="2"/>
        <v>5</v>
      </c>
      <c r="Y9" s="26">
        <f t="shared" si="2"/>
        <v>5</v>
      </c>
      <c r="Z9" s="26">
        <f t="shared" si="2"/>
        <v>6</v>
      </c>
      <c r="AA9" s="26">
        <f t="shared" si="3"/>
        <v>5</v>
      </c>
      <c r="AB9" s="26">
        <f t="shared" si="3"/>
        <v>5</v>
      </c>
      <c r="AC9" s="24">
        <f t="shared" si="4"/>
        <v>22</v>
      </c>
      <c r="AD9" s="24">
        <f t="shared" si="5"/>
        <v>26</v>
      </c>
      <c r="AE9" s="27">
        <f t="shared" si="6"/>
        <v>48</v>
      </c>
    </row>
    <row r="10" spans="1:31" x14ac:dyDescent="0.3">
      <c r="A10" s="23"/>
      <c r="B10" s="31"/>
      <c r="C10" s="31"/>
      <c r="D10" s="25"/>
      <c r="E10" s="31"/>
      <c r="F10" s="31"/>
      <c r="G10" s="31"/>
      <c r="H10" s="31"/>
      <c r="I10" s="31"/>
      <c r="J10" s="31"/>
      <c r="K10" s="31"/>
      <c r="L10" s="31"/>
      <c r="M10" s="31"/>
      <c r="N10" s="31"/>
      <c r="O10" s="31"/>
      <c r="P10" s="31"/>
      <c r="Q10" s="26"/>
      <c r="R10" s="26"/>
      <c r="S10" s="26"/>
      <c r="T10" s="26"/>
      <c r="U10" s="26"/>
      <c r="V10" s="26"/>
      <c r="W10" s="26"/>
      <c r="X10" s="26"/>
      <c r="Y10" s="26"/>
      <c r="Z10" s="26"/>
      <c r="AA10" s="26"/>
      <c r="AB10" s="26"/>
      <c r="AC10" s="24">
        <f>SUM(Table2[CFC-I Scale])</f>
        <v>133</v>
      </c>
      <c r="AD10" s="24">
        <f>SUM(Table2[CFC-F Scale])</f>
        <v>198</v>
      </c>
      <c r="AE10" s="27">
        <f>SUM(Table2[CFC-Total-Scale])</f>
        <v>331</v>
      </c>
    </row>
    <row r="11" spans="1:31" x14ac:dyDescent="0.3">
      <c r="A11" s="45" t="s">
        <v>260</v>
      </c>
      <c r="B11" s="47" t="s">
        <v>261</v>
      </c>
      <c r="C11" s="47" t="s">
        <v>262</v>
      </c>
      <c r="D11" s="47" t="s">
        <v>263</v>
      </c>
      <c r="E11" s="47" t="s">
        <v>264</v>
      </c>
      <c r="F11" s="47" t="s">
        <v>265</v>
      </c>
      <c r="G11" s="47" t="s">
        <v>266</v>
      </c>
      <c r="AC11" s="40">
        <f>Table2[[#Totals],[CFC-I Scale]]/8</f>
        <v>16.625</v>
      </c>
      <c r="AD11" s="6">
        <f>Table2[[#Totals],[CFC-F Scale]]/8</f>
        <v>24.75</v>
      </c>
      <c r="AE11" s="40">
        <f>Table2[[#Totals],[CFC-Total-Scale]]/8</f>
        <v>41.375</v>
      </c>
    </row>
    <row r="12" spans="1:31" x14ac:dyDescent="0.3">
      <c r="A12" s="45" t="s">
        <v>250</v>
      </c>
      <c r="B12" s="42">
        <v>18.077844311377245</v>
      </c>
      <c r="C12" s="42">
        <v>22.724550898203592</v>
      </c>
      <c r="D12" s="42">
        <v>40.802395209580837</v>
      </c>
      <c r="E12" s="42">
        <v>16.625</v>
      </c>
      <c r="F12" s="42">
        <v>24.75</v>
      </c>
      <c r="G12" s="42">
        <v>41.375</v>
      </c>
      <c r="AC12" s="6">
        <f>MODE(Table2[[#Data],[#Totals],[CFC-I Scale]])</f>
        <v>19</v>
      </c>
      <c r="AD12" s="6">
        <f>MODE(Table2[[#Data],[#Totals],[CFC-F Scale]])</f>
        <v>23</v>
      </c>
      <c r="AE12" s="6">
        <f>MODE(Table2[[#Data],[#Totals],[CFC-Total-Scale]])</f>
        <v>48</v>
      </c>
    </row>
    <row r="13" spans="1:31" x14ac:dyDescent="0.3">
      <c r="A13" s="45" t="s">
        <v>249</v>
      </c>
      <c r="B13" s="43">
        <v>18</v>
      </c>
      <c r="C13" s="43">
        <v>23</v>
      </c>
      <c r="D13" s="43">
        <v>41</v>
      </c>
      <c r="E13" s="43">
        <v>19</v>
      </c>
      <c r="F13" s="43">
        <v>25</v>
      </c>
      <c r="G13" s="43">
        <v>44</v>
      </c>
      <c r="AC13" s="6">
        <f>MEDIAN(Table2[[#Data],[#Totals],[CFC-I Scale]])</f>
        <v>19</v>
      </c>
      <c r="AD13" s="6">
        <f>MEDIAN(Table2[[#Data],[#Totals],[CFC-F Scale]])</f>
        <v>25</v>
      </c>
      <c r="AE13" s="6">
        <f>MEDIAN(Table2[[#Data],[#Totals],[CFC-Total-Scale]])</f>
        <v>44</v>
      </c>
    </row>
    <row r="14" spans="1:31" x14ac:dyDescent="0.3">
      <c r="A14" s="45" t="s">
        <v>251</v>
      </c>
      <c r="B14" s="43">
        <v>17</v>
      </c>
      <c r="C14" s="43">
        <v>23</v>
      </c>
      <c r="D14" s="43">
        <v>43</v>
      </c>
      <c r="E14" s="43">
        <v>19</v>
      </c>
      <c r="F14" s="43">
        <v>23</v>
      </c>
      <c r="G14" s="43">
        <v>48</v>
      </c>
      <c r="AC14" s="6">
        <f>MAX(Table2[CFC-I Scale])</f>
        <v>25</v>
      </c>
      <c r="AD14" s="6">
        <f>MAX(Table2[CFC-F Scale])</f>
        <v>27</v>
      </c>
      <c r="AE14" s="6">
        <f>MAX(Table2[CFC-Total-Scale])</f>
        <v>48</v>
      </c>
    </row>
    <row r="15" spans="1:31" x14ac:dyDescent="0.3">
      <c r="A15" s="48"/>
      <c r="B15" s="49"/>
      <c r="C15" s="49"/>
      <c r="D15" s="49"/>
      <c r="E15" s="49"/>
      <c r="F15" s="49"/>
      <c r="G15" s="49"/>
      <c r="AC15" s="6">
        <f>MIN(Table2[[#Data],[#Totals],[CFC-I Scale]])</f>
        <v>6</v>
      </c>
      <c r="AD15" s="6">
        <f>MIN(Table2[[#Data],[#Totals],[CFC-F Scale]])</f>
        <v>23</v>
      </c>
      <c r="AE15" s="6">
        <f>MIN(Table2[[#Data],[#Totals],[CFC-Total-Scale]])</f>
        <v>31</v>
      </c>
    </row>
    <row r="16" spans="1:31" x14ac:dyDescent="0.3">
      <c r="A16" s="48"/>
      <c r="B16" s="49"/>
      <c r="C16" s="49"/>
      <c r="D16" s="49"/>
      <c r="E16" s="49"/>
      <c r="F16" s="49"/>
      <c r="G16" s="49"/>
      <c r="AC16" s="6">
        <f>PERCENTILE(Table2[CFC-I Scale],0.5)</f>
        <v>18.5</v>
      </c>
      <c r="AD16" s="6">
        <f>PERCENTILE(Table2[CFC-F Scale],0.5)</f>
        <v>25</v>
      </c>
      <c r="AE16" s="6">
        <f>PERCENTILE(Table2[CFC-Total-Scale],0.5)</f>
        <v>43</v>
      </c>
    </row>
    <row r="17" spans="1:31" x14ac:dyDescent="0.3">
      <c r="A17" s="45" t="s">
        <v>260</v>
      </c>
      <c r="B17" s="47" t="s">
        <v>261</v>
      </c>
      <c r="C17" s="47" t="s">
        <v>262</v>
      </c>
      <c r="D17" s="47" t="s">
        <v>263</v>
      </c>
      <c r="E17" s="47" t="s">
        <v>264</v>
      </c>
      <c r="F17" s="47" t="s">
        <v>265</v>
      </c>
      <c r="G17" s="47" t="s">
        <v>266</v>
      </c>
      <c r="AC17" s="40" cm="1">
        <f t="array" ref="AC17">SUM(((Table2[CFC-I Scale]-AC11)^2)/8)</f>
        <v>37.484375</v>
      </c>
      <c r="AD17" s="40" cm="1">
        <f t="array" ref="AD17">SUM(((Table2[CFC-F Scale]-AD11)^2)/8)</f>
        <v>2.1875</v>
      </c>
      <c r="AE17" s="40" cm="1">
        <f t="array" ref="AE17">SUM(((Table2[CFC-Total-Scale]-AE11)^2)/8)</f>
        <v>37.984375</v>
      </c>
    </row>
    <row r="18" spans="1:31" x14ac:dyDescent="0.3">
      <c r="A18" s="45" t="s">
        <v>252</v>
      </c>
      <c r="B18" s="43">
        <v>27</v>
      </c>
      <c r="C18" s="43">
        <v>20</v>
      </c>
      <c r="D18" s="43">
        <v>24</v>
      </c>
      <c r="E18" s="43">
        <v>19</v>
      </c>
      <c r="F18" s="43">
        <v>4</v>
      </c>
      <c r="G18" s="43">
        <v>17</v>
      </c>
      <c r="AC18" s="40">
        <f>_xlfn.VAR.P(Table2[CFC-I Scale])</f>
        <v>37.484375</v>
      </c>
      <c r="AD18" s="40">
        <f>_xlfn.VAR.P(Table2[CFC-F Scale])</f>
        <v>2.1875</v>
      </c>
      <c r="AE18" s="40">
        <f>_xlfn.VAR.P(Table2[CFC-Total-Scale])</f>
        <v>37.984375</v>
      </c>
    </row>
    <row r="19" spans="1:31" x14ac:dyDescent="0.3">
      <c r="A19" s="45" t="s">
        <v>253</v>
      </c>
      <c r="B19" s="43">
        <v>18</v>
      </c>
      <c r="C19" s="43">
        <v>23</v>
      </c>
      <c r="D19" s="43">
        <v>41</v>
      </c>
      <c r="E19" s="43">
        <v>18.5</v>
      </c>
      <c r="F19" s="43">
        <v>25</v>
      </c>
      <c r="G19" s="43">
        <v>43</v>
      </c>
      <c r="AC19" s="40">
        <f>_xlfn.VAR.S(Table2[CFC-I Scale])</f>
        <v>42.839285714285715</v>
      </c>
      <c r="AD19" s="40">
        <f>_xlfn.VAR.S(Table2[CFC-F Scale])</f>
        <v>2.5</v>
      </c>
      <c r="AE19" s="40">
        <f>_xlfn.VAR.S(Table2[CFC-Total-Scale])</f>
        <v>43.410714285714285</v>
      </c>
    </row>
    <row r="20" spans="1:31" x14ac:dyDescent="0.3">
      <c r="A20" s="46" t="s">
        <v>254</v>
      </c>
      <c r="B20" s="42">
        <v>22.562874251496979</v>
      </c>
      <c r="C20" s="42">
        <v>15.724550898203592</v>
      </c>
      <c r="D20" s="42">
        <v>32.724550898203589</v>
      </c>
      <c r="E20" s="42">
        <v>43.125</v>
      </c>
      <c r="F20" s="42">
        <v>5.25</v>
      </c>
      <c r="G20" s="42">
        <v>81.875</v>
      </c>
      <c r="AC20" s="40">
        <f>STDEV(Table2[CFC-I Scale])</f>
        <v>6.5451727031672524</v>
      </c>
      <c r="AD20" s="40">
        <f>STDEV(Table2[CFC-F Scale])</f>
        <v>1.5811388300841898</v>
      </c>
      <c r="AE20" s="40">
        <f>STDEV(Table2[CFC-Total-Scale])</f>
        <v>6.5886807697530987</v>
      </c>
    </row>
    <row r="21" spans="1:31" x14ac:dyDescent="0.3">
      <c r="A21" s="45" t="s">
        <v>256</v>
      </c>
      <c r="B21" s="42">
        <v>21.401125891928718</v>
      </c>
      <c r="C21" s="42">
        <v>15.648678690523145</v>
      </c>
      <c r="D21" s="42">
        <v>27.895084083330346</v>
      </c>
      <c r="E21" s="42">
        <v>37.484375</v>
      </c>
      <c r="F21" s="42">
        <v>2.1875</v>
      </c>
      <c r="G21" s="42">
        <v>37.984375</v>
      </c>
      <c r="AC21" s="40">
        <f>_xlfn.STDEV.P(Table2[CFC-I Scale])</f>
        <v>6.1224484481292283</v>
      </c>
      <c r="AD21" s="40">
        <f>_xlfn.STDEV.P(Table2[CFC-F Scale])</f>
        <v>1.479019945774904</v>
      </c>
      <c r="AE21" s="40">
        <f>_xlfn.STDEV.P(Table2[CFC-Total-Scale])</f>
        <v>6.1631465178105254</v>
      </c>
    </row>
    <row r="22" spans="1:31" x14ac:dyDescent="0.3">
      <c r="A22" s="45" t="s">
        <v>255</v>
      </c>
      <c r="B22" s="44">
        <v>21.530048337060805</v>
      </c>
      <c r="C22" s="44">
        <v>15.742947839261246</v>
      </c>
      <c r="D22" s="44">
        <v>28.063126758530984</v>
      </c>
      <c r="E22" s="42">
        <v>42.839285714285715</v>
      </c>
      <c r="F22" s="42">
        <v>2.5</v>
      </c>
      <c r="G22" s="42">
        <v>43.410714285714285</v>
      </c>
      <c r="AC22" s="40">
        <f>_xlfn.STDEV.S(Table2[CFC-I Scale])</f>
        <v>6.5451727031672524</v>
      </c>
      <c r="AD22" s="40">
        <f>_xlfn.STDEV.S(Table2[CFC-F Scale])</f>
        <v>1.5811388300841898</v>
      </c>
      <c r="AE22" s="40">
        <f>_xlfn.STDEV.S(Table2[CFC-Total-Scale])</f>
        <v>6.5886807697530987</v>
      </c>
    </row>
    <row r="23" spans="1:31" x14ac:dyDescent="0.3">
      <c r="A23" s="46" t="s">
        <v>257</v>
      </c>
      <c r="B23" s="42">
        <v>4.6400483119317633</v>
      </c>
      <c r="C23" s="42">
        <v>3.9677383783789533</v>
      </c>
      <c r="D23" s="42">
        <v>5.2974641819016561</v>
      </c>
      <c r="E23" s="42">
        <v>6.5451727031672524</v>
      </c>
      <c r="F23" s="42">
        <v>1.5811388300841898</v>
      </c>
      <c r="G23" s="42">
        <v>6.5886807697530987</v>
      </c>
    </row>
    <row r="24" spans="1:31" x14ac:dyDescent="0.3">
      <c r="A24" s="46" t="s">
        <v>258</v>
      </c>
      <c r="B24" s="42">
        <v>4.6261350922696494</v>
      </c>
      <c r="C24" s="42">
        <v>3.9558410850946912</v>
      </c>
      <c r="D24" s="42">
        <v>5.2815796958230541</v>
      </c>
      <c r="E24" s="42">
        <v>6.1224484481292283</v>
      </c>
      <c r="F24" s="42">
        <v>1.479019945774904</v>
      </c>
      <c r="G24" s="42">
        <v>6.1631465178105254</v>
      </c>
    </row>
    <row r="25" spans="1:31" x14ac:dyDescent="0.3">
      <c r="A25" s="46" t="s">
        <v>259</v>
      </c>
      <c r="B25" s="42">
        <v>4.6400483119317633</v>
      </c>
      <c r="C25" s="42">
        <v>3.9677383783789533</v>
      </c>
      <c r="D25" s="42">
        <v>5.2974641819016561</v>
      </c>
      <c r="E25" s="42">
        <v>6.5451727031672524</v>
      </c>
      <c r="F25" s="42">
        <v>1.5811388300841898</v>
      </c>
      <c r="G25" s="42">
        <v>6.5886807697530987</v>
      </c>
    </row>
  </sheetData>
  <conditionalFormatting sqref="A11:G14">
    <cfRule type="dataBar" priority="2">
      <dataBar>
        <cfvo type="min"/>
        <cfvo type="max"/>
        <color rgb="FF008AEF"/>
      </dataBar>
      <extLst>
        <ext xmlns:x14="http://schemas.microsoft.com/office/spreadsheetml/2009/9/main" uri="{B025F937-C7B1-47D3-B67F-A62EFF666E3E}">
          <x14:id>{EC40B6BF-DBE1-4EE8-BC6F-F67C62F2B361}</x14:id>
        </ext>
      </extLst>
    </cfRule>
  </conditionalFormatting>
  <conditionalFormatting sqref="A17:G25">
    <cfRule type="dataBar" priority="1">
      <dataBar>
        <cfvo type="min"/>
        <cfvo type="max"/>
        <color rgb="FFFFB628"/>
      </dataBar>
      <extLst>
        <ext xmlns:x14="http://schemas.microsoft.com/office/spreadsheetml/2009/9/main" uri="{B025F937-C7B1-47D3-B67F-A62EFF666E3E}">
          <x14:id>{B6FCBD9F-AE8C-4C94-A5C0-62664CCF483F}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C40B6BF-DBE1-4EE8-BC6F-F67C62F2B361}">
            <x14:dataBar minLength="0" maxLength="100" border="1" negativeBarBorderColorSameAsPositive="0">
              <x14:cfvo type="autoMin"/>
              <x14:cfvo type="autoMax"/>
              <x14:borderColor rgb="FF008AEF"/>
              <x14:negativeFillColor rgb="FFFF0000"/>
              <x14:negativeBorderColor rgb="FFFF0000"/>
              <x14:axisColor rgb="FF000000"/>
            </x14:dataBar>
          </x14:cfRule>
          <xm:sqref>A11:G14</xm:sqref>
        </x14:conditionalFormatting>
        <x14:conditionalFormatting xmlns:xm="http://schemas.microsoft.com/office/excel/2006/main">
          <x14:cfRule type="dataBar" id="{B6FCBD9F-AE8C-4C94-A5C0-62664CCF483F}">
            <x14:dataBar minLength="0" maxLength="100" border="1" negativeBarBorderColorSameAsPositive="0">
              <x14:cfvo type="autoMin"/>
              <x14:cfvo type="autoMax"/>
              <x14:borderColor rgb="FFFFB628"/>
              <x14:negativeFillColor rgb="FFFF0000"/>
              <x14:negativeBorderColor rgb="FFFF0000"/>
              <x14:axisColor rgb="FF000000"/>
            </x14:dataBar>
          </x14:cfRule>
          <xm:sqref>A17:G25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93EB-6C9E-4B92-B46C-3339104D3572}">
  <sheetPr codeName="Sheet8"/>
  <dimension ref="A1:L100"/>
  <sheetViews>
    <sheetView workbookViewId="0"/>
  </sheetViews>
  <sheetFormatPr defaultRowHeight="14.4" x14ac:dyDescent="0.3"/>
  <cols>
    <col min="1" max="1" width="12.5546875" bestFit="1" customWidth="1"/>
    <col min="2" max="2" width="13.88671875" bestFit="1" customWidth="1"/>
    <col min="3" max="3" width="14.6640625" bestFit="1" customWidth="1"/>
    <col min="4" max="4" width="12.5546875" bestFit="1" customWidth="1"/>
    <col min="5" max="6" width="16.6640625" bestFit="1" customWidth="1"/>
    <col min="7" max="7" width="20.6640625" bestFit="1" customWidth="1"/>
    <col min="10" max="10" width="16.77734375" bestFit="1" customWidth="1"/>
    <col min="11" max="11" width="12.5546875" bestFit="1" customWidth="1"/>
    <col min="12" max="12" width="16.6640625" bestFit="1" customWidth="1"/>
    <col min="13" max="13" width="10.77734375" bestFit="1" customWidth="1"/>
    <col min="14" max="14" width="4.21875" bestFit="1" customWidth="1"/>
    <col min="15" max="15" width="10.77734375" bestFit="1" customWidth="1"/>
  </cols>
  <sheetData>
    <row r="1" spans="1:2" x14ac:dyDescent="0.3">
      <c r="A1" s="32" t="s">
        <v>226</v>
      </c>
      <c r="B1" t="s">
        <v>229</v>
      </c>
    </row>
    <row r="2" spans="1:2" x14ac:dyDescent="0.3">
      <c r="A2" s="33" t="s">
        <v>44</v>
      </c>
      <c r="B2" s="34">
        <v>49</v>
      </c>
    </row>
    <row r="3" spans="1:2" x14ac:dyDescent="0.3">
      <c r="A3" s="33" t="s">
        <v>145</v>
      </c>
      <c r="B3" s="34">
        <v>52</v>
      </c>
    </row>
    <row r="4" spans="1:2" x14ac:dyDescent="0.3">
      <c r="A4" s="33" t="s">
        <v>157</v>
      </c>
      <c r="B4" s="34">
        <v>49</v>
      </c>
    </row>
    <row r="5" spans="1:2" x14ac:dyDescent="0.3">
      <c r="A5" s="33" t="s">
        <v>162</v>
      </c>
      <c r="B5" s="34">
        <v>50</v>
      </c>
    </row>
    <row r="6" spans="1:2" x14ac:dyDescent="0.3">
      <c r="A6" s="33" t="s">
        <v>166</v>
      </c>
      <c r="B6" s="34">
        <v>49</v>
      </c>
    </row>
    <row r="7" spans="1:2" x14ac:dyDescent="0.3">
      <c r="A7" s="33" t="s">
        <v>171</v>
      </c>
      <c r="B7" s="34">
        <v>49</v>
      </c>
    </row>
    <row r="8" spans="1:2" x14ac:dyDescent="0.3">
      <c r="A8" s="33" t="s">
        <v>182</v>
      </c>
      <c r="B8" s="34">
        <v>52</v>
      </c>
    </row>
    <row r="9" spans="1:2" x14ac:dyDescent="0.3">
      <c r="A9" s="33" t="s">
        <v>191</v>
      </c>
      <c r="B9" s="34">
        <v>49</v>
      </c>
    </row>
    <row r="10" spans="1:2" x14ac:dyDescent="0.3">
      <c r="A10" s="33" t="s">
        <v>201</v>
      </c>
      <c r="B10" s="34">
        <v>50</v>
      </c>
    </row>
    <row r="11" spans="1:2" x14ac:dyDescent="0.3">
      <c r="A11" s="33" t="s">
        <v>202</v>
      </c>
      <c r="B11" s="34">
        <v>49</v>
      </c>
    </row>
    <row r="12" spans="1:2" x14ac:dyDescent="0.3">
      <c r="A12" s="33" t="s">
        <v>45</v>
      </c>
      <c r="B12" s="34">
        <v>49</v>
      </c>
    </row>
    <row r="13" spans="1:2" x14ac:dyDescent="0.3">
      <c r="A13" s="33" t="s">
        <v>91</v>
      </c>
      <c r="B13" s="34">
        <v>50</v>
      </c>
    </row>
    <row r="14" spans="1:2" x14ac:dyDescent="0.3">
      <c r="A14" s="33" t="s">
        <v>142</v>
      </c>
      <c r="B14" s="34">
        <v>51</v>
      </c>
    </row>
    <row r="15" spans="1:2" x14ac:dyDescent="0.3">
      <c r="A15" s="33" t="s">
        <v>227</v>
      </c>
      <c r="B15" s="34">
        <v>648</v>
      </c>
    </row>
    <row r="21" spans="1:2" x14ac:dyDescent="0.3">
      <c r="A21" s="32" t="s">
        <v>226</v>
      </c>
      <c r="B21" t="s">
        <v>228</v>
      </c>
    </row>
    <row r="22" spans="1:2" x14ac:dyDescent="0.3">
      <c r="A22" s="33" t="s">
        <v>145</v>
      </c>
      <c r="B22" s="34">
        <v>28</v>
      </c>
    </row>
    <row r="23" spans="1:2" x14ac:dyDescent="0.3">
      <c r="A23" s="33" t="s">
        <v>187</v>
      </c>
      <c r="B23" s="34">
        <v>27</v>
      </c>
    </row>
    <row r="24" spans="1:2" x14ac:dyDescent="0.3">
      <c r="A24" s="33" t="s">
        <v>121</v>
      </c>
      <c r="B24" s="34">
        <v>26</v>
      </c>
    </row>
    <row r="25" spans="1:2" x14ac:dyDescent="0.3">
      <c r="A25" s="33" t="s">
        <v>150</v>
      </c>
      <c r="B25" s="34">
        <v>26</v>
      </c>
    </row>
    <row r="26" spans="1:2" x14ac:dyDescent="0.3">
      <c r="A26" s="33" t="s">
        <v>62</v>
      </c>
      <c r="B26" s="34">
        <v>24</v>
      </c>
    </row>
    <row r="27" spans="1:2" x14ac:dyDescent="0.3">
      <c r="A27" s="33" t="s">
        <v>227</v>
      </c>
      <c r="B27" s="34">
        <v>131</v>
      </c>
    </row>
    <row r="34" spans="1:12" x14ac:dyDescent="0.3">
      <c r="A34" s="32" t="s">
        <v>226</v>
      </c>
      <c r="B34" t="s">
        <v>231</v>
      </c>
    </row>
    <row r="35" spans="1:12" x14ac:dyDescent="0.3">
      <c r="A35" s="33" t="s">
        <v>155</v>
      </c>
      <c r="B35" s="34">
        <v>30</v>
      </c>
    </row>
    <row r="36" spans="1:12" x14ac:dyDescent="0.3">
      <c r="A36" s="33" t="s">
        <v>182</v>
      </c>
      <c r="B36" s="34">
        <v>29</v>
      </c>
    </row>
    <row r="37" spans="1:12" x14ac:dyDescent="0.3">
      <c r="A37" s="33" t="s">
        <v>154</v>
      </c>
      <c r="B37" s="34">
        <v>29</v>
      </c>
    </row>
    <row r="38" spans="1:12" x14ac:dyDescent="0.3">
      <c r="A38" s="33" t="s">
        <v>58</v>
      </c>
      <c r="B38" s="34">
        <v>29</v>
      </c>
    </row>
    <row r="39" spans="1:12" x14ac:dyDescent="0.3">
      <c r="A39" s="33" t="s">
        <v>197</v>
      </c>
      <c r="B39" s="34">
        <v>27</v>
      </c>
    </row>
    <row r="40" spans="1:12" x14ac:dyDescent="0.3">
      <c r="A40" s="33" t="s">
        <v>63</v>
      </c>
      <c r="B40" s="34">
        <v>27</v>
      </c>
    </row>
    <row r="41" spans="1:12" x14ac:dyDescent="0.3">
      <c r="A41" s="33" t="s">
        <v>59</v>
      </c>
      <c r="B41" s="34">
        <v>27</v>
      </c>
    </row>
    <row r="42" spans="1:12" x14ac:dyDescent="0.3">
      <c r="A42" s="33" t="s">
        <v>227</v>
      </c>
      <c r="B42" s="34">
        <v>198</v>
      </c>
    </row>
    <row r="45" spans="1:12" x14ac:dyDescent="0.3">
      <c r="A45" s="32" t="s">
        <v>226</v>
      </c>
      <c r="B45" t="s">
        <v>229</v>
      </c>
      <c r="K45" s="33" t="s">
        <v>230</v>
      </c>
      <c r="L45" s="34">
        <v>77</v>
      </c>
    </row>
    <row r="46" spans="1:12" x14ac:dyDescent="0.3">
      <c r="A46" s="33" t="s">
        <v>182</v>
      </c>
      <c r="B46" s="34">
        <v>52</v>
      </c>
      <c r="K46" s="33" t="s">
        <v>233</v>
      </c>
      <c r="L46" s="34">
        <v>90</v>
      </c>
    </row>
    <row r="47" spans="1:12" x14ac:dyDescent="0.3">
      <c r="A47" s="33" t="s">
        <v>145</v>
      </c>
      <c r="B47" s="34">
        <v>52</v>
      </c>
      <c r="L47">
        <v>167</v>
      </c>
    </row>
    <row r="48" spans="1:12" x14ac:dyDescent="0.3">
      <c r="A48" s="33" t="s">
        <v>61</v>
      </c>
      <c r="B48" s="34">
        <v>48</v>
      </c>
    </row>
    <row r="49" spans="1:2" x14ac:dyDescent="0.3">
      <c r="A49" s="33" t="s">
        <v>150</v>
      </c>
      <c r="B49" s="34">
        <v>48</v>
      </c>
    </row>
    <row r="50" spans="1:2" x14ac:dyDescent="0.3">
      <c r="A50" s="33" t="s">
        <v>56</v>
      </c>
      <c r="B50" s="34">
        <v>48</v>
      </c>
    </row>
    <row r="51" spans="1:2" x14ac:dyDescent="0.3">
      <c r="A51" s="33" t="s">
        <v>227</v>
      </c>
      <c r="B51" s="34">
        <v>248</v>
      </c>
    </row>
    <row r="57" spans="1:2" x14ac:dyDescent="0.3">
      <c r="A57" s="32" t="s">
        <v>226</v>
      </c>
      <c r="B57" t="s">
        <v>232</v>
      </c>
    </row>
    <row r="58" spans="1:2" x14ac:dyDescent="0.3">
      <c r="A58" s="33" t="s">
        <v>230</v>
      </c>
      <c r="B58" s="34">
        <v>77</v>
      </c>
    </row>
    <row r="59" spans="1:2" x14ac:dyDescent="0.3">
      <c r="A59" s="33" t="s">
        <v>233</v>
      </c>
      <c r="B59" s="34">
        <v>90</v>
      </c>
    </row>
    <row r="60" spans="1:2" x14ac:dyDescent="0.3">
      <c r="A60" s="33" t="s">
        <v>227</v>
      </c>
      <c r="B60" s="34">
        <v>167</v>
      </c>
    </row>
    <row r="64" spans="1:2" x14ac:dyDescent="0.3">
      <c r="A64" s="32" t="s">
        <v>226</v>
      </c>
      <c r="B64" t="s">
        <v>232</v>
      </c>
    </row>
    <row r="65" spans="1:12" x14ac:dyDescent="0.3">
      <c r="A65" s="33" t="s">
        <v>233</v>
      </c>
      <c r="B65" s="34">
        <v>23</v>
      </c>
    </row>
    <row r="66" spans="1:12" x14ac:dyDescent="0.3">
      <c r="A66" s="33" t="s">
        <v>227</v>
      </c>
      <c r="B66" s="34">
        <v>23</v>
      </c>
    </row>
    <row r="72" spans="1:12" x14ac:dyDescent="0.3">
      <c r="A72" s="32" t="s">
        <v>226</v>
      </c>
      <c r="B72" t="s">
        <v>234</v>
      </c>
      <c r="K72" t="str">
        <f>A65</f>
        <v>More Then 40</v>
      </c>
    </row>
    <row r="73" spans="1:12" x14ac:dyDescent="0.3">
      <c r="A73" s="33" t="s">
        <v>14</v>
      </c>
      <c r="B73" s="34">
        <v>116</v>
      </c>
      <c r="K73" t="e">
        <f>GETPIVOTDATA("Name",$A$64,"Total Scale ","Less Then 40")</f>
        <v>#REF!</v>
      </c>
    </row>
    <row r="74" spans="1:12" x14ac:dyDescent="0.3">
      <c r="A74" s="33" t="s">
        <v>15</v>
      </c>
      <c r="B74" s="34">
        <v>35</v>
      </c>
    </row>
    <row r="75" spans="1:12" x14ac:dyDescent="0.3">
      <c r="A75" s="33" t="s">
        <v>16</v>
      </c>
      <c r="B75" s="34">
        <v>13</v>
      </c>
    </row>
    <row r="76" spans="1:12" x14ac:dyDescent="0.3">
      <c r="A76" s="33" t="s">
        <v>43</v>
      </c>
      <c r="B76" s="34">
        <v>3</v>
      </c>
      <c r="K76" s="32" t="s">
        <v>226</v>
      </c>
      <c r="L76" t="s">
        <v>228</v>
      </c>
    </row>
    <row r="77" spans="1:12" x14ac:dyDescent="0.3">
      <c r="A77" s="33" t="s">
        <v>227</v>
      </c>
      <c r="B77" s="34">
        <v>167</v>
      </c>
      <c r="K77" s="33" t="s">
        <v>145</v>
      </c>
      <c r="L77" s="34">
        <v>28</v>
      </c>
    </row>
    <row r="78" spans="1:12" x14ac:dyDescent="0.3">
      <c r="K78" s="33" t="s">
        <v>187</v>
      </c>
      <c r="L78" s="34">
        <v>27</v>
      </c>
    </row>
    <row r="79" spans="1:12" x14ac:dyDescent="0.3">
      <c r="K79" s="33" t="s">
        <v>150</v>
      </c>
      <c r="L79" s="34">
        <v>26</v>
      </c>
    </row>
    <row r="80" spans="1:12" x14ac:dyDescent="0.3">
      <c r="K80" s="33" t="s">
        <v>121</v>
      </c>
      <c r="L80" s="34">
        <v>26</v>
      </c>
    </row>
    <row r="81" spans="1:12" x14ac:dyDescent="0.3">
      <c r="K81" s="33" t="s">
        <v>62</v>
      </c>
      <c r="L81" s="34">
        <v>24</v>
      </c>
    </row>
    <row r="82" spans="1:12" x14ac:dyDescent="0.3">
      <c r="A82" s="32" t="s">
        <v>226</v>
      </c>
      <c r="K82" s="33" t="s">
        <v>182</v>
      </c>
      <c r="L82" s="34">
        <v>23</v>
      </c>
    </row>
    <row r="83" spans="1:12" x14ac:dyDescent="0.3">
      <c r="A83" s="33" t="s">
        <v>15</v>
      </c>
      <c r="K83" s="33" t="s">
        <v>61</v>
      </c>
      <c r="L83" s="34">
        <v>22</v>
      </c>
    </row>
    <row r="84" spans="1:12" x14ac:dyDescent="0.3">
      <c r="A84" s="33" t="s">
        <v>227</v>
      </c>
      <c r="K84" s="33" t="s">
        <v>56</v>
      </c>
      <c r="L84" s="34">
        <v>22</v>
      </c>
    </row>
    <row r="85" spans="1:12" x14ac:dyDescent="0.3">
      <c r="K85" s="33" t="s">
        <v>52</v>
      </c>
      <c r="L85" s="34">
        <v>22</v>
      </c>
    </row>
    <row r="86" spans="1:12" x14ac:dyDescent="0.3">
      <c r="K86" s="33" t="s">
        <v>57</v>
      </c>
      <c r="L86" s="34">
        <v>21</v>
      </c>
    </row>
    <row r="87" spans="1:12" x14ac:dyDescent="0.3">
      <c r="K87" s="33" t="s">
        <v>196</v>
      </c>
      <c r="L87" s="34">
        <v>20</v>
      </c>
    </row>
    <row r="88" spans="1:12" x14ac:dyDescent="0.3">
      <c r="K88" s="33" t="s">
        <v>64</v>
      </c>
      <c r="L88" s="34">
        <v>19</v>
      </c>
    </row>
    <row r="89" spans="1:12" x14ac:dyDescent="0.3">
      <c r="K89" s="33" t="s">
        <v>188</v>
      </c>
      <c r="L89" s="34">
        <v>19</v>
      </c>
    </row>
    <row r="90" spans="1:12" x14ac:dyDescent="0.3">
      <c r="K90" s="33" t="s">
        <v>189</v>
      </c>
      <c r="L90" s="34">
        <v>19</v>
      </c>
    </row>
    <row r="91" spans="1:12" x14ac:dyDescent="0.3">
      <c r="K91" s="33" t="s">
        <v>146</v>
      </c>
      <c r="L91" s="34">
        <v>18</v>
      </c>
    </row>
    <row r="92" spans="1:12" x14ac:dyDescent="0.3">
      <c r="K92" s="33" t="s">
        <v>53</v>
      </c>
      <c r="L92" s="34">
        <v>18</v>
      </c>
    </row>
    <row r="93" spans="1:12" x14ac:dyDescent="0.3">
      <c r="K93" s="33" t="s">
        <v>154</v>
      </c>
      <c r="L93" s="34">
        <v>18</v>
      </c>
    </row>
    <row r="94" spans="1:12" x14ac:dyDescent="0.3">
      <c r="K94" s="33" t="s">
        <v>198</v>
      </c>
      <c r="L94" s="34">
        <v>17</v>
      </c>
    </row>
    <row r="95" spans="1:12" x14ac:dyDescent="0.3">
      <c r="K95" s="33" t="s">
        <v>59</v>
      </c>
      <c r="L95" s="34">
        <v>17</v>
      </c>
    </row>
    <row r="96" spans="1:12" x14ac:dyDescent="0.3">
      <c r="K96" s="33" t="s">
        <v>63</v>
      </c>
      <c r="L96" s="34">
        <v>17</v>
      </c>
    </row>
    <row r="97" spans="11:12" x14ac:dyDescent="0.3">
      <c r="K97" s="33" t="s">
        <v>197</v>
      </c>
      <c r="L97" s="34">
        <v>16</v>
      </c>
    </row>
    <row r="98" spans="11:12" x14ac:dyDescent="0.3">
      <c r="K98" s="33" t="s">
        <v>155</v>
      </c>
      <c r="L98" s="34">
        <v>16</v>
      </c>
    </row>
    <row r="99" spans="11:12" x14ac:dyDescent="0.3">
      <c r="K99" s="33" t="s">
        <v>58</v>
      </c>
      <c r="L99" s="34">
        <v>16</v>
      </c>
    </row>
    <row r="100" spans="11:12" x14ac:dyDescent="0.3">
      <c r="K100" s="33" t="s">
        <v>227</v>
      </c>
      <c r="L100" s="34">
        <v>471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CEF2-0C22-45A0-8934-72C229797682}">
  <dimension ref="A1:J115"/>
  <sheetViews>
    <sheetView zoomScale="81" zoomScaleNormal="62" workbookViewId="0"/>
  </sheetViews>
  <sheetFormatPr defaultRowHeight="14.4" x14ac:dyDescent="0.3"/>
  <cols>
    <col min="1" max="1" width="13.109375" bestFit="1" customWidth="1"/>
    <col min="2" max="2" width="17.6640625" bestFit="1" customWidth="1"/>
    <col min="3" max="3" width="17.21875" bestFit="1" customWidth="1"/>
    <col min="4" max="4" width="18" bestFit="1" customWidth="1"/>
    <col min="5" max="5" width="17.5546875" bestFit="1" customWidth="1"/>
    <col min="6" max="6" width="21.6640625" bestFit="1" customWidth="1"/>
    <col min="7" max="7" width="21.21875" bestFit="1" customWidth="1"/>
    <col min="8" max="8" width="22.33203125" bestFit="1" customWidth="1"/>
    <col min="9" max="9" width="16.5546875" customWidth="1"/>
    <col min="10" max="10" width="16.44140625" customWidth="1"/>
  </cols>
  <sheetData>
    <row r="1" spans="1:10" x14ac:dyDescent="0.3">
      <c r="D1" s="45" t="s">
        <v>260</v>
      </c>
      <c r="E1" s="47" t="s">
        <v>261</v>
      </c>
      <c r="F1" s="47" t="s">
        <v>262</v>
      </c>
      <c r="G1" s="47" t="s">
        <v>263</v>
      </c>
      <c r="H1" s="47" t="s">
        <v>264</v>
      </c>
      <c r="I1" s="47" t="s">
        <v>265</v>
      </c>
      <c r="J1" s="47" t="s">
        <v>266</v>
      </c>
    </row>
    <row r="2" spans="1:10" x14ac:dyDescent="0.3">
      <c r="D2" s="45" t="s">
        <v>250</v>
      </c>
      <c r="E2" s="42">
        <v>18.077844311377245</v>
      </c>
      <c r="F2" s="42">
        <v>22.724550898203592</v>
      </c>
      <c r="G2" s="42">
        <v>40.802395209580837</v>
      </c>
      <c r="H2" s="42">
        <v>16.625</v>
      </c>
      <c r="I2" s="42">
        <v>24.75</v>
      </c>
      <c r="J2" s="42">
        <v>41.375</v>
      </c>
    </row>
    <row r="3" spans="1:10" x14ac:dyDescent="0.3">
      <c r="A3" s="32" t="s">
        <v>226</v>
      </c>
      <c r="B3" t="s">
        <v>267</v>
      </c>
      <c r="C3" t="s">
        <v>270</v>
      </c>
      <c r="D3" s="45" t="s">
        <v>249</v>
      </c>
      <c r="E3" s="43">
        <v>18</v>
      </c>
      <c r="F3" s="43">
        <v>23</v>
      </c>
      <c r="G3" s="43">
        <v>41</v>
      </c>
      <c r="H3" s="43">
        <v>19</v>
      </c>
      <c r="I3" s="43">
        <v>25</v>
      </c>
      <c r="J3" s="43">
        <v>44</v>
      </c>
    </row>
    <row r="4" spans="1:10" x14ac:dyDescent="0.3">
      <c r="A4" s="33" t="s">
        <v>250</v>
      </c>
      <c r="B4" s="39">
        <v>18.077844311377245</v>
      </c>
      <c r="C4" s="39">
        <v>16.625</v>
      </c>
      <c r="D4" s="45" t="s">
        <v>251</v>
      </c>
      <c r="E4" s="43">
        <v>17</v>
      </c>
      <c r="F4" s="43">
        <v>23</v>
      </c>
      <c r="G4" s="43">
        <v>43</v>
      </c>
      <c r="H4" s="43">
        <v>19</v>
      </c>
      <c r="I4" s="43">
        <v>23</v>
      </c>
      <c r="J4" s="43">
        <v>48</v>
      </c>
    </row>
    <row r="5" spans="1:10" x14ac:dyDescent="0.3">
      <c r="A5" s="33" t="s">
        <v>249</v>
      </c>
      <c r="B5" s="34">
        <v>18</v>
      </c>
      <c r="C5" s="34">
        <v>19</v>
      </c>
      <c r="D5" s="48"/>
      <c r="E5" s="49"/>
      <c r="F5" s="49"/>
      <c r="G5" s="49"/>
      <c r="H5" s="49"/>
      <c r="I5" s="49"/>
      <c r="J5" s="49"/>
    </row>
    <row r="6" spans="1:10" x14ac:dyDescent="0.3">
      <c r="A6" s="33" t="s">
        <v>251</v>
      </c>
      <c r="B6" s="34">
        <v>17</v>
      </c>
      <c r="C6" s="34">
        <v>19</v>
      </c>
      <c r="D6" s="48"/>
      <c r="E6" s="49"/>
      <c r="F6" s="49"/>
      <c r="G6" s="49"/>
      <c r="H6" s="49"/>
      <c r="I6" s="49"/>
      <c r="J6" s="49"/>
    </row>
    <row r="7" spans="1:10" x14ac:dyDescent="0.3">
      <c r="A7" s="33" t="s">
        <v>227</v>
      </c>
      <c r="B7" s="34">
        <v>53.077844311377248</v>
      </c>
      <c r="C7" s="34">
        <v>54.625</v>
      </c>
      <c r="D7" s="45" t="s">
        <v>260</v>
      </c>
      <c r="E7" s="47" t="s">
        <v>261</v>
      </c>
      <c r="F7" s="47" t="s">
        <v>262</v>
      </c>
      <c r="G7" s="47" t="s">
        <v>263</v>
      </c>
      <c r="H7" s="47" t="s">
        <v>264</v>
      </c>
      <c r="I7" s="47" t="s">
        <v>265</v>
      </c>
      <c r="J7" s="47" t="s">
        <v>266</v>
      </c>
    </row>
    <row r="8" spans="1:10" x14ac:dyDescent="0.3">
      <c r="D8" s="45" t="s">
        <v>252</v>
      </c>
      <c r="E8" s="43">
        <v>27</v>
      </c>
      <c r="F8" s="43">
        <v>20</v>
      </c>
      <c r="G8" s="43">
        <v>24</v>
      </c>
      <c r="H8" s="43">
        <v>19</v>
      </c>
      <c r="I8" s="43">
        <v>4</v>
      </c>
      <c r="J8" s="43">
        <v>17</v>
      </c>
    </row>
    <row r="9" spans="1:10" x14ac:dyDescent="0.3">
      <c r="D9" s="45" t="s">
        <v>253</v>
      </c>
      <c r="E9" s="43">
        <v>18</v>
      </c>
      <c r="F9" s="43">
        <v>23</v>
      </c>
      <c r="G9" s="43">
        <v>41</v>
      </c>
      <c r="H9" s="43">
        <v>18.5</v>
      </c>
      <c r="I9" s="43">
        <v>25</v>
      </c>
      <c r="J9" s="43">
        <v>43</v>
      </c>
    </row>
    <row r="10" spans="1:10" x14ac:dyDescent="0.3">
      <c r="D10" s="46" t="s">
        <v>254</v>
      </c>
      <c r="E10" s="42">
        <v>22.562874251496979</v>
      </c>
      <c r="F10" s="42">
        <v>15.724550898203592</v>
      </c>
      <c r="G10" s="42">
        <v>32.724550898203589</v>
      </c>
      <c r="H10" s="42">
        <v>43.125</v>
      </c>
      <c r="I10" s="42">
        <v>5.25</v>
      </c>
      <c r="J10" s="42">
        <v>81.875</v>
      </c>
    </row>
    <row r="11" spans="1:10" x14ac:dyDescent="0.3">
      <c r="D11" s="45" t="s">
        <v>256</v>
      </c>
      <c r="E11" s="42">
        <v>21.401125891928718</v>
      </c>
      <c r="F11" s="42">
        <v>15.648678690523145</v>
      </c>
      <c r="G11" s="42">
        <v>27.895084083330346</v>
      </c>
      <c r="H11" s="42">
        <v>37.484375</v>
      </c>
      <c r="I11" s="42">
        <v>2.1875</v>
      </c>
      <c r="J11" s="42">
        <v>37.984375</v>
      </c>
    </row>
    <row r="12" spans="1:10" x14ac:dyDescent="0.3">
      <c r="D12" s="45" t="s">
        <v>255</v>
      </c>
      <c r="E12" s="44">
        <v>21.530048337060805</v>
      </c>
      <c r="F12" s="44">
        <v>15.742947839261246</v>
      </c>
      <c r="G12" s="44">
        <v>28.063126758530984</v>
      </c>
      <c r="H12" s="42">
        <v>42.839285714285715</v>
      </c>
      <c r="I12" s="42">
        <v>2.5</v>
      </c>
      <c r="J12" s="42">
        <v>43.410714285714285</v>
      </c>
    </row>
    <row r="13" spans="1:10" x14ac:dyDescent="0.3">
      <c r="D13" s="46" t="s">
        <v>257</v>
      </c>
      <c r="E13" s="42">
        <v>4.6400483119317633</v>
      </c>
      <c r="F13" s="42">
        <v>3.9677383783789533</v>
      </c>
      <c r="G13" s="42">
        <v>5.2974641819016561</v>
      </c>
      <c r="H13" s="42">
        <v>6.5451727031672524</v>
      </c>
      <c r="I13" s="42">
        <v>1.5811388300841898</v>
      </c>
      <c r="J13" s="42">
        <v>6.5886807697530987</v>
      </c>
    </row>
    <row r="14" spans="1:10" x14ac:dyDescent="0.3">
      <c r="D14" s="46" t="s">
        <v>258</v>
      </c>
      <c r="E14" s="42">
        <v>4.6261350922696494</v>
      </c>
      <c r="F14" s="42">
        <v>3.9558410850946912</v>
      </c>
      <c r="G14" s="42">
        <v>5.2815796958230541</v>
      </c>
      <c r="H14" s="42">
        <v>6.1224484481292283</v>
      </c>
      <c r="I14" s="42">
        <v>1.479019945774904</v>
      </c>
      <c r="J14" s="42">
        <v>6.1631465178105254</v>
      </c>
    </row>
    <row r="15" spans="1:10" x14ac:dyDescent="0.3">
      <c r="A15" s="32" t="s">
        <v>226</v>
      </c>
      <c r="B15" t="s">
        <v>268</v>
      </c>
      <c r="C15" t="s">
        <v>271</v>
      </c>
      <c r="D15" s="46" t="s">
        <v>259</v>
      </c>
      <c r="E15" s="42">
        <v>4.6400483119317633</v>
      </c>
      <c r="F15" s="42">
        <v>3.9677383783789533</v>
      </c>
      <c r="G15" s="42">
        <v>5.2974641819016561</v>
      </c>
      <c r="H15" s="42">
        <v>6.5451727031672524</v>
      </c>
      <c r="I15" s="42">
        <v>1.5811388300841898</v>
      </c>
      <c r="J15" s="42">
        <v>6.5886807697530987</v>
      </c>
    </row>
    <row r="16" spans="1:10" x14ac:dyDescent="0.3">
      <c r="A16" s="33" t="s">
        <v>250</v>
      </c>
      <c r="B16" s="39">
        <v>22.724550898203592</v>
      </c>
      <c r="C16" s="39">
        <v>24.75</v>
      </c>
    </row>
    <row r="17" spans="1:8" x14ac:dyDescent="0.3">
      <c r="A17" s="33" t="s">
        <v>249</v>
      </c>
      <c r="B17" s="34">
        <v>23</v>
      </c>
      <c r="C17" s="34">
        <v>25</v>
      </c>
    </row>
    <row r="18" spans="1:8" x14ac:dyDescent="0.3">
      <c r="A18" s="33" t="s">
        <v>251</v>
      </c>
      <c r="B18" s="34">
        <v>23</v>
      </c>
      <c r="C18" s="34">
        <v>23</v>
      </c>
    </row>
    <row r="19" spans="1:8" x14ac:dyDescent="0.3">
      <c r="A19" s="33" t="s">
        <v>227</v>
      </c>
      <c r="B19" s="34">
        <v>68.724550898203589</v>
      </c>
      <c r="C19" s="34">
        <v>72.75</v>
      </c>
    </row>
    <row r="22" spans="1:8" x14ac:dyDescent="0.3">
      <c r="A22" s="32" t="s">
        <v>226</v>
      </c>
      <c r="B22" t="s">
        <v>269</v>
      </c>
      <c r="C22" t="s">
        <v>272</v>
      </c>
    </row>
    <row r="23" spans="1:8" x14ac:dyDescent="0.3">
      <c r="A23" s="33" t="s">
        <v>250</v>
      </c>
      <c r="B23" s="39">
        <v>40.802395209580837</v>
      </c>
      <c r="C23" s="39">
        <v>41.375</v>
      </c>
    </row>
    <row r="24" spans="1:8" x14ac:dyDescent="0.3">
      <c r="A24" s="33" t="s">
        <v>249</v>
      </c>
      <c r="B24" s="34">
        <v>41</v>
      </c>
      <c r="C24" s="34">
        <v>44</v>
      </c>
    </row>
    <row r="25" spans="1:8" x14ac:dyDescent="0.3">
      <c r="A25" s="33" t="s">
        <v>251</v>
      </c>
      <c r="B25" s="34">
        <v>43</v>
      </c>
      <c r="C25" s="34">
        <v>48</v>
      </c>
    </row>
    <row r="26" spans="1:8" x14ac:dyDescent="0.3">
      <c r="A26" s="33" t="s">
        <v>227</v>
      </c>
      <c r="B26" s="34">
        <v>124.80239520958084</v>
      </c>
      <c r="C26" s="34">
        <v>133.375</v>
      </c>
    </row>
    <row r="29" spans="1:8" x14ac:dyDescent="0.3">
      <c r="A29" s="32" t="s">
        <v>226</v>
      </c>
      <c r="B29" t="s">
        <v>269</v>
      </c>
      <c r="C29" t="s">
        <v>268</v>
      </c>
      <c r="D29" t="s">
        <v>267</v>
      </c>
      <c r="E29" s="32" t="s">
        <v>226</v>
      </c>
      <c r="F29" t="s">
        <v>270</v>
      </c>
      <c r="G29" t="s">
        <v>271</v>
      </c>
      <c r="H29" t="s">
        <v>272</v>
      </c>
    </row>
    <row r="30" spans="1:8" x14ac:dyDescent="0.3">
      <c r="A30" s="33" t="s">
        <v>250</v>
      </c>
      <c r="B30" s="34">
        <v>40.802395209580837</v>
      </c>
      <c r="C30" s="34">
        <v>22.724550898203592</v>
      </c>
      <c r="D30" s="34">
        <v>18.077844311377245</v>
      </c>
      <c r="E30" s="33" t="s">
        <v>250</v>
      </c>
      <c r="F30" s="34">
        <v>16.625</v>
      </c>
      <c r="G30" s="34">
        <v>24.75</v>
      </c>
      <c r="H30" s="34">
        <v>41.375</v>
      </c>
    </row>
    <row r="31" spans="1:8" x14ac:dyDescent="0.3">
      <c r="A31" s="33" t="s">
        <v>249</v>
      </c>
      <c r="B31" s="34">
        <v>41</v>
      </c>
      <c r="C31" s="34">
        <v>23</v>
      </c>
      <c r="D31" s="34">
        <v>18</v>
      </c>
      <c r="E31" s="33" t="s">
        <v>249</v>
      </c>
      <c r="F31" s="34">
        <v>19</v>
      </c>
      <c r="G31" s="34">
        <v>25</v>
      </c>
      <c r="H31" s="34">
        <v>44</v>
      </c>
    </row>
    <row r="32" spans="1:8" x14ac:dyDescent="0.3">
      <c r="A32" s="33" t="s">
        <v>251</v>
      </c>
      <c r="B32" s="34">
        <v>43</v>
      </c>
      <c r="C32" s="34">
        <v>23</v>
      </c>
      <c r="D32" s="34">
        <v>17</v>
      </c>
      <c r="E32" s="33" t="s">
        <v>251</v>
      </c>
      <c r="F32" s="34">
        <v>19</v>
      </c>
      <c r="G32" s="34">
        <v>23</v>
      </c>
      <c r="H32" s="34">
        <v>48</v>
      </c>
    </row>
    <row r="33" spans="1:8" x14ac:dyDescent="0.3">
      <c r="A33" s="33" t="s">
        <v>227</v>
      </c>
      <c r="B33" s="34">
        <v>124.80239520958084</v>
      </c>
      <c r="C33" s="34">
        <v>68.724550898203589</v>
      </c>
      <c r="D33" s="34">
        <v>53.077844311377248</v>
      </c>
      <c r="E33" s="33" t="s">
        <v>227</v>
      </c>
      <c r="F33" s="34">
        <v>54.625</v>
      </c>
      <c r="G33" s="34">
        <v>72.75</v>
      </c>
      <c r="H33" s="34">
        <v>133.375</v>
      </c>
    </row>
    <row r="41" spans="1:8" x14ac:dyDescent="0.3">
      <c r="A41" s="32" t="s">
        <v>226</v>
      </c>
      <c r="B41" t="s">
        <v>267</v>
      </c>
      <c r="C41" t="s">
        <v>270</v>
      </c>
    </row>
    <row r="42" spans="1:8" x14ac:dyDescent="0.3">
      <c r="A42" s="33" t="s">
        <v>253</v>
      </c>
      <c r="B42" s="34">
        <v>18</v>
      </c>
      <c r="C42" s="34">
        <v>18.5</v>
      </c>
    </row>
    <row r="43" spans="1:8" x14ac:dyDescent="0.3">
      <c r="A43" s="33" t="s">
        <v>252</v>
      </c>
      <c r="B43" s="34">
        <v>27</v>
      </c>
      <c r="C43" s="34">
        <v>19</v>
      </c>
    </row>
    <row r="44" spans="1:8" x14ac:dyDescent="0.3">
      <c r="A44" s="33" t="s">
        <v>257</v>
      </c>
      <c r="B44" s="39">
        <v>4.6400483119317633</v>
      </c>
      <c r="C44" s="39">
        <v>6.5451727031672524</v>
      </c>
    </row>
    <row r="45" spans="1:8" x14ac:dyDescent="0.3">
      <c r="A45" s="33" t="s">
        <v>258</v>
      </c>
      <c r="B45" s="39">
        <v>4.6261350922696494</v>
      </c>
      <c r="C45" s="39">
        <v>6.1224484481292283</v>
      </c>
    </row>
    <row r="46" spans="1:8" x14ac:dyDescent="0.3">
      <c r="A46" s="33" t="s">
        <v>259</v>
      </c>
      <c r="B46" s="39">
        <v>4.6400483119317633</v>
      </c>
      <c r="C46" s="39">
        <v>6.5451727031672524</v>
      </c>
    </row>
    <row r="47" spans="1:8" x14ac:dyDescent="0.3">
      <c r="A47" s="33" t="s">
        <v>254</v>
      </c>
      <c r="B47" s="39">
        <v>22.562874251496979</v>
      </c>
      <c r="C47" s="39">
        <v>43.125</v>
      </c>
    </row>
    <row r="48" spans="1:8" x14ac:dyDescent="0.3">
      <c r="A48" s="33" t="s">
        <v>256</v>
      </c>
      <c r="B48" s="39">
        <v>21.401125891928718</v>
      </c>
      <c r="C48" s="39">
        <v>37.484375</v>
      </c>
    </row>
    <row r="49" spans="1:3" x14ac:dyDescent="0.3">
      <c r="A49" s="33" t="s">
        <v>255</v>
      </c>
      <c r="B49" s="39">
        <v>21.530048337060805</v>
      </c>
      <c r="C49" s="39">
        <v>42.839285714285715</v>
      </c>
    </row>
    <row r="54" spans="1:3" x14ac:dyDescent="0.3">
      <c r="A54" s="32" t="s">
        <v>226</v>
      </c>
      <c r="B54" t="s">
        <v>268</v>
      </c>
      <c r="C54" t="s">
        <v>271</v>
      </c>
    </row>
    <row r="55" spans="1:3" x14ac:dyDescent="0.3">
      <c r="A55" s="33" t="s">
        <v>253</v>
      </c>
      <c r="B55" s="34">
        <v>23</v>
      </c>
      <c r="C55" s="34">
        <v>25</v>
      </c>
    </row>
    <row r="56" spans="1:3" x14ac:dyDescent="0.3">
      <c r="A56" s="33" t="s">
        <v>252</v>
      </c>
      <c r="B56" s="34">
        <v>20</v>
      </c>
      <c r="C56" s="34">
        <v>4</v>
      </c>
    </row>
    <row r="57" spans="1:3" x14ac:dyDescent="0.3">
      <c r="A57" s="33" t="s">
        <v>257</v>
      </c>
      <c r="B57" s="39">
        <v>3.9677383783789533</v>
      </c>
      <c r="C57" s="39">
        <v>1.5811388300841898</v>
      </c>
    </row>
    <row r="58" spans="1:3" x14ac:dyDescent="0.3">
      <c r="A58" s="33" t="s">
        <v>258</v>
      </c>
      <c r="B58" s="39">
        <v>3.9558410850946912</v>
      </c>
      <c r="C58" s="39">
        <v>1.479019945774904</v>
      </c>
    </row>
    <row r="59" spans="1:3" x14ac:dyDescent="0.3">
      <c r="A59" s="33" t="s">
        <v>259</v>
      </c>
      <c r="B59" s="39">
        <v>3.9677383783789533</v>
      </c>
      <c r="C59" s="39">
        <v>1.5811388300841898</v>
      </c>
    </row>
    <row r="60" spans="1:3" x14ac:dyDescent="0.3">
      <c r="A60" s="33" t="s">
        <v>254</v>
      </c>
      <c r="B60" s="39">
        <v>15.724550898203592</v>
      </c>
      <c r="C60" s="39">
        <v>5.25</v>
      </c>
    </row>
    <row r="61" spans="1:3" x14ac:dyDescent="0.3">
      <c r="A61" s="33" t="s">
        <v>256</v>
      </c>
      <c r="B61" s="39">
        <v>15.648678690523145</v>
      </c>
      <c r="C61" s="39">
        <v>2.1875</v>
      </c>
    </row>
    <row r="62" spans="1:3" x14ac:dyDescent="0.3">
      <c r="A62" s="33" t="s">
        <v>255</v>
      </c>
      <c r="B62" s="39">
        <v>15.742947839261246</v>
      </c>
      <c r="C62" s="39">
        <v>2.5</v>
      </c>
    </row>
    <row r="65" spans="1:4" x14ac:dyDescent="0.3">
      <c r="A65" s="32" t="s">
        <v>226</v>
      </c>
      <c r="B65" t="s">
        <v>269</v>
      </c>
      <c r="C65" t="s">
        <v>272</v>
      </c>
    </row>
    <row r="66" spans="1:4" x14ac:dyDescent="0.3">
      <c r="A66" s="33" t="s">
        <v>253</v>
      </c>
      <c r="B66" s="34">
        <v>41</v>
      </c>
      <c r="C66" s="34">
        <v>43</v>
      </c>
    </row>
    <row r="67" spans="1:4" x14ac:dyDescent="0.3">
      <c r="A67" s="33" t="s">
        <v>252</v>
      </c>
      <c r="B67" s="34">
        <v>24</v>
      </c>
      <c r="C67" s="34">
        <v>17</v>
      </c>
    </row>
    <row r="68" spans="1:4" x14ac:dyDescent="0.3">
      <c r="A68" s="33" t="s">
        <v>257</v>
      </c>
      <c r="B68" s="39">
        <v>5.2974641819016561</v>
      </c>
      <c r="C68" s="39">
        <v>6.5886807697530987</v>
      </c>
    </row>
    <row r="69" spans="1:4" x14ac:dyDescent="0.3">
      <c r="A69" s="33" t="s">
        <v>258</v>
      </c>
      <c r="B69" s="39">
        <v>5.2815796958230541</v>
      </c>
      <c r="C69" s="39">
        <v>6.1631465178105254</v>
      </c>
    </row>
    <row r="70" spans="1:4" x14ac:dyDescent="0.3">
      <c r="A70" s="33" t="s">
        <v>259</v>
      </c>
      <c r="B70" s="39">
        <v>5.2974641819016561</v>
      </c>
      <c r="C70" s="39">
        <v>6.5886807697530987</v>
      </c>
    </row>
    <row r="71" spans="1:4" x14ac:dyDescent="0.3">
      <c r="A71" s="33" t="s">
        <v>254</v>
      </c>
      <c r="B71" s="39">
        <v>32.724550898203589</v>
      </c>
      <c r="C71" s="39">
        <v>81.875</v>
      </c>
    </row>
    <row r="72" spans="1:4" x14ac:dyDescent="0.3">
      <c r="A72" s="33" t="s">
        <v>256</v>
      </c>
      <c r="B72" s="39">
        <v>27.895084083330346</v>
      </c>
      <c r="C72" s="39">
        <v>37.984375</v>
      </c>
    </row>
    <row r="73" spans="1:4" x14ac:dyDescent="0.3">
      <c r="A73" s="33" t="s">
        <v>255</v>
      </c>
      <c r="B73" s="39">
        <v>28.063126758530984</v>
      </c>
      <c r="C73" s="39">
        <v>43.410714285714285</v>
      </c>
    </row>
    <row r="80" spans="1:4" x14ac:dyDescent="0.3">
      <c r="A80" s="32" t="s">
        <v>226</v>
      </c>
      <c r="B80" t="s">
        <v>267</v>
      </c>
      <c r="C80" t="s">
        <v>268</v>
      </c>
      <c r="D80" t="s">
        <v>269</v>
      </c>
    </row>
    <row r="81" spans="1:4" x14ac:dyDescent="0.3">
      <c r="A81" s="33" t="s">
        <v>253</v>
      </c>
      <c r="B81" s="34">
        <v>18</v>
      </c>
      <c r="C81" s="34">
        <v>23</v>
      </c>
      <c r="D81" s="34">
        <v>41</v>
      </c>
    </row>
    <row r="82" spans="1:4" x14ac:dyDescent="0.3">
      <c r="A82" s="33" t="s">
        <v>252</v>
      </c>
      <c r="B82" s="34">
        <v>27</v>
      </c>
      <c r="C82" s="34">
        <v>20</v>
      </c>
      <c r="D82" s="34">
        <v>24</v>
      </c>
    </row>
    <row r="83" spans="1:4" x14ac:dyDescent="0.3">
      <c r="A83" s="33" t="s">
        <v>257</v>
      </c>
      <c r="B83" s="39">
        <v>4.6400483119317633</v>
      </c>
      <c r="C83" s="39">
        <v>3.9677383783789533</v>
      </c>
      <c r="D83" s="39">
        <v>5.2974641819016561</v>
      </c>
    </row>
    <row r="84" spans="1:4" x14ac:dyDescent="0.3">
      <c r="A84" s="33" t="s">
        <v>258</v>
      </c>
      <c r="B84" s="39">
        <v>4.6261350922696494</v>
      </c>
      <c r="C84" s="39">
        <v>3.9558410850946912</v>
      </c>
      <c r="D84" s="39">
        <v>5.2815796958230541</v>
      </c>
    </row>
    <row r="85" spans="1:4" x14ac:dyDescent="0.3">
      <c r="A85" s="33" t="s">
        <v>259</v>
      </c>
      <c r="B85" s="39">
        <v>4.6400483119317633</v>
      </c>
      <c r="C85" s="39">
        <v>3.9677383783789533</v>
      </c>
      <c r="D85" s="39">
        <v>5.2974641819016561</v>
      </c>
    </row>
    <row r="86" spans="1:4" x14ac:dyDescent="0.3">
      <c r="A86" s="33" t="s">
        <v>254</v>
      </c>
      <c r="B86" s="39">
        <v>22.562874251496979</v>
      </c>
      <c r="C86" s="39">
        <v>15.724550898203592</v>
      </c>
      <c r="D86" s="39">
        <v>32.724550898203589</v>
      </c>
    </row>
    <row r="87" spans="1:4" x14ac:dyDescent="0.3">
      <c r="A87" s="33" t="s">
        <v>256</v>
      </c>
      <c r="B87" s="39">
        <v>21.401125891928718</v>
      </c>
      <c r="C87" s="39">
        <v>15.648678690523145</v>
      </c>
      <c r="D87" s="39">
        <v>27.895084083330346</v>
      </c>
    </row>
    <row r="88" spans="1:4" x14ac:dyDescent="0.3">
      <c r="A88" s="33" t="s">
        <v>255</v>
      </c>
      <c r="B88" s="39">
        <v>21.530048337060805</v>
      </c>
      <c r="C88" s="39">
        <v>15.742947839261246</v>
      </c>
      <c r="D88" s="39">
        <v>28.063126758530984</v>
      </c>
    </row>
    <row r="95" spans="1:4" x14ac:dyDescent="0.3">
      <c r="A95" s="32" t="s">
        <v>226</v>
      </c>
      <c r="B95" t="s">
        <v>270</v>
      </c>
      <c r="C95" t="s">
        <v>271</v>
      </c>
      <c r="D95" t="s">
        <v>272</v>
      </c>
    </row>
    <row r="96" spans="1:4" x14ac:dyDescent="0.3">
      <c r="A96" s="33" t="s">
        <v>253</v>
      </c>
      <c r="B96" s="34">
        <v>18.5</v>
      </c>
      <c r="C96" s="34">
        <v>25</v>
      </c>
      <c r="D96" s="34">
        <v>43</v>
      </c>
    </row>
    <row r="97" spans="1:4" x14ac:dyDescent="0.3">
      <c r="A97" s="33" t="s">
        <v>252</v>
      </c>
      <c r="B97" s="34">
        <v>19</v>
      </c>
      <c r="C97" s="34">
        <v>4</v>
      </c>
      <c r="D97" s="34">
        <v>17</v>
      </c>
    </row>
    <row r="98" spans="1:4" x14ac:dyDescent="0.3">
      <c r="A98" s="33" t="s">
        <v>257</v>
      </c>
      <c r="B98" s="39">
        <v>6.5451727031672524</v>
      </c>
      <c r="C98" s="39">
        <v>1.5811388300841898</v>
      </c>
      <c r="D98" s="39">
        <v>6.5886807697530987</v>
      </c>
    </row>
    <row r="99" spans="1:4" x14ac:dyDescent="0.3">
      <c r="A99" s="33" t="s">
        <v>258</v>
      </c>
      <c r="B99" s="39">
        <v>6.1224484481292283</v>
      </c>
      <c r="C99" s="39">
        <v>1.479019945774904</v>
      </c>
      <c r="D99" s="39">
        <v>6.1631465178105254</v>
      </c>
    </row>
    <row r="100" spans="1:4" x14ac:dyDescent="0.3">
      <c r="A100" s="33" t="s">
        <v>259</v>
      </c>
      <c r="B100" s="39">
        <v>6.5451727031672524</v>
      </c>
      <c r="C100" s="39">
        <v>1.5811388300841898</v>
      </c>
      <c r="D100" s="39">
        <v>6.5886807697530987</v>
      </c>
    </row>
    <row r="101" spans="1:4" x14ac:dyDescent="0.3">
      <c r="A101" s="33" t="s">
        <v>254</v>
      </c>
      <c r="B101" s="39">
        <v>43.125</v>
      </c>
      <c r="C101" s="39">
        <v>5.25</v>
      </c>
      <c r="D101" s="39">
        <v>81.875</v>
      </c>
    </row>
    <row r="102" spans="1:4" x14ac:dyDescent="0.3">
      <c r="A102" s="33" t="s">
        <v>256</v>
      </c>
      <c r="B102" s="39">
        <v>37.484375</v>
      </c>
      <c r="C102" s="39">
        <v>2.1875</v>
      </c>
      <c r="D102" s="39">
        <v>37.984375</v>
      </c>
    </row>
    <row r="103" spans="1:4" x14ac:dyDescent="0.3">
      <c r="A103" s="33" t="s">
        <v>255</v>
      </c>
      <c r="B103" s="39">
        <v>42.839285714285715</v>
      </c>
      <c r="C103" s="39">
        <v>2.5</v>
      </c>
      <c r="D103" s="39">
        <v>43.410714285714285</v>
      </c>
    </row>
    <row r="105" spans="1:4" x14ac:dyDescent="0.3">
      <c r="A105" s="32" t="s">
        <v>226</v>
      </c>
    </row>
    <row r="106" spans="1:4" x14ac:dyDescent="0.3">
      <c r="A106" s="33" t="s">
        <v>253</v>
      </c>
    </row>
    <row r="114" spans="1:7" x14ac:dyDescent="0.3">
      <c r="A114" s="32" t="s">
        <v>226</v>
      </c>
      <c r="B114" t="s">
        <v>270</v>
      </c>
      <c r="C114" t="s">
        <v>267</v>
      </c>
      <c r="D114" t="s">
        <v>271</v>
      </c>
      <c r="E114" t="s">
        <v>268</v>
      </c>
      <c r="F114" t="s">
        <v>272</v>
      </c>
      <c r="G114" t="s">
        <v>269</v>
      </c>
    </row>
    <row r="115" spans="1:7" x14ac:dyDescent="0.3">
      <c r="A115" s="33" t="s">
        <v>253</v>
      </c>
      <c r="B115" s="34">
        <v>18.5</v>
      </c>
      <c r="C115" s="34">
        <v>18</v>
      </c>
      <c r="D115" s="34">
        <v>25</v>
      </c>
      <c r="E115" s="34">
        <v>23</v>
      </c>
      <c r="F115" s="34">
        <v>43</v>
      </c>
      <c r="G115" s="34">
        <v>41</v>
      </c>
    </row>
  </sheetData>
  <conditionalFormatting sqref="D1:J4">
    <cfRule type="dataBar" priority="2">
      <dataBar>
        <cfvo type="min"/>
        <cfvo type="max"/>
        <color rgb="FF008AEF"/>
      </dataBar>
      <extLst>
        <ext xmlns:x14="http://schemas.microsoft.com/office/spreadsheetml/2009/9/main" uri="{B025F937-C7B1-47D3-B67F-A62EFF666E3E}">
          <x14:id>{3C9DD0BB-70BE-4C31-B769-3D09A83B2BD7}</x14:id>
        </ext>
      </extLst>
    </cfRule>
  </conditionalFormatting>
  <conditionalFormatting sqref="D7:J15">
    <cfRule type="dataBar" priority="1">
      <dataBar>
        <cfvo type="min"/>
        <cfvo type="max"/>
        <color rgb="FFFFB628"/>
      </dataBar>
      <extLst>
        <ext xmlns:x14="http://schemas.microsoft.com/office/spreadsheetml/2009/9/main" uri="{B025F937-C7B1-47D3-B67F-A62EFF666E3E}">
          <x14:id>{72EE1F1C-C8D9-466A-88B7-D3FC343E8A36}</x14:id>
        </ext>
      </extLst>
    </cfRule>
  </conditionalFormatting>
  <pageMargins left="0.7" right="0.7" top="0.75" bottom="0.75" header="0.3" footer="0.3"/>
  <pageSetup orientation="portrait" r:id="rId13"/>
  <drawing r:id="rId14"/>
  <extLst>
    <ext xmlns:x14="http://schemas.microsoft.com/office/spreadsheetml/2009/9/main" uri="{78C0D931-6437-407d-A8EE-F0AAD7539E65}">
      <x14:conditionalFormattings>
        <x14:conditionalFormatting xmlns:xm="http://schemas.microsoft.com/office/excel/2006/main">
          <x14:cfRule type="dataBar" id="{3C9DD0BB-70BE-4C31-B769-3D09A83B2BD7}">
            <x14:dataBar minLength="0" maxLength="100" border="1" negativeBarBorderColorSameAsPositive="0">
              <x14:cfvo type="autoMin"/>
              <x14:cfvo type="autoMax"/>
              <x14:borderColor rgb="FF008AEF"/>
              <x14:negativeFillColor rgb="FFFF0000"/>
              <x14:negativeBorderColor rgb="FFFF0000"/>
              <x14:axisColor rgb="FF000000"/>
            </x14:dataBar>
          </x14:cfRule>
          <xm:sqref>D1:J4</xm:sqref>
        </x14:conditionalFormatting>
        <x14:conditionalFormatting xmlns:xm="http://schemas.microsoft.com/office/excel/2006/main">
          <x14:cfRule type="dataBar" id="{72EE1F1C-C8D9-466A-88B7-D3FC343E8A36}">
            <x14:dataBar minLength="0" maxLength="100" border="1" negativeBarBorderColorSameAsPositive="0">
              <x14:cfvo type="autoMin"/>
              <x14:cfvo type="autoMax"/>
              <x14:borderColor rgb="FFFFB628"/>
              <x14:negativeFillColor rgb="FFFF0000"/>
              <x14:negativeBorderColor rgb="FFFF0000"/>
              <x14:axisColor rgb="FF000000"/>
            </x14:dataBar>
          </x14:cfRule>
          <xm:sqref>D7:J15</xm:sqref>
        </x14:conditionalFormatting>
      </x14:conditionalFormattings>
    </ext>
    <ext xmlns:x14="http://schemas.microsoft.com/office/spreadsheetml/2009/9/main" uri="{A8765BA9-456A-4dab-B4F3-ACF838C121DE}">
      <x14:slicerList>
        <x14:slicer r:id="rId1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AC9AB18-B8BA-401E-8F15-75D57171CDA2}">
  <ds:schemaRefs/>
</ds:datastoreItem>
</file>

<file path=customXml/itemProps2.xml><?xml version="1.0" encoding="utf-8"?>
<ds:datastoreItem xmlns:ds="http://schemas.openxmlformats.org/officeDocument/2006/customXml" ds:itemID="{E7E1D43F-053D-4EA2-8CAB-9DA96333BB2E}">
  <ds:schemaRefs/>
</ds:datastoreItem>
</file>

<file path=customXml/itemProps3.xml><?xml version="1.0" encoding="utf-8"?>
<ds:datastoreItem xmlns:ds="http://schemas.openxmlformats.org/officeDocument/2006/customXml" ds:itemID="{ADF619E3-48B2-4917-9B30-FBDE92A1A67E}">
  <ds:schemaRefs/>
</ds:datastoreItem>
</file>

<file path=customXml/itemProps4.xml><?xml version="1.0" encoding="utf-8"?>
<ds:datastoreItem xmlns:ds="http://schemas.openxmlformats.org/officeDocument/2006/customXml" ds:itemID="{E3F7FA91-B7D8-4521-BD9A-55ABED689B66}">
  <ds:schemaRefs/>
</ds:datastoreItem>
</file>

<file path=customXml/itemProps5.xml><?xml version="1.0" encoding="utf-8"?>
<ds:datastoreItem xmlns:ds="http://schemas.openxmlformats.org/officeDocument/2006/customXml" ds:itemID="{C64C2A99-0C9C-4AFE-AB73-59C8AA449662}">
  <ds:schemaRefs/>
</ds:datastoreItem>
</file>

<file path=customXml/itemProps6.xml><?xml version="1.0" encoding="utf-8"?>
<ds:datastoreItem xmlns:ds="http://schemas.openxmlformats.org/officeDocument/2006/customXml" ds:itemID="{48A14761-5822-4847-B53F-F5D0605C7FEF}">
  <ds:schemaRefs/>
</ds:datastoreItem>
</file>

<file path=customXml/itemProps7.xml><?xml version="1.0" encoding="utf-8"?>
<ds:datastoreItem xmlns:ds="http://schemas.openxmlformats.org/officeDocument/2006/customXml" ds:itemID="{A81A89F0-E438-4728-88AB-A4394EE4F895}">
  <ds:schemaRefs/>
</ds:datastoreItem>
</file>

<file path=customXml/itemProps8.xml><?xml version="1.0" encoding="utf-8"?>
<ds:datastoreItem xmlns:ds="http://schemas.openxmlformats.org/officeDocument/2006/customXml" ds:itemID="{8C6E245F-B90E-4695-8FD7-61E11F847525}">
  <ds:schemaRefs/>
</ds:datastoreItem>
</file>

<file path=customXml/itemProps9.xml><?xml version="1.0" encoding="utf-8"?>
<ds:datastoreItem xmlns:ds="http://schemas.openxmlformats.org/officeDocument/2006/customXml" ds:itemID="{99939E43-479D-415E-B757-A3556F3654D4}">
  <ds:schemaRefs/>
</ds:datastoreItem>
</file>

<file path=customXml/itemProps10.xml><?xml version="1.0" encoding="utf-8"?>
<ds:datastoreItem xmlns:ds="http://schemas.openxmlformats.org/officeDocument/2006/customXml" ds:itemID="{C46FFBE6-5538-422E-BA45-0B2A2A4811C0}">
  <ds:schemaRefs/>
</ds:datastoreItem>
</file>

<file path=customXml/itemProps11.xml><?xml version="1.0" encoding="utf-8"?>
<ds:datastoreItem xmlns:ds="http://schemas.openxmlformats.org/officeDocument/2006/customXml" ds:itemID="{AC5F51BA-E136-4B3E-8415-2F5A3ADE5CB7}">
  <ds:schemaRefs/>
</ds:datastoreItem>
</file>

<file path=customXml/itemProps12.xml><?xml version="1.0" encoding="utf-8"?>
<ds:datastoreItem xmlns:ds="http://schemas.openxmlformats.org/officeDocument/2006/customXml" ds:itemID="{40193D89-5EAE-466F-99D4-1D314C44225A}">
  <ds:schemaRefs>
    <ds:schemaRef ds:uri="http://www.w3.org/2001/XMLSchema"/>
    <ds:schemaRef ds:uri="http://microsoft.data.visualization.Client.Excel/1.0"/>
  </ds:schemaRefs>
</ds:datastoreItem>
</file>

<file path=customXml/itemProps13.xml><?xml version="1.0" encoding="utf-8"?>
<ds:datastoreItem xmlns:ds="http://schemas.openxmlformats.org/officeDocument/2006/customXml" ds:itemID="{4A9E91F3-EFBD-4587-B3D2-5BD55F2C4F6D}">
  <ds:schemaRefs/>
</ds:datastoreItem>
</file>

<file path=customXml/itemProps14.xml><?xml version="1.0" encoding="utf-8"?>
<ds:datastoreItem xmlns:ds="http://schemas.openxmlformats.org/officeDocument/2006/customXml" ds:itemID="{79FE9FF7-13C5-4DEF-A21E-3ABF109C8714}">
  <ds:schemaRefs/>
</ds:datastoreItem>
</file>

<file path=customXml/itemProps15.xml><?xml version="1.0" encoding="utf-8"?>
<ds:datastoreItem xmlns:ds="http://schemas.openxmlformats.org/officeDocument/2006/customXml" ds:itemID="{ED242431-1474-4E67-B052-74996690BB0D}">
  <ds:schemaRefs/>
</ds:datastoreItem>
</file>

<file path=customXml/itemProps16.xml><?xml version="1.0" encoding="utf-8"?>
<ds:datastoreItem xmlns:ds="http://schemas.openxmlformats.org/officeDocument/2006/customXml" ds:itemID="{E704A9D3-A0D5-4DF6-AF8B-2772065AD9EE}">
  <ds:schemaRefs/>
</ds:datastoreItem>
</file>

<file path=customXml/itemProps17.xml><?xml version="1.0" encoding="utf-8"?>
<ds:datastoreItem xmlns:ds="http://schemas.openxmlformats.org/officeDocument/2006/customXml" ds:itemID="{C5A7E743-CF0D-4539-84D2-E5A1BF25D7A3}">
  <ds:schemaRefs/>
</ds:datastoreItem>
</file>

<file path=customXml/itemProps18.xml><?xml version="1.0" encoding="utf-8"?>
<ds:datastoreItem xmlns:ds="http://schemas.openxmlformats.org/officeDocument/2006/customXml" ds:itemID="{44C97A39-B5EC-4A81-8507-1F1521EEF8DC}">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 for A1 P2</vt:lpstr>
      <vt:lpstr>Dashboard1_Population</vt:lpstr>
      <vt:lpstr>Dashboard2_Sample_vs_Population</vt:lpstr>
      <vt:lpstr>Task3</vt:lpstr>
      <vt:lpstr>ScaleReference</vt:lpstr>
      <vt:lpstr>Data_Population</vt:lpstr>
      <vt:lpstr>RawData_YourSample</vt:lpstr>
      <vt:lpstr>EncodedData_YourSample</vt:lpstr>
      <vt:lpstr>workspace1</vt:lpstr>
      <vt:lpstr>workspace2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Vinod Nair</dc:creator>
  <cp:lastModifiedBy>Lenovo</cp:lastModifiedBy>
  <dcterms:created xsi:type="dcterms:W3CDTF">2022-12-03T08:13:53Z</dcterms:created>
  <dcterms:modified xsi:type="dcterms:W3CDTF">2023-01-07T11:16:35Z</dcterms:modified>
</cp:coreProperties>
</file>