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we_champions" sheetId="1" r:id="rId4"/>
    <sheet state="visible" name="wwe_superstar_data" sheetId="2" r:id="rId5"/>
    <sheet state="visible" name="Summerizing Data" sheetId="3" r:id="rId6"/>
    <sheet state="visible" name="The final Sheet" sheetId="4" r:id="rId7"/>
  </sheets>
  <definedNames>
    <definedName hidden="1" localSheetId="0" name="Z_0DC84CE6_DAC1_48EB_BB1D_2AAD7CA6E795_.wvu.FilterData">wwe_champions!$D$1:$D$1001</definedName>
  </definedNames>
  <calcPr/>
  <customWorkbookViews>
    <customWorkbookView activeSheetId="0" maximized="1" windowHeight="0" windowWidth="0" guid="{0DC84CE6-DAC1-48EB-BB1D-2AAD7CA6E795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<sst xmlns="http://schemas.openxmlformats.org/spreadsheetml/2006/main" count="2623" uniqueCount="1469">
  <si>
    <t>Name</t>
  </si>
  <si>
    <t xml:space="preserve">Time Started </t>
  </si>
  <si>
    <t>Reign Started</t>
  </si>
  <si>
    <t>Reign Ended</t>
  </si>
  <si>
    <t>Number of Days as Champion</t>
  </si>
  <si>
    <t xml:space="preserve"> </t>
  </si>
  <si>
    <t>Roman Reigns</t>
  </si>
  <si>
    <t>Apr 3, 2022 - PRESENT</t>
  </si>
  <si>
    <t>Brock Lesnar</t>
  </si>
  <si>
    <t>Feb 19, 2022 - Apr 3, 2022</t>
  </si>
  <si>
    <t>Bobby Lashley</t>
  </si>
  <si>
    <t>Jan 29, 2022 - Feb 19, 2022</t>
  </si>
  <si>
    <t>Jan 1, 2022 - Jan 29, 2022</t>
  </si>
  <si>
    <t>Big E</t>
  </si>
  <si>
    <t>Sep 13, 2021 - Jan 1, 2022</t>
  </si>
  <si>
    <t>Mar 1, 2021 - Sep 13, 2021</t>
  </si>
  <si>
    <t>The Miz</t>
  </si>
  <si>
    <t>Feb 21, 2021 - Mar 1, 2021</t>
  </si>
  <si>
    <t>Drew McIntyre</t>
  </si>
  <si>
    <t>Nov 16, 2020 - Feb 21, 2021</t>
  </si>
  <si>
    <t>Randy Orton</t>
  </si>
  <si>
    <t>Oct 25, 2020 - Nov 16, 2020</t>
  </si>
  <si>
    <t>Apr 5, 2020 - Oct 25, 2020</t>
  </si>
  <si>
    <t>Oct 4, 2019 - Apr 5, 2020</t>
  </si>
  <si>
    <t>Kofi Kingston</t>
  </si>
  <si>
    <t>Apr 7, 2019 - Oct 4, 2019</t>
  </si>
  <si>
    <t>Daniel Bryan</t>
  </si>
  <si>
    <t>Nov 13, 2018 - Apr 7, 2019</t>
  </si>
  <si>
    <t>AJ Styles</t>
  </si>
  <si>
    <t>Nov 7, 2017 - Nov 13, 2018</t>
  </si>
  <si>
    <t>Jinder Mahal</t>
  </si>
  <si>
    <t>May 21, 2017 - Nov 7, 2017</t>
  </si>
  <si>
    <t>Apr 2, 2017 - May 21, 2017</t>
  </si>
  <si>
    <t>Bray Wyatt</t>
  </si>
  <si>
    <t>Feb 12, 2017 - Apr 2, 2017</t>
  </si>
  <si>
    <t>John Cena</t>
  </si>
  <si>
    <t>Jan 29, 2017 - Feb 12, 2017</t>
  </si>
  <si>
    <t>Sep 11, 2016 - Jan 29, 2017</t>
  </si>
  <si>
    <t>Dean Ambrose</t>
  </si>
  <si>
    <t>Jun 19, 2016 - Sep 11, 2016</t>
  </si>
  <si>
    <t>Seth "Freakin" Rollins</t>
  </si>
  <si>
    <t>Apr 3, 2016 - Jun 19, 2016</t>
  </si>
  <si>
    <t>Triple H</t>
  </si>
  <si>
    <t>Jan 24, 2016 - Apr 3, 2016</t>
  </si>
  <si>
    <t>Dec 14, 2015 - Jan 24, 2016</t>
  </si>
  <si>
    <t>Sheamus</t>
  </si>
  <si>
    <t>Nov 22, 2015 - Dec 14, 2015</t>
  </si>
  <si>
    <t>Mar 29, 2015 - Nov 5, 2015</t>
  </si>
  <si>
    <t>Aug 17, 2014 - Mar 29, 2015</t>
  </si>
  <si>
    <t>Jun 29, 2014 - Aug 17, 2014</t>
  </si>
  <si>
    <t>Apr 6, 2014 - Jun 9, 2014</t>
  </si>
  <si>
    <t>Oct 27, 2013 - Apr 6, 2014</t>
  </si>
  <si>
    <t>Sep 15, 2013 - Sep 16, 2013</t>
  </si>
  <si>
    <t>Aug 18, 2013 - Sep 15, 2013</t>
  </si>
  <si>
    <t>Apr 7, 2013 - Aug 18, 2013</t>
  </si>
  <si>
    <t>Dwayne "The Rock" Johnson</t>
  </si>
  <si>
    <t>Jan 27, 2013 - Apr 7, 2013</t>
  </si>
  <si>
    <t>CM Punk</t>
  </si>
  <si>
    <t>Nov 20, 2011 - Jan 27, 2013</t>
  </si>
  <si>
    <t>Alberto Del Rio</t>
  </si>
  <si>
    <t>Oct 2, 2011 - Nov 20, 2011</t>
  </si>
  <si>
    <t>Sep 18, 2011 - Oct 2, 2011</t>
  </si>
  <si>
    <t>Aug 14, 2011 - Sep 18, 2011</t>
  </si>
  <si>
    <t>Jul 25, 2011 - Aug 14, 2011</t>
  </si>
  <si>
    <t>Rey Mysterio</t>
  </si>
  <si>
    <t>May 1, 2011 - Jul 17, 2011</t>
  </si>
  <si>
    <t>Nov 22, 2010 - May 1, 2011</t>
  </si>
  <si>
    <t>Sep 19, 2010 - Nov 22, 2010</t>
  </si>
  <si>
    <t>Jun 20, 2010 - Sep 19, 2010</t>
  </si>
  <si>
    <t>Mar 28, 2010 - Jun 20, 2010</t>
  </si>
  <si>
    <t>Batista</t>
  </si>
  <si>
    <t>Feb 21, 2010 - Mar 28, 2010</t>
  </si>
  <si>
    <t>Dec 13, 2009 - Feb 21, 2010</t>
  </si>
  <si>
    <t>Oct 25, 2009 - Dec 13, 2009</t>
  </si>
  <si>
    <t>Oct 4, 2009 - Oct 25, 2009</t>
  </si>
  <si>
    <t>Sep 13, 2009 - Oct 4, 2009</t>
  </si>
  <si>
    <t>Jun 15, 2009 - Sep 13, 2009</t>
  </si>
  <si>
    <t>Jun 7, 2009 - Jun 9, 2009</t>
  </si>
  <si>
    <t>Apr 26, 2009 - Jun 7, 2009</t>
  </si>
  <si>
    <t>Feb 15, 2009 - Apr 26, 2009</t>
  </si>
  <si>
    <t>Edge</t>
  </si>
  <si>
    <t>Jan 25, 2009 - Feb 15, 2009</t>
  </si>
  <si>
    <t>Jeff Hardy</t>
  </si>
  <si>
    <t>Dec 14, 2008 - Jan 25, 2009</t>
  </si>
  <si>
    <t>Nov 23, 2008 - Dec 14, 2008</t>
  </si>
  <si>
    <t>Apr 27, 2008 - Nov 23, 2008</t>
  </si>
  <si>
    <t>Oct 7, 2007 - Apr 27, 2008</t>
  </si>
  <si>
    <t>Sep 17, 2006 - Oct 2, 2007</t>
  </si>
  <si>
    <t>Jul 3, 2006 - Sep 17, 2006</t>
  </si>
  <si>
    <t>Rob Van Dam</t>
  </si>
  <si>
    <t>Jun 11, 2006 - Jul 3, 2006</t>
  </si>
  <si>
    <t>Jan 29, 2006 - Jun 11, 2006</t>
  </si>
  <si>
    <t>Jan 8, 2006 - Jan 29, 2006</t>
  </si>
  <si>
    <t>Apr 3, 2005 - Jan 8, 2006</t>
  </si>
  <si>
    <t>JBL</t>
  </si>
  <si>
    <t>Jun 27, 2004 - Apr 3, 2005</t>
  </si>
  <si>
    <t>Eddie Guerrero</t>
  </si>
  <si>
    <t>Feb 15, 2004 - Jun 27, 2004</t>
  </si>
  <si>
    <t>Sep 18, 2003 - Feb 15, 2004</t>
  </si>
  <si>
    <t>Kurt Angle</t>
  </si>
  <si>
    <t>Jul 27, 2003 - Sep 18, 2003</t>
  </si>
  <si>
    <t>Mar 30, 2003 - Jul 27, 2003</t>
  </si>
  <si>
    <t>Dec 15, 2002 - Mar 30, 2003</t>
  </si>
  <si>
    <t>Big Show</t>
  </si>
  <si>
    <t>Nov 17, 2002 - Dec 15, 2002</t>
  </si>
  <si>
    <t>Aug 25, 2002 - Nov 17, 2002</t>
  </si>
  <si>
    <t>Jul 21, 2002 - Aug 25, 2002</t>
  </si>
  <si>
    <t>Undertaker</t>
  </si>
  <si>
    <t>May 19, 2002 - Jul 21, 2002</t>
  </si>
  <si>
    <t>Hulk Hogan</t>
  </si>
  <si>
    <t>Apr 21, 2002 - May 19, 2002</t>
  </si>
  <si>
    <t>Mar 17, 2002 - Apr 21, 2002</t>
  </si>
  <si>
    <t>Chris Jericho</t>
  </si>
  <si>
    <t>Dec 9, 2001 - Mar 17, 2002</t>
  </si>
  <si>
    <t>"Stone Cold" Steve Austin</t>
  </si>
  <si>
    <t>Oct 8, 2001 - Dec 9, 2001</t>
  </si>
  <si>
    <t>Sep 23, 2001 - Oct 8, 2001</t>
  </si>
  <si>
    <t>Apr 1, 2001 - Sep 23, 2001</t>
  </si>
  <si>
    <t>Feb 25, 2001 - Apr 1, 2001</t>
  </si>
  <si>
    <t>Oct 22, 2000 - Feb 25, 2001</t>
  </si>
  <si>
    <t>Jun 25, 2000 - Oct 22, 2000</t>
  </si>
  <si>
    <t>May 21, 2000 - Jun 25, 2000</t>
  </si>
  <si>
    <t>Apr 30, 2000 - May 21, 2000</t>
  </si>
  <si>
    <t>Jan 3, 2000 - Apr 30, 2000</t>
  </si>
  <si>
    <t>Nov 14, 1999 - Jan 3, 2000</t>
  </si>
  <si>
    <t>Sep 26, 1999 - Nov 14, 1999</t>
  </si>
  <si>
    <t>Mr. McMahon</t>
  </si>
  <si>
    <t>Sep 16, 1999 - Sep 20, 1999</t>
  </si>
  <si>
    <t>Aug 23, 1999 - Sep 16, 1999</t>
  </si>
  <si>
    <t>Mick Foley</t>
  </si>
  <si>
    <t>Aug 22, 1999 - Aug 23, 1999</t>
  </si>
  <si>
    <t>Jun 28, 1999 - Aug 22, 1999</t>
  </si>
  <si>
    <t>May 23, 1999 - Jun 28, 1999</t>
  </si>
  <si>
    <t>Mar 28, 1999 - May 23, 1999</t>
  </si>
  <si>
    <t>Feb 15, 1999 - Mar 28, 1999</t>
  </si>
  <si>
    <t>Jan 31, 1999 - Feb 15, 1999</t>
  </si>
  <si>
    <t>Jan 24, 1999 - Jan 31, 1999</t>
  </si>
  <si>
    <t>Jan 4, 1999 - Jan 24, 1999</t>
  </si>
  <si>
    <t>Nov 15, 1998 - Jan 4, 1999</t>
  </si>
  <si>
    <t>Jun 29, 1998 - Sep 27, 1998</t>
  </si>
  <si>
    <t>Kane</t>
  </si>
  <si>
    <t>Jun 28, 1998 - Jun 29, 1998</t>
  </si>
  <si>
    <t>Mar 29, 1998 - Jun 28, 1998</t>
  </si>
  <si>
    <t>Shawn Michaels</t>
  </si>
  <si>
    <t>Nov 9, 1997 - Mar 29, 1998</t>
  </si>
  <si>
    <t>Bret Hart</t>
  </si>
  <si>
    <t>Aug 3, 1997 - Nov 9, 1997</t>
  </si>
  <si>
    <t>Mar 23, 1997 - Aug 3, 1997</t>
  </si>
  <si>
    <t>Sid</t>
  </si>
  <si>
    <t>Feb 17, 1997 - Mar 23, 1997</t>
  </si>
  <si>
    <t>Feb 16, 1997 - Feb 17, 1997</t>
  </si>
  <si>
    <t>Jan 19, 1997 - Feb 13, 1997</t>
  </si>
  <si>
    <t>Nov 17, 1996 - Jan 19, 1997</t>
  </si>
  <si>
    <t>Mar 31, 1996 - Nov 17, 1996</t>
  </si>
  <si>
    <t>Nov 19, 1995 - Mar 31, 1996</t>
  </si>
  <si>
    <t>Kevin Nash</t>
  </si>
  <si>
    <t>Nov 26, 1994 - Nov 19, 1995</t>
  </si>
  <si>
    <t>Bob Backlund</t>
  </si>
  <si>
    <t>Nov 23, 1994 - Nov 26, 1994</t>
  </si>
  <si>
    <t>Mar 20, 1994 - Nov 23, 1994</t>
  </si>
  <si>
    <t>Yokozuna</t>
  </si>
  <si>
    <t>Jun 13, 1993 - Mar 20, 1994</t>
  </si>
  <si>
    <t>Apr 4, 1993 - Jun 13, 1993</t>
  </si>
  <si>
    <t>Oct 12, 1992 - Apr 4, 1993</t>
  </si>
  <si>
    <t>Ric Flair</t>
  </si>
  <si>
    <t>Sep 1, 1992 - Oct 12, 1992</t>
  </si>
  <si>
    <t>Randy Savage</t>
  </si>
  <si>
    <t>Apr 5, 1992 - Sep 1, 1992</t>
  </si>
  <si>
    <t>Jan 19, 1992 - Apr 5, 1992</t>
  </si>
  <si>
    <t>Dec 3, 1991 - Dec 4, 1991</t>
  </si>
  <si>
    <t>Nov 27, 1991 - Dec 3, 1991</t>
  </si>
  <si>
    <t>Mar 24, 1991 - Nov 27, 1991</t>
  </si>
  <si>
    <t>Sgt. Slaughter</t>
  </si>
  <si>
    <t>Jan 19, 1991 - Mar 24, 1991</t>
  </si>
  <si>
    <t>Ultimate Warrior</t>
  </si>
  <si>
    <t>Apr 1, 1990 - Jan 19, 1991</t>
  </si>
  <si>
    <t>Apr 2, 1989 - Apr 1, 1990</t>
  </si>
  <si>
    <t>Mar 27, 1988 - Apr 2, 1989</t>
  </si>
  <si>
    <t>Andre the Giant</t>
  </si>
  <si>
    <t>Jan 23, 1984 - Feb 5, 1988</t>
  </si>
  <si>
    <t>The Iron Sheik</t>
  </si>
  <si>
    <t>Dec 26, 1983 - Jan 23, 1984</t>
  </si>
  <si>
    <t>Feb 20, 1978 - Dec 26, 1983</t>
  </si>
  <si>
    <t>Billy Graham</t>
  </si>
  <si>
    <t>Apr 30, 1977 - Feb 20, 1978</t>
  </si>
  <si>
    <t>Bruno Sammartino</t>
  </si>
  <si>
    <t>Dec 10, 1973 - Apr 30, 1977</t>
  </si>
  <si>
    <t>Stan Stasiak</t>
  </si>
  <si>
    <t>Dec 1, 1973 - Dec 10, 1973</t>
  </si>
  <si>
    <t>Pedro Morales</t>
  </si>
  <si>
    <t>Feb 8, 1971 - Dec 1, 1973</t>
  </si>
  <si>
    <t>Ivan Koloff</t>
  </si>
  <si>
    <t>Jan 18, 1971 - Feb 8, 1971</t>
  </si>
  <si>
    <t>May 17, 1963 - Jan 18, 1971</t>
  </si>
  <si>
    <t>Buddy Rogers</t>
  </si>
  <si>
    <t>Apr 25, 1963 - May 17, 1963</t>
  </si>
  <si>
    <t>Abdullah the Butcher</t>
  </si>
  <si>
    <t>6’0”</t>
  </si>
  <si>
    <t>Running elbow drop; Karate Thrust</t>
  </si>
  <si>
    <t>The Sudan</t>
  </si>
  <si>
    <t>2011 WWE Hall of Fame Inductee</t>
  </si>
  <si>
    <t>Adam Bomb</t>
  </si>
  <si>
    <t>6’6”</t>
  </si>
  <si>
    <t>The Meltdown</t>
  </si>
  <si>
    <t>Three Mile Island</t>
  </si>
  <si>
    <t>NA</t>
  </si>
  <si>
    <t>Adam Cole</t>
  </si>
  <si>
    <t>6'0"</t>
  </si>
  <si>
    <t>Last Shot; Panama Sunrise</t>
  </si>
  <si>
    <t>Panama City, Fla.</t>
  </si>
  <si>
    <t>NXT Champion; North American Champion; NXT Tag Team Champion; 2019 NXT Overall Competitor of the Year; 2019 NXT Male Competitor of the Year; 2018 Dusty Rhodes Tag Team Classic Winner</t>
  </si>
  <si>
    <t>Adam Pearce</t>
  </si>
  <si>
    <t>6'2</t>
  </si>
  <si>
    <t>Piledriver</t>
  </si>
  <si>
    <t>Chicago, Ill.</t>
  </si>
  <si>
    <t>5x NWA Champion; NWA Hall of Fame; WWE Performance Center Coach</t>
  </si>
  <si>
    <t>Adam Rose</t>
  </si>
  <si>
    <t>6’1”</t>
  </si>
  <si>
    <t>Party Foul</t>
  </si>
  <si>
    <t>Musha Cay, Bahamas</t>
  </si>
  <si>
    <t>Aiden English</t>
  </si>
  <si>
    <t>6’3”</t>
  </si>
  <si>
    <t>Director's Cut</t>
  </si>
  <si>
    <t>Chicago</t>
  </si>
  <si>
    <t>NXT Tag Team Champion</t>
  </si>
  <si>
    <t>5’11”</t>
  </si>
  <si>
    <t>Phenomenal Forearm; Styles Clash; Calf Crusher</t>
  </si>
  <si>
    <t xml:space="preserve">Gainesville, GA </t>
  </si>
  <si>
    <t>WWE Champion; United States Champion; Intercontinental Champion; Raw Tag Team Champion</t>
  </si>
  <si>
    <t>Akam</t>
  </si>
  <si>
    <t>Last Chapter</t>
  </si>
  <si>
    <t>Raw Tag Team Champion; NXT Tag Team Champion; 2016 Dusty Rhodes Tag Team Classic winner</t>
  </si>
  <si>
    <t>Akeem</t>
  </si>
  <si>
    <t>6’9”</t>
  </si>
  <si>
    <t>747 Splash</t>
  </si>
  <si>
    <t>Halsted Street, Chicago</t>
  </si>
  <si>
    <t>United States Champion</t>
  </si>
  <si>
    <t>Akira Tozawa</t>
  </si>
  <si>
    <t>5’7”</t>
  </si>
  <si>
    <t>Top-rope Senton; Snap German Suplex</t>
  </si>
  <si>
    <t>Kobe, Japan</t>
  </si>
  <si>
    <t>WWE Cruiserweight Champion; 24/7 Champion</t>
  </si>
  <si>
    <t>6’5”</t>
  </si>
  <si>
    <t>Cross Armbreaker; Backstabber</t>
  </si>
  <si>
    <t>San Luis Potosi, Mexico</t>
  </si>
  <si>
    <t>WWE Champion; World Heavyweight Champion; United States Champion; 2011 Royal Rumble Match winner; 2011 Raw Money in the Bank winner</t>
  </si>
  <si>
    <t>Alex Riley</t>
  </si>
  <si>
    <t xml:space="preserve">Washington, D.C. </t>
  </si>
  <si>
    <t>Alexander Wolfe</t>
  </si>
  <si>
    <t>Dresden, Germany</t>
  </si>
  <si>
    <t>Amir Jordan</t>
  </si>
  <si>
    <t>Swanton Bomb</t>
  </si>
  <si>
    <t>Dewsbury, England</t>
  </si>
  <si>
    <t>Andrade</t>
  </si>
  <si>
    <t>5’9”</t>
  </si>
  <si>
    <t>Hammerlock DDT</t>
  </si>
  <si>
    <t>Gomez Palacio, Durango, Mexico</t>
  </si>
  <si>
    <t>United States Champion; NXT Champion</t>
  </si>
  <si>
    <t>7’4”</t>
  </si>
  <si>
    <t>Sitdown Splash; Double Underhook Suplex</t>
  </si>
  <si>
    <t>Grenoble, France</t>
  </si>
  <si>
    <t>WWE Champion; World Tag Team Champion; undefeated for nearly 15 years in WWE; 1993 WWE Hall of Fame Inductee</t>
  </si>
  <si>
    <t>Angel</t>
  </si>
  <si>
    <t>Monterrey, Mexico</t>
  </si>
  <si>
    <t>24/7 Champion; NXT Cruiserweight Champion</t>
  </si>
  <si>
    <t>Angelo Dawkins</t>
  </si>
  <si>
    <t>Cincinnati</t>
  </si>
  <si>
    <t>SmackDown Tag Team Champion; Raw Tag Team Champion; NXT Tag Team Champion</t>
  </si>
  <si>
    <t>Antonio Inoki</t>
  </si>
  <si>
    <t>Octopus Stretch; Enzuigiri</t>
  </si>
  <si>
    <t>Yokohama, Japan</t>
  </si>
  <si>
    <t>Founder of New Japan Pro Wrestling; IWGP Heavyweight Champion; 2010 WWE Hall of Fame Inductee</t>
  </si>
  <si>
    <t>Apollo Crews</t>
  </si>
  <si>
    <t>Spinning Sit-out Powerbomb</t>
  </si>
  <si>
    <t>Benue State, Nigeria</t>
  </si>
  <si>
    <t>Intercontinental Champion, United States Champion</t>
  </si>
  <si>
    <t>Ari Sterling</t>
  </si>
  <si>
    <t>6'1"</t>
  </si>
  <si>
    <t>Lexington, Ky.</t>
  </si>
  <si>
    <t>Ariya Daivari</t>
  </si>
  <si>
    <t>5’10”</t>
  </si>
  <si>
    <t>Hammerlock Lariat; Frog Splash</t>
  </si>
  <si>
    <t>Minneapolis</t>
  </si>
  <si>
    <t>Armando Estrada</t>
  </si>
  <si>
    <t>Havana</t>
  </si>
  <si>
    <t>General Manager of ECW</t>
  </si>
  <si>
    <t>Arnold Skaaland</t>
  </si>
  <si>
    <t>White Plains, N.Y.</t>
  </si>
  <si>
    <t>United States Tag Team Champion; managed two of the longest-reigning WWE Champions in history; business partner in the Capitol Wrestling Corporation (predecessor to WWE); 1994 WWE Hall of Fame Inductee</t>
  </si>
  <si>
    <t>Arturo Ruas</t>
  </si>
  <si>
    <t>6’2”</t>
  </si>
  <si>
    <t>Rio de Janeiro, Brazil</t>
  </si>
  <si>
    <t>Asher Hale</t>
  </si>
  <si>
    <t>5'10"</t>
  </si>
  <si>
    <t>Augusta, Ga.</t>
  </si>
  <si>
    <t>Austin Aries</t>
  </si>
  <si>
    <t>Last Chancery</t>
  </si>
  <si>
    <t>Milwaukee</t>
  </si>
  <si>
    <t>Bad News Brown</t>
  </si>
  <si>
    <t>Ghetto Blaster</t>
  </si>
  <si>
    <t>Harlem, N.Y.</t>
  </si>
  <si>
    <t>Bam Bam Bigelow</t>
  </si>
  <si>
    <t>6’4”</t>
  </si>
  <si>
    <t>Greetings from Asbury Park; Headbutt From Top Rope</t>
  </si>
  <si>
    <t>Asbury Park, N.J.</t>
  </si>
  <si>
    <t>ECW Champion; ECW Television Champion; WCW World Tag Team Champion; WCW Hardcore Champion</t>
  </si>
  <si>
    <t>Baron Mikel Scicluna</t>
  </si>
  <si>
    <t>Notorious for his use of foreign objects</t>
  </si>
  <si>
    <t>Isle of Malta</t>
  </si>
  <si>
    <t>World Tag Team Champion; United States Tag Team Champion; 1996 WWE Hall of Fame Inductee</t>
  </si>
  <si>
    <t>Batista Bomb</t>
  </si>
  <si>
    <t>Washington, D.C.</t>
  </si>
  <si>
    <t>WWE Champion; World Heavyweight Champion; WWE Tag Team Champion; World Tag Team Champion; two-time Royal Rumble Match winner</t>
  </si>
  <si>
    <t>Bearcat Wright</t>
  </si>
  <si>
    <t>Claw</t>
  </si>
  <si>
    <t>Kingston, Jamaica</t>
  </si>
  <si>
    <t>Big Boss Man</t>
  </si>
  <si>
    <t>6’7”</t>
  </si>
  <si>
    <t>Boss Man Slam</t>
  </si>
  <si>
    <t>Cobb County, Ga.</t>
  </si>
  <si>
    <t>Hardcore Champion; World Tag Team Champion, WWE Hall of Famer</t>
  </si>
  <si>
    <t>Big Cass</t>
  </si>
  <si>
    <t>7’0”</t>
  </si>
  <si>
    <t>East River Crossing; Empire Elbow</t>
  </si>
  <si>
    <t>Queens, N.Y.</t>
  </si>
  <si>
    <t>2015 NXT Tag Team of the Year</t>
  </si>
  <si>
    <t>Big Daddy V</t>
  </si>
  <si>
    <t>Big Daddy V Drop</t>
  </si>
  <si>
    <t>World Tag Team Champion; Hardcore Champion; King of the Ring (1995)</t>
  </si>
  <si>
    <t>Big Ending; Midnight Hour</t>
  </si>
  <si>
    <t>Tampa, Fla.</t>
  </si>
  <si>
    <t>Mr. Money in the Bank; Intercontinental Champion; Raw Tag Team Champion; SmackDown Tag Team Champion; WWE Tag Team Champion; NXT Champion</t>
  </si>
  <si>
    <t>Chokeslam; KO Punch; Colossal Clutch</t>
  </si>
  <si>
    <t>WWE Champion; World Heavyweight Champion; ECW World Champion; WCW Champion; World Tag Team Champion; WWE Hardcore Champion; United States Champion; WWE Tag Team Champion; Intercontinental Champion, 2015 Andre The Giant Memorial Battle Royal winner</t>
  </si>
  <si>
    <t>Bill DeMott</t>
  </si>
  <si>
    <t>No Laughing Matter</t>
  </si>
  <si>
    <t>Bill Watts</t>
  </si>
  <si>
    <t>Oklahoma Stampede</t>
  </si>
  <si>
    <t>Oklahoma City</t>
  </si>
  <si>
    <t>2009 WWE Hall of Fame Inductee</t>
  </si>
  <si>
    <t>Bear Hug</t>
  </si>
  <si>
    <t>Paradise Valley, Ariz.</t>
  </si>
  <si>
    <t>WWE Champion; 2004 WWE Hall of Fame Inductee</t>
  </si>
  <si>
    <t>Billy Gunn</t>
  </si>
  <si>
    <t>Famouser</t>
  </si>
  <si>
    <t>Orlando, Fla.</t>
  </si>
  <si>
    <t>WWE Tag Team Champion; World Tag Team Champion; Intercontinental Champion; Hardcore Champion; 1999 King of the Ring; 2019 WWE Hall of Fame Inductee</t>
  </si>
  <si>
    <t>Billy Kidman</t>
  </si>
  <si>
    <t>Shooting Star Press</t>
  </si>
  <si>
    <t>Allentown, Pa.</t>
  </si>
  <si>
    <t>Cruiserweight Champion; WWE Tag Team Champion; WCW Tag Team Champion; WCW Cruiserweight Tag Team Champion</t>
  </si>
  <si>
    <t>Blue Meanie</t>
  </si>
  <si>
    <t>Meaniesault</t>
  </si>
  <si>
    <t>Pepperland</t>
  </si>
  <si>
    <t>Bo Dallas</t>
  </si>
  <si>
    <t>Running Bo-Dog</t>
  </si>
  <si>
    <t>Brooksville, Fla.</t>
  </si>
  <si>
    <t>NXT Champion; Raw Tag Team Champion; 24/7 Champion</t>
  </si>
  <si>
    <t>Boa</t>
  </si>
  <si>
    <t>Beijing, China</t>
  </si>
  <si>
    <t>Bob Armstrong</t>
  </si>
  <si>
    <t>Georgia Jawbreaker</t>
  </si>
  <si>
    <t>Marietta, Georgia</t>
  </si>
  <si>
    <t>Crossface Chicken Wing</t>
  </si>
  <si>
    <t>Princeton, Minn.</t>
  </si>
  <si>
    <t>WWE Champion; World Tag Team Champion; 2013 WWE Hall of Fame Inductee</t>
  </si>
  <si>
    <t>Bob Orton Jr.</t>
  </si>
  <si>
    <t>Superplex; Piledriver</t>
  </si>
  <si>
    <t>Kansas City, Kan.</t>
  </si>
  <si>
    <t>2005 WWE Hall of Fame Inductee</t>
  </si>
  <si>
    <t>Bob Uecker</t>
  </si>
  <si>
    <t>2010 WWE Hall of Fame Inductee</t>
  </si>
  <si>
    <t>Hurt Lock; Spear</t>
  </si>
  <si>
    <t>Colorado Springs, Colo.</t>
  </si>
  <si>
    <t>WWE Champion; Intercontinental Champion; 3x United States Champion; ECW Champion</t>
  </si>
  <si>
    <t>Bobo Brazil</t>
  </si>
  <si>
    <t>Coco Butt</t>
  </si>
  <si>
    <t>Benton Harbor, Mich.</t>
  </si>
  <si>
    <t>United States Champion; 1994 WWE Hall of Fame Inductee</t>
  </si>
  <si>
    <t>Bodhi Hayward</t>
  </si>
  <si>
    <t>6'3"</t>
  </si>
  <si>
    <t>Boogeyman</t>
  </si>
  <si>
    <t>Boogeyslam</t>
  </si>
  <si>
    <t>The Bottomless Pit</t>
  </si>
  <si>
    <t>Booker T</t>
  </si>
  <si>
    <t>Axe Kick; Spinaroonie; The Book End</t>
  </si>
  <si>
    <t>Houston</t>
  </si>
  <si>
    <t>World Heavyweight Champion; WCW Champion; World Tag Team Champion; WCW World Tag Team Champion; WCW Tag Team Champion; Intercontinental Champion; United States Champion; WCW World Television Champion; Hardcore Champion; 2006 King of the Ring; SmackDown color commentator; Raw color commentator; SmackDown General Manager; 2013 WWE Hall of Fame Inductee</t>
  </si>
  <si>
    <t>Brad Maddox</t>
  </si>
  <si>
    <t>Charlotte, N.C.</t>
  </si>
  <si>
    <t>Raw General Manager</t>
  </si>
  <si>
    <t>Braun Strowman</t>
  </si>
  <si>
    <t>6’8”</t>
  </si>
  <si>
    <t>Running Powerslam; Reverse Chokeslam</t>
  </si>
  <si>
    <t>Universal Champion; Intercontinental Champion; 2018 Men's Money in the Bank Ladder Match winner; Greatest Royal Rumble Champion; Raw Tag Team Champion; 2019 Andre The Giant Memorial Battle Royal winner</t>
  </si>
  <si>
    <t>Mandible Claw; Sister Abigail</t>
  </si>
  <si>
    <t>Universal Champion; WWE Champion; SmackDown Tag Team Champion; Raw Tag Team Champion</t>
  </si>
  <si>
    <t>The Sharpshooter; Hart Attack</t>
  </si>
  <si>
    <t>Calgary, Alberta</t>
  </si>
  <si>
    <t>WWE Champion; Intercontinental Champion; World Tag Team Champion; King of the Ring; two-time Royal Rumble Match winner; United States Champion; WCW Tag Team Champion; WCW Champion; Raw General Manager; Two-time WWE Hall of Fame Inductee (Class of 2006 &amp; 2019)</t>
  </si>
  <si>
    <t>Brian Pillman</t>
  </si>
  <si>
    <t>Air Pillman</t>
  </si>
  <si>
    <t>NWA Tag Team Champion; WCW Tag Team Champion; WCW Light Heavyweight Champion</t>
  </si>
  <si>
    <t>British Bulldog</t>
  </si>
  <si>
    <t>Running powerslam</t>
  </si>
  <si>
    <t>Manchester, England</t>
  </si>
  <si>
    <t>World Tag Team Champion; European Champion; Intercontinental Champion; Hardcore Champion; 2020 WWE Hall of Fame Inductee</t>
  </si>
  <si>
    <t>F-5; Kimura Lock</t>
  </si>
  <si>
    <t>Universal Champion; WWE Champion; 2019 Men's Money in the Bank Ladder Match winner; 2002 King of the Ring; 2003 Royal Rumble Match winner; Broke The Undertaker's WrestleMania Streak</t>
  </si>
  <si>
    <t>Brodus Clay</t>
  </si>
  <si>
    <t>Planet Funk</t>
  </si>
  <si>
    <t>Bron Breakker</t>
  </si>
  <si>
    <t>Woodstock, Ga.</t>
  </si>
  <si>
    <t>NXT Champion</t>
  </si>
  <si>
    <t>Bronson Reed</t>
  </si>
  <si>
    <t>Black Forest, South Australia</t>
  </si>
  <si>
    <t>NXT North American Champion</t>
  </si>
  <si>
    <t>Brooks Jensen</t>
  </si>
  <si>
    <t>6'5"</t>
  </si>
  <si>
    <t>NXT UK Tag Team Champion</t>
  </si>
  <si>
    <t>Bruiser Brody</t>
  </si>
  <si>
    <t>Knee Drop</t>
  </si>
  <si>
    <t>Santa Fe, N.M.</t>
  </si>
  <si>
    <t>2019 WWE Hall of Fame Legacy Inductee</t>
  </si>
  <si>
    <t>Bear Hug; Backbreaker</t>
  </si>
  <si>
    <t>Abruzzi, Italy; Pittsburgh</t>
  </si>
  <si>
    <t>Longest-reigning WWE Champion; 2013 WWE Hall of Fame Inductee</t>
  </si>
  <si>
    <t>Brutus "The Barber" Beefcake</t>
  </si>
  <si>
    <t>Sleeper Hold</t>
  </si>
  <si>
    <t>San Francisco</t>
  </si>
  <si>
    <t>World Tag Team Champion; 2019 WWE Hall of Fame Inductee</t>
  </si>
  <si>
    <t>Bubba Ray Dudley</t>
  </si>
  <si>
    <t>3-D; Bubba Bomb; Bubba Cutter</t>
  </si>
  <si>
    <t>Dudleyville</t>
  </si>
  <si>
    <t>WWE Tag Team Champion; World Tag Team Champion; ECW Tag Team Champion; WCW Tag Team Champion; 2018 WWE Hall of Fame Inductee</t>
  </si>
  <si>
    <t>Figure-Four Leglock</t>
  </si>
  <si>
    <t>Camden, N.J.</t>
  </si>
  <si>
    <t>First-ever WWE Champion; NWA World Champion; United States Tag Team Champion; 1994 WWE Hall of Fame Inductee</t>
  </si>
  <si>
    <t>Butch</t>
  </si>
  <si>
    <t>Bitter End</t>
  </si>
  <si>
    <t>Birmingham, England</t>
  </si>
  <si>
    <t>WWE United Kingdom Champion; 2020 Dusty Rhodes Tag Team Classic winner; NXT Tag Team Champion</t>
  </si>
  <si>
    <t>Butch Reed</t>
  </si>
  <si>
    <t>Kansas City, Mo.</t>
  </si>
  <si>
    <t>Byron Saxton</t>
  </si>
  <si>
    <t>Burke, Va.</t>
  </si>
  <si>
    <t>Camacho</t>
  </si>
  <si>
    <t>Juarez, Mexico</t>
  </si>
  <si>
    <t>Cameron Grimes</t>
  </si>
  <si>
    <t>Cave-In</t>
  </si>
  <si>
    <t>Burlington, N.C.</t>
  </si>
  <si>
    <t>Captain Lou Albano</t>
  </si>
  <si>
    <t>Carmel, N.Y.</t>
  </si>
  <si>
    <t>United States Tag Team Champion; 1996 WWE Hall of Fame Inductee</t>
  </si>
  <si>
    <t>Carlos Colon</t>
  </si>
  <si>
    <t>Santa Isabel, Puerto Rico</t>
  </si>
  <si>
    <t>26-time WWC Universal Heavyweight Champion; WWC North American Heavyweight Champion; WWC Puerto Rico Heavyweight Champion; NWA Champion; 2014 WWE Hall of Fame Inductee</t>
  </si>
  <si>
    <t>Carmelo Hayes</t>
  </si>
  <si>
    <t>5'10</t>
  </si>
  <si>
    <t>NXT North American Champion; 2021 NXT Breakout Tournament Winner</t>
  </si>
  <si>
    <t>Cedric Alexander</t>
  </si>
  <si>
    <t>Lumbar Check</t>
  </si>
  <si>
    <t>Raw Tag Team Champion, WWE Cruiserweight Champion; 24/7 Champion</t>
  </si>
  <si>
    <t>Cesaro</t>
  </si>
  <si>
    <t>Neutralizer; Cesaro Swing</t>
  </si>
  <si>
    <t>Lucerne, Switzerland</t>
  </si>
  <si>
    <t>United States Champion; Raw Tag Team Champion; SmackDown Tag Team Champion; WWE Tag Team Champion; First-ever Andre the Giant Memorial Battle Royal winner</t>
  </si>
  <si>
    <t>Chad Gable</t>
  </si>
  <si>
    <t>5’8”</t>
  </si>
  <si>
    <t>Chaos Theory</t>
  </si>
  <si>
    <t>Raw Tag Team Champion; SmackDown Tag Team Champion; NXT Tag Team Champion</t>
  </si>
  <si>
    <t>Chief Jay Strongbow</t>
  </si>
  <si>
    <t>Tomahawk Chop; Sleeper Hold; Indian Deathlock</t>
  </si>
  <si>
    <t>Pawhuska, Okla.</t>
  </si>
  <si>
    <t>World Tag Team Champion; 1994 WWE Hall of Fame Inductee</t>
  </si>
  <si>
    <t>Codebreaker; Walls of Jericho; Lionsault</t>
  </si>
  <si>
    <t>Winnipeg, Manitoba, Canada</t>
  </si>
  <si>
    <t>First-ever Undisputed WWE Champion; record nine-time Intercontinental Champion; World Heavyweight Champion; European Champion; Unified Tag Team Champion; World Tag Team Champion; United States Champion; WCW Champion; WCW TV Champion; WCW Cruiserweight Champion; ECW TV Champion</t>
  </si>
  <si>
    <t>Chris Masters</t>
  </si>
  <si>
    <t>The Master Lock</t>
  </si>
  <si>
    <t>Los Angeles</t>
  </si>
  <si>
    <t>Remained undefeated in Master Lock Challenges for more than two years</t>
  </si>
  <si>
    <t>Christian</t>
  </si>
  <si>
    <t>Killswitch; Con-Chair-To; Spear; Frog Splash</t>
  </si>
  <si>
    <t>Toronto</t>
  </si>
  <si>
    <t>ECW Champion; Intercontinental Champion; World Tag Team Champion; Light Heavyweight Champion; Hardcore Champion; European Champion; World Heavyweight Champion</t>
  </si>
  <si>
    <t>G.T.S. (Go to Sleep); Anaconda Vise</t>
  </si>
  <si>
    <t>WWE Champion; World Heavyweight Champion; ECW Champion; World Tag Team Champion; Intercontinental Champion; two-time Money in the Bank Ladder Match winner</t>
  </si>
  <si>
    <t>Cody Rhodes</t>
  </si>
  <si>
    <t>Cross Rhodes</t>
  </si>
  <si>
    <t>Atlanta, Georgia</t>
  </si>
  <si>
    <t>Intercontinental Champion; World Tag Team Champion; WWE Tag Team Champion</t>
  </si>
  <si>
    <t>Corey Graves</t>
  </si>
  <si>
    <t>Pittsburgh</t>
  </si>
  <si>
    <t>Crash Holly</t>
  </si>
  <si>
    <t>The Crash Course; Crash Landing</t>
  </si>
  <si>
    <t>Mobile, Ala.</t>
  </si>
  <si>
    <t>Hardcore Champion; Light Heavyweight Champion; European Champion; World Tag Team Champion</t>
  </si>
  <si>
    <t>Crush</t>
  </si>
  <si>
    <t>Kona Crush; Heart Punch</t>
  </si>
  <si>
    <t>World Tag Team Champion; WCW Tag Team Champion</t>
  </si>
  <si>
    <t>Cruz Del Toro</t>
  </si>
  <si>
    <t>5'7"</t>
  </si>
  <si>
    <t>Córdoba, Veracruz, Mexico</t>
  </si>
  <si>
    <t>Curt Hawkins</t>
  </si>
  <si>
    <t>Raw Tag Team Champion; WWE Tag Team Champion</t>
  </si>
  <si>
    <t>Curtis Axel</t>
  </si>
  <si>
    <t>Champlin, Minn.</t>
  </si>
  <si>
    <t>Intercontinental Champion; WWE Tag Team Champion; Raw Tag Team Champion</t>
  </si>
  <si>
    <t>D-Von Dudley</t>
  </si>
  <si>
    <t>3-D; Wassssup?</t>
  </si>
  <si>
    <t>Damian Priest</t>
  </si>
  <si>
    <t>Reckoning</t>
  </si>
  <si>
    <t>New York, N.Y.</t>
  </si>
  <si>
    <t>United States Champion, NXT North American Champion</t>
  </si>
  <si>
    <t>Damien Sandow</t>
  </si>
  <si>
    <t>Terminus</t>
  </si>
  <si>
    <t>Palo Alto, Calif.</t>
  </si>
  <si>
    <t>WWE Tag Team Champion; Money in the Bank Ladder Match winner</t>
  </si>
  <si>
    <t>LeBell Lock; Running Knee; Heel Hook</t>
  </si>
  <si>
    <t>Aberdeen, Wash.</t>
  </si>
  <si>
    <t>WWE Champion; World Heavyweight Champion; Intercontinental Champion; United States Champion; WWE Tag Team Champion; SmackDown Tag Team Champion; 2011 SmackDown Money in the Bank winner; SmackDown Live General Manager</t>
  </si>
  <si>
    <t>Danny Burch</t>
  </si>
  <si>
    <t>The London Bridge</t>
  </si>
  <si>
    <t>East London</t>
  </si>
  <si>
    <t>Dante Chen</t>
  </si>
  <si>
    <t>Singapore</t>
  </si>
  <si>
    <t>Darren Young</t>
  </si>
  <si>
    <t>Gut Check; Crossface Chicken Wing</t>
  </si>
  <si>
    <t>Miami</t>
  </si>
  <si>
    <t>WWE Tag Team Champion</t>
  </si>
  <si>
    <t>Dash Wilder</t>
  </si>
  <si>
    <t>Shatter Machine</t>
  </si>
  <si>
    <t>Kill Devil Hills, N.C.</t>
  </si>
  <si>
    <t>SmackDown Tag Team Champion; Raw Tag Team Champion; 24/7 Champion; NXT Tag Team Champion; 2016 NXT Tag Team of the Year</t>
  </si>
  <si>
    <t>Dave Mastiff</t>
  </si>
  <si>
    <t>Cannonball</t>
  </si>
  <si>
    <t>The Black Country, England</t>
  </si>
  <si>
    <t>David Hart Smith</t>
  </si>
  <si>
    <t>Running Powerslam</t>
  </si>
  <si>
    <t>Calgary, Alberta, Canada</t>
  </si>
  <si>
    <t>Unified Tag Team Champion; WWE Tag Team Champion</t>
  </si>
  <si>
    <t>David Otunga</t>
  </si>
  <si>
    <t>Hollywood, Calif.</t>
  </si>
  <si>
    <t>Dirty Deeds</t>
  </si>
  <si>
    <t>Cincinnati, Ohio</t>
  </si>
  <si>
    <t>WWE Champion; United States Champion; Intercontinental Champion; Raw Tag Team Champion; Money in the Bank Ladder Match winner</t>
  </si>
  <si>
    <t>Dean Malenko</t>
  </si>
  <si>
    <t>Texas Cloverleaf</t>
  </si>
  <si>
    <t>Light Heavyweight Champion; WCW United States Heavyweight Champion; WCW Cruiserweight Champion; WCW World Tag Team Champion</t>
  </si>
  <si>
    <t>Dexter Lumis</t>
  </si>
  <si>
    <t>Silence</t>
  </si>
  <si>
    <t>Recluse, Wy.</t>
  </si>
  <si>
    <t>Diamond Dallas Page</t>
  </si>
  <si>
    <t>Diamond Cutter</t>
  </si>
  <si>
    <t>The Jersey Shore</t>
  </si>
  <si>
    <t>WCW World Heavyweight Champion; United States Champion; European Champion; WCW World Television Champion; WCW World Tag Team Champion; World Tag Team Champion; 2017 WWE Hall of Fame Inductee</t>
  </si>
  <si>
    <t>Disco Inferno</t>
  </si>
  <si>
    <t>Chartbuster</t>
  </si>
  <si>
    <t>Brooklyn, N.Y.</t>
  </si>
  <si>
    <t>WCW Television Champion; WCW Cruiserweight Champion</t>
  </si>
  <si>
    <t>Doink the Clown</t>
  </si>
  <si>
    <t>The Stump Puller; The Whoopie Cushion</t>
  </si>
  <si>
    <t>Dolph Ziggler</t>
  </si>
  <si>
    <t>Zig Zag</t>
  </si>
  <si>
    <t>Hollywood, Fla.</t>
  </si>
  <si>
    <t>World Heavyweight Champion; Intercontinental Champion; United States Champion; NXT Champion; Raw Tag Team Champion; SmackDown Tag Team Champion; Money in the Bank Ladder Match winner</t>
  </si>
  <si>
    <t>Dominik Mysterio</t>
  </si>
  <si>
    <t>San Diego</t>
  </si>
  <si>
    <t>SmackDown Tag Team Champion</t>
  </si>
  <si>
    <t>Don Muraco</t>
  </si>
  <si>
    <t>Sunset Beach, Hawaii</t>
  </si>
  <si>
    <t>Intercontinental Champion; 2004 WWE Hall of Fame Inductee</t>
  </si>
  <si>
    <t>"Dr. Death" Steve Williams</t>
  </si>
  <si>
    <t>Oklahoma Stampede; Doctor Bomb; Backdrop Driver</t>
  </si>
  <si>
    <t xml:space="preserve">Norman, Okla. </t>
  </si>
  <si>
    <t>WCW Tag Team Champion</t>
  </si>
  <si>
    <t>Dr. Jerry Graham</t>
  </si>
  <si>
    <t>Phoenix</t>
  </si>
  <si>
    <t>United States Tag Team Champion</t>
  </si>
  <si>
    <t>Drew Gulak</t>
  </si>
  <si>
    <t>Gulock; Cyclone Crash</t>
  </si>
  <si>
    <t>Philadelphia</t>
  </si>
  <si>
    <t>NXT Cruiserweight Champion; 24/7 Champion</t>
  </si>
  <si>
    <t>Claymore</t>
  </si>
  <si>
    <t>Ayr, Scotland</t>
  </si>
  <si>
    <t>WWE Champion; 2020 Men's Royal Rumble Match winner; Intercontinental Champion; WWE Tag Team Champion; Raw Tag Team Champion; NXT Champion; Raw's Gold Medal of Excellence</t>
  </si>
  <si>
    <t>Duke Droese</t>
  </si>
  <si>
    <t xml:space="preserve">Mt. Trashmore, Fla. </t>
  </si>
  <si>
    <t>Dusty Rhodes</t>
  </si>
  <si>
    <t>Bionic Elbow; Figure-Four Leglock</t>
  </si>
  <si>
    <t>Austin, Texas</t>
  </si>
  <si>
    <t>NWA World Champion; NWA World Tag Team Champion; United States Champion; NWA Television Champion; 2007 WWE Hall of Fame Inductee</t>
  </si>
  <si>
    <t>Rock Bottom; The People's Elbow</t>
  </si>
  <si>
    <t>WWE Champion; Intercontinental Champion; World Tag Team Champion; 2000 Royal Rumble Match winner; WCW Champion</t>
  </si>
  <si>
    <t>Earthquake</t>
  </si>
  <si>
    <t>Earthquake Splash</t>
  </si>
  <si>
    <t>Vancouver, British Columbia, Canada</t>
  </si>
  <si>
    <t>World Tag Team Champion</t>
  </si>
  <si>
    <t>EC3</t>
  </si>
  <si>
    <t>One Percenter</t>
  </si>
  <si>
    <t>Palm Springs, Fla.</t>
  </si>
  <si>
    <t>24/7 Champion</t>
  </si>
  <si>
    <t>Eddie Dennis</t>
  </si>
  <si>
    <t>Swansea, Wales</t>
  </si>
  <si>
    <t>Eddie Graham</t>
  </si>
  <si>
    <t>President of the National Wrestling Alliance; United States Tag Team Champion; 2008 WWE Hall of Fame Inductee</t>
  </si>
  <si>
    <t>Frog Splash; Lasso from El Paso; the Three Amigos</t>
  </si>
  <si>
    <t>El Paso, Texas</t>
  </si>
  <si>
    <t>WWE Champion; WWE Tag Team Champion; Intercontinental Champion; United States Champion; European Champion; ECW Television Champion; WCW Cruiserweight Champion; 2006 WWE Hall of Fame Inductee</t>
  </si>
  <si>
    <t>Spear</t>
  </si>
  <si>
    <t>WWE Champion; World Heavyweight Champion; World Tag Team Champion; WWE Tag Team Champion; Intercontinental Champion; WCW U.S. Champion; 2001 King of the Ring; Money in the Bank Ladder Match winner; Royal Rumble Match winner (2010, 2021); 2012 WWE Hall of Fame Inductee</t>
  </si>
  <si>
    <t>El Santo</t>
  </si>
  <si>
    <t>La de a caballo</t>
  </si>
  <si>
    <t>2018 WWE Hall of Fame Legacy Inductee</t>
  </si>
  <si>
    <t>Elias</t>
  </si>
  <si>
    <t>Drift Away</t>
  </si>
  <si>
    <t>Epico Colon </t>
  </si>
  <si>
    <t>San Juan, Puerto Rico</t>
  </si>
  <si>
    <t>Eric Bischoff</t>
  </si>
  <si>
    <t>Detroit</t>
  </si>
  <si>
    <t>2021 WWE Hall of Fame Inductee</t>
  </si>
  <si>
    <t>Eric Young</t>
  </si>
  <si>
    <t>Nashville, Tenn.</t>
  </si>
  <si>
    <t>Erick Rowan</t>
  </si>
  <si>
    <t>Iron Claw</t>
  </si>
  <si>
    <t>SmackDown Tag Team Champion; NXT Tag Team Champion</t>
  </si>
  <si>
    <t>Erik</t>
  </si>
  <si>
    <t>The Viking Experience</t>
  </si>
  <si>
    <t>Raw Tag Team Champion; NXT Tag Team Champion</t>
  </si>
  <si>
    <t>Ernie Ladd</t>
  </si>
  <si>
    <t>Taped thumb to the throat</t>
  </si>
  <si>
    <t>New Orleans</t>
  </si>
  <si>
    <t>1995 WWE Hall of Fame Inductee</t>
  </si>
  <si>
    <t>Evan Bourne</t>
  </si>
  <si>
    <t>St. Louis</t>
  </si>
  <si>
    <t>Ezekiel Jackson</t>
  </si>
  <si>
    <t xml:space="preserve">Guyana, South America </t>
  </si>
  <si>
    <t>Final ECW Champion in history, Intercontinental Champion</t>
  </si>
  <si>
    <t>Fandango</t>
  </si>
  <si>
    <t>Last Dance</t>
  </si>
  <si>
    <t>Finlay</t>
  </si>
  <si>
    <t>The Celtic Cross</t>
  </si>
  <si>
    <t>Belfast, Northern Ireland</t>
  </si>
  <si>
    <t>United States Champion; WCW Television Champion; WCW Hardcore Champion</t>
  </si>
  <si>
    <t>Finn Bálor</t>
  </si>
  <si>
    <t>Coup de Grâce; 1916</t>
  </si>
  <si>
    <t>Bray, County Wicklow, Ireland</t>
  </si>
  <si>
    <t>First-ever Universal Champion; Intercontinental Champion; United States Champion; NXT Champion; 2015 Dusty Rhodes Tag Team Classic winner; 2015 NXT Overall Competitor of the Year</t>
  </si>
  <si>
    <t>Flash Morgan Webster</t>
  </si>
  <si>
    <t>Britpop Drop</t>
  </si>
  <si>
    <t>Brynmawr, Wales</t>
  </si>
  <si>
    <t>Frank Gotch</t>
  </si>
  <si>
    <t>Toe Hold</t>
  </si>
  <si>
    <t>Humboldt, IA</t>
  </si>
  <si>
    <t>American Heavyweight Champion; First American to win the World Heavyweight Championship; Drew approximately 30,000 fans at Comiskey park for his match with George Hackenschmidt; Retired as World Heavyweight Champion in 1913; 2016 WWE Hall of Fame Inductee</t>
  </si>
  <si>
    <t>Freddie Blassie</t>
  </si>
  <si>
    <t>Stomach Claw</t>
  </si>
  <si>
    <t>1994 WWE Hall of Fame Inductee</t>
  </si>
  <si>
    <t>George Hackenschmidt</t>
  </si>
  <si>
    <t>Bearhug</t>
  </si>
  <si>
    <t>Dorpat, Governorate of Livonia</t>
  </si>
  <si>
    <t>First World Heavyweight Champion; Drew approximately 30,000 fans at Comiskey park for his match with Frank Gotch; Invented the Bear Hug in wrestling; Invented the hack squat in weight-lifting; WWE Hall of Fame Class of 2016 Inductee</t>
  </si>
  <si>
    <t>George Steele</t>
  </si>
  <si>
    <t>Flying Hammerlock</t>
  </si>
  <si>
    <t>Giant Gonzales</t>
  </si>
  <si>
    <t>8’0”</t>
  </si>
  <si>
    <t>Chokeslam; Claw</t>
  </si>
  <si>
    <t>Argentina</t>
  </si>
  <si>
    <t>Gillberg</t>
  </si>
  <si>
    <t>spear</t>
  </si>
  <si>
    <t>Atlanta</t>
  </si>
  <si>
    <t>Longest-reigning WWE Light Heavyweight Champion</t>
  </si>
  <si>
    <t>Giovanni Vinci</t>
  </si>
  <si>
    <t>South Tyrol, Italy</t>
  </si>
  <si>
    <t>Gobbledy Gooker</t>
  </si>
  <si>
    <t>Hartford, Conn.</t>
  </si>
  <si>
    <t>24/7 Champion; Hatched from a giant egg at Survivor Series in 1990</t>
  </si>
  <si>
    <t>Goldberg</t>
  </si>
  <si>
    <t>Jackhammer; Spear</t>
  </si>
  <si>
    <t xml:space="preserve">Atlanta, Ga. </t>
  </si>
  <si>
    <t>Universal Champion; World Heavyweight Champion; WCW Champion; WCW United States Champion; WCW World Tag Team Champion; 173-0 undefeated streak in WCW; 2018 WWE Hall of Fame Inductee</t>
  </si>
  <si>
    <t>Goldust</t>
  </si>
  <si>
    <t>Curtain Call</t>
  </si>
  <si>
    <t>Intercontinental Champion; World Tag Team Champion; WWE Tag Team Champion; Hardcore Champion</t>
  </si>
  <si>
    <t>Gorgeous George</t>
  </si>
  <si>
    <t>Butte, Neb.</t>
  </si>
  <si>
    <t>AWA Heavyweight Champion; NWA Heavyweight Champion; 2010 WWE Hall of Fame Inductee</t>
  </si>
  <si>
    <t>Gorilla Monsoon</t>
  </si>
  <si>
    <t>Airplane Spin; Manchurian Splash</t>
  </si>
  <si>
    <t>Manchuria</t>
  </si>
  <si>
    <t>United States Tag Team Champion; WWE President; 1994 WWE Hall of Fame Inductee</t>
  </si>
  <si>
    <t>Gran Metalik</t>
  </si>
  <si>
    <t>Metalik Driver</t>
  </si>
  <si>
    <t>Guadalajara, Jalisco, Mexico</t>
  </si>
  <si>
    <t>2016 Cruiserweight Classic Finalist</t>
  </si>
  <si>
    <t>Greg Valentine</t>
  </si>
  <si>
    <t>Seattle</t>
  </si>
  <si>
    <t>Intercontinental Champion; World Tag Team Champion; NWA United States Heavyweight Champion; NWA World Tag Team Champion; 2004 WWE Hall of Fame Inductee</t>
  </si>
  <si>
    <t>Gunther</t>
  </si>
  <si>
    <t>Vienna, Austria</t>
  </si>
  <si>
    <t>Intercontinental Champion; WWE United Kingdom Champion</t>
  </si>
  <si>
    <t>Guru Raaj</t>
  </si>
  <si>
    <t>5'9"</t>
  </si>
  <si>
    <t>Bandia, India</t>
  </si>
  <si>
    <t>Hachiman</t>
  </si>
  <si>
    <t>Hacksaw Jim Duggan</t>
  </si>
  <si>
    <t>Three Point Stance Clothesline</t>
  </si>
  <si>
    <t xml:space="preserve">Glens Falls, N.Y. </t>
  </si>
  <si>
    <t>United States Champion; WCW Television Champion; Royal Rumble Match winner; 2011 WWE Hall of Fame Inductee</t>
  </si>
  <si>
    <t>Haku</t>
  </si>
  <si>
    <t>Tongan Death Grip</t>
  </si>
  <si>
    <t>The Isle of Tonga</t>
  </si>
  <si>
    <t>World Tag Team Champion; WCW Hardcore Champion</t>
  </si>
  <si>
    <t>Hakushi</t>
  </si>
  <si>
    <t>Japan</t>
  </si>
  <si>
    <t>Happy Corbin</t>
  </si>
  <si>
    <t>End of Days</t>
  </si>
  <si>
    <t>Kansas City</t>
  </si>
  <si>
    <t>United States Champion; 2019 King of the Ring; 2017 Men's Money in the Bank Ladder Match winner; 2016 Andre the Giant Memorial Battle Royal winner</t>
  </si>
  <si>
    <t>Hardcore Holly</t>
  </si>
  <si>
    <t>The Alabama Slam</t>
  </si>
  <si>
    <t>Hardcore Champion; World Tag Team Champion; NWA Tag Team Champion</t>
  </si>
  <si>
    <t>Harley Race</t>
  </si>
  <si>
    <t>Fisherman Suplex; Diving Headbutt; Piledriver</t>
  </si>
  <si>
    <t>NWA World Heavyweight Champion; 1986 King of the Ring; 2004 WWE Hall of Fame Inductee</t>
  </si>
  <si>
    <t>Haystacks Calhoun</t>
  </si>
  <si>
    <t>Splash</t>
  </si>
  <si>
    <t>Morgan’s Corner, Ark.</t>
  </si>
  <si>
    <t>World Tag Team Champion; 2017 WWE Hall of Fame Legacy Inductee</t>
  </si>
  <si>
    <t>Heath Slater</t>
  </si>
  <si>
    <t>Pineville, West Virginia</t>
  </si>
  <si>
    <t>WWE Tag Team Champion; SmackDown Tag Team Champion; 24/7 Champion</t>
  </si>
  <si>
    <t>Hideo Itami</t>
  </si>
  <si>
    <t>Go-To-Sleep</t>
  </si>
  <si>
    <t>Tokyo</t>
  </si>
  <si>
    <t>High Chief Peter Maivia</t>
  </si>
  <si>
    <t>Stump Puller</t>
  </si>
  <si>
    <t>The Isle of Samoa</t>
  </si>
  <si>
    <t>NWA World Tag Team Champion; 2008 WWE Hall of Fame Inductee</t>
  </si>
  <si>
    <t>Hillbilly Jim</t>
  </si>
  <si>
    <t>Mudlick, Ky.</t>
  </si>
  <si>
    <t>2018 WWE Hall of Fame Inductee</t>
  </si>
  <si>
    <t>HoHo Lun</t>
  </si>
  <si>
    <t>German Suplex</t>
  </si>
  <si>
    <t>Hong Kong, China</t>
  </si>
  <si>
    <t>Hornswoggle</t>
  </si>
  <si>
    <t>4'5"</t>
  </si>
  <si>
    <t>Tadpole Splash</t>
  </si>
  <si>
    <t>Anonymous Raw General Manager; Cruiserweight Champion</t>
  </si>
  <si>
    <t>Leg Drop</t>
  </si>
  <si>
    <t>Venice Beach, Calif.</t>
  </si>
  <si>
    <t>WWE Champion; WCW Champion; World Tag Team Champion; two-time Royal Rumble Match winner; 2005 WWE Hall of Fame Inductee</t>
  </si>
  <si>
    <t>Humberto</t>
  </si>
  <si>
    <t>Ikemen Jiro</t>
  </si>
  <si>
    <t>5'11"</t>
  </si>
  <si>
    <t>Ilja Dragunov</t>
  </si>
  <si>
    <t>NXT UK Champion</t>
  </si>
  <si>
    <t>Irwin R. Schyster</t>
  </si>
  <si>
    <t>The Write-Off</t>
  </si>
  <si>
    <t>Isaiah "Swerve" Scott</t>
  </si>
  <si>
    <t>Tacoma, Wash.</t>
  </si>
  <si>
    <t>Bear Hug; Russian Sickle</t>
  </si>
  <si>
    <t>Moscow</t>
  </si>
  <si>
    <t>WWE Champion; NWA Television Champion; WCW Tag Team Champion</t>
  </si>
  <si>
    <t>Ivan Putski</t>
  </si>
  <si>
    <t>Polish Hammer</t>
  </si>
  <si>
    <t>Krakow, Poland</t>
  </si>
  <si>
    <t>World Tag Team Champion; 1995 WWE Hall of Fame Inductee</t>
  </si>
  <si>
    <t>Ivar</t>
  </si>
  <si>
    <t>Jack Starz</t>
  </si>
  <si>
    <t>5'6"</t>
  </si>
  <si>
    <t>Jack Swagger</t>
  </si>
  <si>
    <t>Patriot Lock; Get-wrench Powerbomb</t>
  </si>
  <si>
    <t xml:space="preserve">Perry, Okla. </t>
  </si>
  <si>
    <t>World Heavyweight Champion; ECW Champion; United States Champion; Money in the Bank Ladder Match winner</t>
  </si>
  <si>
    <t>Jagger Reid</t>
  </si>
  <si>
    <t>Blackpool, England</t>
  </si>
  <si>
    <t>Jake "The Snake" Roberts</t>
  </si>
  <si>
    <t>DDT</t>
  </si>
  <si>
    <t xml:space="preserve">Stone Mountain, Ga. </t>
  </si>
  <si>
    <t>2014 WWE Hall of Fame Inductee</t>
  </si>
  <si>
    <t>Jamie Noble</t>
  </si>
  <si>
    <t>Modified Dragon Sleeper</t>
  </si>
  <si>
    <t>Hanover, W. Va.</t>
  </si>
  <si>
    <t>Cruiserweight Champion</t>
  </si>
  <si>
    <t>Jason Jordan</t>
  </si>
  <si>
    <t>Jaxson Ryker</t>
  </si>
  <si>
    <t>Hickory, N.C.</t>
  </si>
  <si>
    <t>Clothesline From Hell</t>
  </si>
  <si>
    <t>New York City</t>
  </si>
  <si>
    <t>WWE Champion; Intercontinental Champion; World Tag Team Champion; United States Champion; Hardcore Champion; European Champion; 2020 WWE Hall of Fame Inductee</t>
  </si>
  <si>
    <t>JD McDonagh</t>
  </si>
  <si>
    <t>Ireland's Call</t>
  </si>
  <si>
    <t>NXT Cruiserweight Champion</t>
  </si>
  <si>
    <t>Swanton Bomb; Whisper in the Wind; Twist of Fate</t>
  </si>
  <si>
    <t>Cameron, N.C.</t>
  </si>
  <si>
    <t>WWE Champion; World Heavyweight Champion; United States Champion; Intercontinental Champion; European Champion; Hardcore Champion; Light Heavyweight Champion; World Tag Team Champion; Raw Tag Team Champion; SmackDown Tag Team Champion; WCW Tag Team Champion;</t>
  </si>
  <si>
    <t>Jeff Jarrett</t>
  </si>
  <si>
    <t>Figure-Four Leglock; Stroke</t>
  </si>
  <si>
    <t>WCW Champion; Intercontinental Champion; United States Champion; European Champion; World Tag Team Champion; 2018 WWE Hall of Fame Inductee</t>
  </si>
  <si>
    <t>Jerry Lawler</t>
  </si>
  <si>
    <t>Piledriver; Flying Fistdrop</t>
  </si>
  <si>
    <t>Memphis, Tenn.</t>
  </si>
  <si>
    <t>AWA World Champion; WCCW Champion; 2007 WWE Hall of Fame Inductee</t>
  </si>
  <si>
    <t>Jesse Ventura</t>
  </si>
  <si>
    <t>Body Breaker</t>
  </si>
  <si>
    <t xml:space="preserve">Brooklyn Park, Minn. </t>
  </si>
  <si>
    <t>AWA World Tag Team Champion; 2004 WWE Hall of Fame Inductee</t>
  </si>
  <si>
    <t>Jey Uso</t>
  </si>
  <si>
    <t>Double Uce</t>
  </si>
  <si>
    <t>SmackDown Tag Team Champion; WWE Tag Team Champion; 2021 Andre the Giant Memorial Battle Royal Winner</t>
  </si>
  <si>
    <t>Jim "The Anvil" Neidhart</t>
  </si>
  <si>
    <t>Anvil Flattener; Anvilizer, Hart Attack; Rocket Launcher</t>
  </si>
  <si>
    <t>Reno, Nevada</t>
  </si>
  <si>
    <t>Jimmy Uso</t>
  </si>
  <si>
    <t>SmackDown Tag Team Champion; WWE Tag Team Champion</t>
  </si>
  <si>
    <t>Jimmy Wang Yang</t>
  </si>
  <si>
    <t>Moonsault</t>
  </si>
  <si>
    <t>Austell, Ga.</t>
  </si>
  <si>
    <t>Khallas</t>
  </si>
  <si>
    <t>Punjab, India</t>
  </si>
  <si>
    <t>WWE Champion; United States Champion, 24/7 Champion</t>
  </si>
  <si>
    <t>Joaquin Wilde</t>
  </si>
  <si>
    <t>5'8"</t>
  </si>
  <si>
    <t>Joe Coffey</t>
  </si>
  <si>
    <t>Discus lariat</t>
  </si>
  <si>
    <t xml:space="preserve">Glasgow, Scotland </t>
  </si>
  <si>
    <t>Joey Mercury</t>
  </si>
  <si>
    <t>Attitude Adjustment; STF</t>
  </si>
  <si>
    <t>West Newbury, Mass.</t>
  </si>
  <si>
    <t>WWE Champion; World Heavyweight Champion; United States Champion; World Tag Team Champion; WWE Tag Team Champion; 2012 Money in the Bank Ladder Match winner; two-time Royal Rumble Match winner</t>
  </si>
  <si>
    <t>John Morrison</t>
  </si>
  <si>
    <t>Starship Pain; The Moonlight Drive</t>
  </si>
  <si>
    <t>Intercontinental Champion; ECW Champion; WWE Tag Team Champion; SmackDown Tag Team Champion</t>
  </si>
  <si>
    <t>Johnny Gargano</t>
  </si>
  <si>
    <t>Gargano Escape</t>
  </si>
  <si>
    <t>Cleveland</t>
  </si>
  <si>
    <t>NXT Champion; NXT North American Champion; NXT Tag Team Champion</t>
  </si>
  <si>
    <t>Johnny Rodz</t>
  </si>
  <si>
    <t>Falling Headbutt</t>
  </si>
  <si>
    <t>1996 WWE Hall of Fame Inductee</t>
  </si>
  <si>
    <t>Joseph “Toots” Mondt</t>
  </si>
  <si>
    <t>Wayne County, Iowa</t>
  </si>
  <si>
    <t>Joseph Conners</t>
  </si>
  <si>
    <t>Don't Look Down</t>
  </si>
  <si>
    <t>Nottingham, England</t>
  </si>
  <si>
    <t>JTG</t>
  </si>
  <si>
    <t>Shout Out</t>
  </si>
  <si>
    <t>Junkyard Dog</t>
  </si>
  <si>
    <t>"Thump" Powerslam</t>
  </si>
  <si>
    <t>WCW Six-Man Tag Team Champion; Mid-South North American Champion; Mid-South Tag Team Champion; 2004 WWE Hall of Fame Inductee</t>
  </si>
  <si>
    <t>Jushin "Thunder"  Liger</t>
  </si>
  <si>
    <t>Shooting Star Press; Liger Bomb</t>
  </si>
  <si>
    <t>Tokyo, Japan</t>
  </si>
  <si>
    <t>WCW Light Heavyweight Champion; 2020 WWE Hall of Fame Inductee</t>
  </si>
  <si>
    <t>Justin Gabriel</t>
  </si>
  <si>
    <t>450 Splash</t>
  </si>
  <si>
    <t>Cape Town, South Africa</t>
  </si>
  <si>
    <t>Justin Roberts</t>
  </si>
  <si>
    <t>Scottsdale, Ariz.</t>
  </si>
  <si>
    <t>Kalisto</t>
  </si>
  <si>
    <t>5’6”</t>
  </si>
  <si>
    <t>Salida del Sol</t>
  </si>
  <si>
    <t>Mexico City</t>
  </si>
  <si>
    <t>United States Champion; WWE Cruiserweight Champion; NXT Tag Team Champion; 2015 ‘OMG!’ Shocking Moment of the Year Slammy Award winner</t>
  </si>
  <si>
    <t>Kamala</t>
  </si>
  <si>
    <t>Flying splash</t>
  </si>
  <si>
    <t>Uganda</t>
  </si>
  <si>
    <t>Chokeslam; Tombstone</t>
  </si>
  <si>
    <t>WWE Director of Operations; WWE Tag Team Champion; WWE Champion; World Heavyweight Champion; ECW Champion; Intercontinental Champion; World Tag Team Champion; WCW Tag Team Champion; Hardcore Champion; 2021 WWE Hall of Fame Inductee</t>
  </si>
  <si>
    <t>Karl Anderson</t>
  </si>
  <si>
    <t>Magic Killer</t>
  </si>
  <si>
    <t>By way of Tokyo, Japan</t>
  </si>
  <si>
    <t>Raw Tag Team Champion; WWE Tag Team World Cup Winner</t>
  </si>
  <si>
    <t>Karrion Kross</t>
  </si>
  <si>
    <t>6'4"</t>
  </si>
  <si>
    <t>Kross Jacket; Doomsday Saito</t>
  </si>
  <si>
    <t>Sin City</t>
  </si>
  <si>
    <t>Kassius Ohno</t>
  </si>
  <si>
    <t>Rolling Elbow</t>
  </si>
  <si>
    <t>Dayton, Ohio</t>
  </si>
  <si>
    <t>Keith "Bearcat" Lee</t>
  </si>
  <si>
    <t>Spirit Bomb; Big Bang Catastrophe</t>
  </si>
  <si>
    <t>Wichita Falls, Texas</t>
  </si>
  <si>
    <t>NXT Champion; NXT North American Champion</t>
  </si>
  <si>
    <t>Ken Shamrock</t>
  </si>
  <si>
    <t>Ankle Lock; belly-to-belly suplex</t>
  </si>
  <si>
    <t>Sacramento, Calif.</t>
  </si>
  <si>
    <t>Intercontinental Champion; World Tag Team Champion; 1998 King of the Ring</t>
  </si>
  <si>
    <t>Kenny</t>
  </si>
  <si>
    <t>Top Rope Leg Drop</t>
  </si>
  <si>
    <t>Southbridge, Mass.</t>
  </si>
  <si>
    <t>Kenny Williams</t>
  </si>
  <si>
    <t>Satellite DDT</t>
  </si>
  <si>
    <t>6'10"</t>
  </si>
  <si>
    <t>Jackknife Powerbomb</t>
  </si>
  <si>
    <t>WWE Champion; World Tag Team Champion; Intercontinental Champion; WCW World Heavyweight Champion; WCW Tag Team Champion; WCW World War 3 winner; 2015 WWE Hall of Fame Inductee</t>
  </si>
  <si>
    <t>Kevin Owens</t>
  </si>
  <si>
    <t>Pop-up Powerbomb; Stunner</t>
  </si>
  <si>
    <t>Marieville, Quebec, Canada</t>
  </si>
  <si>
    <t>Universal Champion; United States Champion; Intercontinental Champion; NXT Champion</t>
  </si>
  <si>
    <t>Kevin Sullivan</t>
  </si>
  <si>
    <t>Devil Stomp</t>
  </si>
  <si>
    <t>The Iron Gates of Fate</t>
  </si>
  <si>
    <t>WCW Tag Team Champion; ECW Tag Team Champion</t>
  </si>
  <si>
    <t>Kharma</t>
  </si>
  <si>
    <t>Killer Kowalski</t>
  </si>
  <si>
    <t>Windsor, Ontario, Canada</t>
  </si>
  <si>
    <t>Killian Dain</t>
  </si>
  <si>
    <t>Ulster Plantation; Divide</t>
  </si>
  <si>
    <t>King Kong Bundy</t>
  </si>
  <si>
    <t>Avalanche Splash</t>
  </si>
  <si>
    <t xml:space="preserve">Atlantic City, N.J. </t>
  </si>
  <si>
    <t>Trouble in Paradise</t>
  </si>
  <si>
    <t>Ghana, West Africa</t>
  </si>
  <si>
    <t>WWE Champion; Intercontinental Champion; World Tag Team Champion; United States Champion; WWE Tag Team Champion; Raw Tag Team Champion; SmackDown Tag Team Champion</t>
  </si>
  <si>
    <t>Koko B. Ware</t>
  </si>
  <si>
    <t>Ghostbuster</t>
  </si>
  <si>
    <t>Union City, Tenn.</t>
  </si>
  <si>
    <t>Kona Reeves</t>
  </si>
  <si>
    <t>Hawaiian Drop</t>
  </si>
  <si>
    <t>Honolulu, HI</t>
  </si>
  <si>
    <t>Konnor</t>
  </si>
  <si>
    <t>6′4″</t>
  </si>
  <si>
    <t>Fall of Man</t>
  </si>
  <si>
    <t>The Wasteland</t>
  </si>
  <si>
    <t>Angle Slam; Ankle Lock</t>
  </si>
  <si>
    <t>World Heavyweight Champion; WWE Champion; WWE Tag Team Champion; Intercontinental Champion; European Champion; Hardcore Champion; 2000 King of the Ring; SmackDown! General Manager; 2017 WWE Hall of Fame Inductee</t>
  </si>
  <si>
    <t>Kushida</t>
  </si>
  <si>
    <t>Sakuraba Lock; Hoverboard Lock</t>
  </si>
  <si>
    <t>La Parka</t>
  </si>
  <si>
    <t>La Parkinator</t>
  </si>
  <si>
    <t>Monclova, Coahuila, Mexico</t>
  </si>
  <si>
    <t>Lance Storm</t>
  </si>
  <si>
    <t>Canadian Maple Leaf</t>
  </si>
  <si>
    <t>Intercontinental Champion; World Tag Team Champion; WCW Cruiserweight Champion; WCW United States Champion; WCW Hardcore Champion; ECW Tag Team Champion</t>
  </si>
  <si>
    <t>Larry Zbyszko</t>
  </si>
  <si>
    <t>shoulder breaker</t>
  </si>
  <si>
    <t>World Tag Team Champion; AWA World Champion; WCW Tag Team Champion; WCW Television Champion; NWA Western States Heritage Champion; 2015 WWE Hall of Fame Inductee</t>
  </si>
  <si>
    <t>Lars Sullivan</t>
  </si>
  <si>
    <t>Freak Accident</t>
  </si>
  <si>
    <t>Rocky Mountains</t>
  </si>
  <si>
    <t>Lex Luger</t>
  </si>
  <si>
    <t>Torture Rack</t>
  </si>
  <si>
    <t>United States Champion; WCW World Champion; WCW World Tag Team Champion; WCW World Television Champion</t>
  </si>
  <si>
    <t>Lince Dorado</t>
  </si>
  <si>
    <t>Lio Rush</t>
  </si>
  <si>
    <t>Final Hour</t>
  </si>
  <si>
    <t>Lord Alfred Hayes</t>
  </si>
  <si>
    <t>Windermere, England</t>
  </si>
  <si>
    <t>Lou Thesz</t>
  </si>
  <si>
    <t>The Thesz Press</t>
  </si>
  <si>
    <t>NWA Champion; AWA Champion; WWE Hall of Fame Class of 2016 Inductee</t>
  </si>
  <si>
    <t>Ludwig Kaiser</t>
  </si>
  <si>
    <t>Hamburg, Germany</t>
  </si>
  <si>
    <t>2x NXT Tag Team Champion</t>
  </si>
  <si>
    <t>Luke Gallows</t>
  </si>
  <si>
    <t>Luke Harper</t>
  </si>
  <si>
    <t>Discus clothesline</t>
  </si>
  <si>
    <t>SmackDown Tag Team Champion; Intercontinental Champion; NXT Tag Team Champion</t>
  </si>
  <si>
    <t>Luther Lindsay</t>
  </si>
  <si>
    <t>Airplane Spin</t>
  </si>
  <si>
    <t>Norfolk, Va.</t>
  </si>
  <si>
    <t>Madcap Moss</t>
  </si>
  <si>
    <t>Malik Blade</t>
  </si>
  <si>
    <t>mån.sôör</t>
  </si>
  <si>
    <t>Riyadh, Saudi Arabia</t>
  </si>
  <si>
    <t>51-Man Battle Royal winner</t>
  </si>
  <si>
    <t>Mark Andrews</t>
  </si>
  <si>
    <t>Cardiff, Wales</t>
  </si>
  <si>
    <t>Mark Coffey</t>
  </si>
  <si>
    <t>Glasgow, Scotland</t>
  </si>
  <si>
    <t>Mark Henry</t>
  </si>
  <si>
    <t>World's Strongest Slam</t>
  </si>
  <si>
    <t>Silsbee, Texas</t>
  </si>
  <si>
    <t>World Heavyweight Champion; ECW Champion; European Champion; 2018 WWE Hall of Fame Inductee</t>
  </si>
  <si>
    <t>Martin “Farmer” Burns</t>
  </si>
  <si>
    <t>Full Nelson</t>
  </si>
  <si>
    <t>Cedar County, Iowa</t>
  </si>
  <si>
    <t>American Heavyweight Champion</t>
  </si>
  <si>
    <t>Marty Jannetty</t>
  </si>
  <si>
    <t>Rocker Dropper</t>
  </si>
  <si>
    <t>Columbus, Ga.</t>
  </si>
  <si>
    <t>World Tag Team Champion; Intercontinental Champion</t>
  </si>
  <si>
    <t>Mason Ryan</t>
  </si>
  <si>
    <t>Sitout Urinage</t>
  </si>
  <si>
    <t>Matt Hardy</t>
  </si>
  <si>
    <t>Twist of Fate</t>
  </si>
  <si>
    <t>United States Champion; Raw Tag Team Champion; SmackDown Tag Team Champion; WWE Tag Team Champion; World Tag Team Champion; European Champion; Hardcore Champion; Cruiserweight Champion; ECW Champion; WCW Tag Team Champion; 2018 Andre the Giant Memorial Battle Royal winner</t>
  </si>
  <si>
    <t>Matt Riddle</t>
  </si>
  <si>
    <t>Bromission, Final Flash</t>
  </si>
  <si>
    <t>Las Vegas</t>
  </si>
  <si>
    <t>Raw Tag Team Champion, United States Champion; 2020 Dusty Rhodes Tag Team Classic winner; NXT Tag Team Champion</t>
  </si>
  <si>
    <t>Matt Striker</t>
  </si>
  <si>
    <t>Bayside, N.Y.</t>
  </si>
  <si>
    <t>Maurice "Mad Dog" Vachon</t>
  </si>
  <si>
    <t>Montreal</t>
  </si>
  <si>
    <t>AWA World Heavyweight Champion; AWA World Tag Team Championship; 2010 WWE Hall of Fame Inductee</t>
  </si>
  <si>
    <t>Max Moon</t>
  </si>
  <si>
    <t>Spinning Flying Body Press</t>
  </si>
  <si>
    <t>Outer Space</t>
  </si>
  <si>
    <t>Mandible Claw; Double Arm DDT</t>
  </si>
  <si>
    <t>Long Island, N.Y.</t>
  </si>
  <si>
    <t>WWE Champion; World Tag Team Champion; Hardcore Champion; WWE Commissioner; SmackDown commentator; 2013 WWE Hall of Fame Inductee; Raw General Manager</t>
  </si>
  <si>
    <t>Mikey</t>
  </si>
  <si>
    <t>Gordon Heights, Brookhaven, N.Y.</t>
  </si>
  <si>
    <t>Mil Máscaras</t>
  </si>
  <si>
    <t>Plancha</t>
  </si>
  <si>
    <t>First masked man to compete in Madison Square Garden; 2012 WWE Hall of Fame Inductee</t>
  </si>
  <si>
    <t>Missing Link</t>
  </si>
  <si>
    <t>Diving Headbutt</t>
  </si>
  <si>
    <t>Parts Unknown</t>
  </si>
  <si>
    <t>Mojo Rawley</t>
  </si>
  <si>
    <t>Hyperdrive</t>
  </si>
  <si>
    <t>Alexandria, Va.</t>
  </si>
  <si>
    <t>24/7 Champion; 2017 Andre the Giant Memorial Battle Royal winner</t>
  </si>
  <si>
    <t>Montez Ford</t>
  </si>
  <si>
    <t>Mr. Fuji</t>
  </si>
  <si>
    <t>Cobra Hold</t>
  </si>
  <si>
    <t>Osaka, Japan</t>
  </si>
  <si>
    <t>World Tag Team Champion; 2007 WWE Hall of Fame Inductee</t>
  </si>
  <si>
    <t>"Mr. Perfect" Curt Hennig</t>
  </si>
  <si>
    <t>Perfect-Plex</t>
  </si>
  <si>
    <t>Robbinsdale, Minn.</t>
  </si>
  <si>
    <t>AWA World Champion; Intercontinental Champion; United States Champion; WCW Tag Team Champion; AWA World Tag Team Champion; 2007 WWE Hall of Fame Inductee</t>
  </si>
  <si>
    <t>Mr. T</t>
  </si>
  <si>
    <t>Headlined the inaugural WrestleMania; 2014 WWE Hall of Fame Inductee</t>
  </si>
  <si>
    <t>Murphy</t>
  </si>
  <si>
    <t>Murphy's Law</t>
  </si>
  <si>
    <t>Melbourne, Australia</t>
  </si>
  <si>
    <t>Raw Tag Team Champion; WWE Cruiserweight Champion; NXT Tag Team Champion</t>
  </si>
  <si>
    <t>Mustafa Ali</t>
  </si>
  <si>
    <t>MVP</t>
  </si>
  <si>
    <t>Playmaker; Play of the Day; Ballin' Elbow</t>
  </si>
  <si>
    <t>United States Champion; WWE Tag Team Champion</t>
  </si>
  <si>
    <t>Neville</t>
  </si>
  <si>
    <t>Red Arrow; Rings of Saturn</t>
  </si>
  <si>
    <t>Newcastle upon Tyne, England</t>
  </si>
  <si>
    <t>WWE Cruiserweight Champion; NXT Champion; NXT Tag Team Champion</t>
  </si>
  <si>
    <t>Nick Bockwinkel</t>
  </si>
  <si>
    <t>Piledriver; Sleeper Hold</t>
  </si>
  <si>
    <t>St. Paul, Minn.</t>
  </si>
  <si>
    <t>AWA World Champion; AWA World Tag Team Champion; Commissioner of WCW; 2007 WWE Hall of Fame Inductee</t>
  </si>
  <si>
    <t>Nikolai Volkoff</t>
  </si>
  <si>
    <t>The Russian Backbreaker; Bear Hug</t>
  </si>
  <si>
    <t>The Soviet Union</t>
  </si>
  <si>
    <t>World Tag Team Champion; 2005 WWE Hall of Fame Inductee</t>
  </si>
  <si>
    <t>No Way Jose</t>
  </si>
  <si>
    <t>Santo Domingo, Dominican Republic</t>
  </si>
  <si>
    <t>Noam Dar</t>
  </si>
  <si>
    <t>Kneebar</t>
  </si>
  <si>
    <t>NXT UK Heritage Cup Champion</t>
  </si>
  <si>
    <t>Omos</t>
  </si>
  <si>
    <t>7'3"</t>
  </si>
  <si>
    <t>Raw Tag Team Champion</t>
  </si>
  <si>
    <t>Oney Lorcan</t>
  </si>
  <si>
    <t>Boston</t>
  </si>
  <si>
    <t>Otis</t>
  </si>
  <si>
    <t>Compactor</t>
  </si>
  <si>
    <t>Superior, Wis.</t>
  </si>
  <si>
    <t>2020 Men's Money in the Bank Ladder Match winner; Raw Tag Team Championship</t>
  </si>
  <si>
    <t>Papa Shango</t>
  </si>
  <si>
    <t>Shoulder Breaker</t>
  </si>
  <si>
    <t>Pat O'Connor</t>
  </si>
  <si>
    <t>Wanganui, New Zealand</t>
  </si>
  <si>
    <t>NWA World Champion; AWA World Champion; 2016 WWE Hall of Fame Legacy Inductee</t>
  </si>
  <si>
    <t>Pat Patterson</t>
  </si>
  <si>
    <t>Atomic Drop; Sleeper Hold</t>
  </si>
  <si>
    <t>First-ever Intercontinental Champion; Hardcore Champion; WWE North American Champion; AWA World Tag Team Champion; 24/7 Champion; 1996 WWE Hall of Fame Inductee</t>
  </si>
  <si>
    <t>Paul Orndorff</t>
  </si>
  <si>
    <t>Brandon, Fla.</t>
  </si>
  <si>
    <t>WCW Television Champion; WCW World Tag Team Champion; NWA World Tag Team Champion; member of the University of Tampa Football Hall of Fame; 2005 WWE Hall of Fame Inductee</t>
  </si>
  <si>
    <t>Boston Crab</t>
  </si>
  <si>
    <t>Culebra Island, Puerto Rico</t>
  </si>
  <si>
    <t>WWE Champion; Intercontinental Champion; World Tag Team Champion; first "Triple Crown" winner in WWE history; 1995 WWE Hall of Fame Inductee</t>
  </si>
  <si>
    <t>Percy Watson</t>
  </si>
  <si>
    <t>South Beach, Mia.</t>
  </si>
  <si>
    <t>Perry Saturn</t>
  </si>
  <si>
    <t>Rings of Saturn; Death Valley Driver; Moss-Covered Three-Handled Family Gradunza"</t>
  </si>
  <si>
    <t>Hardcore Champion; European Champion; ECW Tag Team Champion; WCW Television Champion; WCW Tag Team Champion</t>
  </si>
  <si>
    <t>Primo Colon</t>
  </si>
  <si>
    <t>Psicosis</t>
  </si>
  <si>
    <t>Guillotine Legdrop</t>
  </si>
  <si>
    <t>WCW Cruiserweight Champion</t>
  </si>
  <si>
    <t>R-Truth</t>
  </si>
  <si>
    <t>Lie Detector</t>
  </si>
  <si>
    <t xml:space="preserve">Charlotte, N.C. </t>
  </si>
  <si>
    <t>United States Champion; WWE Tag Team Champion; 24/7 Champion; Mixed Match Challenge Season 2 winner; 2015 LOL! Moment of the Year Slammy Award winner</t>
  </si>
  <si>
    <t>RKO</t>
  </si>
  <si>
    <t>First-ever WWE World Heavyweight Champion; WWE Champion; World Heavyweight Champion; Intercontinental Champion; United States Champion; Raw Tag Team Champion, SmackDown Tag Team Champion; World Tag Team Champion; 2009 and 2017 Royal Rumble Match winner; 2013 Money in the Bank Ladder Match winner</t>
  </si>
  <si>
    <t>Elbow drop off the top rope</t>
  </si>
  <si>
    <t>Sarasota, Fla.</t>
  </si>
  <si>
    <t>WWE Champion, World Heavyweight Champion, Intercontinental Champion, married Miss Elizabeth at SummerSlam 1991, 2015 WWE Hall of Fame Inductee</t>
  </si>
  <si>
    <t>Raven</t>
  </si>
  <si>
    <t>Evenflow DDT</t>
  </si>
  <si>
    <t>The Bowery</t>
  </si>
  <si>
    <t>ECW Champion; ECW Tag Team Champion; WCW United States Champion; WCW Tag Team Champion; WWE Hardcore Champion</t>
  </si>
  <si>
    <t>"Ravishing" Rick Rude</t>
  </si>
  <si>
    <t>Rude Awakening</t>
  </si>
  <si>
    <t>Intercontinental Champion; WCW International World Heavyweight Champion; United States Champion; 2017 WWE Hall of Fame Inductee</t>
  </si>
  <si>
    <t>Razor Ramon</t>
  </si>
  <si>
    <t>Razor's Edge</t>
  </si>
  <si>
    <t>Intercontinental Champion; WCW Television Champion; WCW United States Champion; WCW Tag Team Champion; 1997 World War 3 winner</t>
  </si>
  <si>
    <t>619; West Coast Pop</t>
  </si>
  <si>
    <t>WWE Champion; World Champion; 2006 Royal Rumble Match winner; Cruiserweight Champion; WWE Tag Team Champion; WCW Tag Team Champion;  SmackDown Tag Team Champion, WCW Cruiserweight Tag Team Champion; Intercontinental Champion</t>
  </si>
  <si>
    <t>Rezar</t>
  </si>
  <si>
    <t>Rhyno</t>
  </si>
  <si>
    <t>Gore</t>
  </si>
  <si>
    <t>SmackDown Tag Team Champion; United States Champion; Hardcore Champion; ECW Champion; ECW Television Champion</t>
  </si>
  <si>
    <t>WCW World Heavyweight Champion; WWE Champion; United States Champion; Intercontinental Champion; WCW World Tag Team Champion; WWE Tag Team Champion; Two-time WWE Hall of Fame Inductee (Class of 2008 &amp; 2012)</t>
  </si>
  <si>
    <t>Ricardo Rodriguez</t>
  </si>
  <si>
    <t>Rich Swann</t>
  </si>
  <si>
    <t>Standing 450 Splash</t>
  </si>
  <si>
    <t>Baltimore</t>
  </si>
  <si>
    <t>WWE Cruiserweight Champion</t>
  </si>
  <si>
    <t>Rick Martel</t>
  </si>
  <si>
    <t>Cocoa Beach, Fla.</t>
  </si>
  <si>
    <t>AWA World Champion; World Tag Team Champion; WCW Television Champion</t>
  </si>
  <si>
    <t>Rick Steiner</t>
  </si>
  <si>
    <t>WCW Tag Team Champion; WWE Tag Team Champion; WCW Television Champion; United States Champion</t>
  </si>
  <si>
    <t>Ricky Steamboat</t>
  </si>
  <si>
    <t>crossbody</t>
  </si>
  <si>
    <t>Honolulu</t>
  </si>
  <si>
    <t>NWA World Heavyweight Champion; WWE Intercontinental Champion; WCW United States Champion; WCW World Tag Team Champion; 2009 WWE Hall of Fame Inductee</t>
  </si>
  <si>
    <t>Ricochet</t>
  </si>
  <si>
    <t>630 Splash; Recoil</t>
  </si>
  <si>
    <t>United States Champion; NXT North American Champion; 2019 Dusty Rhodes Tag Team Classic winner</t>
  </si>
  <si>
    <t>Ridge Holland</t>
  </si>
  <si>
    <t>Northern Grit</t>
  </si>
  <si>
    <t>Yorkshire, England</t>
  </si>
  <si>
    <t>Rikidōzan</t>
  </si>
  <si>
    <t>Hongwon County, South Hamgyong, Korea</t>
  </si>
  <si>
    <t>NWA International Heavyweight Champion</t>
  </si>
  <si>
    <t>Rikishi</t>
  </si>
  <si>
    <t>The Stink Face; Rump Shaker; Rikishi Driver</t>
  </si>
  <si>
    <t>Isle of Samoa</t>
  </si>
  <si>
    <t>Intercontinental Champion; WWE Tag Team Champion; World Tag Team Champion; 2015 WWE Hall of Fame Inductee</t>
  </si>
  <si>
    <t>Rip Fowler</t>
  </si>
  <si>
    <t>Shankly Gates</t>
  </si>
  <si>
    <t>Liverpool, England</t>
  </si>
  <si>
    <t>NXT UK Tag Team Champion; 2018 United Kingdom Championship Tournament winner</t>
  </si>
  <si>
    <t>Road Dogg</t>
  </si>
  <si>
    <t>Shake Rattle and Roll</t>
  </si>
  <si>
    <t>Marietta, Ga.</t>
  </si>
  <si>
    <t>WWE Tag Team Champion; World Tag Team Champion; Intercontinental Champion; Hardcore Champion; 2019 WWE Hall of Fame Inductee</t>
  </si>
  <si>
    <t>Rob Gronkowski</t>
  </si>
  <si>
    <t>6'6"</t>
  </si>
  <si>
    <t>Amherst, N.Y.</t>
  </si>
  <si>
    <t>Five-Star Frog Splash; Van Daminator; Van Terminator</t>
  </si>
  <si>
    <t>Battle Creek, Mich.</t>
  </si>
  <si>
    <t>WWE Champion; Intercontinental Champion; World Tag Team Champion; WWE Tag Team Champion; European Champion; Hardcore Champion; 2006 Money in the Bank Ladder Match winner; ECW Champion; ECW Television Champion; ECW Tag Team Champion; 2021 WWE Hall of Fame Inductee</t>
  </si>
  <si>
    <t>Robert Roode</t>
  </si>
  <si>
    <t>Glorious DDT</t>
  </si>
  <si>
    <t>United States Champion; Raw Tag Team Champion; SmackDown Tag Team Champion; 24/7 Champion; NXT Champion</t>
  </si>
  <si>
    <t>Roddy Piper</t>
  </si>
  <si>
    <t>Intercontinental Champion; World Tag Team Champion; WCW United States Champion; 2005 WWE Hall of Fame Inductee</t>
  </si>
  <si>
    <t>Roderick Strong</t>
  </si>
  <si>
    <t>End of Heartache</t>
  </si>
  <si>
    <t>NXT North American Champion; NXT Cruiserweight Champion; NXT Tag Team Champion; 2018 NXT Tag Team of the Year</t>
  </si>
  <si>
    <t>Rohan Raja</t>
  </si>
  <si>
    <t>Spear; Superman Punch</t>
  </si>
  <si>
    <t>Pensacola, Fla.</t>
  </si>
  <si>
    <t>Universal Champion; WWE Champion; Intercontinental Champion; United States Champion; WWE Tag Team Champion; 2015 Royal Rumble Match winner; 2014 Superstar of the Year Slammy Award winner</t>
  </si>
  <si>
    <t>Ron Simmons</t>
  </si>
  <si>
    <t>Dominator</t>
  </si>
  <si>
    <t>Warner Robins, Ga.</t>
  </si>
  <si>
    <t>WCW World Champion; World Tag Team Champion; WCW World Tag Team Champion; WCW United States Tag Team Champion; College Football Hall of Fame inductee; All-American for Florida State University; Orange Bowl Hall of Fame inductee; 2012 WWE Hall of Fame Inductee</t>
  </si>
  <si>
    <t>Ru Feng</t>
  </si>
  <si>
    <t>6'2"</t>
  </si>
  <si>
    <t>Rusev</t>
  </si>
  <si>
    <t>Accolade</t>
  </si>
  <si>
    <t>Bulgaria</t>
  </si>
  <si>
    <t>Ryback</t>
  </si>
  <si>
    <t>Shell Shocked; Meathook Clothesline</t>
  </si>
  <si>
    <t>Intercontinental Champion</t>
  </si>
  <si>
    <t>S.D. Jones</t>
  </si>
  <si>
    <t>Sabu</t>
  </si>
  <si>
    <t>Arabian Facebuster</t>
  </si>
  <si>
    <t>Bombay, Mich.</t>
  </si>
  <si>
    <t>ECW Champion; ECW Tag Team Champion; ECW Television Champion</t>
  </si>
  <si>
    <t>"Sailor" Art Thomas</t>
  </si>
  <si>
    <t>Fitchburg, Wisc.</t>
  </si>
  <si>
    <t>2016 WWE Hall of Fame Legacy Inductee</t>
  </si>
  <si>
    <t>Sam Gradwell</t>
  </si>
  <si>
    <t>Sami Zayn</t>
  </si>
  <si>
    <t>Helluva Kick</t>
  </si>
  <si>
    <t>Intercontinental Champion; NXT Champion</t>
  </si>
  <si>
    <t>Samir Singh</t>
  </si>
  <si>
    <t>Top-rope elbow drop</t>
  </si>
  <si>
    <t>Burnaby, British Columbia, Canada</t>
  </si>
  <si>
    <t>Samoa Joe</t>
  </si>
  <si>
    <t>Coquina Clutch; Uranage</t>
  </si>
  <si>
    <t>Huntington Beach, Calif.</t>
  </si>
  <si>
    <t>United States Champion; NXT Champion; 2015 Dusty Rhodes Tag Team Classic winner</t>
  </si>
  <si>
    <t>Sanga</t>
  </si>
  <si>
    <t>6'8"</t>
  </si>
  <si>
    <t xml:space="preserve">Madhya, Pradesh, India </t>
  </si>
  <si>
    <t>Santino Marella</t>
  </si>
  <si>
    <t>The Cobra</t>
  </si>
  <si>
    <t>Calabria, Italy</t>
  </si>
  <si>
    <t>Intercontinental Champion; WWE Tag Team Champion; United States Champion</t>
  </si>
  <si>
    <t>Santos Escobar</t>
  </si>
  <si>
    <t>Phantom Driver; tope suicida</t>
  </si>
  <si>
    <t>Savio Vega</t>
  </si>
  <si>
    <t>Caribbean Kick</t>
  </si>
  <si>
    <t>The South Bronx</t>
  </si>
  <si>
    <t>Saxon Huxley</t>
  </si>
  <si>
    <t>Shattered Illusions</t>
  </si>
  <si>
    <t>Hartlepoole, England</t>
  </si>
  <si>
    <t>Scott Dawson</t>
  </si>
  <si>
    <t>Scott Steiner</t>
  </si>
  <si>
    <t>Steiner Recliner; Frankensteiner</t>
  </si>
  <si>
    <t>WCW Champion; WCW Tag Team Champion; WWE Tag Team Champion; WCW Television Champion; United States Champion</t>
  </si>
  <si>
    <t>Stomp</t>
  </si>
  <si>
    <t>Davenport, Iowa</t>
  </si>
  <si>
    <t>Universal Champion; WWE Champion; United States Champion; Intercontinental Champion; WWE Tag Team Champion; Raw Tag Team Champion; NXT Champion; 2018 Royal Rumble Match winner; 2014 Men's Money in the Bank Ladder Match winner; 2015 Superstar of the Year Slammy Award winner</t>
  </si>
  <si>
    <t>Sha Samuels</t>
  </si>
  <si>
    <t>London</t>
  </si>
  <si>
    <t>Shad</t>
  </si>
  <si>
    <t>Shane Douglas</t>
  </si>
  <si>
    <t>Pittsburgh Plunge</t>
  </si>
  <si>
    <t>ECW Champion; ECW Television Champion; Intercontinental Champion; WCW United States Champion; WCW Tag Team Champion</t>
  </si>
  <si>
    <t>Shane McMahon</t>
  </si>
  <si>
    <t>Coast-to-Coast</t>
  </si>
  <si>
    <t>SmackDown Tag Team Champion; 2018 WWE World Cup winner; European Champion; Hardcore Champion; SmackDown LIVE Commissioner</t>
  </si>
  <si>
    <t>Shanky</t>
  </si>
  <si>
    <t>7'0"</t>
  </si>
  <si>
    <t>India</t>
  </si>
  <si>
    <t>Sweet Chin Music</t>
  </si>
  <si>
    <t>San Antonio, Texas</t>
  </si>
  <si>
    <t>WWE Champion; World Heavyweight Champion; Intercontinental Champion; European Champion; World Tag Team Champion; Royal Rumble Match winner (1995 &amp; 1996); Two-time WWE Hall of Fame Inductee (Class of 2011 &amp; 2019)</t>
  </si>
  <si>
    <t>Brogue Kick; Cloverleaf; Irish Curse Backbreaker; White Noise</t>
  </si>
  <si>
    <t>Dublin, Ireland</t>
  </si>
  <si>
    <t>WWE Champion; World Heavyweight Champion; United States Champion; Raw Tag Team Champion; SmackDown Tag Team Champion; 2010 King of the Ring; 2012 Royal Rumble Match winner; 2015 Money in the Bank Contract winner</t>
  </si>
  <si>
    <t>Shelton Benjamin</t>
  </si>
  <si>
    <t>Paydirt; T-Bone Suplex</t>
  </si>
  <si>
    <t>Orangeburg, S.C.</t>
  </si>
  <si>
    <t>Raw Tag Team Champion, Intercontinental Champion; United States Champion; WWE Tag Team Champion; 24/7 Champion</t>
  </si>
  <si>
    <t>Shinsuke Nakamura </t>
  </si>
  <si>
    <t>Kinshasa</t>
  </si>
  <si>
    <t>Kyoto, Japan</t>
  </si>
  <si>
    <t>Intercontinental Champion; United States Champion; SmackDown Tag Team Champion; 2018 Men's Royal Rumble Match winner; NXT Champion; 2016 NXT Male Competitor of the Year; 2016 NXT Overall Competitor of the Year</t>
  </si>
  <si>
    <t>Powerbomb</t>
  </si>
  <si>
    <t>West Memphis, Ark.</t>
  </si>
  <si>
    <t>WWE Champion; WCW World Champion; United States Champion</t>
  </si>
  <si>
    <t>Simon Gotch</t>
  </si>
  <si>
    <t>Gentleman's Clutch; Whirling Dervish</t>
  </si>
  <si>
    <t>Arkham, Mass.</t>
  </si>
  <si>
    <t>Sin Cara</t>
  </si>
  <si>
    <t>Skinner</t>
  </si>
  <si>
    <t>The Gatorbreaker</t>
  </si>
  <si>
    <t>The Everglades</t>
  </si>
  <si>
    <t>Stan Hansen</t>
  </si>
  <si>
    <t>Lariat</t>
  </si>
  <si>
    <t>Borger, Texas</t>
  </si>
  <si>
    <t>AWA World Heavyweight Champion; United States Champion; WCW Tag Team Champion; Mid-South North American Champion; multi-time champion in Japan; 2016 WWE Hall of Fame Inductee</t>
  </si>
  <si>
    <t>Steve Blackman</t>
  </si>
  <si>
    <t>Annville, Penn.</t>
  </si>
  <si>
    <t>Hardcore Champion</t>
  </si>
  <si>
    <t>Steve Cutler</t>
  </si>
  <si>
    <t>Rutherford, N.J.</t>
  </si>
  <si>
    <t>Stevie Richards</t>
  </si>
  <si>
    <t>Stevie Kick</t>
  </si>
  <si>
    <t>Hardcore Champion; ECW Tag Team Champion</t>
  </si>
  <si>
    <t>Sting</t>
  </si>
  <si>
    <t>Scorpion Deathlock; Stinger Splash; Scorpion Death Drop</t>
  </si>
  <si>
    <t>WCW World Champion; United States Champion; WCW Tag Team Champion; WCW Television Champion; 2016 WWE Hall of Fame Inductee</t>
  </si>
  <si>
    <t>Stone Cold Stunner; Lou Thesz</t>
  </si>
  <si>
    <t>Victoria, Texas</t>
  </si>
  <si>
    <t>WWE Champion; Intercontinental Champion; World Tag Team Champion; 1996 King of the Ring; Royal Rumble Match winner (1997, 1998, 2001); WCW U.S. Champion; WCW Tag Team Champion; 2009 WWE Hall of Fame Inductee</t>
  </si>
  <si>
    <t>Stu Hart</t>
  </si>
  <si>
    <t>Sugar Hold</t>
  </si>
  <si>
    <t>Saskatoon, Saskatchewan, Canada</t>
  </si>
  <si>
    <t>Founder and promoter of Stampede Wrestling; 2010 WWE Hall of Fame Inductee</t>
  </si>
  <si>
    <t>Sunil Singh</t>
  </si>
  <si>
    <t>Bollywood Drop</t>
  </si>
  <si>
    <t>Coquitlam, British Columbia, Canada</t>
  </si>
  <si>
    <t>T-BAR</t>
  </si>
  <si>
    <t>T-Bone</t>
  </si>
  <si>
    <t>Gypsy’s Kiss</t>
  </si>
  <si>
    <t>Malvern, England</t>
  </si>
  <si>
    <t>Tajiri</t>
  </si>
  <si>
    <t>Roundhouse Buzzsaw Kick</t>
  </si>
  <si>
    <t>WWE Tag Team Champion; Cruiserweight Champion; Light Heavyweight Champion; ECW Television Champion; ECW Tag Team Champion; United States Champion</t>
  </si>
  <si>
    <t>Tatanka</t>
  </si>
  <si>
    <t>Indian Death Drop</t>
  </si>
  <si>
    <t>Pembroke, N.C.</t>
  </si>
  <si>
    <t>Tatsumi Fujinami</t>
  </si>
  <si>
    <t>Dragon Suplex; Dragon Sleeper</t>
  </si>
  <si>
    <t>Oita, Japan</t>
  </si>
  <si>
    <t>WWE Junior Heavyweight Champion; WWE International Champion; IWGP Heavyweight Champion; NWA World Champion; 2015 WWE Hall of Fame Inductee</t>
  </si>
  <si>
    <t>Tazz</t>
  </si>
  <si>
    <t>Tazzmission</t>
  </si>
  <si>
    <t>Red Hook section of Brooklyn, N.Y.</t>
  </si>
  <si>
    <t>ECW Champion; ECW Tag Team Champion; ECW Television Champion; World Tag Team Champion; Hardcore Champion</t>
  </si>
  <si>
    <t>Ted DiBiase</t>
  </si>
  <si>
    <t>Dream Street</t>
  </si>
  <si>
    <t>Madison, Ms.</t>
  </si>
  <si>
    <t>World Tag Team Champion; Million Dollar Champion</t>
  </si>
  <si>
    <t>Teoman</t>
  </si>
  <si>
    <t>The Berzerker</t>
  </si>
  <si>
    <t>Big Boot</t>
  </si>
  <si>
    <t>The Brian Kendrick</t>
  </si>
  <si>
    <t>Captain's Hook; Sliced Bread No. 2</t>
  </si>
  <si>
    <t>Venice, Calif.</t>
  </si>
  <si>
    <t>WWE Cruiserweight Champion; WWE Tag Team Champion</t>
  </si>
  <si>
    <t>The Brooklyn Brawler</t>
  </si>
  <si>
    <t>Sidewalk Smash</t>
  </si>
  <si>
    <t>The Godfather</t>
  </si>
  <si>
    <t>6′6"</t>
  </si>
  <si>
    <t>Pimp Drop</t>
  </si>
  <si>
    <t>WWE Intercontinental Champion, World Tag Team Champion; 2016 WWE Hall of Fame Inductee</t>
  </si>
  <si>
    <t>The Great Khali</t>
  </si>
  <si>
    <t>7’1”</t>
  </si>
  <si>
    <t>Punjabi Plunge; Khali Vise Grip</t>
  </si>
  <si>
    <t>World Heavyweight Champion; 2021 WWE Hall of Fame Inductee</t>
  </si>
  <si>
    <t>The Great Muta</t>
  </si>
  <si>
    <t>Moonsault; Muta Lock; Shining Wizard</t>
  </si>
  <si>
    <t>The Land of the Rising Sun</t>
  </si>
  <si>
    <t>NWA World Champion; NWA Television Champion; WCW World Tag Team Champion</t>
  </si>
  <si>
    <t>The Honky Tonk Man</t>
  </si>
  <si>
    <t xml:space="preserve">Shake, Rattle and Roll </t>
  </si>
  <si>
    <t>Intercontinental Champion; 2019 WWE Hall of Fame Inductee</t>
  </si>
  <si>
    <t>The Hurricane</t>
  </si>
  <si>
    <t>Category 5 Hurricane</t>
  </si>
  <si>
    <t>Unknown</t>
  </si>
  <si>
    <t>Cruiserweight Champion; Hardcore Champion; European Champion; World Tag Team Champion</t>
  </si>
  <si>
    <t>Camel Clutch</t>
  </si>
  <si>
    <t>Tehran, Iran</t>
  </si>
  <si>
    <t>WWE Champion; World Tag Team Champion; 2005 WWE Hall of Fame Inductee</t>
  </si>
  <si>
    <t>The Million Dollar Man</t>
  </si>
  <si>
    <t>Million Dollar Dream</t>
  </si>
  <si>
    <t>Palm Beach, Fla</t>
  </si>
  <si>
    <t>1988 King of the Ring; Million Dollar Champion; World Tag Team Champion; 24/7 Champion; 2010 WWE Hall of Fame Inductee</t>
  </si>
  <si>
    <t>6′2″</t>
  </si>
  <si>
    <t>Skull-Crushing Finale; Figure-Four Leglock</t>
  </si>
  <si>
    <t>WWE Champion; Intercontinental Champion; United States Champion; SmackDown Tag Team Champion; WWE Tag Team Champion; World Tag Team Champion; Unified Tag Team Champion; Money in the Bank Ladder Match winner; A two-time Grand Slam Champion and is the first Superstar to complete the Grand Slam cycle twice. Mixed Match Challenge Season 1 winner</t>
  </si>
  <si>
    <t>The Sandman</t>
  </si>
  <si>
    <t>White Russian Leg Sweep</t>
  </si>
  <si>
    <t>ECW Champion; ECW Tag Team Champion</t>
  </si>
  <si>
    <t>The Warlord</t>
  </si>
  <si>
    <t>NWA World Six-Man Tag Team Champion</t>
  </si>
  <si>
    <t>Theodore Long</t>
  </si>
  <si>
    <t>General Manager of SmackDown and ECW; Senior Adviser to SmackDown GM Booker T; 2017 WWE Hall of Fame Inductee</t>
  </si>
  <si>
    <t>Tiffany</t>
  </si>
  <si>
    <t>Tiger Mask</t>
  </si>
  <si>
    <t>Tiger Suplex</t>
  </si>
  <si>
    <t>WWE Junior Heavyweight Champion</t>
  </si>
  <si>
    <t>Timothy Thatcher</t>
  </si>
  <si>
    <t>Fujiwara Armbar</t>
  </si>
  <si>
    <t>Tino Sabbatelli</t>
  </si>
  <si>
    <t>Boca Raton, Fla.</t>
  </si>
  <si>
    <t>Titus O'Neil</t>
  </si>
  <si>
    <t>Clash of the Titus</t>
  </si>
  <si>
    <t>Live Oak, Fla.</t>
  </si>
  <si>
    <t>WWE Tag Team Champion; first-ever 24/7 Champion</t>
  </si>
  <si>
    <t>TJP</t>
  </si>
  <si>
    <t>WWE Cruiserweight Champion; 2016 Cruiserweight Classic Champion</t>
  </si>
  <si>
    <t>Tom Prichard</t>
  </si>
  <si>
    <t>Tommaso Ciampa</t>
  </si>
  <si>
    <t>Fairytale Ending; Willow's Bell; Project Ciampa</t>
  </si>
  <si>
    <t>2x NXT Champion; NXT Tag Team Champion</t>
  </si>
  <si>
    <t>Tommy Dreamer</t>
  </si>
  <si>
    <t>Dreamer Driver; DDT</t>
  </si>
  <si>
    <t>Yonkers, N.Y.</t>
  </si>
  <si>
    <t>ECW Champion; ECW Tag Team Champion; Hardcore Champion</t>
  </si>
  <si>
    <t>Tony Nese</t>
  </si>
  <si>
    <t>Running Nese; 450 Splash</t>
  </si>
  <si>
    <t>Top Dolla</t>
  </si>
  <si>
    <t>6'5</t>
  </si>
  <si>
    <t>Trent Seven</t>
  </si>
  <si>
    <t>Seven Stars Lariat</t>
  </si>
  <si>
    <t>Wolverhampton, England</t>
  </si>
  <si>
    <t>NXT Tag Team Champion; NXT UK Tag Team Champion</t>
  </si>
  <si>
    <t>Trick Williams</t>
  </si>
  <si>
    <t>Pedigree</t>
  </si>
  <si>
    <t>Greenwich, Conn.</t>
  </si>
  <si>
    <t>WWE Chief Operating Officer; WWE Champion; World Heavyweight Champion; Intercontinental Champion; Unified WWE Tag Team Champion; World Tag Team Champion; European Champion; 2002 and 2016 Royal Rumble Match winner; 1997 King of the Ring; 2019 WWE Hall of Fame Inductee</t>
  </si>
  <si>
    <t>Tucker</t>
  </si>
  <si>
    <t>Hubbard, Ore.</t>
  </si>
  <si>
    <t>Tugboat</t>
  </si>
  <si>
    <t>Big Splash</t>
  </si>
  <si>
    <t>Tye Dillinger</t>
  </si>
  <si>
    <t>Tye-Breaker</t>
  </si>
  <si>
    <t>Niagara Falls</t>
  </si>
  <si>
    <t>Tyler Bate</t>
  </si>
  <si>
    <t>Tyler Driver '97</t>
  </si>
  <si>
    <t>Dudley, England</t>
  </si>
  <si>
    <t>First-ever WWE United Kingdom Champion; NXT Tag Team Champion; NXT UK Heritage Cup Champion; NXT UK Tag Team Champion</t>
  </si>
  <si>
    <t>Tyler Breeze</t>
  </si>
  <si>
    <t>Beauty Shot; Supermodel Kick</t>
  </si>
  <si>
    <t>Seasonal residences</t>
  </si>
  <si>
    <t>Tyler Reks</t>
  </si>
  <si>
    <t>Burning Hammer</t>
  </si>
  <si>
    <t>Tyson Kidd</t>
  </si>
  <si>
    <t>Dungeon Lock; Sharpshooter</t>
  </si>
  <si>
    <t>Gorilla Press Slam; splash</t>
  </si>
  <si>
    <t>WWE Champion; Intercontinental Champion; 2014 WWE Hall of Fame Inductee</t>
  </si>
  <si>
    <t>Ultimo Dragon</t>
  </si>
  <si>
    <t>Asai Moonsault; Asai DDT; Dragon Sleeper</t>
  </si>
  <si>
    <t>Nagoya, Japan</t>
  </si>
  <si>
    <t>WCW Cruiserweight Champion; WCW Television Champion; J-Crown Champion</t>
  </si>
  <si>
    <t>Umaga</t>
  </si>
  <si>
    <t>Samoan Spike</t>
  </si>
  <si>
    <t>Chokeslam; Tombstone; Last Ride; Hell's Gate</t>
  </si>
  <si>
    <t>Death Valley</t>
  </si>
  <si>
    <t>WWE Champion; World Heavyweight Champion; World Tag Team Champion; WCW Tag Team Champion; Hardcore Champion; Tuwaiq Mountain Trophy winner</t>
  </si>
  <si>
    <t>Vader</t>
  </si>
  <si>
    <t>Vaderbomb; Vadersault</t>
  </si>
  <si>
    <t>The Rocky Mountains</t>
  </si>
  <si>
    <t>WCW World Heavyweight Champion; WCW United States Champion</t>
  </si>
  <si>
    <t>Val Venis</t>
  </si>
  <si>
    <t>Intercontinental Champion; World Tag Team Champion; European Champion</t>
  </si>
  <si>
    <t>Vampiro</t>
  </si>
  <si>
    <t>Nail in the Coffin</t>
  </si>
  <si>
    <t>WCW World Tag Team Champion</t>
  </si>
  <si>
    <t>Veer</t>
  </si>
  <si>
    <t>Uttar, Pradesh, India</t>
  </si>
  <si>
    <t>Verne Gagne</t>
  </si>
  <si>
    <t>Gagne Sleeper Hold; Dropkick</t>
  </si>
  <si>
    <t>Owner and promoter of the American Wrestling Association; AWA Champion; AWA Tag Team Champion; 2006 WWE Hall of Fame Inductee</t>
  </si>
  <si>
    <t>Viktor</t>
  </si>
  <si>
    <t>Virgil</t>
  </si>
  <si>
    <t>Million Dollar Champion</t>
  </si>
  <si>
    <t>Vladimir Kozlov</t>
  </si>
  <si>
    <t>The Iron Curtain; Headbutt</t>
  </si>
  <si>
    <t>WWE Tag Team Champion; 2005 USA Open Heavyweight Sambo Champion; United States Kickboxing Association International Heavyweight Grappling Champion; former member of Ukranian national football team</t>
  </si>
  <si>
    <t>Von Wagner</t>
  </si>
  <si>
    <t>Osseo, Minn.</t>
  </si>
  <si>
    <t>Wade Barrett</t>
  </si>
  <si>
    <t>Bull Hammer Elbow; Wasteland; Winds of Change</t>
  </si>
  <si>
    <t>Preston, England</t>
  </si>
  <si>
    <t>NXT Season One winner; Intercontinental Champion, 2015 King of the Ring</t>
  </si>
  <si>
    <t>Wesley Blake</t>
  </si>
  <si>
    <t>San Antonio</t>
  </si>
  <si>
    <t>Wild Boar</t>
  </si>
  <si>
    <t>Blaina, Wales</t>
  </si>
  <si>
    <t>William Perry</t>
  </si>
  <si>
    <t xml:space="preserve">Aiken, S.C. </t>
  </si>
  <si>
    <t>Super Bowl XX Champion; 2006 WWE Hall of Fame Inductee</t>
  </si>
  <si>
    <t>William Regal</t>
  </si>
  <si>
    <t>Regal Stretch</t>
  </si>
  <si>
    <t>Intercontinental Champion; European Champion; Hardcore Champion; World Tag Team Champion; WCW Television Champion, WWE
Commissioner; Alliance Commissioner; Raw General Manager; 2008 WWE King of the Ring; NXT General Manager</t>
  </si>
  <si>
    <t>Wolfgang</t>
  </si>
  <si>
    <t>Caber Toss</t>
  </si>
  <si>
    <t>X-Pac</t>
  </si>
  <si>
    <t>X-Factor; Bronco Buster</t>
  </si>
  <si>
    <t>WWE Tag Team Champion; WWE Light Heavyweight Champion; WWE European Champion; WCW Cruiserweight Champion; 2019 WWE Hall of Fame Inductee</t>
  </si>
  <si>
    <t>Xavier Woods</t>
  </si>
  <si>
    <t>Honor Roll; Lost in the Woods; Midnight Hour</t>
  </si>
  <si>
    <t>2021 King of the Ring Tournament winner; Raw Tag Team Champion; SmackDown Tag Team Champion; WWE Tag Team Champion</t>
  </si>
  <si>
    <t>Xyon Quinn</t>
  </si>
  <si>
    <t>Brisbane, Queensland, Australia</t>
  </si>
  <si>
    <t>Banzai Drop</t>
  </si>
  <si>
    <t>WWE Champion; World Tag Team Champion; 1993 Royal Rumble Match winner; 2012 WWE Hall of Fame Inductee</t>
  </si>
  <si>
    <t>Yoshi Tatsu</t>
  </si>
  <si>
    <t>Roundhouse Kick</t>
  </si>
  <si>
    <t>Zack Ryder</t>
  </si>
  <si>
    <t>Rough Ryder; Broski Boot</t>
  </si>
  <si>
    <t>Intercontinental Champion; United States Champion; WWE Tag Team Champion; Raw Tag Team Champion</t>
  </si>
  <si>
    <t>Zeb Colter</t>
  </si>
  <si>
    <t>Zeus</t>
  </si>
  <si>
    <t>SUM of Number of Days as Champion</t>
  </si>
  <si>
    <t>COUNTA of Name</t>
  </si>
  <si>
    <t>Height</t>
  </si>
  <si>
    <t>Weights</t>
  </si>
  <si>
    <t>Number of Title Wins</t>
  </si>
  <si>
    <t>Total days as Champs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</si>
</sst>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mm d, yyyy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rgb="FF454545"/>
      <name val="Arial"/>
    </font>
    <font>
      <b/>
      <color rgb="FFF3F3F3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Alignment="1" applyFont="1" applyNumberFormat="1">
      <alignment horizontal="left" readingOrder="0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5" numFmtId="164" xfId="0" applyAlignment="1" applyFill="1" applyFont="1" applyNumberFormat="1">
      <alignment horizontal="left" readingOrder="0"/>
    </xf>
    <xf borderId="0" fillId="0" fontId="4" numFmtId="164" xfId="0" applyAlignment="1" applyFont="1" applyNumberFormat="1">
      <alignment horizontal="left"/>
    </xf>
    <xf borderId="0" fillId="3" fontId="6" numFmtId="164" xfId="0" applyAlignment="1" applyFont="1" applyNumberFormat="1">
      <alignment horizontal="left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7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wwe_champions"/>
  </cacheSource>
  <cacheFields>
    <cacheField name="Name" numFmtId="0">
      <sharedItems containsBlank="1">
        <s v="Roman Reigns"/>
        <s v="Brock Lesnar"/>
        <s v="Bobby Lashley"/>
        <s v="Big E"/>
        <s v="The Miz"/>
        <s v="Drew McIntyre"/>
        <s v="Randy Orton"/>
        <s v="Kofi Kingston"/>
        <s v="Daniel Bryan"/>
        <s v="AJ Styles"/>
        <s v="Jinder Mahal"/>
        <s v="Bray Wyatt"/>
        <s v="John Cena"/>
        <s v="Dean Ambrose"/>
        <s v="Seth &quot;Freakin&quot; Rollins"/>
        <s v="Triple H"/>
        <s v="Sheamus"/>
        <s v="Dwayne &quot;The Rock&quot; Johnson"/>
        <s v="CM Punk"/>
        <s v="Alberto Del Rio"/>
        <s v="Rey Mysterio"/>
        <s v="Batista"/>
        <s v="Edge"/>
        <s v="Jeff Hardy"/>
        <s v="Rob Van Dam"/>
        <s v="JBL"/>
        <s v="Eddie Guerrero"/>
        <s v="Kurt Angle"/>
        <s v="Big Show"/>
        <s v="Undertaker"/>
        <s v="Hulk Hogan"/>
        <s v="Chris Jericho"/>
        <s v="&quot;Stone Cold&quot; Steve Austin"/>
        <s v="Mr. McMahon"/>
        <s v="Mick Foley"/>
        <s v="Kane"/>
        <s v="Shawn Michaels"/>
        <s v="Bret Hart"/>
        <s v="Sid"/>
        <s v="Kevin Nash"/>
        <s v="Bob Backlund"/>
        <s v="Yokozuna"/>
        <s v="Ric Flair"/>
        <s v="Randy Savage"/>
        <s v="Sgt. Slaughter"/>
        <s v="Ultimate Warrior"/>
        <s v="Andre the Giant"/>
        <s v="The Iron Sheik"/>
        <s v="Billy Graham"/>
        <s v="Bruno Sammartino"/>
        <s v="Stan Stasiak"/>
        <s v="Pedro Morales"/>
        <s v="Ivan Koloff"/>
        <s v="Buddy Rogers"/>
        <m/>
      </sharedItems>
    </cacheField>
    <cacheField name="Time Started ">
      <sharedItems containsDate="1" containsBlank="1" containsMixedTypes="1">
        <s v="Apr 3, 2022 - PRESENT"/>
        <s v="Feb 19, 2022 - Apr 3, 2022"/>
        <s v="Jan 29, 2022 - Feb 19, 2022"/>
        <s v="Jan 1, 2022 - Jan 29, 2022"/>
        <s v="Sep 13, 2021 - Jan 1, 2022"/>
        <s v="Mar 1, 2021 - Sep 13, 2021"/>
        <s v="Feb 21, 2021 - Mar 1, 2021"/>
        <s v="Nov 16, 2020 - Feb 21, 2021"/>
        <s v="Oct 25, 2020 - Nov 16, 2020"/>
        <s v="Apr 5, 2020 - Oct 25, 2020"/>
        <s v="Oct 4, 2019 - Apr 5, 2020"/>
        <s v="Apr 7, 2019 - Oct 4, 2019"/>
        <s v="Nov 13, 2018 - Apr 7, 2019"/>
        <s v="Nov 7, 2017 - Nov 13, 2018"/>
        <s v="May 21, 2017 - Nov 7, 2017"/>
        <s v="Apr 2, 2017 - May 21, 2017"/>
        <s v="Feb 12, 2017 - Apr 2, 2017"/>
        <s v="Jan 29, 2017 - Feb 12, 2017"/>
        <s v="Sep 11, 2016 - Jan 29, 2017"/>
        <s v="Jun 19, 2016 - Sep 11, 2016"/>
        <d v="2016-06-19T00:00:00Z"/>
        <s v="Apr 3, 2016 - Jun 19, 2016"/>
        <s v="Jan 24, 2016 - Apr 3, 2016"/>
        <s v="Dec 14, 2015 - Jan 24, 2016"/>
        <s v="Nov 22, 2015 - Dec 14, 2015"/>
        <d v="2015-11-22T00:00:00Z"/>
        <s v="Mar 29, 2015 - Nov 5, 2015"/>
        <s v="Aug 17, 2014 - Mar 29, 2015"/>
        <s v="Jun 29, 2014 - Aug 17, 2014"/>
        <s v="Apr 6, 2014 - Jun 9, 2014"/>
        <s v="Oct 27, 2013 - Apr 6, 2014"/>
        <s v="Sep 15, 2013 - Sep 16, 2013"/>
        <s v="Aug 18, 2013 - Sep 15, 2013"/>
        <d v="2013-08-18T00:00:00Z"/>
        <s v="Apr 7, 2013 - Aug 18, 2013"/>
        <s v="Jan 27, 2013 - Apr 7, 2013"/>
        <s v="Nov 20, 2011 - Jan 27, 2013"/>
        <s v="Oct 2, 2011 - Nov 20, 2011"/>
        <s v="Sep 18, 2011 - Oct 2, 2011"/>
        <s v="Aug 14, 2011 - Sep 18, 2011"/>
        <s v="Jul 25, 2011 - Aug 14, 2011"/>
        <d v="2011-07-25T00:00:00Z"/>
        <d v="2011-07-17T00:00:00Z"/>
        <s v="May 1, 2011 - Jul 17, 2011"/>
        <s v="Nov 22, 2010 - May 1, 2011"/>
        <s v="Sep 19, 2010 - Nov 22, 2010"/>
        <s v="Jun 20, 2010 - Sep 19, 2010"/>
        <s v="Mar 28, 2010 - Jun 20, 2010"/>
        <s v="Feb 21, 2010 - Mar 28, 2010"/>
        <d v="2010-02-21T00:00:00Z"/>
        <s v="Dec 13, 2009 - Feb 21, 2010"/>
        <s v="Oct 25, 2009 - Dec 13, 2009"/>
        <s v="Oct 4, 2009 - Oct 25, 2009"/>
        <s v="Sep 13, 2009 - Oct 4, 2009"/>
        <s v="Jun 15, 2009 - Sep 13, 2009"/>
        <s v="Jun 7, 2009 - Jun 9, 2009"/>
        <s v="Apr 26, 2009 - Jun 7, 2009"/>
        <s v="Feb 15, 2009 - Apr 26, 2009"/>
        <s v="Jan 25, 2009 - Feb 15, 2009"/>
        <s v="Dec 14, 2008 - Jan 25, 2009"/>
        <s v="Nov 23, 2008 - Dec 14, 2008"/>
        <s v="Apr 27, 2008 - Nov 23, 2008"/>
        <s v="Oct 7, 2007 - Apr 27, 2008"/>
        <d v="2007-10-07T00:00:00Z"/>
        <s v="Sep 17, 2006 - Oct 2, 2007"/>
        <s v="Jul 3, 2006 - Sep 17, 2006"/>
        <s v="Jun 11, 2006 - Jul 3, 2006"/>
        <s v="Jan 29, 2006 - Jun 11, 2006"/>
        <s v="Jan 8, 2006 - Jan 29, 2006"/>
        <s v="Apr 3, 2005 - Jan 8, 2006"/>
        <s v="Jun 27, 2004 - Apr 3, 2005"/>
        <s v="Feb 15, 2004 - Jun 27, 2004"/>
        <s v="Sep 18, 2003 - Feb 15, 2004"/>
        <s v="Jul 27, 2003 - Sep 18, 2003"/>
        <s v="Mar 30, 2003 - Jul 27, 2003"/>
        <s v="Dec 15, 2002 - Mar 30, 2003"/>
        <s v="Nov 17, 2002 - Dec 15, 2002"/>
        <s v="Aug 25, 2002 - Nov 17, 2002"/>
        <s v="Jul 21, 2002 - Aug 25, 2002"/>
        <s v="May 19, 2002 - Jul 21, 2002"/>
        <s v="Apr 21, 2002 - May 19, 2002"/>
        <s v="Mar 17, 2002 - Apr 21, 2002"/>
        <s v="Dec 9, 2001 - Mar 17, 2002"/>
        <s v="Oct 8, 2001 - Dec 9, 2001"/>
        <s v="Sep 23, 2001 - Oct 8, 2001"/>
        <s v="Apr 1, 2001 - Sep 23, 2001"/>
        <s v="Feb 25, 2001 - Apr 1, 2001"/>
        <s v="Oct 22, 2000 - Feb 25, 2001"/>
        <s v="Jun 25, 2000 - Oct 22, 2000"/>
        <s v="May 21, 2000 - Jun 25, 2000"/>
        <s v="Apr 30, 2000 - May 21, 2000"/>
        <s v="Jan 3, 2000 - Apr 30, 2000"/>
        <s v="Nov 14, 1999 - Jan 3, 2000"/>
        <s v="Sep 26, 1999 - Nov 14, 1999"/>
        <s v="Sep 16, 1999 - Sep 20, 1999"/>
        <s v="Aug 23, 1999 - Sep 16, 1999"/>
        <s v="Aug 22, 1999 - Aug 23, 1999"/>
        <s v="Jun 28, 1999 - Aug 22, 1999"/>
        <s v="May 23, 1999 - Jun 28, 1999"/>
        <s v="Mar 28, 1999 - May 23, 1999"/>
        <s v="Feb 15, 1999 - Mar 28, 1999"/>
        <s v="Jan 31, 1999 - Feb 15, 1999"/>
        <s v="Jan 24, 1999 - Jan 31, 1999"/>
        <s v="Jan 4, 1999 - Jan 24, 1999"/>
        <s v="Nov 15, 1998 - Jan 4, 1999"/>
        <s v="Jun 29, 1998 - Sep 27, 1998"/>
        <s v="Jun 28, 1998 - Jun 29, 1998"/>
        <s v="Mar 29, 1998 - Jun 28, 1998"/>
        <s v="Nov 9, 1997 - Mar 29, 1998"/>
        <s v="Aug 3, 1997 - Nov 9, 1997"/>
        <s v="Mar 23, 1997 - Aug 3, 1997"/>
        <s v="Feb 17, 1997 - Mar 23, 1997"/>
        <s v="Feb 16, 1997 - Feb 17, 1997"/>
        <s v="Jan 19, 1997 - Feb 13, 1997"/>
        <s v="Nov 17, 1996 - Jan 19, 1997"/>
        <s v="Mar 31, 1996 - Nov 17, 1996"/>
        <s v="Nov 19, 1995 - Mar 31, 1996"/>
        <s v="Nov 26, 1994 - Nov 19, 1995"/>
        <s v="Nov 23, 1994 - Nov 26, 1994"/>
        <s v="Mar 20, 1994 - Nov 23, 1994"/>
        <s v="Jun 13, 1993 - Mar 20, 1994"/>
        <d v="1993-04-04T00:00:00Z"/>
        <s v="Apr 4, 1993 - Jun 13, 1993"/>
        <s v="Oct 12, 1992 - Apr 4, 1993"/>
        <s v="Sep 1, 1992 - Oct 12, 1992"/>
        <s v="Apr 5, 1992 - Sep 1, 1992"/>
        <s v="Jan 19, 1992 - Apr 5, 1992"/>
        <s v="Dec 3, 1991 - Dec 4, 1991"/>
        <s v="Nov 27, 1991 - Dec 3, 1991"/>
        <s v="Mar 24, 1991 - Nov 27, 1991"/>
        <s v="Jan 19, 1991 - Mar 24, 1991"/>
        <s v="Apr 1, 1990 - Jan 19, 1991"/>
        <s v="Apr 2, 1989 - Apr 1, 1990"/>
        <s v="Mar 27, 1988 - Apr 2, 1989"/>
        <d v="1988-02-05T00:00:00Z"/>
        <s v="Jan 23, 1984 - Feb 5, 1988"/>
        <s v="Dec 26, 1983 - Jan 23, 1984"/>
        <s v="Feb 20, 1978 - Dec 26, 1983"/>
        <s v="Apr 30, 1977 - Feb 20, 1978"/>
        <s v="Dec 10, 1973 - Apr 30, 1977"/>
        <s v="Dec 1, 1973 - Dec 10, 1973"/>
        <s v="Feb 8, 1971 - Dec 1, 1973"/>
        <s v="Jan 18, 1971 - Feb 8, 1971"/>
        <s v="May 17, 1963 - Jan 18, 1971"/>
        <s v="Apr 25, 1963 - May 17, 1963"/>
        <m/>
      </sharedItems>
    </cacheField>
    <cacheField name="Reign Started" numFmtId="164">
      <sharedItems containsDate="1" containsString="0" containsBlank="1">
        <d v="2022-04-03T00:00:00Z"/>
        <d v="2022-02-19T00:00:00Z"/>
        <d v="2022-01-29T00:00:00Z"/>
        <d v="2022-01-01T00:00:00Z"/>
        <d v="2021-09-13T00:00:00Z"/>
        <d v="2021-03-01T00:00:00Z"/>
        <d v="2021-02-21T00:00:00Z"/>
        <d v="2020-11-16T00:00:00Z"/>
        <d v="2020-10-25T00:00:00Z"/>
        <d v="2020-04-05T00:00:00Z"/>
        <d v="2019-10-04T00:00:00Z"/>
        <d v="2019-04-07T00:00:00Z"/>
        <d v="2018-11-13T00:00:00Z"/>
        <d v="2017-11-07T00:00:00Z"/>
        <d v="2017-05-21T00:00:00Z"/>
        <d v="2017-04-02T00:00:00Z"/>
        <d v="2017-02-12T00:00:00Z"/>
        <d v="2017-01-29T00:00:00Z"/>
        <d v="2016-09-11T00:00:00Z"/>
        <d v="2016-06-19T00:00:00Z"/>
        <d v="2016-04-03T00:00:00Z"/>
        <d v="2016-01-24T00:00:00Z"/>
        <d v="2015-12-14T00:00:00Z"/>
        <d v="2015-11-22T00:00:00Z"/>
        <d v="2015-03-29T00:00:00Z"/>
        <d v="2014-08-17T00:00:00Z"/>
        <d v="2014-06-29T00:00:00Z"/>
        <d v="2014-04-06T00:00:00Z"/>
        <d v="2013-10-27T00:00:00Z"/>
        <d v="2013-09-15T00:00:00Z"/>
        <d v="2013-08-18T00:00:00Z"/>
        <d v="2013-04-07T00:00:00Z"/>
        <d v="2013-01-27T00:00:00Z"/>
        <d v="2011-11-20T00:00:00Z"/>
        <d v="2011-10-02T00:00:00Z"/>
        <d v="2011-09-18T00:00:00Z"/>
        <d v="2011-08-14T00:00:00Z"/>
        <d v="2011-07-25T00:00:00Z"/>
        <d v="2011-07-17T00:00:00Z"/>
        <d v="2011-05-01T00:00:00Z"/>
        <d v="2010-11-22T00:00:00Z"/>
        <d v="2010-09-19T00:00:00Z"/>
        <d v="2010-06-20T00:00:00Z"/>
        <d v="2010-03-28T00:00:00Z"/>
        <d v="2010-02-21T00:00:00Z"/>
        <d v="2009-12-13T00:00:00Z"/>
        <d v="2009-10-25T00:00:00Z"/>
        <d v="2009-10-04T00:00:00Z"/>
        <d v="2009-09-13T00:00:00Z"/>
        <d v="2009-06-15T00:00:00Z"/>
        <d v="2009-06-07T00:00:00Z"/>
        <d v="2009-04-26T00:00:00Z"/>
        <d v="2009-02-15T00:00:00Z"/>
        <d v="2009-01-25T00:00:00Z"/>
        <d v="2008-12-14T00:00:00Z"/>
        <d v="2008-11-23T00:00:00Z"/>
        <d v="2008-04-27T00:00:00Z"/>
        <d v="2007-10-07T00:00:00Z"/>
        <d v="2006-09-17T00:00:00Z"/>
        <d v="2006-07-03T00:00:00Z"/>
        <d v="2006-06-11T00:00:00Z"/>
        <d v="2006-01-29T00:00:00Z"/>
        <d v="2006-01-08T00:00:00Z"/>
        <d v="2005-04-03T00:00:00Z"/>
        <d v="2004-06-27T00:00:00Z"/>
        <d v="2004-02-15T00:00:00Z"/>
        <d v="2003-09-18T00:00:00Z"/>
        <d v="2003-07-27T00:00:00Z"/>
        <d v="2003-03-30T00:00:00Z"/>
        <d v="2002-12-15T00:00:00Z"/>
        <d v="2002-11-17T00:00:00Z"/>
        <d v="2002-08-25T00:00:00Z"/>
        <d v="2002-07-21T00:00:00Z"/>
        <d v="2002-05-19T00:00:00Z"/>
        <d v="2002-04-21T00:00:00Z"/>
        <d v="2002-03-17T00:00:00Z"/>
        <d v="2001-12-09T00:00:00Z"/>
        <d v="2001-10-08T00:00:00Z"/>
        <d v="2001-09-23T00:00:00Z"/>
        <d v="2001-04-01T00:00:00Z"/>
        <d v="2001-02-25T00:00:00Z"/>
        <d v="2000-10-22T00:00:00Z"/>
        <d v="2000-06-25T00:00:00Z"/>
        <d v="2000-05-21T00:00:00Z"/>
        <d v="2000-04-30T00:00:00Z"/>
        <d v="2000-01-03T00:00:00Z"/>
        <d v="1999-11-14T00:00:00Z"/>
        <d v="1999-09-26T00:00:00Z"/>
        <d v="1999-09-16T00:00:00Z"/>
        <d v="1999-08-23T00:00:00Z"/>
        <d v="1999-08-22T00:00:00Z"/>
        <d v="1999-06-28T00:00:00Z"/>
        <d v="1999-05-23T00:00:00Z"/>
        <d v="1999-03-28T00:00:00Z"/>
        <d v="1999-02-15T00:00:00Z"/>
        <d v="1999-01-31T00:00:00Z"/>
        <d v="1999-01-24T00:00:00Z"/>
        <d v="1999-01-04T00:00:00Z"/>
        <d v="1998-11-15T00:00:00Z"/>
        <d v="1998-06-29T00:00:00Z"/>
        <d v="1998-06-28T00:00:00Z"/>
        <d v="1998-03-29T00:00:00Z"/>
        <d v="1997-11-09T00:00:00Z"/>
        <d v="1997-08-03T00:00:00Z"/>
        <d v="1997-03-23T00:00:00Z"/>
        <d v="1997-02-17T00:00:00Z"/>
        <d v="1997-02-16T00:00:00Z"/>
        <d v="1997-01-19T00:00:00Z"/>
        <d v="1996-11-17T00:00:00Z"/>
        <d v="1996-03-31T00:00:00Z"/>
        <d v="1995-11-19T00:00:00Z"/>
        <d v="1994-11-26T00:00:00Z"/>
        <d v="1994-11-23T00:00:00Z"/>
        <d v="1994-03-20T00:00:00Z"/>
        <d v="1993-06-13T00:00:00Z"/>
        <d v="1993-04-04T00:00:00Z"/>
        <d v="1992-10-12T00:00:00Z"/>
        <d v="1992-09-01T00:00:00Z"/>
        <d v="1992-04-05T00:00:00Z"/>
        <d v="1992-01-19T00:00:00Z"/>
        <d v="1991-12-03T00:00:00Z"/>
        <d v="1991-11-27T00:00:00Z"/>
        <d v="1991-03-24T00:00:00Z"/>
        <d v="1991-01-19T00:00:00Z"/>
        <d v="1990-04-01T00:00:00Z"/>
        <d v="1989-04-02T00:00:00Z"/>
        <d v="1988-03-27T00:00:00Z"/>
        <d v="1988-02-05T00:00:00Z"/>
        <d v="1984-01-23T00:00:00Z"/>
        <d v="1983-12-26T00:00:00Z"/>
        <d v="1978-02-20T00:00:00Z"/>
        <d v="1977-04-30T00:00:00Z"/>
        <d v="1973-12-10T00:00:00Z"/>
        <d v="1973-12-01T00:00:00Z"/>
        <d v="1971-02-08T00:00:00Z"/>
        <d v="1971-01-18T00:00:00Z"/>
        <d v="1963-05-17T00:00:00Z"/>
        <d v="1963-04-25T00:00:00Z"/>
        <m/>
      </sharedItems>
    </cacheField>
    <cacheField name="Reign Ended" numFmtId="164">
      <sharedItems containsDate="1" containsString="0" containsBlank="1">
        <d v="2022-10-09T00:00:00Z"/>
        <d v="2022-04-03T00:00:00Z"/>
        <d v="2022-02-19T00:00:00Z"/>
        <d v="2022-01-29T00:00:00Z"/>
        <d v="2022-01-01T00:00:00Z"/>
        <d v="2021-09-13T00:00:00Z"/>
        <d v="2021-03-01T00:00:00Z"/>
        <d v="2021-02-21T00:00:00Z"/>
        <d v="2020-11-16T00:00:00Z"/>
        <d v="2020-10-25T00:00:00Z"/>
        <d v="2020-04-05T00:00:00Z"/>
        <d v="2019-10-04T00:00:00Z"/>
        <d v="2019-04-07T00:00:00Z"/>
        <d v="2018-11-13T00:00:00Z"/>
        <d v="2017-11-07T00:00:00Z"/>
        <d v="2017-05-21T00:00:00Z"/>
        <d v="2017-04-02T00:00:00Z"/>
        <d v="2017-02-12T00:00:00Z"/>
        <d v="2017-01-29T00:00:00Z"/>
        <d v="2016-09-11T00:00:00Z"/>
        <d v="2016-06-19T00:00:00Z"/>
        <d v="2016-04-03T00:00:00Z"/>
        <d v="2016-01-24T00:00:00Z"/>
        <d v="2015-12-14T00:00:00Z"/>
        <d v="2015-11-22T00:00:00Z"/>
        <d v="2015-11-05T00:00:00Z"/>
        <d v="2015-03-29T00:00:00Z"/>
        <d v="2014-08-17T00:00:00Z"/>
        <d v="2014-06-09T00:00:00Z"/>
        <d v="2014-04-06T00:00:00Z"/>
        <d v="2013-09-16T00:00:00Z"/>
        <d v="2013-09-15T00:00:00Z"/>
        <d v="2013-08-18T00:00:00Z"/>
        <d v="2013-04-07T00:00:00Z"/>
        <d v="2013-01-27T00:00:00Z"/>
        <d v="2011-11-20T00:00:00Z"/>
        <d v="2011-10-02T00:00:00Z"/>
        <d v="2011-09-18T00:00:00Z"/>
        <d v="2011-08-14T00:00:00Z"/>
        <d v="2011-07-25T00:00:00Z"/>
        <d v="2011-07-17T00:00:00Z"/>
        <d v="2011-05-01T00:00:00Z"/>
        <d v="2010-11-22T00:00:00Z"/>
        <d v="2010-09-19T00:00:00Z"/>
        <d v="2010-06-20T00:00:00Z"/>
        <d v="2010-03-28T00:00:00Z"/>
        <d v="2010-02-21T00:00:00Z"/>
        <d v="2009-12-13T00:00:00Z"/>
        <d v="2009-10-25T00:00:00Z"/>
        <d v="2009-10-04T00:00:00Z"/>
        <d v="2009-09-13T00:00:00Z"/>
        <d v="2009-06-09T00:00:00Z"/>
        <d v="2009-06-07T00:00:00Z"/>
        <d v="2009-04-26T00:00:00Z"/>
        <d v="2009-02-15T00:00:00Z"/>
        <d v="2009-01-25T00:00:00Z"/>
        <d v="2008-12-14T00:00:00Z"/>
        <d v="2008-11-23T00:00:00Z"/>
        <d v="2008-04-27T00:00:00Z"/>
        <d v="2007-10-07T00:00:00Z"/>
        <d v="2007-10-02T00:00:00Z"/>
        <d v="2006-09-17T00:00:00Z"/>
        <d v="2006-07-03T00:00:00Z"/>
        <d v="2006-06-11T00:00:00Z"/>
        <d v="2006-01-29T00:00:00Z"/>
        <d v="2006-01-08T00:00:00Z"/>
        <d v="2005-04-03T00:00:00Z"/>
        <d v="2004-06-27T00:00:00Z"/>
        <d v="2004-02-15T00:00:00Z"/>
        <d v="2003-09-18T00:00:00Z"/>
        <d v="2003-07-27T00:00:00Z"/>
        <d v="2003-03-30T00:00:00Z"/>
        <d v="2002-12-15T00:00:00Z"/>
        <d v="2002-11-17T00:00:00Z"/>
        <d v="2002-08-25T00:00:00Z"/>
        <d v="2002-07-21T00:00:00Z"/>
        <d v="2002-05-19T00:00:00Z"/>
        <d v="2002-04-21T00:00:00Z"/>
        <d v="2002-03-17T00:00:00Z"/>
        <d v="2001-12-09T00:00:00Z"/>
        <d v="2001-10-08T00:00:00Z"/>
        <d v="2001-09-23T00:00:00Z"/>
        <d v="2001-04-01T00:00:00Z"/>
        <d v="2001-02-25T00:00:00Z"/>
        <d v="2000-10-22T00:00:00Z"/>
        <d v="2000-06-25T00:00:00Z"/>
        <d v="2000-05-21T00:00:00Z"/>
        <d v="2000-04-30T00:00:00Z"/>
        <d v="2000-01-03T00:00:00Z"/>
        <d v="1999-11-14T00:00:00Z"/>
        <d v="1999-09-20T00:00:00Z"/>
        <d v="1999-09-16T00:00:00Z"/>
        <d v="1999-08-23T00:00:00Z"/>
        <d v="1999-08-22T00:00:00Z"/>
        <d v="1999-06-28T00:00:00Z"/>
        <d v="1999-05-23T00:00:00Z"/>
        <d v="1999-03-28T00:00:00Z"/>
        <d v="1999-02-15T00:00:00Z"/>
        <d v="1999-01-31T00:00:00Z"/>
        <d v="1999-01-24T00:00:00Z"/>
        <d v="1999-01-04T00:00:00Z"/>
        <d v="1998-09-27T00:00:00Z"/>
        <d v="1998-06-29T00:00:00Z"/>
        <d v="1998-06-28T00:00:00Z"/>
        <d v="1998-03-29T00:00:00Z"/>
        <d v="1997-11-09T00:00:00Z"/>
        <d v="1997-08-03T00:00:00Z"/>
        <d v="1997-03-23T00:00:00Z"/>
        <d v="1997-02-17T00:00:00Z"/>
        <d v="1997-02-13T00:00:00Z"/>
        <d v="1997-01-19T00:00:00Z"/>
        <d v="1996-11-17T00:00:00Z"/>
        <d v="1996-03-31T00:00:00Z"/>
        <d v="1995-11-19T00:00:00Z"/>
        <d v="1994-11-26T00:00:00Z"/>
        <d v="1994-11-23T00:00:00Z"/>
        <d v="1994-03-20T00:00:00Z"/>
        <d v="1993-04-04T00:00:00Z"/>
        <d v="1993-06-13T00:00:00Z"/>
        <d v="1992-10-12T00:00:00Z"/>
        <d v="1992-09-01T00:00:00Z"/>
        <d v="1992-04-05T00:00:00Z"/>
        <d v="1991-12-04T00:00:00Z"/>
        <d v="1991-12-03T00:00:00Z"/>
        <d v="1991-11-27T00:00:00Z"/>
        <d v="1991-03-24T00:00:00Z"/>
        <d v="1991-01-19T00:00:00Z"/>
        <d v="1990-04-01T00:00:00Z"/>
        <d v="1989-04-02T00:00:00Z"/>
        <d v="1988-02-05T00:00:00Z"/>
        <d v="1984-01-23T00:00:00Z"/>
        <d v="1983-12-26T00:00:00Z"/>
        <d v="1978-02-20T00:00:00Z"/>
        <d v="1977-04-30T00:00:00Z"/>
        <d v="1973-12-10T00:00:00Z"/>
        <d v="1973-12-01T00:00:00Z"/>
        <d v="1971-02-08T00:00:00Z"/>
        <d v="1971-01-18T00:00:00Z"/>
        <d v="1963-05-17T00:00:00Z"/>
        <m/>
      </sharedItems>
    </cacheField>
    <cacheField name="Number of Days as Champion" numFmtId="0">
      <sharedItems containsString="0" containsBlank="1" containsNumber="1" containsInteger="1">
        <n v="189.0"/>
        <n v="43.0"/>
        <n v="21.0"/>
        <n v="28.0"/>
        <n v="110.0"/>
        <n v="196.0"/>
        <n v="8.0"/>
        <n v="97.0"/>
        <n v="22.0"/>
        <n v="203.0"/>
        <n v="184.0"/>
        <n v="180.0"/>
        <n v="145.0"/>
        <n v="371.0"/>
        <n v="170.0"/>
        <n v="49.0"/>
        <n v="14.0"/>
        <n v="140.0"/>
        <n v="84.0"/>
        <n v="0.0"/>
        <n v="77.0"/>
        <n v="70.0"/>
        <n v="41.0"/>
        <n v="221.0"/>
        <n v="224.0"/>
        <n v="64.0"/>
        <n v="161.0"/>
        <n v="1.0"/>
        <n v="133.0"/>
        <n v="434.0"/>
        <n v="35.0"/>
        <n v="20.0"/>
        <n v="160.0"/>
        <n v="91.0"/>
        <n v="90.0"/>
        <n v="2.0"/>
        <n v="42.0"/>
        <n v="210.0"/>
        <n v="380.0"/>
        <n v="76.0"/>
        <n v="280.0"/>
        <n v="150.0"/>
        <n v="53.0"/>
        <n v="119.0"/>
        <n v="105.0"/>
        <n v="63.0"/>
        <n v="98.0"/>
        <n v="62.0"/>
        <n v="15.0"/>
        <n v="175.0"/>
        <n v="126.0"/>
        <n v="118.0"/>
        <n v="50.0"/>
        <n v="4.0"/>
        <n v="24.0"/>
        <n v="55.0"/>
        <n v="36.0"/>
        <n v="56.0"/>
        <n v="7.0"/>
        <n v="34.0"/>
        <n v="25.0"/>
        <n v="231.0"/>
        <n v="358.0"/>
        <n v="3.0"/>
        <n v="248.0"/>
        <n v="174.0"/>
        <n v="149.0"/>
        <n v="6.0"/>
        <n v="293.0"/>
        <n v="364.0"/>
        <n v="1474.0"/>
        <n v="2135.0"/>
        <n v="296.0"/>
        <n v="1237.0"/>
        <n v="9.0"/>
        <n v="1027.0"/>
        <n v="2803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erizing Data" cacheId="0" dataCaption="" rowGrandTotals="0" compact="0" compactData="0">
  <location ref="A1:C55" firstHeaderRow="0" firstDataRow="2" firstDataCol="0"/>
  <pivotFields>
    <pivotField name="Name" axis="axisRow" dataField="1" compact="0" outline="0" multipleItemSelectionAllowed="1" showAll="0" sortType="ascending">
      <items>
        <item h="1" x="54"/>
        <item x="32"/>
        <item x="9"/>
        <item x="19"/>
        <item x="46"/>
        <item x="21"/>
        <item x="3"/>
        <item x="28"/>
        <item x="48"/>
        <item x="40"/>
        <item x="2"/>
        <item x="11"/>
        <item x="37"/>
        <item x="1"/>
        <item x="49"/>
        <item x="53"/>
        <item x="31"/>
        <item x="18"/>
        <item x="8"/>
        <item x="13"/>
        <item x="5"/>
        <item x="17"/>
        <item x="26"/>
        <item x="22"/>
        <item x="30"/>
        <item x="52"/>
        <item x="25"/>
        <item x="23"/>
        <item x="10"/>
        <item x="12"/>
        <item x="35"/>
        <item x="39"/>
        <item x="7"/>
        <item x="27"/>
        <item x="34"/>
        <item x="33"/>
        <item x="51"/>
        <item x="6"/>
        <item x="43"/>
        <item x="20"/>
        <item x="42"/>
        <item x="24"/>
        <item x="0"/>
        <item x="14"/>
        <item x="44"/>
        <item x="36"/>
        <item x="16"/>
        <item x="38"/>
        <item x="50"/>
        <item x="47"/>
        <item x="4"/>
        <item x="15"/>
        <item x="45"/>
        <item x="29"/>
        <item x="41"/>
        <item t="default"/>
      </items>
    </pivotField>
    <pivotField name="Time Started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Reign Star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ign End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Number of Days as Champ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Number of Days as Champion" fld="4" baseField="0"/>
    <dataField name="COUNTA of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38"/>
    <col customWidth="1" min="3" max="3" width="17.63"/>
    <col customWidth="1" min="4" max="4" width="17.13"/>
    <col customWidth="1" min="5" max="5" width="24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5</v>
      </c>
      <c r="H1" s="5" t="s">
        <v>5</v>
      </c>
      <c r="I1" s="5" t="s">
        <v>5</v>
      </c>
      <c r="J1" s="5" t="s">
        <v>5</v>
      </c>
      <c r="K1" s="5" t="s">
        <v>5</v>
      </c>
      <c r="L1" s="5" t="s">
        <v>5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5</v>
      </c>
      <c r="W1" s="5" t="s">
        <v>5</v>
      </c>
      <c r="X1" s="5" t="s">
        <v>5</v>
      </c>
      <c r="Y1" s="5" t="s">
        <v>5</v>
      </c>
      <c r="Z1" s="5" t="s">
        <v>5</v>
      </c>
    </row>
    <row r="2">
      <c r="A2" s="6" t="s">
        <v>6</v>
      </c>
      <c r="B2" s="6" t="s">
        <v>7</v>
      </c>
      <c r="C2" s="7">
        <v>44654.0</v>
      </c>
      <c r="D2" s="8">
        <f>TODAY()</f>
        <v>44843</v>
      </c>
      <c r="E2" s="5">
        <f t="shared" ref="E2:E153" si="1">DATEDIF(C2,D2,"D")</f>
        <v>189</v>
      </c>
    </row>
    <row r="3">
      <c r="A3" s="6" t="s">
        <v>8</v>
      </c>
      <c r="B3" s="6" t="s">
        <v>9</v>
      </c>
      <c r="C3" s="9">
        <f>IFERROR(__xludf.DUMMYFUNCTION("SPLIT(B3,""-"")"),44611.0)</f>
        <v>44611</v>
      </c>
      <c r="D3" s="8">
        <f>IFERROR(__xludf.DUMMYFUNCTION("""COMPUTED_VALUE"""),44654.0)</f>
        <v>44654</v>
      </c>
      <c r="E3" s="5">
        <f t="shared" si="1"/>
        <v>43</v>
      </c>
      <c r="F3" s="10"/>
    </row>
    <row r="4">
      <c r="A4" s="6" t="s">
        <v>10</v>
      </c>
      <c r="B4" s="6" t="s">
        <v>11</v>
      </c>
      <c r="C4" s="9">
        <f>IFERROR(__xludf.DUMMYFUNCTION("SPLIT(B4,""-"")"),44590.0)</f>
        <v>44590</v>
      </c>
      <c r="D4" s="8">
        <f>IFERROR(__xludf.DUMMYFUNCTION("""COMPUTED_VALUE"""),44611.0)</f>
        <v>44611</v>
      </c>
      <c r="E4" s="5">
        <f t="shared" si="1"/>
        <v>21</v>
      </c>
    </row>
    <row r="5">
      <c r="A5" s="6" t="s">
        <v>8</v>
      </c>
      <c r="B5" s="6" t="s">
        <v>12</v>
      </c>
      <c r="C5" s="9">
        <f>IFERROR(__xludf.DUMMYFUNCTION("SPLIT(B5,""-"")"),44562.0)</f>
        <v>44562</v>
      </c>
      <c r="D5" s="8">
        <f>IFERROR(__xludf.DUMMYFUNCTION("""COMPUTED_VALUE"""),44590.0)</f>
        <v>44590</v>
      </c>
      <c r="E5" s="5">
        <f t="shared" si="1"/>
        <v>28</v>
      </c>
    </row>
    <row r="6">
      <c r="A6" s="6" t="s">
        <v>13</v>
      </c>
      <c r="B6" s="6" t="s">
        <v>14</v>
      </c>
      <c r="C6" s="9">
        <f>IFERROR(__xludf.DUMMYFUNCTION("SPLIT(B6,""-"")"),44452.0)</f>
        <v>44452</v>
      </c>
      <c r="D6" s="8">
        <f>IFERROR(__xludf.DUMMYFUNCTION("""COMPUTED_VALUE"""),44562.0)</f>
        <v>44562</v>
      </c>
      <c r="E6" s="5">
        <f t="shared" si="1"/>
        <v>110</v>
      </c>
    </row>
    <row r="7">
      <c r="A7" s="6" t="s">
        <v>10</v>
      </c>
      <c r="B7" s="6" t="s">
        <v>15</v>
      </c>
      <c r="C7" s="9">
        <f>IFERROR(__xludf.DUMMYFUNCTION("SPLIT(B7,""-"")"),44256.0)</f>
        <v>44256</v>
      </c>
      <c r="D7" s="8">
        <f>IFERROR(__xludf.DUMMYFUNCTION("""COMPUTED_VALUE"""),44452.0)</f>
        <v>44452</v>
      </c>
      <c r="E7" s="5">
        <f t="shared" si="1"/>
        <v>196</v>
      </c>
    </row>
    <row r="8">
      <c r="A8" s="6" t="s">
        <v>16</v>
      </c>
      <c r="B8" s="6" t="s">
        <v>17</v>
      </c>
      <c r="C8" s="9">
        <f>IFERROR(__xludf.DUMMYFUNCTION("SPLIT(B8,""-"")"),44248.0)</f>
        <v>44248</v>
      </c>
      <c r="D8" s="8">
        <f>IFERROR(__xludf.DUMMYFUNCTION("""COMPUTED_VALUE"""),44256.0)</f>
        <v>44256</v>
      </c>
      <c r="E8" s="5">
        <f t="shared" si="1"/>
        <v>8</v>
      </c>
    </row>
    <row r="9">
      <c r="A9" s="6" t="s">
        <v>18</v>
      </c>
      <c r="B9" s="6" t="s">
        <v>19</v>
      </c>
      <c r="C9" s="9">
        <f>IFERROR(__xludf.DUMMYFUNCTION("SPLIT(B9,""-"")"),44151.0)</f>
        <v>44151</v>
      </c>
      <c r="D9" s="8">
        <f>IFERROR(__xludf.DUMMYFUNCTION("""COMPUTED_VALUE"""),44248.0)</f>
        <v>44248</v>
      </c>
      <c r="E9" s="5">
        <f t="shared" si="1"/>
        <v>97</v>
      </c>
    </row>
    <row r="10">
      <c r="A10" s="6" t="s">
        <v>20</v>
      </c>
      <c r="B10" s="6" t="s">
        <v>21</v>
      </c>
      <c r="C10" s="9">
        <f>IFERROR(__xludf.DUMMYFUNCTION("SPLIT(B10,""-"")"),44129.0)</f>
        <v>44129</v>
      </c>
      <c r="D10" s="8">
        <f>IFERROR(__xludf.DUMMYFUNCTION("""COMPUTED_VALUE"""),44151.0)</f>
        <v>44151</v>
      </c>
      <c r="E10" s="5">
        <f t="shared" si="1"/>
        <v>22</v>
      </c>
    </row>
    <row r="11">
      <c r="A11" s="6" t="s">
        <v>18</v>
      </c>
      <c r="B11" s="6" t="s">
        <v>22</v>
      </c>
      <c r="C11" s="9">
        <f>IFERROR(__xludf.DUMMYFUNCTION("SPLIT(B11,""-"")"),43926.0)</f>
        <v>43926</v>
      </c>
      <c r="D11" s="8">
        <f>IFERROR(__xludf.DUMMYFUNCTION("""COMPUTED_VALUE"""),44129.0)</f>
        <v>44129</v>
      </c>
      <c r="E11" s="5">
        <f t="shared" si="1"/>
        <v>203</v>
      </c>
    </row>
    <row r="12">
      <c r="A12" s="6" t="s">
        <v>8</v>
      </c>
      <c r="B12" s="6" t="s">
        <v>23</v>
      </c>
      <c r="C12" s="9">
        <f>IFERROR(__xludf.DUMMYFUNCTION("SPLIT(B12,""-"")"),43742.0)</f>
        <v>43742</v>
      </c>
      <c r="D12" s="8">
        <f>IFERROR(__xludf.DUMMYFUNCTION("""COMPUTED_VALUE"""),43926.0)</f>
        <v>43926</v>
      </c>
      <c r="E12" s="5">
        <f t="shared" si="1"/>
        <v>184</v>
      </c>
    </row>
    <row r="13">
      <c r="A13" s="6" t="s">
        <v>8</v>
      </c>
      <c r="B13" s="6" t="s">
        <v>23</v>
      </c>
      <c r="C13" s="9">
        <f>IFERROR(__xludf.DUMMYFUNCTION("SPLIT(B13,""-"")"),43742.0)</f>
        <v>43742</v>
      </c>
      <c r="D13" s="8">
        <f>IFERROR(__xludf.DUMMYFUNCTION("""COMPUTED_VALUE"""),43926.0)</f>
        <v>43926</v>
      </c>
      <c r="E13" s="5">
        <f t="shared" si="1"/>
        <v>184</v>
      </c>
    </row>
    <row r="14">
      <c r="A14" s="6" t="s">
        <v>24</v>
      </c>
      <c r="B14" s="6" t="s">
        <v>25</v>
      </c>
      <c r="C14" s="9">
        <f>IFERROR(__xludf.DUMMYFUNCTION("SPLIT(B14,""-"")"),43562.0)</f>
        <v>43562</v>
      </c>
      <c r="D14" s="8">
        <f>IFERROR(__xludf.DUMMYFUNCTION("""COMPUTED_VALUE"""),43742.0)</f>
        <v>43742</v>
      </c>
      <c r="E14" s="5">
        <f t="shared" si="1"/>
        <v>180</v>
      </c>
    </row>
    <row r="15">
      <c r="A15" s="6" t="s">
        <v>26</v>
      </c>
      <c r="B15" s="6" t="s">
        <v>27</v>
      </c>
      <c r="C15" s="9">
        <f>IFERROR(__xludf.DUMMYFUNCTION("SPLIT(B15,""-"")"),43417.0)</f>
        <v>43417</v>
      </c>
      <c r="D15" s="8">
        <f>IFERROR(__xludf.DUMMYFUNCTION("""COMPUTED_VALUE"""),43562.0)</f>
        <v>43562</v>
      </c>
      <c r="E15" s="5">
        <f t="shared" si="1"/>
        <v>145</v>
      </c>
    </row>
    <row r="16">
      <c r="A16" s="6" t="s">
        <v>28</v>
      </c>
      <c r="B16" s="6" t="s">
        <v>29</v>
      </c>
      <c r="C16" s="9">
        <f>IFERROR(__xludf.DUMMYFUNCTION("SPLIT(B16,""-"")"),43046.0)</f>
        <v>43046</v>
      </c>
      <c r="D16" s="8">
        <f>IFERROR(__xludf.DUMMYFUNCTION("""COMPUTED_VALUE"""),43417.0)</f>
        <v>43417</v>
      </c>
      <c r="E16" s="5">
        <f t="shared" si="1"/>
        <v>371</v>
      </c>
    </row>
    <row r="17">
      <c r="A17" s="6" t="s">
        <v>30</v>
      </c>
      <c r="B17" s="6" t="s">
        <v>31</v>
      </c>
      <c r="C17" s="9">
        <f>IFERROR(__xludf.DUMMYFUNCTION("SPLIT(B17,""-"")"),42876.0)</f>
        <v>42876</v>
      </c>
      <c r="D17" s="8">
        <f>IFERROR(__xludf.DUMMYFUNCTION("""COMPUTED_VALUE"""),43046.0)</f>
        <v>43046</v>
      </c>
      <c r="E17" s="5">
        <f t="shared" si="1"/>
        <v>170</v>
      </c>
    </row>
    <row r="18">
      <c r="A18" s="6" t="s">
        <v>20</v>
      </c>
      <c r="B18" s="6" t="s">
        <v>32</v>
      </c>
      <c r="C18" s="9">
        <f>IFERROR(__xludf.DUMMYFUNCTION("SPLIT(B18,""-"")"),42827.0)</f>
        <v>42827</v>
      </c>
      <c r="D18" s="8">
        <f>IFERROR(__xludf.DUMMYFUNCTION("""COMPUTED_VALUE"""),42876.0)</f>
        <v>42876</v>
      </c>
      <c r="E18" s="5">
        <f t="shared" si="1"/>
        <v>49</v>
      </c>
    </row>
    <row r="19">
      <c r="A19" s="6" t="s">
        <v>33</v>
      </c>
      <c r="B19" s="6" t="s">
        <v>34</v>
      </c>
      <c r="C19" s="9">
        <f>IFERROR(__xludf.DUMMYFUNCTION("SPLIT(B19,""-"")"),42778.0)</f>
        <v>42778</v>
      </c>
      <c r="D19" s="8">
        <f>IFERROR(__xludf.DUMMYFUNCTION("""COMPUTED_VALUE"""),42827.0)</f>
        <v>42827</v>
      </c>
      <c r="E19" s="5">
        <f t="shared" si="1"/>
        <v>49</v>
      </c>
    </row>
    <row r="20">
      <c r="A20" s="6" t="s">
        <v>35</v>
      </c>
      <c r="B20" s="6" t="s">
        <v>36</v>
      </c>
      <c r="C20" s="9">
        <f>IFERROR(__xludf.DUMMYFUNCTION("SPLIT(B20,""-"")"),42764.0)</f>
        <v>42764</v>
      </c>
      <c r="D20" s="8">
        <f>IFERROR(__xludf.DUMMYFUNCTION("""COMPUTED_VALUE"""),42778.0)</f>
        <v>42778</v>
      </c>
      <c r="E20" s="5">
        <f t="shared" si="1"/>
        <v>14</v>
      </c>
    </row>
    <row r="21">
      <c r="A21" s="6" t="s">
        <v>28</v>
      </c>
      <c r="B21" s="6" t="s">
        <v>37</v>
      </c>
      <c r="C21" s="9">
        <f>IFERROR(__xludf.DUMMYFUNCTION("SPLIT(B21,""-"")"),42624.0)</f>
        <v>42624</v>
      </c>
      <c r="D21" s="8">
        <f>IFERROR(__xludf.DUMMYFUNCTION("""COMPUTED_VALUE"""),42764.0)</f>
        <v>42764</v>
      </c>
      <c r="E21" s="5">
        <f t="shared" si="1"/>
        <v>140</v>
      </c>
    </row>
    <row r="22">
      <c r="A22" s="6" t="s">
        <v>38</v>
      </c>
      <c r="B22" s="6" t="s">
        <v>39</v>
      </c>
      <c r="C22" s="9">
        <f>IFERROR(__xludf.DUMMYFUNCTION("SPLIT(B22,""-"")"),42540.0)</f>
        <v>42540</v>
      </c>
      <c r="D22" s="8">
        <f>IFERROR(__xludf.DUMMYFUNCTION("""COMPUTED_VALUE"""),42624.0)</f>
        <v>42624</v>
      </c>
      <c r="E22" s="5">
        <f t="shared" si="1"/>
        <v>84</v>
      </c>
    </row>
    <row r="23">
      <c r="A23" s="6" t="s">
        <v>40</v>
      </c>
      <c r="B23" s="11">
        <v>42540.0</v>
      </c>
      <c r="C23" s="9">
        <f>IFERROR(__xludf.DUMMYFUNCTION("SPLIT(B23,""-"")"),42540.0)</f>
        <v>42540</v>
      </c>
      <c r="D23" s="9">
        <f>IFERROR(__xludf.DUMMYFUNCTION("SPLIT(C23,""-"")"),42540.0)</f>
        <v>42540</v>
      </c>
      <c r="E23" s="5">
        <f t="shared" si="1"/>
        <v>0</v>
      </c>
    </row>
    <row r="24">
      <c r="A24" s="6" t="s">
        <v>6</v>
      </c>
      <c r="B24" s="6" t="s">
        <v>41</v>
      </c>
      <c r="C24" s="9">
        <f>IFERROR(__xludf.DUMMYFUNCTION("SPLIT(B24,""-"")"),42463.0)</f>
        <v>42463</v>
      </c>
      <c r="D24" s="8">
        <f>IFERROR(__xludf.DUMMYFUNCTION("""COMPUTED_VALUE"""),42540.0)</f>
        <v>42540</v>
      </c>
      <c r="E24" s="5">
        <f t="shared" si="1"/>
        <v>77</v>
      </c>
    </row>
    <row r="25">
      <c r="A25" s="6" t="s">
        <v>42</v>
      </c>
      <c r="B25" s="6" t="s">
        <v>43</v>
      </c>
      <c r="C25" s="9">
        <f>IFERROR(__xludf.DUMMYFUNCTION("SPLIT(B25,""-"")"),42393.0)</f>
        <v>42393</v>
      </c>
      <c r="D25" s="8">
        <f>IFERROR(__xludf.DUMMYFUNCTION("""COMPUTED_VALUE"""),42463.0)</f>
        <v>42463</v>
      </c>
      <c r="E25" s="5">
        <f t="shared" si="1"/>
        <v>70</v>
      </c>
    </row>
    <row r="26">
      <c r="A26" s="6" t="s">
        <v>6</v>
      </c>
      <c r="B26" s="6" t="s">
        <v>44</v>
      </c>
      <c r="C26" s="9">
        <f>IFERROR(__xludf.DUMMYFUNCTION("SPLIT(B26,""-"")"),42352.0)</f>
        <v>42352</v>
      </c>
      <c r="D26" s="8">
        <f>IFERROR(__xludf.DUMMYFUNCTION("""COMPUTED_VALUE"""),42393.0)</f>
        <v>42393</v>
      </c>
      <c r="E26" s="5">
        <f t="shared" si="1"/>
        <v>41</v>
      </c>
    </row>
    <row r="27">
      <c r="A27" s="6" t="s">
        <v>45</v>
      </c>
      <c r="B27" s="6" t="s">
        <v>46</v>
      </c>
      <c r="C27" s="9">
        <f>IFERROR(__xludf.DUMMYFUNCTION("SPLIT(B27,""-"")"),42330.0)</f>
        <v>42330</v>
      </c>
      <c r="D27" s="8">
        <f>IFERROR(__xludf.DUMMYFUNCTION("""COMPUTED_VALUE"""),42352.0)</f>
        <v>42352</v>
      </c>
      <c r="E27" s="5">
        <f t="shared" si="1"/>
        <v>22</v>
      </c>
    </row>
    <row r="28">
      <c r="A28" s="6" t="s">
        <v>6</v>
      </c>
      <c r="B28" s="11">
        <v>42330.0</v>
      </c>
      <c r="C28" s="9">
        <f>IFERROR(__xludf.DUMMYFUNCTION("SPLIT(B28,""-"")"),42330.0)</f>
        <v>42330</v>
      </c>
      <c r="D28" s="9">
        <f>IFERROR(__xludf.DUMMYFUNCTION("SPLIT(C28,""-"")"),42330.0)</f>
        <v>42330</v>
      </c>
      <c r="E28" s="5">
        <f t="shared" si="1"/>
        <v>0</v>
      </c>
    </row>
    <row r="29">
      <c r="A29" s="6" t="s">
        <v>40</v>
      </c>
      <c r="B29" s="6" t="s">
        <v>47</v>
      </c>
      <c r="C29" s="9">
        <f>IFERROR(__xludf.DUMMYFUNCTION("SPLIT(B29,""-"")"),42092.0)</f>
        <v>42092</v>
      </c>
      <c r="D29" s="8">
        <f>IFERROR(__xludf.DUMMYFUNCTION("""COMPUTED_VALUE"""),42313.0)</f>
        <v>42313</v>
      </c>
      <c r="E29" s="5">
        <f t="shared" si="1"/>
        <v>221</v>
      </c>
    </row>
    <row r="30">
      <c r="A30" s="6" t="s">
        <v>8</v>
      </c>
      <c r="B30" s="6" t="s">
        <v>48</v>
      </c>
      <c r="C30" s="9">
        <f>IFERROR(__xludf.DUMMYFUNCTION("SPLIT(B30,""-"")"),41868.0)</f>
        <v>41868</v>
      </c>
      <c r="D30" s="8">
        <f>IFERROR(__xludf.DUMMYFUNCTION("""COMPUTED_VALUE"""),42092.0)</f>
        <v>42092</v>
      </c>
      <c r="E30" s="5">
        <f t="shared" si="1"/>
        <v>224</v>
      </c>
    </row>
    <row r="31">
      <c r="A31" s="6" t="s">
        <v>35</v>
      </c>
      <c r="B31" s="6" t="s">
        <v>49</v>
      </c>
      <c r="C31" s="9">
        <f>IFERROR(__xludf.DUMMYFUNCTION("SPLIT(B31,""-"")"),41819.0)</f>
        <v>41819</v>
      </c>
      <c r="D31" s="8">
        <f>IFERROR(__xludf.DUMMYFUNCTION("""COMPUTED_VALUE"""),41868.0)</f>
        <v>41868</v>
      </c>
      <c r="E31" s="5">
        <f t="shared" si="1"/>
        <v>49</v>
      </c>
    </row>
    <row r="32">
      <c r="A32" s="6" t="s">
        <v>26</v>
      </c>
      <c r="B32" s="6" t="s">
        <v>50</v>
      </c>
      <c r="C32" s="9">
        <f>IFERROR(__xludf.DUMMYFUNCTION("SPLIT(B32,""-"")"),41735.0)</f>
        <v>41735</v>
      </c>
      <c r="D32" s="8">
        <f>IFERROR(__xludf.DUMMYFUNCTION("""COMPUTED_VALUE"""),41799.0)</f>
        <v>41799</v>
      </c>
      <c r="E32" s="5">
        <f t="shared" si="1"/>
        <v>64</v>
      </c>
    </row>
    <row r="33">
      <c r="A33" s="6" t="s">
        <v>20</v>
      </c>
      <c r="B33" s="6" t="s">
        <v>51</v>
      </c>
      <c r="C33" s="9">
        <f>IFERROR(__xludf.DUMMYFUNCTION("SPLIT(B33,""-"")"),41574.0)</f>
        <v>41574</v>
      </c>
      <c r="D33" s="8">
        <f>IFERROR(__xludf.DUMMYFUNCTION("""COMPUTED_VALUE"""),41735.0)</f>
        <v>41735</v>
      </c>
      <c r="E33" s="5">
        <f t="shared" si="1"/>
        <v>161</v>
      </c>
    </row>
    <row r="34">
      <c r="A34" s="6" t="s">
        <v>26</v>
      </c>
      <c r="B34" s="6" t="s">
        <v>52</v>
      </c>
      <c r="C34" s="9">
        <f>IFERROR(__xludf.DUMMYFUNCTION("SPLIT(B34,""-"")"),41532.0)</f>
        <v>41532</v>
      </c>
      <c r="D34" s="8">
        <f>IFERROR(__xludf.DUMMYFUNCTION("""COMPUTED_VALUE"""),41533.0)</f>
        <v>41533</v>
      </c>
      <c r="E34" s="5">
        <f t="shared" si="1"/>
        <v>1</v>
      </c>
    </row>
    <row r="35">
      <c r="A35" s="6" t="s">
        <v>20</v>
      </c>
      <c r="B35" s="6" t="s">
        <v>53</v>
      </c>
      <c r="C35" s="9">
        <f>IFERROR(__xludf.DUMMYFUNCTION("SPLIT(B35,""-"")"),41504.0)</f>
        <v>41504</v>
      </c>
      <c r="D35" s="8">
        <f>IFERROR(__xludf.DUMMYFUNCTION("""COMPUTED_VALUE"""),41532.0)</f>
        <v>41532</v>
      </c>
      <c r="E35" s="5">
        <f t="shared" si="1"/>
        <v>28</v>
      </c>
    </row>
    <row r="36">
      <c r="A36" s="6" t="s">
        <v>26</v>
      </c>
      <c r="B36" s="11">
        <v>41504.0</v>
      </c>
      <c r="C36" s="9">
        <f>IFERROR(__xludf.DUMMYFUNCTION("SPLIT(B36,""-"")"),41504.0)</f>
        <v>41504</v>
      </c>
      <c r="D36" s="9">
        <f>IFERROR(__xludf.DUMMYFUNCTION("SPLIT(C36,""-"")"),41504.0)</f>
        <v>41504</v>
      </c>
      <c r="E36" s="5">
        <f t="shared" si="1"/>
        <v>0</v>
      </c>
    </row>
    <row r="37">
      <c r="A37" s="6" t="s">
        <v>35</v>
      </c>
      <c r="B37" s="6" t="s">
        <v>54</v>
      </c>
      <c r="C37" s="9">
        <f>IFERROR(__xludf.DUMMYFUNCTION("SPLIT(B37,""-"")"),41371.0)</f>
        <v>41371</v>
      </c>
      <c r="D37" s="8">
        <f>IFERROR(__xludf.DUMMYFUNCTION("""COMPUTED_VALUE"""),41504.0)</f>
        <v>41504</v>
      </c>
      <c r="E37" s="5">
        <f t="shared" si="1"/>
        <v>133</v>
      </c>
    </row>
    <row r="38">
      <c r="A38" s="6" t="s">
        <v>55</v>
      </c>
      <c r="B38" s="6" t="s">
        <v>56</v>
      </c>
      <c r="C38" s="9">
        <f>IFERROR(__xludf.DUMMYFUNCTION("SPLIT(B38,""-"")"),41301.0)</f>
        <v>41301</v>
      </c>
      <c r="D38" s="8">
        <f>IFERROR(__xludf.DUMMYFUNCTION("""COMPUTED_VALUE"""),41371.0)</f>
        <v>41371</v>
      </c>
      <c r="E38" s="5">
        <f t="shared" si="1"/>
        <v>70</v>
      </c>
    </row>
    <row r="39">
      <c r="A39" s="6" t="s">
        <v>57</v>
      </c>
      <c r="B39" s="6" t="s">
        <v>58</v>
      </c>
      <c r="C39" s="9">
        <f>IFERROR(__xludf.DUMMYFUNCTION("SPLIT(B39,""-"")"),40867.0)</f>
        <v>40867</v>
      </c>
      <c r="D39" s="8">
        <f>IFERROR(__xludf.DUMMYFUNCTION("""COMPUTED_VALUE"""),41301.0)</f>
        <v>41301</v>
      </c>
      <c r="E39" s="5">
        <f t="shared" si="1"/>
        <v>434</v>
      </c>
    </row>
    <row r="40">
      <c r="A40" s="6" t="s">
        <v>59</v>
      </c>
      <c r="B40" s="6" t="s">
        <v>60</v>
      </c>
      <c r="C40" s="9">
        <f>IFERROR(__xludf.DUMMYFUNCTION("SPLIT(B40,""-"")"),40818.0)</f>
        <v>40818</v>
      </c>
      <c r="D40" s="8">
        <f>IFERROR(__xludf.DUMMYFUNCTION("""COMPUTED_VALUE"""),40867.0)</f>
        <v>40867</v>
      </c>
      <c r="E40" s="5">
        <f t="shared" si="1"/>
        <v>49</v>
      </c>
    </row>
    <row r="41">
      <c r="A41" s="6" t="s">
        <v>35</v>
      </c>
      <c r="B41" s="6" t="s">
        <v>61</v>
      </c>
      <c r="C41" s="9">
        <f>IFERROR(__xludf.DUMMYFUNCTION("SPLIT(B41,""-"")"),40804.0)</f>
        <v>40804</v>
      </c>
      <c r="D41" s="8">
        <f>IFERROR(__xludf.DUMMYFUNCTION("""COMPUTED_VALUE"""),40818.0)</f>
        <v>40818</v>
      </c>
      <c r="E41" s="5">
        <f t="shared" si="1"/>
        <v>14</v>
      </c>
    </row>
    <row r="42">
      <c r="A42" s="6" t="s">
        <v>59</v>
      </c>
      <c r="B42" s="6" t="s">
        <v>62</v>
      </c>
      <c r="C42" s="9">
        <f>IFERROR(__xludf.DUMMYFUNCTION("SPLIT(B42,""-"")"),40769.0)</f>
        <v>40769</v>
      </c>
      <c r="D42" s="8">
        <f>IFERROR(__xludf.DUMMYFUNCTION("""COMPUTED_VALUE"""),40804.0)</f>
        <v>40804</v>
      </c>
      <c r="E42" s="5">
        <f t="shared" si="1"/>
        <v>35</v>
      </c>
    </row>
    <row r="43">
      <c r="A43" s="6" t="s">
        <v>35</v>
      </c>
      <c r="B43" s="6" t="s">
        <v>63</v>
      </c>
      <c r="C43" s="9">
        <f>IFERROR(__xludf.DUMMYFUNCTION("SPLIT(B43,""-"")"),40749.0)</f>
        <v>40749</v>
      </c>
      <c r="D43" s="8">
        <f>IFERROR(__xludf.DUMMYFUNCTION("""COMPUTED_VALUE"""),40769.0)</f>
        <v>40769</v>
      </c>
      <c r="E43" s="5">
        <f t="shared" si="1"/>
        <v>20</v>
      </c>
    </row>
    <row r="44">
      <c r="A44" s="6" t="s">
        <v>64</v>
      </c>
      <c r="B44" s="11">
        <v>40749.0</v>
      </c>
      <c r="C44" s="9">
        <f>IFERROR(__xludf.DUMMYFUNCTION("SPLIT(B44,""-"")"),40749.0)</f>
        <v>40749</v>
      </c>
      <c r="D44" s="9">
        <f>IFERROR(__xludf.DUMMYFUNCTION("SPLIT(C44,""-"")"),40749.0)</f>
        <v>40749</v>
      </c>
      <c r="E44" s="5">
        <f t="shared" si="1"/>
        <v>0</v>
      </c>
    </row>
    <row r="45">
      <c r="A45" s="6" t="s">
        <v>57</v>
      </c>
      <c r="B45" s="11">
        <v>40741.0</v>
      </c>
      <c r="C45" s="9">
        <f>IFERROR(__xludf.DUMMYFUNCTION("SPLIT(B45,""-"")"),40741.0)</f>
        <v>40741</v>
      </c>
      <c r="D45" s="9">
        <f>IFERROR(__xludf.DUMMYFUNCTION("SPLIT(C45,""-"")"),40741.0)</f>
        <v>40741</v>
      </c>
      <c r="E45" s="5">
        <f t="shared" si="1"/>
        <v>0</v>
      </c>
    </row>
    <row r="46">
      <c r="A46" s="6" t="s">
        <v>35</v>
      </c>
      <c r="B46" s="6" t="s">
        <v>65</v>
      </c>
      <c r="C46" s="9">
        <f>IFERROR(__xludf.DUMMYFUNCTION("SPLIT(B46,""-"")"),40664.0)</f>
        <v>40664</v>
      </c>
      <c r="D46" s="8">
        <f>IFERROR(__xludf.DUMMYFUNCTION("""COMPUTED_VALUE"""),40741.0)</f>
        <v>40741</v>
      </c>
      <c r="E46" s="5">
        <f t="shared" si="1"/>
        <v>77</v>
      </c>
    </row>
    <row r="47">
      <c r="A47" s="6" t="s">
        <v>16</v>
      </c>
      <c r="B47" s="6" t="s">
        <v>66</v>
      </c>
      <c r="C47" s="9">
        <f>IFERROR(__xludf.DUMMYFUNCTION("SPLIT(B47,""-"")"),40504.0)</f>
        <v>40504</v>
      </c>
      <c r="D47" s="8">
        <f>IFERROR(__xludf.DUMMYFUNCTION("""COMPUTED_VALUE"""),40664.0)</f>
        <v>40664</v>
      </c>
      <c r="E47" s="5">
        <f t="shared" si="1"/>
        <v>160</v>
      </c>
    </row>
    <row r="48">
      <c r="A48" s="6" t="s">
        <v>20</v>
      </c>
      <c r="B48" s="6" t="s">
        <v>67</v>
      </c>
      <c r="C48" s="9">
        <f>IFERROR(__xludf.DUMMYFUNCTION("SPLIT(B48,""-"")"),40440.0)</f>
        <v>40440</v>
      </c>
      <c r="D48" s="8">
        <f>IFERROR(__xludf.DUMMYFUNCTION("""COMPUTED_VALUE"""),40504.0)</f>
        <v>40504</v>
      </c>
      <c r="E48" s="5">
        <f t="shared" si="1"/>
        <v>64</v>
      </c>
    </row>
    <row r="49">
      <c r="A49" s="6" t="s">
        <v>45</v>
      </c>
      <c r="B49" s="6" t="s">
        <v>68</v>
      </c>
      <c r="C49" s="9">
        <f>IFERROR(__xludf.DUMMYFUNCTION("SPLIT(B49,""-"")"),40349.0)</f>
        <v>40349</v>
      </c>
      <c r="D49" s="8">
        <f>IFERROR(__xludf.DUMMYFUNCTION("""COMPUTED_VALUE"""),40440.0)</f>
        <v>40440</v>
      </c>
      <c r="E49" s="5">
        <f t="shared" si="1"/>
        <v>91</v>
      </c>
    </row>
    <row r="50">
      <c r="A50" s="6" t="s">
        <v>35</v>
      </c>
      <c r="B50" s="6" t="s">
        <v>69</v>
      </c>
      <c r="C50" s="9">
        <f>IFERROR(__xludf.DUMMYFUNCTION("SPLIT(B50,""-"")"),40265.0)</f>
        <v>40265</v>
      </c>
      <c r="D50" s="8">
        <f>IFERROR(__xludf.DUMMYFUNCTION("""COMPUTED_VALUE"""),40349.0)</f>
        <v>40349</v>
      </c>
      <c r="E50" s="5">
        <f t="shared" si="1"/>
        <v>84</v>
      </c>
    </row>
    <row r="51">
      <c r="A51" s="6" t="s">
        <v>70</v>
      </c>
      <c r="B51" s="6" t="s">
        <v>71</v>
      </c>
      <c r="C51" s="9">
        <f>IFERROR(__xludf.DUMMYFUNCTION("SPLIT(B51,""-"")"),40230.0)</f>
        <v>40230</v>
      </c>
      <c r="D51" s="8">
        <f>IFERROR(__xludf.DUMMYFUNCTION("""COMPUTED_VALUE"""),40265.0)</f>
        <v>40265</v>
      </c>
      <c r="E51" s="5">
        <f t="shared" si="1"/>
        <v>35</v>
      </c>
    </row>
    <row r="52">
      <c r="A52" s="6" t="s">
        <v>35</v>
      </c>
      <c r="B52" s="11">
        <v>40230.0</v>
      </c>
      <c r="C52" s="9">
        <f>IFERROR(__xludf.DUMMYFUNCTION("SPLIT(B52,""-"")"),40230.0)</f>
        <v>40230</v>
      </c>
      <c r="D52" s="9">
        <f>IFERROR(__xludf.DUMMYFUNCTION("SPLIT(C52,""-"")"),40230.0)</f>
        <v>40230</v>
      </c>
      <c r="E52" s="5">
        <f t="shared" si="1"/>
        <v>0</v>
      </c>
    </row>
    <row r="53">
      <c r="A53" s="6" t="s">
        <v>45</v>
      </c>
      <c r="B53" s="6" t="s">
        <v>72</v>
      </c>
      <c r="C53" s="9">
        <f>IFERROR(__xludf.DUMMYFUNCTION("SPLIT(B53,""-"")"),40160.0)</f>
        <v>40160</v>
      </c>
      <c r="D53" s="8">
        <f>IFERROR(__xludf.DUMMYFUNCTION("""COMPUTED_VALUE"""),40230.0)</f>
        <v>40230</v>
      </c>
      <c r="E53" s="5">
        <f t="shared" si="1"/>
        <v>70</v>
      </c>
    </row>
    <row r="54">
      <c r="A54" s="6" t="s">
        <v>45</v>
      </c>
      <c r="B54" s="6" t="s">
        <v>72</v>
      </c>
      <c r="C54" s="9">
        <f>IFERROR(__xludf.DUMMYFUNCTION("SPLIT(B54,""-"")"),40160.0)</f>
        <v>40160</v>
      </c>
      <c r="D54" s="8">
        <f>IFERROR(__xludf.DUMMYFUNCTION("""COMPUTED_VALUE"""),40230.0)</f>
        <v>40230</v>
      </c>
      <c r="E54" s="5">
        <f t="shared" si="1"/>
        <v>70</v>
      </c>
    </row>
    <row r="55">
      <c r="A55" s="6" t="s">
        <v>35</v>
      </c>
      <c r="B55" s="6" t="s">
        <v>73</v>
      </c>
      <c r="C55" s="9">
        <f>IFERROR(__xludf.DUMMYFUNCTION("SPLIT(B55,""-"")"),40111.0)</f>
        <v>40111</v>
      </c>
      <c r="D55" s="8">
        <f>IFERROR(__xludf.DUMMYFUNCTION("""COMPUTED_VALUE"""),40160.0)</f>
        <v>40160</v>
      </c>
      <c r="E55" s="5">
        <f t="shared" si="1"/>
        <v>49</v>
      </c>
    </row>
    <row r="56">
      <c r="A56" s="6" t="s">
        <v>20</v>
      </c>
      <c r="B56" s="6" t="s">
        <v>74</v>
      </c>
      <c r="C56" s="9">
        <f>IFERROR(__xludf.DUMMYFUNCTION("SPLIT(B56,""-"")"),40090.0)</f>
        <v>40090</v>
      </c>
      <c r="D56" s="8">
        <f>IFERROR(__xludf.DUMMYFUNCTION("""COMPUTED_VALUE"""),40111.0)</f>
        <v>40111</v>
      </c>
      <c r="E56" s="5">
        <f t="shared" si="1"/>
        <v>21</v>
      </c>
    </row>
    <row r="57">
      <c r="A57" s="6" t="s">
        <v>35</v>
      </c>
      <c r="B57" s="6" t="s">
        <v>75</v>
      </c>
      <c r="C57" s="9">
        <f>IFERROR(__xludf.DUMMYFUNCTION("SPLIT(B57,""-"")"),40069.0)</f>
        <v>40069</v>
      </c>
      <c r="D57" s="8">
        <f>IFERROR(__xludf.DUMMYFUNCTION("""COMPUTED_VALUE"""),40090.0)</f>
        <v>40090</v>
      </c>
      <c r="E57" s="5">
        <f t="shared" si="1"/>
        <v>21</v>
      </c>
    </row>
    <row r="58">
      <c r="A58" s="6" t="s">
        <v>20</v>
      </c>
      <c r="B58" s="6" t="s">
        <v>76</v>
      </c>
      <c r="C58" s="9">
        <f>IFERROR(__xludf.DUMMYFUNCTION("SPLIT(B58,""-"")"),39979.0)</f>
        <v>39979</v>
      </c>
      <c r="D58" s="8">
        <f>IFERROR(__xludf.DUMMYFUNCTION("""COMPUTED_VALUE"""),40069.0)</f>
        <v>40069</v>
      </c>
      <c r="E58" s="5">
        <f t="shared" si="1"/>
        <v>90</v>
      </c>
    </row>
    <row r="59">
      <c r="A59" s="6" t="s">
        <v>70</v>
      </c>
      <c r="B59" s="6" t="s">
        <v>77</v>
      </c>
      <c r="C59" s="9">
        <f>IFERROR(__xludf.DUMMYFUNCTION("SPLIT(B59,""-"")"),39971.0)</f>
        <v>39971</v>
      </c>
      <c r="D59" s="8">
        <f>IFERROR(__xludf.DUMMYFUNCTION("""COMPUTED_VALUE"""),39973.0)</f>
        <v>39973</v>
      </c>
      <c r="E59" s="5">
        <f t="shared" si="1"/>
        <v>2</v>
      </c>
    </row>
    <row r="60">
      <c r="A60" s="6" t="s">
        <v>20</v>
      </c>
      <c r="B60" s="6" t="s">
        <v>78</v>
      </c>
      <c r="C60" s="9">
        <f>IFERROR(__xludf.DUMMYFUNCTION("SPLIT(B60,""-"")"),39929.0)</f>
        <v>39929</v>
      </c>
      <c r="D60" s="8">
        <f>IFERROR(__xludf.DUMMYFUNCTION("""COMPUTED_VALUE"""),39971.0)</f>
        <v>39971</v>
      </c>
      <c r="E60" s="5">
        <f t="shared" si="1"/>
        <v>42</v>
      </c>
    </row>
    <row r="61">
      <c r="A61" s="6" t="s">
        <v>42</v>
      </c>
      <c r="B61" s="6" t="s">
        <v>79</v>
      </c>
      <c r="C61" s="9">
        <f>IFERROR(__xludf.DUMMYFUNCTION("SPLIT(B61,""-"")"),39859.0)</f>
        <v>39859</v>
      </c>
      <c r="D61" s="8">
        <f>IFERROR(__xludf.DUMMYFUNCTION("""COMPUTED_VALUE"""),39929.0)</f>
        <v>39929</v>
      </c>
      <c r="E61" s="5">
        <f t="shared" si="1"/>
        <v>70</v>
      </c>
    </row>
    <row r="62">
      <c r="A62" s="6" t="s">
        <v>80</v>
      </c>
      <c r="B62" s="6" t="s">
        <v>81</v>
      </c>
      <c r="C62" s="9">
        <f>IFERROR(__xludf.DUMMYFUNCTION("SPLIT(B62,""-"")"),39838.0)</f>
        <v>39838</v>
      </c>
      <c r="D62" s="8">
        <f>IFERROR(__xludf.DUMMYFUNCTION("""COMPUTED_VALUE"""),39859.0)</f>
        <v>39859</v>
      </c>
      <c r="E62" s="5">
        <f t="shared" si="1"/>
        <v>21</v>
      </c>
    </row>
    <row r="63">
      <c r="A63" s="6" t="s">
        <v>82</v>
      </c>
      <c r="B63" s="6" t="s">
        <v>83</v>
      </c>
      <c r="C63" s="9">
        <f>IFERROR(__xludf.DUMMYFUNCTION("SPLIT(B63,""-"")"),39796.0)</f>
        <v>39796</v>
      </c>
      <c r="D63" s="8">
        <f>IFERROR(__xludf.DUMMYFUNCTION("""COMPUTED_VALUE"""),39838.0)</f>
        <v>39838</v>
      </c>
      <c r="E63" s="5">
        <f t="shared" si="1"/>
        <v>42</v>
      </c>
    </row>
    <row r="64">
      <c r="A64" s="6" t="s">
        <v>80</v>
      </c>
      <c r="B64" s="6" t="s">
        <v>84</v>
      </c>
      <c r="C64" s="9">
        <f>IFERROR(__xludf.DUMMYFUNCTION("SPLIT(B64,""-"")"),39775.0)</f>
        <v>39775</v>
      </c>
      <c r="D64" s="8">
        <f>IFERROR(__xludf.DUMMYFUNCTION("""COMPUTED_VALUE"""),39796.0)</f>
        <v>39796</v>
      </c>
      <c r="E64" s="5">
        <f t="shared" si="1"/>
        <v>21</v>
      </c>
    </row>
    <row r="65">
      <c r="A65" s="6" t="s">
        <v>42</v>
      </c>
      <c r="B65" s="6" t="s">
        <v>85</v>
      </c>
      <c r="C65" s="9">
        <f>IFERROR(__xludf.DUMMYFUNCTION("SPLIT(B65,""-"")"),39565.0)</f>
        <v>39565</v>
      </c>
      <c r="D65" s="8">
        <f>IFERROR(__xludf.DUMMYFUNCTION("""COMPUTED_VALUE"""),39775.0)</f>
        <v>39775</v>
      </c>
      <c r="E65" s="5">
        <f t="shared" si="1"/>
        <v>210</v>
      </c>
    </row>
    <row r="66">
      <c r="A66" s="6" t="s">
        <v>20</v>
      </c>
      <c r="B66" s="6" t="s">
        <v>86</v>
      </c>
      <c r="C66" s="9">
        <f>IFERROR(__xludf.DUMMYFUNCTION("SPLIT(B66,""-"")"),39362.0)</f>
        <v>39362</v>
      </c>
      <c r="D66" s="8">
        <f>IFERROR(__xludf.DUMMYFUNCTION("""COMPUTED_VALUE"""),39565.0)</f>
        <v>39565</v>
      </c>
      <c r="E66" s="5">
        <f t="shared" si="1"/>
        <v>203</v>
      </c>
    </row>
    <row r="67">
      <c r="A67" s="6" t="s">
        <v>42</v>
      </c>
      <c r="B67" s="11">
        <v>39362.0</v>
      </c>
      <c r="C67" s="9">
        <f>IFERROR(__xludf.DUMMYFUNCTION("SPLIT(B67,""-"")"),39362.0)</f>
        <v>39362</v>
      </c>
      <c r="D67" s="9">
        <f>IFERROR(__xludf.DUMMYFUNCTION("SPLIT(C67,""-"")"),39362.0)</f>
        <v>39362</v>
      </c>
      <c r="E67" s="5">
        <f t="shared" si="1"/>
        <v>0</v>
      </c>
    </row>
    <row r="68">
      <c r="A68" s="6" t="s">
        <v>20</v>
      </c>
      <c r="B68" s="11">
        <v>39362.0</v>
      </c>
      <c r="C68" s="9">
        <f>IFERROR(__xludf.DUMMYFUNCTION("SPLIT(B68,""-"")"),39362.0)</f>
        <v>39362</v>
      </c>
      <c r="D68" s="9">
        <f>IFERROR(__xludf.DUMMYFUNCTION("SPLIT(C68,""-"")"),39362.0)</f>
        <v>39362</v>
      </c>
      <c r="E68" s="5">
        <f t="shared" si="1"/>
        <v>0</v>
      </c>
    </row>
    <row r="69">
      <c r="A69" s="6" t="s">
        <v>35</v>
      </c>
      <c r="B69" s="6" t="s">
        <v>87</v>
      </c>
      <c r="C69" s="9">
        <f>IFERROR(__xludf.DUMMYFUNCTION("SPLIT(B69,""-"")"),38977.0)</f>
        <v>38977</v>
      </c>
      <c r="D69" s="8">
        <f>IFERROR(__xludf.DUMMYFUNCTION("""COMPUTED_VALUE"""),39357.0)</f>
        <v>39357</v>
      </c>
      <c r="E69" s="5">
        <f t="shared" si="1"/>
        <v>380</v>
      </c>
    </row>
    <row r="70">
      <c r="A70" s="6" t="s">
        <v>80</v>
      </c>
      <c r="B70" s="6" t="s">
        <v>88</v>
      </c>
      <c r="C70" s="9">
        <f>IFERROR(__xludf.DUMMYFUNCTION("SPLIT(B70,""-"")"),38901.0)</f>
        <v>38901</v>
      </c>
      <c r="D70" s="8">
        <f>IFERROR(__xludf.DUMMYFUNCTION("""COMPUTED_VALUE"""),38977.0)</f>
        <v>38977</v>
      </c>
      <c r="E70" s="5">
        <f t="shared" si="1"/>
        <v>76</v>
      </c>
    </row>
    <row r="71">
      <c r="A71" s="6" t="s">
        <v>89</v>
      </c>
      <c r="B71" s="6" t="s">
        <v>90</v>
      </c>
      <c r="C71" s="9">
        <f>IFERROR(__xludf.DUMMYFUNCTION("SPLIT(B71,""-"")"),38879.0)</f>
        <v>38879</v>
      </c>
      <c r="D71" s="8">
        <f>IFERROR(__xludf.DUMMYFUNCTION("""COMPUTED_VALUE"""),38901.0)</f>
        <v>38901</v>
      </c>
      <c r="E71" s="5">
        <f t="shared" si="1"/>
        <v>22</v>
      </c>
    </row>
    <row r="72">
      <c r="A72" s="6" t="s">
        <v>35</v>
      </c>
      <c r="B72" s="6" t="s">
        <v>91</v>
      </c>
      <c r="C72" s="9">
        <f>IFERROR(__xludf.DUMMYFUNCTION("SPLIT(B72,""-"")"),38746.0)</f>
        <v>38746</v>
      </c>
      <c r="D72" s="8">
        <f>IFERROR(__xludf.DUMMYFUNCTION("""COMPUTED_VALUE"""),38879.0)</f>
        <v>38879</v>
      </c>
      <c r="E72" s="5">
        <f t="shared" si="1"/>
        <v>133</v>
      </c>
    </row>
    <row r="73">
      <c r="A73" s="6" t="s">
        <v>80</v>
      </c>
      <c r="B73" s="6" t="s">
        <v>92</v>
      </c>
      <c r="C73" s="9">
        <f>IFERROR(__xludf.DUMMYFUNCTION("SPLIT(B73,""-"")"),38725.0)</f>
        <v>38725</v>
      </c>
      <c r="D73" s="8">
        <f>IFERROR(__xludf.DUMMYFUNCTION("""COMPUTED_VALUE"""),38746.0)</f>
        <v>38746</v>
      </c>
      <c r="E73" s="5">
        <f t="shared" si="1"/>
        <v>21</v>
      </c>
    </row>
    <row r="74">
      <c r="A74" s="6" t="s">
        <v>35</v>
      </c>
      <c r="B74" s="6" t="s">
        <v>93</v>
      </c>
      <c r="C74" s="9">
        <f>IFERROR(__xludf.DUMMYFUNCTION("SPLIT(B74,""-"")"),38445.0)</f>
        <v>38445</v>
      </c>
      <c r="D74" s="8">
        <f>IFERROR(__xludf.DUMMYFUNCTION("""COMPUTED_VALUE"""),38725.0)</f>
        <v>38725</v>
      </c>
      <c r="E74" s="5">
        <f t="shared" si="1"/>
        <v>280</v>
      </c>
    </row>
    <row r="75">
      <c r="A75" s="6" t="s">
        <v>94</v>
      </c>
      <c r="B75" s="6" t="s">
        <v>95</v>
      </c>
      <c r="C75" s="9">
        <f>IFERROR(__xludf.DUMMYFUNCTION("SPLIT(B75,""-"")"),38165.0)</f>
        <v>38165</v>
      </c>
      <c r="D75" s="8">
        <f>IFERROR(__xludf.DUMMYFUNCTION("""COMPUTED_VALUE"""),38445.0)</f>
        <v>38445</v>
      </c>
      <c r="E75" s="5">
        <f t="shared" si="1"/>
        <v>280</v>
      </c>
    </row>
    <row r="76">
      <c r="A76" s="6" t="s">
        <v>96</v>
      </c>
      <c r="B76" s="6" t="s">
        <v>97</v>
      </c>
      <c r="C76" s="9">
        <f>IFERROR(__xludf.DUMMYFUNCTION("SPLIT(B76,""-"")"),38032.0)</f>
        <v>38032</v>
      </c>
      <c r="D76" s="8">
        <f>IFERROR(__xludf.DUMMYFUNCTION("""COMPUTED_VALUE"""),38165.0)</f>
        <v>38165</v>
      </c>
      <c r="E76" s="5">
        <f t="shared" si="1"/>
        <v>133</v>
      </c>
    </row>
    <row r="77">
      <c r="A77" s="6" t="s">
        <v>8</v>
      </c>
      <c r="B77" s="6" t="s">
        <v>98</v>
      </c>
      <c r="C77" s="9">
        <f>IFERROR(__xludf.DUMMYFUNCTION("SPLIT(B77,""-"")"),37882.0)</f>
        <v>37882</v>
      </c>
      <c r="D77" s="8">
        <f>IFERROR(__xludf.DUMMYFUNCTION("""COMPUTED_VALUE"""),38032.0)</f>
        <v>38032</v>
      </c>
      <c r="E77" s="5">
        <f t="shared" si="1"/>
        <v>150</v>
      </c>
    </row>
    <row r="78">
      <c r="A78" s="6" t="s">
        <v>99</v>
      </c>
      <c r="B78" s="6" t="s">
        <v>100</v>
      </c>
      <c r="C78" s="9">
        <f>IFERROR(__xludf.DUMMYFUNCTION("SPLIT(B78,""-"")"),37829.0)</f>
        <v>37829</v>
      </c>
      <c r="D78" s="8">
        <f>IFERROR(__xludf.DUMMYFUNCTION("""COMPUTED_VALUE"""),37882.0)</f>
        <v>37882</v>
      </c>
      <c r="E78" s="5">
        <f t="shared" si="1"/>
        <v>53</v>
      </c>
    </row>
    <row r="79">
      <c r="A79" s="6" t="s">
        <v>8</v>
      </c>
      <c r="B79" s="6" t="s">
        <v>101</v>
      </c>
      <c r="C79" s="9">
        <f>IFERROR(__xludf.DUMMYFUNCTION("SPLIT(B79,""-"")"),37710.0)</f>
        <v>37710</v>
      </c>
      <c r="D79" s="8">
        <f>IFERROR(__xludf.DUMMYFUNCTION("""COMPUTED_VALUE"""),37829.0)</f>
        <v>37829</v>
      </c>
      <c r="E79" s="5">
        <f t="shared" si="1"/>
        <v>119</v>
      </c>
    </row>
    <row r="80">
      <c r="A80" s="6" t="s">
        <v>99</v>
      </c>
      <c r="B80" s="6" t="s">
        <v>102</v>
      </c>
      <c r="C80" s="9">
        <f>IFERROR(__xludf.DUMMYFUNCTION("SPLIT(B80,""-"")"),37605.0)</f>
        <v>37605</v>
      </c>
      <c r="D80" s="8">
        <f>IFERROR(__xludf.DUMMYFUNCTION("""COMPUTED_VALUE"""),37710.0)</f>
        <v>37710</v>
      </c>
      <c r="E80" s="5">
        <f t="shared" si="1"/>
        <v>105</v>
      </c>
    </row>
    <row r="81">
      <c r="A81" s="6" t="s">
        <v>103</v>
      </c>
      <c r="B81" s="6" t="s">
        <v>104</v>
      </c>
      <c r="C81" s="9">
        <f>IFERROR(__xludf.DUMMYFUNCTION("SPLIT(B81,""-"")"),37577.0)</f>
        <v>37577</v>
      </c>
      <c r="D81" s="8">
        <f>IFERROR(__xludf.DUMMYFUNCTION("""COMPUTED_VALUE"""),37605.0)</f>
        <v>37605</v>
      </c>
      <c r="E81" s="5">
        <f t="shared" si="1"/>
        <v>28</v>
      </c>
    </row>
    <row r="82">
      <c r="A82" s="6" t="s">
        <v>8</v>
      </c>
      <c r="B82" s="6" t="s">
        <v>105</v>
      </c>
      <c r="C82" s="9">
        <f>IFERROR(__xludf.DUMMYFUNCTION("SPLIT(B82,""-"")"),37493.0)</f>
        <v>37493</v>
      </c>
      <c r="D82" s="8">
        <f>IFERROR(__xludf.DUMMYFUNCTION("""COMPUTED_VALUE"""),37577.0)</f>
        <v>37577</v>
      </c>
      <c r="E82" s="5">
        <f t="shared" si="1"/>
        <v>84</v>
      </c>
    </row>
    <row r="83">
      <c r="A83" s="6" t="s">
        <v>55</v>
      </c>
      <c r="B83" s="6" t="s">
        <v>106</v>
      </c>
      <c r="C83" s="9">
        <f>IFERROR(__xludf.DUMMYFUNCTION("SPLIT(B83,""-"")"),37458.0)</f>
        <v>37458</v>
      </c>
      <c r="D83" s="8">
        <f>IFERROR(__xludf.DUMMYFUNCTION("""COMPUTED_VALUE"""),37493.0)</f>
        <v>37493</v>
      </c>
      <c r="E83" s="5">
        <f t="shared" si="1"/>
        <v>35</v>
      </c>
    </row>
    <row r="84">
      <c r="A84" s="6" t="s">
        <v>107</v>
      </c>
      <c r="B84" s="6" t="s">
        <v>108</v>
      </c>
      <c r="C84" s="9">
        <f>IFERROR(__xludf.DUMMYFUNCTION("SPLIT(B84,""-"")"),37395.0)</f>
        <v>37395</v>
      </c>
      <c r="D84" s="8">
        <f>IFERROR(__xludf.DUMMYFUNCTION("""COMPUTED_VALUE"""),37458.0)</f>
        <v>37458</v>
      </c>
      <c r="E84" s="5">
        <f t="shared" si="1"/>
        <v>63</v>
      </c>
    </row>
    <row r="85">
      <c r="A85" s="6" t="s">
        <v>109</v>
      </c>
      <c r="B85" s="6" t="s">
        <v>110</v>
      </c>
      <c r="C85" s="9">
        <f>IFERROR(__xludf.DUMMYFUNCTION("SPLIT(B85,""-"")"),37367.0)</f>
        <v>37367</v>
      </c>
      <c r="D85" s="8">
        <f>IFERROR(__xludf.DUMMYFUNCTION("""COMPUTED_VALUE"""),37395.0)</f>
        <v>37395</v>
      </c>
      <c r="E85" s="5">
        <f t="shared" si="1"/>
        <v>28</v>
      </c>
    </row>
    <row r="86">
      <c r="A86" s="6" t="s">
        <v>42</v>
      </c>
      <c r="B86" s="6" t="s">
        <v>111</v>
      </c>
      <c r="C86" s="9">
        <f>IFERROR(__xludf.DUMMYFUNCTION("SPLIT(B86,""-"")"),37332.0)</f>
        <v>37332</v>
      </c>
      <c r="D86" s="8">
        <f>IFERROR(__xludf.DUMMYFUNCTION("""COMPUTED_VALUE"""),37367.0)</f>
        <v>37367</v>
      </c>
      <c r="E86" s="5">
        <f t="shared" si="1"/>
        <v>35</v>
      </c>
    </row>
    <row r="87">
      <c r="A87" s="6" t="s">
        <v>112</v>
      </c>
      <c r="B87" s="6" t="s">
        <v>113</v>
      </c>
      <c r="C87" s="9">
        <f>IFERROR(__xludf.DUMMYFUNCTION("SPLIT(B87,""-"")"),37234.0)</f>
        <v>37234</v>
      </c>
      <c r="D87" s="8">
        <f>IFERROR(__xludf.DUMMYFUNCTION("""COMPUTED_VALUE"""),37332.0)</f>
        <v>37332</v>
      </c>
      <c r="E87" s="5">
        <f t="shared" si="1"/>
        <v>98</v>
      </c>
    </row>
    <row r="88">
      <c r="A88" s="6" t="s">
        <v>114</v>
      </c>
      <c r="B88" s="6" t="s">
        <v>115</v>
      </c>
      <c r="C88" s="9">
        <f>IFERROR(__xludf.DUMMYFUNCTION("SPLIT(B88,""-"")"),37172.0)</f>
        <v>37172</v>
      </c>
      <c r="D88" s="8">
        <f>IFERROR(__xludf.DUMMYFUNCTION("""COMPUTED_VALUE"""),37234.0)</f>
        <v>37234</v>
      </c>
      <c r="E88" s="5">
        <f t="shared" si="1"/>
        <v>62</v>
      </c>
    </row>
    <row r="89">
      <c r="A89" s="6" t="s">
        <v>99</v>
      </c>
      <c r="B89" s="6" t="s">
        <v>116</v>
      </c>
      <c r="C89" s="9">
        <f>IFERROR(__xludf.DUMMYFUNCTION("SPLIT(B89,""-"")"),37157.0)</f>
        <v>37157</v>
      </c>
      <c r="D89" s="8">
        <f>IFERROR(__xludf.DUMMYFUNCTION("""COMPUTED_VALUE"""),37172.0)</f>
        <v>37172</v>
      </c>
      <c r="E89" s="5">
        <f t="shared" si="1"/>
        <v>15</v>
      </c>
    </row>
    <row r="90">
      <c r="A90" s="6" t="s">
        <v>114</v>
      </c>
      <c r="B90" s="6" t="s">
        <v>117</v>
      </c>
      <c r="C90" s="9">
        <f>IFERROR(__xludf.DUMMYFUNCTION("SPLIT(B90,""-"")"),36982.0)</f>
        <v>36982</v>
      </c>
      <c r="D90" s="8">
        <f>IFERROR(__xludf.DUMMYFUNCTION("""COMPUTED_VALUE"""),37157.0)</f>
        <v>37157</v>
      </c>
      <c r="E90" s="5">
        <f t="shared" si="1"/>
        <v>175</v>
      </c>
    </row>
    <row r="91">
      <c r="A91" s="6" t="s">
        <v>55</v>
      </c>
      <c r="B91" s="6" t="s">
        <v>118</v>
      </c>
      <c r="C91" s="9">
        <f>IFERROR(__xludf.DUMMYFUNCTION("SPLIT(B91,""-"")"),36947.0)</f>
        <v>36947</v>
      </c>
      <c r="D91" s="8">
        <f>IFERROR(__xludf.DUMMYFUNCTION("""COMPUTED_VALUE"""),36982.0)</f>
        <v>36982</v>
      </c>
      <c r="E91" s="5">
        <f t="shared" si="1"/>
        <v>35</v>
      </c>
    </row>
    <row r="92">
      <c r="A92" s="6" t="s">
        <v>99</v>
      </c>
      <c r="B92" s="6" t="s">
        <v>119</v>
      </c>
      <c r="C92" s="9">
        <f>IFERROR(__xludf.DUMMYFUNCTION("SPLIT(B92,""-"")"),36821.0)</f>
        <v>36821</v>
      </c>
      <c r="D92" s="8">
        <f>IFERROR(__xludf.DUMMYFUNCTION("""COMPUTED_VALUE"""),36947.0)</f>
        <v>36947</v>
      </c>
      <c r="E92" s="5">
        <f t="shared" si="1"/>
        <v>126</v>
      </c>
    </row>
    <row r="93">
      <c r="A93" s="6" t="s">
        <v>55</v>
      </c>
      <c r="B93" s="6" t="s">
        <v>120</v>
      </c>
      <c r="C93" s="9">
        <f>IFERROR(__xludf.DUMMYFUNCTION("SPLIT(B93,""-"")"),36702.0)</f>
        <v>36702</v>
      </c>
      <c r="D93" s="8">
        <f>IFERROR(__xludf.DUMMYFUNCTION("""COMPUTED_VALUE"""),36821.0)</f>
        <v>36821</v>
      </c>
      <c r="E93" s="5">
        <f t="shared" si="1"/>
        <v>119</v>
      </c>
    </row>
    <row r="94">
      <c r="A94" s="6" t="s">
        <v>42</v>
      </c>
      <c r="B94" s="6" t="s">
        <v>121</v>
      </c>
      <c r="C94" s="9">
        <f>IFERROR(__xludf.DUMMYFUNCTION("SPLIT(B94,""-"")"),36667.0)</f>
        <v>36667</v>
      </c>
      <c r="D94" s="8">
        <f>IFERROR(__xludf.DUMMYFUNCTION("""COMPUTED_VALUE"""),36702.0)</f>
        <v>36702</v>
      </c>
      <c r="E94" s="5">
        <f t="shared" si="1"/>
        <v>35</v>
      </c>
    </row>
    <row r="95">
      <c r="A95" s="6" t="s">
        <v>55</v>
      </c>
      <c r="B95" s="6" t="s">
        <v>122</v>
      </c>
      <c r="C95" s="9">
        <f>IFERROR(__xludf.DUMMYFUNCTION("SPLIT(B95,""-"")"),36646.0)</f>
        <v>36646</v>
      </c>
      <c r="D95" s="8">
        <f>IFERROR(__xludf.DUMMYFUNCTION("""COMPUTED_VALUE"""),36667.0)</f>
        <v>36667</v>
      </c>
      <c r="E95" s="5">
        <f t="shared" si="1"/>
        <v>21</v>
      </c>
    </row>
    <row r="96">
      <c r="A96" s="6" t="s">
        <v>42</v>
      </c>
      <c r="B96" s="6" t="s">
        <v>123</v>
      </c>
      <c r="C96" s="9">
        <f>IFERROR(__xludf.DUMMYFUNCTION("SPLIT(B96,""-"")"),36528.0)</f>
        <v>36528</v>
      </c>
      <c r="D96" s="8">
        <f>IFERROR(__xludf.DUMMYFUNCTION("""COMPUTED_VALUE"""),36646.0)</f>
        <v>36646</v>
      </c>
      <c r="E96" s="5">
        <f t="shared" si="1"/>
        <v>118</v>
      </c>
    </row>
    <row r="97">
      <c r="A97" s="6" t="s">
        <v>103</v>
      </c>
      <c r="B97" s="6" t="s">
        <v>124</v>
      </c>
      <c r="C97" s="9">
        <f>IFERROR(__xludf.DUMMYFUNCTION("SPLIT(B97,""-"")"),36478.0)</f>
        <v>36478</v>
      </c>
      <c r="D97" s="8">
        <f>IFERROR(__xludf.DUMMYFUNCTION("""COMPUTED_VALUE"""),36528.0)</f>
        <v>36528</v>
      </c>
      <c r="E97" s="5">
        <f t="shared" si="1"/>
        <v>50</v>
      </c>
    </row>
    <row r="98">
      <c r="A98" s="6" t="s">
        <v>103</v>
      </c>
      <c r="B98" s="6" t="s">
        <v>124</v>
      </c>
      <c r="C98" s="9">
        <f>IFERROR(__xludf.DUMMYFUNCTION("SPLIT(B98,""-"")"),36478.0)</f>
        <v>36478</v>
      </c>
      <c r="D98" s="8">
        <f>IFERROR(__xludf.DUMMYFUNCTION("""COMPUTED_VALUE"""),36528.0)</f>
        <v>36528</v>
      </c>
      <c r="E98" s="5">
        <f t="shared" si="1"/>
        <v>50</v>
      </c>
    </row>
    <row r="99">
      <c r="A99" s="6" t="s">
        <v>42</v>
      </c>
      <c r="B99" s="6" t="s">
        <v>125</v>
      </c>
      <c r="C99" s="9">
        <f>IFERROR(__xludf.DUMMYFUNCTION("SPLIT(B99,""-"")"),36429.0)</f>
        <v>36429</v>
      </c>
      <c r="D99" s="8">
        <f>IFERROR(__xludf.DUMMYFUNCTION("""COMPUTED_VALUE"""),36478.0)</f>
        <v>36478</v>
      </c>
      <c r="E99" s="5">
        <f t="shared" si="1"/>
        <v>49</v>
      </c>
    </row>
    <row r="100">
      <c r="A100" s="6" t="s">
        <v>126</v>
      </c>
      <c r="B100" s="6" t="s">
        <v>127</v>
      </c>
      <c r="C100" s="9">
        <f>IFERROR(__xludf.DUMMYFUNCTION("SPLIT(B100,""-"")"),36419.0)</f>
        <v>36419</v>
      </c>
      <c r="D100" s="8">
        <f>IFERROR(__xludf.DUMMYFUNCTION("""COMPUTED_VALUE"""),36423.0)</f>
        <v>36423</v>
      </c>
      <c r="E100" s="5">
        <f t="shared" si="1"/>
        <v>4</v>
      </c>
    </row>
    <row r="101">
      <c r="A101" s="6" t="s">
        <v>42</v>
      </c>
      <c r="B101" s="6" t="s">
        <v>128</v>
      </c>
      <c r="C101" s="9">
        <f>IFERROR(__xludf.DUMMYFUNCTION("SPLIT(B101,""-"")"),36395.0)</f>
        <v>36395</v>
      </c>
      <c r="D101" s="8">
        <f>IFERROR(__xludf.DUMMYFUNCTION("""COMPUTED_VALUE"""),36419.0)</f>
        <v>36419</v>
      </c>
      <c r="E101" s="5">
        <f t="shared" si="1"/>
        <v>24</v>
      </c>
    </row>
    <row r="102">
      <c r="A102" s="6" t="s">
        <v>129</v>
      </c>
      <c r="B102" s="6" t="s">
        <v>130</v>
      </c>
      <c r="C102" s="9">
        <f>IFERROR(__xludf.DUMMYFUNCTION("SPLIT(B102,""-"")"),36394.0)</f>
        <v>36394</v>
      </c>
      <c r="D102" s="8">
        <f>IFERROR(__xludf.DUMMYFUNCTION("""COMPUTED_VALUE"""),36395.0)</f>
        <v>36395</v>
      </c>
      <c r="E102" s="5">
        <f t="shared" si="1"/>
        <v>1</v>
      </c>
    </row>
    <row r="103">
      <c r="A103" s="6" t="s">
        <v>114</v>
      </c>
      <c r="B103" s="6" t="s">
        <v>131</v>
      </c>
      <c r="C103" s="9">
        <f>IFERROR(__xludf.DUMMYFUNCTION("SPLIT(B103,""-"")"),36339.0)</f>
        <v>36339</v>
      </c>
      <c r="D103" s="8">
        <f>IFERROR(__xludf.DUMMYFUNCTION("""COMPUTED_VALUE"""),36394.0)</f>
        <v>36394</v>
      </c>
      <c r="E103" s="5">
        <f t="shared" si="1"/>
        <v>55</v>
      </c>
    </row>
    <row r="104">
      <c r="A104" s="6" t="s">
        <v>107</v>
      </c>
      <c r="B104" s="6" t="s">
        <v>132</v>
      </c>
      <c r="C104" s="9">
        <f>IFERROR(__xludf.DUMMYFUNCTION("SPLIT(B104,""-"")"),36303.0)</f>
        <v>36303</v>
      </c>
      <c r="D104" s="8">
        <f>IFERROR(__xludf.DUMMYFUNCTION("""COMPUTED_VALUE"""),36339.0)</f>
        <v>36339</v>
      </c>
      <c r="E104" s="5">
        <f t="shared" si="1"/>
        <v>36</v>
      </c>
    </row>
    <row r="105">
      <c r="A105" s="6" t="s">
        <v>114</v>
      </c>
      <c r="B105" s="6" t="s">
        <v>133</v>
      </c>
      <c r="C105" s="9">
        <f>IFERROR(__xludf.DUMMYFUNCTION("SPLIT(B105,""-"")"),36247.0)</f>
        <v>36247</v>
      </c>
      <c r="D105" s="8">
        <f>IFERROR(__xludf.DUMMYFUNCTION("""COMPUTED_VALUE"""),36303.0)</f>
        <v>36303</v>
      </c>
      <c r="E105" s="5">
        <f t="shared" si="1"/>
        <v>56</v>
      </c>
    </row>
    <row r="106">
      <c r="A106" s="6" t="s">
        <v>55</v>
      </c>
      <c r="B106" s="6" t="s">
        <v>134</v>
      </c>
      <c r="C106" s="9">
        <f>IFERROR(__xludf.DUMMYFUNCTION("SPLIT(B106,""-"")"),36206.0)</f>
        <v>36206</v>
      </c>
      <c r="D106" s="8">
        <f>IFERROR(__xludf.DUMMYFUNCTION("""COMPUTED_VALUE"""),36247.0)</f>
        <v>36247</v>
      </c>
      <c r="E106" s="5">
        <f t="shared" si="1"/>
        <v>41</v>
      </c>
    </row>
    <row r="107">
      <c r="A107" s="6" t="s">
        <v>129</v>
      </c>
      <c r="B107" s="6" t="s">
        <v>135</v>
      </c>
      <c r="C107" s="9">
        <f>IFERROR(__xludf.DUMMYFUNCTION("SPLIT(B107,""-"")"),36191.0)</f>
        <v>36191</v>
      </c>
      <c r="D107" s="8">
        <f>IFERROR(__xludf.DUMMYFUNCTION("""COMPUTED_VALUE"""),36206.0)</f>
        <v>36206</v>
      </c>
      <c r="E107" s="5">
        <f t="shared" si="1"/>
        <v>15</v>
      </c>
    </row>
    <row r="108">
      <c r="A108" s="6" t="s">
        <v>55</v>
      </c>
      <c r="B108" s="6" t="s">
        <v>136</v>
      </c>
      <c r="C108" s="9">
        <f>IFERROR(__xludf.DUMMYFUNCTION("SPLIT(B108,""-"")"),36184.0)</f>
        <v>36184</v>
      </c>
      <c r="D108" s="8">
        <f>IFERROR(__xludf.DUMMYFUNCTION("""COMPUTED_VALUE"""),36191.0)</f>
        <v>36191</v>
      </c>
      <c r="E108" s="5">
        <f t="shared" si="1"/>
        <v>7</v>
      </c>
    </row>
    <row r="109">
      <c r="A109" s="6" t="s">
        <v>129</v>
      </c>
      <c r="B109" s="6" t="s">
        <v>137</v>
      </c>
      <c r="C109" s="9">
        <f>IFERROR(__xludf.DUMMYFUNCTION("SPLIT(B109,""-"")"),36164.0)</f>
        <v>36164</v>
      </c>
      <c r="D109" s="8">
        <f>IFERROR(__xludf.DUMMYFUNCTION("""COMPUTED_VALUE"""),36184.0)</f>
        <v>36184</v>
      </c>
      <c r="E109" s="5">
        <f t="shared" si="1"/>
        <v>20</v>
      </c>
    </row>
    <row r="110">
      <c r="A110" s="6" t="s">
        <v>55</v>
      </c>
      <c r="B110" s="6" t="s">
        <v>138</v>
      </c>
      <c r="C110" s="9">
        <f>IFERROR(__xludf.DUMMYFUNCTION("SPLIT(B110,""-"")"),36114.0)</f>
        <v>36114</v>
      </c>
      <c r="D110" s="8">
        <f>IFERROR(__xludf.DUMMYFUNCTION("""COMPUTED_VALUE"""),36164.0)</f>
        <v>36164</v>
      </c>
      <c r="E110" s="5">
        <f t="shared" si="1"/>
        <v>50</v>
      </c>
    </row>
    <row r="111">
      <c r="A111" s="6" t="s">
        <v>114</v>
      </c>
      <c r="B111" s="6" t="s">
        <v>139</v>
      </c>
      <c r="C111" s="9">
        <f>IFERROR(__xludf.DUMMYFUNCTION("SPLIT(B111,""-"")"),35975.0)</f>
        <v>35975</v>
      </c>
      <c r="D111" s="8">
        <f>IFERROR(__xludf.DUMMYFUNCTION("""COMPUTED_VALUE"""),36065.0)</f>
        <v>36065</v>
      </c>
      <c r="E111" s="5">
        <f t="shared" si="1"/>
        <v>90</v>
      </c>
    </row>
    <row r="112">
      <c r="A112" s="6" t="s">
        <v>140</v>
      </c>
      <c r="B112" s="6" t="s">
        <v>141</v>
      </c>
      <c r="C112" s="9">
        <f>IFERROR(__xludf.DUMMYFUNCTION("SPLIT(B112,""-"")"),35974.0)</f>
        <v>35974</v>
      </c>
      <c r="D112" s="8">
        <f>IFERROR(__xludf.DUMMYFUNCTION("""COMPUTED_VALUE"""),35975.0)</f>
        <v>35975</v>
      </c>
      <c r="E112" s="5">
        <f t="shared" si="1"/>
        <v>1</v>
      </c>
    </row>
    <row r="113">
      <c r="A113" s="6" t="s">
        <v>114</v>
      </c>
      <c r="B113" s="6" t="s">
        <v>142</v>
      </c>
      <c r="C113" s="9">
        <f>IFERROR(__xludf.DUMMYFUNCTION("SPLIT(B113,""-"")"),35883.0)</f>
        <v>35883</v>
      </c>
      <c r="D113" s="8">
        <f>IFERROR(__xludf.DUMMYFUNCTION("""COMPUTED_VALUE"""),35974.0)</f>
        <v>35974</v>
      </c>
      <c r="E113" s="5">
        <f t="shared" si="1"/>
        <v>91</v>
      </c>
    </row>
    <row r="114">
      <c r="A114" s="6" t="s">
        <v>143</v>
      </c>
      <c r="B114" s="6" t="s">
        <v>144</v>
      </c>
      <c r="C114" s="9">
        <f>IFERROR(__xludf.DUMMYFUNCTION("SPLIT(B114,""-"")"),35743.0)</f>
        <v>35743</v>
      </c>
      <c r="D114" s="8">
        <f>IFERROR(__xludf.DUMMYFUNCTION("""COMPUTED_VALUE"""),35883.0)</f>
        <v>35883</v>
      </c>
      <c r="E114" s="5">
        <f t="shared" si="1"/>
        <v>140</v>
      </c>
    </row>
    <row r="115">
      <c r="A115" s="6" t="s">
        <v>145</v>
      </c>
      <c r="B115" s="6" t="s">
        <v>146</v>
      </c>
      <c r="C115" s="9">
        <f>IFERROR(__xludf.DUMMYFUNCTION("SPLIT(B115,""-"")"),35645.0)</f>
        <v>35645</v>
      </c>
      <c r="D115" s="8">
        <f>IFERROR(__xludf.DUMMYFUNCTION("""COMPUTED_VALUE"""),35743.0)</f>
        <v>35743</v>
      </c>
      <c r="E115" s="5">
        <f t="shared" si="1"/>
        <v>98</v>
      </c>
    </row>
    <row r="116">
      <c r="A116" s="6" t="s">
        <v>107</v>
      </c>
      <c r="B116" s="6" t="s">
        <v>147</v>
      </c>
      <c r="C116" s="9">
        <f>IFERROR(__xludf.DUMMYFUNCTION("SPLIT(B116,""-"")"),35512.0)</f>
        <v>35512</v>
      </c>
      <c r="D116" s="8">
        <f>IFERROR(__xludf.DUMMYFUNCTION("""COMPUTED_VALUE"""),35645.0)</f>
        <v>35645</v>
      </c>
      <c r="E116" s="5">
        <f t="shared" si="1"/>
        <v>133</v>
      </c>
    </row>
    <row r="117">
      <c r="A117" s="6" t="s">
        <v>148</v>
      </c>
      <c r="B117" s="6" t="s">
        <v>149</v>
      </c>
      <c r="C117" s="9">
        <f>IFERROR(__xludf.DUMMYFUNCTION("SPLIT(B117,""-"")"),35478.0)</f>
        <v>35478</v>
      </c>
      <c r="D117" s="8">
        <f>IFERROR(__xludf.DUMMYFUNCTION("""COMPUTED_VALUE"""),35512.0)</f>
        <v>35512</v>
      </c>
      <c r="E117" s="5">
        <f t="shared" si="1"/>
        <v>34</v>
      </c>
    </row>
    <row r="118">
      <c r="A118" s="6" t="s">
        <v>145</v>
      </c>
      <c r="B118" s="6" t="s">
        <v>150</v>
      </c>
      <c r="C118" s="9">
        <f>IFERROR(__xludf.DUMMYFUNCTION("SPLIT(B118,""-"")"),35477.0)</f>
        <v>35477</v>
      </c>
      <c r="D118" s="8">
        <f>IFERROR(__xludf.DUMMYFUNCTION("""COMPUTED_VALUE"""),35478.0)</f>
        <v>35478</v>
      </c>
      <c r="E118" s="5">
        <f t="shared" si="1"/>
        <v>1</v>
      </c>
    </row>
    <row r="119">
      <c r="A119" s="6" t="s">
        <v>143</v>
      </c>
      <c r="B119" s="6" t="s">
        <v>151</v>
      </c>
      <c r="C119" s="9">
        <f>IFERROR(__xludf.DUMMYFUNCTION("SPLIT(B119,""-"")"),35449.0)</f>
        <v>35449</v>
      </c>
      <c r="D119" s="8">
        <f>IFERROR(__xludf.DUMMYFUNCTION("""COMPUTED_VALUE"""),35474.0)</f>
        <v>35474</v>
      </c>
      <c r="E119" s="5">
        <f t="shared" si="1"/>
        <v>25</v>
      </c>
    </row>
    <row r="120">
      <c r="A120" s="6" t="s">
        <v>148</v>
      </c>
      <c r="B120" s="6" t="s">
        <v>152</v>
      </c>
      <c r="C120" s="9">
        <f>IFERROR(__xludf.DUMMYFUNCTION("SPLIT(B120,""-"")"),35386.0)</f>
        <v>35386</v>
      </c>
      <c r="D120" s="8">
        <f>IFERROR(__xludf.DUMMYFUNCTION("""COMPUTED_VALUE"""),35449.0)</f>
        <v>35449</v>
      </c>
      <c r="E120" s="5">
        <f t="shared" si="1"/>
        <v>63</v>
      </c>
    </row>
    <row r="121">
      <c r="A121" s="6" t="s">
        <v>143</v>
      </c>
      <c r="B121" s="6" t="s">
        <v>153</v>
      </c>
      <c r="C121" s="9">
        <f>IFERROR(__xludf.DUMMYFUNCTION("SPLIT(B121,""-"")"),35155.0)</f>
        <v>35155</v>
      </c>
      <c r="D121" s="8">
        <f>IFERROR(__xludf.DUMMYFUNCTION("""COMPUTED_VALUE"""),35386.0)</f>
        <v>35386</v>
      </c>
      <c r="E121" s="5">
        <f t="shared" si="1"/>
        <v>231</v>
      </c>
    </row>
    <row r="122">
      <c r="A122" s="6" t="s">
        <v>145</v>
      </c>
      <c r="B122" s="6" t="s">
        <v>154</v>
      </c>
      <c r="C122" s="9">
        <f>IFERROR(__xludf.DUMMYFUNCTION("SPLIT(B122,""-"")"),35022.0)</f>
        <v>35022</v>
      </c>
      <c r="D122" s="8">
        <f>IFERROR(__xludf.DUMMYFUNCTION("""COMPUTED_VALUE"""),35155.0)</f>
        <v>35155</v>
      </c>
      <c r="E122" s="5">
        <f t="shared" si="1"/>
        <v>133</v>
      </c>
    </row>
    <row r="123">
      <c r="A123" s="6" t="s">
        <v>155</v>
      </c>
      <c r="B123" s="6" t="s">
        <v>156</v>
      </c>
      <c r="C123" s="9">
        <f>IFERROR(__xludf.DUMMYFUNCTION("SPLIT(B123,""-"")"),34664.0)</f>
        <v>34664</v>
      </c>
      <c r="D123" s="8">
        <f>IFERROR(__xludf.DUMMYFUNCTION("""COMPUTED_VALUE"""),35022.0)</f>
        <v>35022</v>
      </c>
      <c r="E123" s="5">
        <f t="shared" si="1"/>
        <v>358</v>
      </c>
    </row>
    <row r="124">
      <c r="A124" s="6" t="s">
        <v>157</v>
      </c>
      <c r="B124" s="6" t="s">
        <v>158</v>
      </c>
      <c r="C124" s="9">
        <f>IFERROR(__xludf.DUMMYFUNCTION("SPLIT(B124,""-"")"),34661.0)</f>
        <v>34661</v>
      </c>
      <c r="D124" s="8">
        <f>IFERROR(__xludf.DUMMYFUNCTION("""COMPUTED_VALUE"""),34664.0)</f>
        <v>34664</v>
      </c>
      <c r="E124" s="5">
        <f t="shared" si="1"/>
        <v>3</v>
      </c>
    </row>
    <row r="125">
      <c r="A125" s="6" t="s">
        <v>145</v>
      </c>
      <c r="B125" s="6" t="s">
        <v>159</v>
      </c>
      <c r="C125" s="9">
        <f>IFERROR(__xludf.DUMMYFUNCTION("SPLIT(B125,""-"")"),34413.0)</f>
        <v>34413</v>
      </c>
      <c r="D125" s="8">
        <f>IFERROR(__xludf.DUMMYFUNCTION("""COMPUTED_VALUE"""),34661.0)</f>
        <v>34661</v>
      </c>
      <c r="E125" s="5">
        <f t="shared" si="1"/>
        <v>248</v>
      </c>
    </row>
    <row r="126">
      <c r="A126" s="6" t="s">
        <v>160</v>
      </c>
      <c r="B126" s="6" t="s">
        <v>161</v>
      </c>
      <c r="C126" s="9">
        <f>IFERROR(__xludf.DUMMYFUNCTION("SPLIT(B126,""-"")"),34133.0)</f>
        <v>34133</v>
      </c>
      <c r="D126" s="8">
        <f>IFERROR(__xludf.DUMMYFUNCTION("""COMPUTED_VALUE"""),34413.0)</f>
        <v>34413</v>
      </c>
      <c r="E126" s="5">
        <f t="shared" si="1"/>
        <v>280</v>
      </c>
    </row>
    <row r="127">
      <c r="A127" s="6" t="s">
        <v>160</v>
      </c>
      <c r="B127" s="11">
        <v>34063.0</v>
      </c>
      <c r="C127" s="9">
        <f>IFERROR(__xludf.DUMMYFUNCTION("SPLIT(B127,""-"")"),34063.0)</f>
        <v>34063</v>
      </c>
      <c r="D127" s="9">
        <f>IFERROR(__xludf.DUMMYFUNCTION("SPLIT(C127,""-"")"),34063.0)</f>
        <v>34063</v>
      </c>
      <c r="E127" s="5">
        <f t="shared" si="1"/>
        <v>0</v>
      </c>
    </row>
    <row r="128">
      <c r="A128" s="6" t="s">
        <v>109</v>
      </c>
      <c r="B128" s="6" t="s">
        <v>162</v>
      </c>
      <c r="C128" s="9">
        <f>IFERROR(__xludf.DUMMYFUNCTION("SPLIT(B128,""-"")"),34063.0)</f>
        <v>34063</v>
      </c>
      <c r="D128" s="8">
        <f>IFERROR(__xludf.DUMMYFUNCTION("""COMPUTED_VALUE"""),34133.0)</f>
        <v>34133</v>
      </c>
      <c r="E128" s="5">
        <f t="shared" si="1"/>
        <v>70</v>
      </c>
    </row>
    <row r="129">
      <c r="A129" s="6" t="s">
        <v>145</v>
      </c>
      <c r="B129" s="6" t="s">
        <v>163</v>
      </c>
      <c r="C129" s="9">
        <f>IFERROR(__xludf.DUMMYFUNCTION("SPLIT(B129,""-"")"),33889.0)</f>
        <v>33889</v>
      </c>
      <c r="D129" s="8">
        <f>IFERROR(__xludf.DUMMYFUNCTION("""COMPUTED_VALUE"""),34063.0)</f>
        <v>34063</v>
      </c>
      <c r="E129" s="5">
        <f t="shared" si="1"/>
        <v>174</v>
      </c>
    </row>
    <row r="130">
      <c r="A130" s="6" t="s">
        <v>164</v>
      </c>
      <c r="B130" s="6" t="s">
        <v>165</v>
      </c>
      <c r="C130" s="9">
        <f>IFERROR(__xludf.DUMMYFUNCTION("SPLIT(B130,""-"")"),33848.0)</f>
        <v>33848</v>
      </c>
      <c r="D130" s="8">
        <f>IFERROR(__xludf.DUMMYFUNCTION("""COMPUTED_VALUE"""),33889.0)</f>
        <v>33889</v>
      </c>
      <c r="E130" s="5">
        <f t="shared" si="1"/>
        <v>41</v>
      </c>
    </row>
    <row r="131">
      <c r="A131" s="6" t="s">
        <v>166</v>
      </c>
      <c r="B131" s="6" t="s">
        <v>167</v>
      </c>
      <c r="C131" s="9">
        <f>IFERROR(__xludf.DUMMYFUNCTION("SPLIT(B131,""-"")"),33699.0)</f>
        <v>33699</v>
      </c>
      <c r="D131" s="8">
        <f>IFERROR(__xludf.DUMMYFUNCTION("""COMPUTED_VALUE"""),33848.0)</f>
        <v>33848</v>
      </c>
      <c r="E131" s="5">
        <f t="shared" si="1"/>
        <v>149</v>
      </c>
    </row>
    <row r="132">
      <c r="A132" s="6" t="s">
        <v>164</v>
      </c>
      <c r="B132" s="6" t="s">
        <v>168</v>
      </c>
      <c r="C132" s="9">
        <f>IFERROR(__xludf.DUMMYFUNCTION("SPLIT(B132,""-"")"),33622.0)</f>
        <v>33622</v>
      </c>
      <c r="D132" s="8">
        <f>IFERROR(__xludf.DUMMYFUNCTION("""COMPUTED_VALUE"""),33699.0)</f>
        <v>33699</v>
      </c>
      <c r="E132" s="5">
        <f t="shared" si="1"/>
        <v>77</v>
      </c>
    </row>
    <row r="133">
      <c r="A133" s="6" t="s">
        <v>109</v>
      </c>
      <c r="B133" s="6" t="s">
        <v>169</v>
      </c>
      <c r="C133" s="9">
        <f>IFERROR(__xludf.DUMMYFUNCTION("SPLIT(B133,""-"")"),33575.0)</f>
        <v>33575</v>
      </c>
      <c r="D133" s="8">
        <f>IFERROR(__xludf.DUMMYFUNCTION("""COMPUTED_VALUE"""),33576.0)</f>
        <v>33576</v>
      </c>
      <c r="E133" s="5">
        <f t="shared" si="1"/>
        <v>1</v>
      </c>
    </row>
    <row r="134">
      <c r="A134" s="6" t="s">
        <v>107</v>
      </c>
      <c r="B134" s="6" t="s">
        <v>170</v>
      </c>
      <c r="C134" s="9">
        <f>IFERROR(__xludf.DUMMYFUNCTION("SPLIT(B134,""-"")"),33569.0)</f>
        <v>33569</v>
      </c>
      <c r="D134" s="8">
        <f>IFERROR(__xludf.DUMMYFUNCTION("""COMPUTED_VALUE"""),33575.0)</f>
        <v>33575</v>
      </c>
      <c r="E134" s="5">
        <f t="shared" si="1"/>
        <v>6</v>
      </c>
    </row>
    <row r="135">
      <c r="A135" s="6" t="s">
        <v>109</v>
      </c>
      <c r="B135" s="6" t="s">
        <v>171</v>
      </c>
      <c r="C135" s="9">
        <f>IFERROR(__xludf.DUMMYFUNCTION("SPLIT(B135,""-"")"),33321.0)</f>
        <v>33321</v>
      </c>
      <c r="D135" s="8">
        <f>IFERROR(__xludf.DUMMYFUNCTION("""COMPUTED_VALUE"""),33569.0)</f>
        <v>33569</v>
      </c>
      <c r="E135" s="5">
        <f t="shared" si="1"/>
        <v>248</v>
      </c>
    </row>
    <row r="136">
      <c r="A136" s="6" t="s">
        <v>172</v>
      </c>
      <c r="B136" s="6" t="s">
        <v>173</v>
      </c>
      <c r="C136" s="9">
        <f>IFERROR(__xludf.DUMMYFUNCTION("SPLIT(B136,""-"")"),33257.0)</f>
        <v>33257</v>
      </c>
      <c r="D136" s="8">
        <f>IFERROR(__xludf.DUMMYFUNCTION("""COMPUTED_VALUE"""),33321.0)</f>
        <v>33321</v>
      </c>
      <c r="E136" s="5">
        <f t="shared" si="1"/>
        <v>64</v>
      </c>
    </row>
    <row r="137">
      <c r="A137" s="6" t="s">
        <v>174</v>
      </c>
      <c r="B137" s="6" t="s">
        <v>175</v>
      </c>
      <c r="C137" s="9">
        <f>IFERROR(__xludf.DUMMYFUNCTION("SPLIT(B137,""-"")"),32964.0)</f>
        <v>32964</v>
      </c>
      <c r="D137" s="8">
        <f>IFERROR(__xludf.DUMMYFUNCTION("""COMPUTED_VALUE"""),33257.0)</f>
        <v>33257</v>
      </c>
      <c r="E137" s="5">
        <f t="shared" si="1"/>
        <v>293</v>
      </c>
    </row>
    <row r="138">
      <c r="A138" s="6" t="s">
        <v>109</v>
      </c>
      <c r="B138" s="6" t="s">
        <v>176</v>
      </c>
      <c r="C138" s="9">
        <f>IFERROR(__xludf.DUMMYFUNCTION("SPLIT(B138,""-"")"),32600.0)</f>
        <v>32600</v>
      </c>
      <c r="D138" s="8">
        <f>IFERROR(__xludf.DUMMYFUNCTION("""COMPUTED_VALUE"""),32964.0)</f>
        <v>32964</v>
      </c>
      <c r="E138" s="5">
        <f t="shared" si="1"/>
        <v>364</v>
      </c>
    </row>
    <row r="139">
      <c r="A139" s="6" t="s">
        <v>109</v>
      </c>
      <c r="B139" s="6" t="s">
        <v>176</v>
      </c>
      <c r="C139" s="9">
        <f>IFERROR(__xludf.DUMMYFUNCTION("SPLIT(B139,""-"")"),32600.0)</f>
        <v>32600</v>
      </c>
      <c r="D139" s="8">
        <f>IFERROR(__xludf.DUMMYFUNCTION("""COMPUTED_VALUE"""),32964.0)</f>
        <v>32964</v>
      </c>
      <c r="E139" s="5">
        <f t="shared" si="1"/>
        <v>364</v>
      </c>
    </row>
    <row r="140">
      <c r="A140" s="6" t="s">
        <v>166</v>
      </c>
      <c r="B140" s="6" t="s">
        <v>177</v>
      </c>
      <c r="C140" s="9">
        <f>IFERROR(__xludf.DUMMYFUNCTION("SPLIT(B140,""-"")"),32229.0)</f>
        <v>32229</v>
      </c>
      <c r="D140" s="8">
        <f>IFERROR(__xludf.DUMMYFUNCTION("""COMPUTED_VALUE"""),32600.0)</f>
        <v>32600</v>
      </c>
      <c r="E140" s="5">
        <f t="shared" si="1"/>
        <v>371</v>
      </c>
    </row>
    <row r="141">
      <c r="A141" s="6" t="s">
        <v>178</v>
      </c>
      <c r="B141" s="11">
        <v>32178.0</v>
      </c>
      <c r="C141" s="9">
        <f>IFERROR(__xludf.DUMMYFUNCTION("SPLIT(B141,""-"")"),32178.0)</f>
        <v>32178</v>
      </c>
      <c r="D141" s="9">
        <f>IFERROR(__xludf.DUMMYFUNCTION("SPLIT(C141,""-"")"),32178.0)</f>
        <v>32178</v>
      </c>
      <c r="E141" s="5">
        <f t="shared" si="1"/>
        <v>0</v>
      </c>
    </row>
    <row r="142">
      <c r="A142" s="6" t="s">
        <v>109</v>
      </c>
      <c r="B142" s="6" t="s">
        <v>179</v>
      </c>
      <c r="C142" s="9">
        <f>IFERROR(__xludf.DUMMYFUNCTION("SPLIT(B142,""-"")"),30704.0)</f>
        <v>30704</v>
      </c>
      <c r="D142" s="8">
        <f>IFERROR(__xludf.DUMMYFUNCTION("""COMPUTED_VALUE"""),32178.0)</f>
        <v>32178</v>
      </c>
      <c r="E142" s="5">
        <f t="shared" si="1"/>
        <v>1474</v>
      </c>
    </row>
    <row r="143">
      <c r="A143" s="6" t="s">
        <v>180</v>
      </c>
      <c r="B143" s="6" t="s">
        <v>181</v>
      </c>
      <c r="C143" s="9">
        <f>IFERROR(__xludf.DUMMYFUNCTION("SPLIT(B143,""-"")"),30676.0)</f>
        <v>30676</v>
      </c>
      <c r="D143" s="8">
        <f>IFERROR(__xludf.DUMMYFUNCTION("""COMPUTED_VALUE"""),30704.0)</f>
        <v>30704</v>
      </c>
      <c r="E143" s="5">
        <f t="shared" si="1"/>
        <v>28</v>
      </c>
    </row>
    <row r="144">
      <c r="A144" s="6" t="s">
        <v>157</v>
      </c>
      <c r="B144" s="6" t="s">
        <v>182</v>
      </c>
      <c r="C144" s="9">
        <f>IFERROR(__xludf.DUMMYFUNCTION("SPLIT(B144,""-"")"),28541.0)</f>
        <v>28541</v>
      </c>
      <c r="D144" s="8">
        <f>IFERROR(__xludf.DUMMYFUNCTION("""COMPUTED_VALUE"""),30676.0)</f>
        <v>30676</v>
      </c>
      <c r="E144" s="5">
        <f t="shared" si="1"/>
        <v>2135</v>
      </c>
    </row>
    <row r="145">
      <c r="A145" s="6" t="s">
        <v>157</v>
      </c>
      <c r="B145" s="6" t="s">
        <v>182</v>
      </c>
      <c r="C145" s="9">
        <f>IFERROR(__xludf.DUMMYFUNCTION("SPLIT(B145,""-"")"),28541.0)</f>
        <v>28541</v>
      </c>
      <c r="D145" s="8">
        <f>IFERROR(__xludf.DUMMYFUNCTION("""COMPUTED_VALUE"""),30676.0)</f>
        <v>30676</v>
      </c>
      <c r="E145" s="5">
        <f t="shared" si="1"/>
        <v>2135</v>
      </c>
    </row>
    <row r="146">
      <c r="A146" s="6" t="s">
        <v>183</v>
      </c>
      <c r="B146" s="6" t="s">
        <v>184</v>
      </c>
      <c r="C146" s="9">
        <f>IFERROR(__xludf.DUMMYFUNCTION("SPLIT(B146,""-"")"),28245.0)</f>
        <v>28245</v>
      </c>
      <c r="D146" s="8">
        <f>IFERROR(__xludf.DUMMYFUNCTION("""COMPUTED_VALUE"""),28541.0)</f>
        <v>28541</v>
      </c>
      <c r="E146" s="5">
        <f t="shared" si="1"/>
        <v>296</v>
      </c>
    </row>
    <row r="147">
      <c r="A147" s="6" t="s">
        <v>185</v>
      </c>
      <c r="B147" s="6" t="s">
        <v>186</v>
      </c>
      <c r="C147" s="9">
        <f>IFERROR(__xludf.DUMMYFUNCTION("SPLIT(B147,""-"")"),27008.0)</f>
        <v>27008</v>
      </c>
      <c r="D147" s="8">
        <f>IFERROR(__xludf.DUMMYFUNCTION("""COMPUTED_VALUE"""),28245.0)</f>
        <v>28245</v>
      </c>
      <c r="E147" s="5">
        <f t="shared" si="1"/>
        <v>1237</v>
      </c>
    </row>
    <row r="148">
      <c r="A148" s="6" t="s">
        <v>187</v>
      </c>
      <c r="B148" s="6" t="s">
        <v>188</v>
      </c>
      <c r="C148" s="9">
        <f>IFERROR(__xludf.DUMMYFUNCTION("SPLIT(B148,""-"")"),26999.0)</f>
        <v>26999</v>
      </c>
      <c r="D148" s="8">
        <f>IFERROR(__xludf.DUMMYFUNCTION("""COMPUTED_VALUE"""),27008.0)</f>
        <v>27008</v>
      </c>
      <c r="E148" s="5">
        <f t="shared" si="1"/>
        <v>9</v>
      </c>
    </row>
    <row r="149">
      <c r="A149" s="6" t="s">
        <v>189</v>
      </c>
      <c r="B149" s="6" t="s">
        <v>190</v>
      </c>
      <c r="C149" s="9">
        <f>IFERROR(__xludf.DUMMYFUNCTION("SPLIT(B149,""-"")"),25972.0)</f>
        <v>25972</v>
      </c>
      <c r="D149" s="8">
        <f>IFERROR(__xludf.DUMMYFUNCTION("""COMPUTED_VALUE"""),26999.0)</f>
        <v>26999</v>
      </c>
      <c r="E149" s="5">
        <f t="shared" si="1"/>
        <v>1027</v>
      </c>
    </row>
    <row r="150">
      <c r="A150" s="6" t="s">
        <v>191</v>
      </c>
      <c r="B150" s="6" t="s">
        <v>192</v>
      </c>
      <c r="C150" s="9">
        <f>IFERROR(__xludf.DUMMYFUNCTION("SPLIT(B150,""-"")"),25951.0)</f>
        <v>25951</v>
      </c>
      <c r="D150" s="8">
        <f>IFERROR(__xludf.DUMMYFUNCTION("""COMPUTED_VALUE"""),25972.0)</f>
        <v>25972</v>
      </c>
      <c r="E150" s="5">
        <f t="shared" si="1"/>
        <v>21</v>
      </c>
    </row>
    <row r="151">
      <c r="A151" s="6" t="s">
        <v>185</v>
      </c>
      <c r="B151" s="6" t="s">
        <v>193</v>
      </c>
      <c r="C151" s="9">
        <f>IFERROR(__xludf.DUMMYFUNCTION("SPLIT(B151,""-"")"),23148.0)</f>
        <v>23148</v>
      </c>
      <c r="D151" s="8">
        <f>IFERROR(__xludf.DUMMYFUNCTION("""COMPUTED_VALUE"""),25951.0)</f>
        <v>25951</v>
      </c>
      <c r="E151" s="5">
        <f t="shared" si="1"/>
        <v>2803</v>
      </c>
    </row>
    <row r="152">
      <c r="A152" s="6" t="s">
        <v>185</v>
      </c>
      <c r="B152" s="6" t="s">
        <v>193</v>
      </c>
      <c r="C152" s="9">
        <f>IFERROR(__xludf.DUMMYFUNCTION("SPLIT(B152,""-"")"),23148.0)</f>
        <v>23148</v>
      </c>
      <c r="D152" s="8">
        <f>IFERROR(__xludf.DUMMYFUNCTION("""COMPUTED_VALUE"""),25951.0)</f>
        <v>25951</v>
      </c>
      <c r="E152" s="5">
        <f t="shared" si="1"/>
        <v>2803</v>
      </c>
    </row>
    <row r="153">
      <c r="A153" s="6" t="s">
        <v>194</v>
      </c>
      <c r="B153" s="6" t="s">
        <v>195</v>
      </c>
      <c r="C153" s="9">
        <f>IFERROR(__xludf.DUMMYFUNCTION("SPLIT(B153,""-"")"),23126.0)</f>
        <v>23126</v>
      </c>
      <c r="D153" s="8">
        <f>IFERROR(__xludf.DUMMYFUNCTION("""COMPUTED_VALUE"""),23148.0)</f>
        <v>23148</v>
      </c>
      <c r="E153" s="5">
        <f t="shared" si="1"/>
        <v>22</v>
      </c>
    </row>
    <row r="154">
      <c r="C154" s="12"/>
      <c r="D154" s="13"/>
    </row>
    <row r="155">
      <c r="C155" s="12"/>
      <c r="D155" s="13"/>
    </row>
    <row r="156">
      <c r="C156" s="12"/>
      <c r="D156" s="13"/>
    </row>
    <row r="157">
      <c r="C157" s="12"/>
      <c r="D157" s="13"/>
    </row>
    <row r="158">
      <c r="C158" s="12"/>
      <c r="D158" s="13"/>
    </row>
    <row r="159">
      <c r="C159" s="12"/>
      <c r="D159" s="13"/>
    </row>
    <row r="160">
      <c r="C160" s="12"/>
      <c r="D160" s="13"/>
    </row>
    <row r="161">
      <c r="C161" s="12"/>
      <c r="D161" s="13"/>
    </row>
    <row r="162">
      <c r="C162" s="12"/>
      <c r="D162" s="13"/>
    </row>
    <row r="163">
      <c r="C163" s="12"/>
      <c r="D163" s="13"/>
    </row>
    <row r="164">
      <c r="C164" s="12"/>
      <c r="D164" s="13"/>
    </row>
    <row r="165">
      <c r="C165" s="12"/>
      <c r="D165" s="13"/>
    </row>
    <row r="166">
      <c r="C166" s="12"/>
      <c r="D166" s="13"/>
    </row>
    <row r="167">
      <c r="C167" s="12"/>
      <c r="D167" s="13"/>
    </row>
    <row r="168">
      <c r="C168" s="12"/>
      <c r="D168" s="13"/>
    </row>
    <row r="169">
      <c r="C169" s="12"/>
      <c r="D169" s="13"/>
    </row>
    <row r="170">
      <c r="C170" s="12"/>
      <c r="D170" s="13"/>
    </row>
    <row r="171">
      <c r="C171" s="12"/>
      <c r="D171" s="13"/>
    </row>
    <row r="172">
      <c r="C172" s="12"/>
      <c r="D172" s="13"/>
    </row>
    <row r="173">
      <c r="C173" s="12"/>
      <c r="D173" s="13"/>
    </row>
    <row r="174">
      <c r="C174" s="12"/>
      <c r="D174" s="13"/>
    </row>
    <row r="175">
      <c r="C175" s="12"/>
      <c r="D175" s="13"/>
    </row>
    <row r="176">
      <c r="C176" s="12"/>
      <c r="D176" s="13"/>
    </row>
    <row r="177">
      <c r="C177" s="12"/>
      <c r="D177" s="13"/>
    </row>
    <row r="178">
      <c r="C178" s="12"/>
      <c r="D178" s="13"/>
    </row>
    <row r="179">
      <c r="C179" s="12"/>
      <c r="D179" s="13"/>
    </row>
    <row r="180">
      <c r="C180" s="12"/>
      <c r="D180" s="13"/>
    </row>
    <row r="181">
      <c r="C181" s="12"/>
      <c r="D181" s="13"/>
    </row>
    <row r="182">
      <c r="C182" s="12"/>
      <c r="D182" s="13"/>
    </row>
    <row r="183">
      <c r="C183" s="12"/>
      <c r="D183" s="13"/>
    </row>
    <row r="184">
      <c r="C184" s="12"/>
      <c r="D184" s="13"/>
    </row>
    <row r="185">
      <c r="C185" s="12"/>
      <c r="D185" s="13"/>
    </row>
    <row r="186">
      <c r="C186" s="12"/>
      <c r="D186" s="13"/>
    </row>
    <row r="187">
      <c r="C187" s="12"/>
      <c r="D187" s="13"/>
    </row>
    <row r="188">
      <c r="C188" s="12"/>
      <c r="D188" s="13"/>
    </row>
    <row r="189">
      <c r="C189" s="12"/>
      <c r="D189" s="13"/>
    </row>
    <row r="190">
      <c r="C190" s="12"/>
      <c r="D190" s="13"/>
    </row>
    <row r="191">
      <c r="C191" s="12"/>
      <c r="D191" s="13"/>
    </row>
    <row r="192">
      <c r="C192" s="12"/>
      <c r="D192" s="13"/>
    </row>
    <row r="193">
      <c r="C193" s="12"/>
      <c r="D193" s="13"/>
    </row>
    <row r="194">
      <c r="C194" s="12"/>
      <c r="D194" s="13"/>
    </row>
    <row r="195">
      <c r="C195" s="12"/>
      <c r="D195" s="13"/>
    </row>
    <row r="196">
      <c r="C196" s="12"/>
      <c r="D196" s="13"/>
    </row>
    <row r="197">
      <c r="C197" s="12"/>
      <c r="D197" s="13"/>
    </row>
    <row r="198">
      <c r="C198" s="12"/>
      <c r="D198" s="13"/>
    </row>
    <row r="199">
      <c r="C199" s="12"/>
      <c r="D199" s="13"/>
    </row>
    <row r="200">
      <c r="C200" s="12"/>
      <c r="D200" s="13"/>
    </row>
    <row r="201">
      <c r="C201" s="12"/>
      <c r="D201" s="13"/>
    </row>
    <row r="202">
      <c r="C202" s="12"/>
      <c r="D202" s="13"/>
    </row>
    <row r="203">
      <c r="C203" s="12"/>
      <c r="D203" s="13"/>
    </row>
    <row r="204">
      <c r="C204" s="12"/>
      <c r="D204" s="13"/>
    </row>
    <row r="205">
      <c r="C205" s="12"/>
      <c r="D205" s="13"/>
    </row>
    <row r="206">
      <c r="C206" s="12"/>
      <c r="D206" s="13"/>
    </row>
    <row r="207">
      <c r="C207" s="12"/>
      <c r="D207" s="13"/>
    </row>
    <row r="208">
      <c r="C208" s="12"/>
      <c r="D208" s="13"/>
    </row>
    <row r="209">
      <c r="C209" s="12"/>
      <c r="D209" s="13"/>
    </row>
    <row r="210">
      <c r="C210" s="12"/>
      <c r="D210" s="13"/>
    </row>
    <row r="211">
      <c r="C211" s="12"/>
      <c r="D211" s="13"/>
    </row>
    <row r="212">
      <c r="C212" s="12"/>
      <c r="D212" s="13"/>
    </row>
    <row r="213">
      <c r="C213" s="12"/>
      <c r="D213" s="13"/>
    </row>
    <row r="214">
      <c r="C214" s="12"/>
      <c r="D214" s="13"/>
    </row>
    <row r="215">
      <c r="C215" s="12"/>
      <c r="D215" s="13"/>
    </row>
    <row r="216">
      <c r="C216" s="12"/>
      <c r="D216" s="13"/>
    </row>
    <row r="217">
      <c r="C217" s="12"/>
      <c r="D217" s="13"/>
    </row>
    <row r="218">
      <c r="C218" s="12"/>
      <c r="D218" s="13"/>
    </row>
    <row r="219">
      <c r="C219" s="12"/>
      <c r="D219" s="13"/>
    </row>
    <row r="220">
      <c r="C220" s="12"/>
      <c r="D220" s="13"/>
    </row>
    <row r="221">
      <c r="C221" s="12"/>
      <c r="D221" s="13"/>
    </row>
    <row r="222">
      <c r="C222" s="12"/>
      <c r="D222" s="13"/>
    </row>
    <row r="223">
      <c r="C223" s="12"/>
      <c r="D223" s="13"/>
    </row>
    <row r="224">
      <c r="C224" s="12"/>
      <c r="D224" s="13"/>
    </row>
    <row r="225">
      <c r="C225" s="12"/>
      <c r="D225" s="13"/>
    </row>
    <row r="226">
      <c r="C226" s="12"/>
      <c r="D226" s="13"/>
    </row>
    <row r="227">
      <c r="C227" s="12"/>
      <c r="D227" s="13"/>
    </row>
    <row r="228">
      <c r="C228" s="12"/>
      <c r="D228" s="13"/>
    </row>
    <row r="229">
      <c r="C229" s="12"/>
      <c r="D229" s="13"/>
    </row>
    <row r="230">
      <c r="C230" s="12"/>
      <c r="D230" s="13"/>
    </row>
    <row r="231">
      <c r="C231" s="12"/>
      <c r="D231" s="13"/>
    </row>
    <row r="232">
      <c r="C232" s="12"/>
      <c r="D232" s="13"/>
    </row>
    <row r="233">
      <c r="C233" s="12"/>
      <c r="D233" s="13"/>
    </row>
    <row r="234">
      <c r="C234" s="12"/>
      <c r="D234" s="13"/>
    </row>
    <row r="235">
      <c r="C235" s="12"/>
      <c r="D235" s="13"/>
    </row>
    <row r="236">
      <c r="C236" s="12"/>
      <c r="D236" s="13"/>
    </row>
    <row r="237">
      <c r="C237" s="12"/>
      <c r="D237" s="13"/>
    </row>
    <row r="238">
      <c r="C238" s="12"/>
      <c r="D238" s="13"/>
    </row>
    <row r="239">
      <c r="C239" s="12"/>
      <c r="D239" s="13"/>
    </row>
    <row r="240">
      <c r="C240" s="12"/>
      <c r="D240" s="13"/>
    </row>
    <row r="241">
      <c r="C241" s="12"/>
      <c r="D241" s="13"/>
    </row>
    <row r="242">
      <c r="C242" s="12"/>
      <c r="D242" s="13"/>
    </row>
    <row r="243">
      <c r="C243" s="12"/>
      <c r="D243" s="13"/>
    </row>
    <row r="244">
      <c r="C244" s="12"/>
      <c r="D244" s="13"/>
    </row>
    <row r="245">
      <c r="C245" s="12"/>
      <c r="D245" s="13"/>
    </row>
    <row r="246">
      <c r="C246" s="12"/>
      <c r="D246" s="13"/>
    </row>
    <row r="247">
      <c r="C247" s="12"/>
      <c r="D247" s="13"/>
    </row>
    <row r="248">
      <c r="C248" s="12"/>
      <c r="D248" s="13"/>
    </row>
    <row r="249">
      <c r="C249" s="12"/>
      <c r="D249" s="13"/>
    </row>
    <row r="250">
      <c r="C250" s="12"/>
      <c r="D250" s="13"/>
    </row>
    <row r="251">
      <c r="C251" s="12"/>
      <c r="D251" s="13"/>
    </row>
    <row r="252">
      <c r="C252" s="12"/>
      <c r="D252" s="13"/>
    </row>
    <row r="253">
      <c r="C253" s="12"/>
      <c r="D253" s="13"/>
    </row>
    <row r="254">
      <c r="C254" s="12"/>
      <c r="D254" s="13"/>
    </row>
    <row r="255">
      <c r="C255" s="12"/>
      <c r="D255" s="13"/>
    </row>
    <row r="256">
      <c r="C256" s="12"/>
      <c r="D256" s="13"/>
    </row>
    <row r="257">
      <c r="C257" s="12"/>
      <c r="D257" s="13"/>
    </row>
    <row r="258">
      <c r="C258" s="12"/>
      <c r="D258" s="13"/>
    </row>
    <row r="259">
      <c r="C259" s="12"/>
      <c r="D259" s="13"/>
    </row>
    <row r="260">
      <c r="C260" s="12"/>
      <c r="D260" s="13"/>
    </row>
    <row r="261">
      <c r="C261" s="12"/>
      <c r="D261" s="13"/>
    </row>
    <row r="262">
      <c r="C262" s="12"/>
      <c r="D262" s="13"/>
    </row>
    <row r="263">
      <c r="C263" s="12"/>
      <c r="D263" s="13"/>
    </row>
    <row r="264">
      <c r="C264" s="12"/>
      <c r="D264" s="13"/>
    </row>
    <row r="265">
      <c r="C265" s="12"/>
      <c r="D265" s="13"/>
    </row>
    <row r="266">
      <c r="C266" s="12"/>
      <c r="D266" s="13"/>
    </row>
    <row r="267">
      <c r="C267" s="12"/>
      <c r="D267" s="13"/>
    </row>
    <row r="268">
      <c r="C268" s="12"/>
      <c r="D268" s="13"/>
    </row>
    <row r="269">
      <c r="C269" s="12"/>
      <c r="D269" s="13"/>
    </row>
    <row r="270">
      <c r="C270" s="12"/>
      <c r="D270" s="13"/>
    </row>
    <row r="271">
      <c r="C271" s="12"/>
      <c r="D271" s="13"/>
    </row>
    <row r="272">
      <c r="C272" s="12"/>
      <c r="D272" s="13"/>
    </row>
    <row r="273">
      <c r="C273" s="12"/>
      <c r="D273" s="13"/>
    </row>
    <row r="274">
      <c r="C274" s="12"/>
      <c r="D274" s="13"/>
    </row>
    <row r="275">
      <c r="C275" s="12"/>
      <c r="D275" s="13"/>
    </row>
    <row r="276">
      <c r="C276" s="12"/>
      <c r="D276" s="13"/>
    </row>
    <row r="277">
      <c r="C277" s="12"/>
      <c r="D277" s="13"/>
    </row>
    <row r="278">
      <c r="C278" s="12"/>
      <c r="D278" s="13"/>
    </row>
    <row r="279">
      <c r="C279" s="12"/>
      <c r="D279" s="13"/>
    </row>
    <row r="280">
      <c r="C280" s="12"/>
      <c r="D280" s="13"/>
    </row>
    <row r="281">
      <c r="C281" s="12"/>
      <c r="D281" s="13"/>
    </row>
    <row r="282">
      <c r="C282" s="12"/>
      <c r="D282" s="13"/>
    </row>
    <row r="283">
      <c r="C283" s="12"/>
      <c r="D283" s="13"/>
    </row>
    <row r="284">
      <c r="C284" s="12"/>
      <c r="D284" s="13"/>
    </row>
    <row r="285">
      <c r="C285" s="12"/>
      <c r="D285" s="13"/>
    </row>
    <row r="286">
      <c r="C286" s="12"/>
      <c r="D286" s="13"/>
    </row>
    <row r="287">
      <c r="C287" s="12"/>
      <c r="D287" s="13"/>
    </row>
    <row r="288">
      <c r="C288" s="12"/>
      <c r="D288" s="13"/>
    </row>
    <row r="289">
      <c r="C289" s="12"/>
      <c r="D289" s="13"/>
    </row>
    <row r="290">
      <c r="C290" s="12"/>
      <c r="D290" s="13"/>
    </row>
    <row r="291">
      <c r="C291" s="12"/>
      <c r="D291" s="13"/>
    </row>
    <row r="292">
      <c r="C292" s="12"/>
      <c r="D292" s="13"/>
    </row>
    <row r="293">
      <c r="C293" s="12"/>
      <c r="D293" s="13"/>
    </row>
    <row r="294">
      <c r="C294" s="12"/>
      <c r="D294" s="13"/>
    </row>
    <row r="295">
      <c r="C295" s="12"/>
      <c r="D295" s="13"/>
    </row>
    <row r="296">
      <c r="C296" s="12"/>
      <c r="D296" s="13"/>
    </row>
    <row r="297">
      <c r="C297" s="12"/>
      <c r="D297" s="13"/>
    </row>
    <row r="298">
      <c r="C298" s="12"/>
      <c r="D298" s="13"/>
    </row>
    <row r="299">
      <c r="C299" s="12"/>
      <c r="D299" s="13"/>
    </row>
    <row r="300">
      <c r="C300" s="12"/>
      <c r="D300" s="13"/>
    </row>
    <row r="301">
      <c r="C301" s="12"/>
      <c r="D301" s="13"/>
    </row>
    <row r="302">
      <c r="C302" s="12"/>
      <c r="D302" s="13"/>
    </row>
    <row r="303">
      <c r="C303" s="12"/>
      <c r="D303" s="13"/>
    </row>
    <row r="304">
      <c r="C304" s="12"/>
      <c r="D304" s="13"/>
    </row>
    <row r="305">
      <c r="C305" s="12"/>
      <c r="D305" s="13"/>
    </row>
    <row r="306">
      <c r="C306" s="12"/>
      <c r="D306" s="13"/>
    </row>
    <row r="307">
      <c r="C307" s="12"/>
      <c r="D307" s="13"/>
    </row>
    <row r="308">
      <c r="C308" s="12"/>
      <c r="D308" s="13"/>
    </row>
    <row r="309">
      <c r="C309" s="12"/>
      <c r="D309" s="13"/>
    </row>
    <row r="310">
      <c r="C310" s="12"/>
      <c r="D310" s="13"/>
    </row>
    <row r="311">
      <c r="C311" s="12"/>
      <c r="D311" s="13"/>
    </row>
    <row r="312">
      <c r="C312" s="12"/>
      <c r="D312" s="13"/>
    </row>
    <row r="313">
      <c r="C313" s="12"/>
      <c r="D313" s="13"/>
    </row>
    <row r="314">
      <c r="C314" s="12"/>
      <c r="D314" s="13"/>
    </row>
    <row r="315">
      <c r="C315" s="12"/>
      <c r="D315" s="13"/>
    </row>
    <row r="316">
      <c r="C316" s="12"/>
      <c r="D316" s="13"/>
    </row>
    <row r="317">
      <c r="C317" s="12"/>
      <c r="D317" s="13"/>
    </row>
    <row r="318">
      <c r="C318" s="12"/>
      <c r="D318" s="13"/>
    </row>
    <row r="319">
      <c r="C319" s="12"/>
      <c r="D319" s="13"/>
    </row>
    <row r="320">
      <c r="C320" s="12"/>
      <c r="D320" s="13"/>
    </row>
    <row r="321">
      <c r="C321" s="12"/>
      <c r="D321" s="13"/>
    </row>
    <row r="322">
      <c r="C322" s="12"/>
      <c r="D322" s="13"/>
    </row>
    <row r="323">
      <c r="C323" s="12"/>
      <c r="D323" s="13"/>
    </row>
    <row r="324">
      <c r="C324" s="12"/>
      <c r="D324" s="13"/>
    </row>
    <row r="325">
      <c r="C325" s="12"/>
      <c r="D325" s="13"/>
    </row>
    <row r="326">
      <c r="C326" s="12"/>
      <c r="D326" s="13"/>
    </row>
    <row r="327">
      <c r="C327" s="12"/>
      <c r="D327" s="13"/>
    </row>
    <row r="328">
      <c r="C328" s="12"/>
      <c r="D328" s="13"/>
    </row>
    <row r="329">
      <c r="C329" s="12"/>
      <c r="D329" s="13"/>
    </row>
    <row r="330">
      <c r="C330" s="12"/>
      <c r="D330" s="13"/>
    </row>
    <row r="331">
      <c r="C331" s="12"/>
      <c r="D331" s="13"/>
    </row>
    <row r="332">
      <c r="C332" s="12"/>
      <c r="D332" s="13"/>
    </row>
    <row r="333">
      <c r="C333" s="12"/>
      <c r="D333" s="13"/>
    </row>
    <row r="334">
      <c r="C334" s="12"/>
      <c r="D334" s="13"/>
    </row>
    <row r="335">
      <c r="C335" s="12"/>
      <c r="D335" s="13"/>
    </row>
    <row r="336">
      <c r="C336" s="12"/>
      <c r="D336" s="13"/>
    </row>
    <row r="337">
      <c r="C337" s="12"/>
      <c r="D337" s="13"/>
    </row>
    <row r="338">
      <c r="C338" s="12"/>
      <c r="D338" s="13"/>
    </row>
    <row r="339">
      <c r="C339" s="12"/>
      <c r="D339" s="13"/>
    </row>
    <row r="340">
      <c r="C340" s="12"/>
      <c r="D340" s="13"/>
    </row>
    <row r="341">
      <c r="C341" s="12"/>
      <c r="D341" s="13"/>
    </row>
    <row r="342">
      <c r="C342" s="12"/>
      <c r="D342" s="13"/>
    </row>
    <row r="343">
      <c r="C343" s="12"/>
      <c r="D343" s="13"/>
    </row>
    <row r="344">
      <c r="C344" s="12"/>
      <c r="D344" s="13"/>
    </row>
    <row r="345">
      <c r="C345" s="12"/>
      <c r="D345" s="13"/>
    </row>
    <row r="346">
      <c r="C346" s="12"/>
      <c r="D346" s="13"/>
    </row>
    <row r="347">
      <c r="C347" s="12"/>
      <c r="D347" s="13"/>
    </row>
    <row r="348">
      <c r="C348" s="12"/>
      <c r="D348" s="13"/>
    </row>
    <row r="349">
      <c r="C349" s="12"/>
      <c r="D349" s="13"/>
    </row>
    <row r="350">
      <c r="C350" s="12"/>
      <c r="D350" s="13"/>
    </row>
    <row r="351">
      <c r="C351" s="12"/>
      <c r="D351" s="13"/>
    </row>
    <row r="352">
      <c r="C352" s="12"/>
      <c r="D352" s="13"/>
    </row>
    <row r="353">
      <c r="C353" s="12"/>
      <c r="D353" s="13"/>
    </row>
    <row r="354">
      <c r="C354" s="12"/>
      <c r="D354" s="13"/>
    </row>
    <row r="355">
      <c r="C355" s="12"/>
      <c r="D355" s="13"/>
    </row>
    <row r="356">
      <c r="C356" s="12"/>
      <c r="D356" s="13"/>
    </row>
    <row r="357">
      <c r="C357" s="12"/>
      <c r="D357" s="13"/>
    </row>
    <row r="358">
      <c r="C358" s="12"/>
      <c r="D358" s="13"/>
    </row>
    <row r="359">
      <c r="C359" s="12"/>
      <c r="D359" s="13"/>
    </row>
    <row r="360">
      <c r="C360" s="12"/>
      <c r="D360" s="13"/>
    </row>
    <row r="361">
      <c r="C361" s="12"/>
      <c r="D361" s="13"/>
    </row>
    <row r="362">
      <c r="C362" s="12"/>
      <c r="D362" s="13"/>
    </row>
    <row r="363">
      <c r="C363" s="12"/>
      <c r="D363" s="13"/>
    </row>
    <row r="364">
      <c r="C364" s="12"/>
      <c r="D364" s="13"/>
    </row>
    <row r="365">
      <c r="C365" s="12"/>
      <c r="D365" s="13"/>
    </row>
    <row r="366">
      <c r="C366" s="12"/>
      <c r="D366" s="13"/>
    </row>
    <row r="367">
      <c r="C367" s="12"/>
      <c r="D367" s="13"/>
    </row>
    <row r="368">
      <c r="C368" s="12"/>
      <c r="D368" s="13"/>
    </row>
    <row r="369">
      <c r="C369" s="12"/>
      <c r="D369" s="13"/>
    </row>
    <row r="370">
      <c r="C370" s="12"/>
      <c r="D370" s="13"/>
    </row>
    <row r="371">
      <c r="C371" s="12"/>
      <c r="D371" s="13"/>
    </row>
    <row r="372">
      <c r="C372" s="12"/>
      <c r="D372" s="13"/>
    </row>
    <row r="373">
      <c r="C373" s="12"/>
      <c r="D373" s="13"/>
    </row>
    <row r="374">
      <c r="C374" s="12"/>
      <c r="D374" s="13"/>
    </row>
    <row r="375">
      <c r="C375" s="12"/>
      <c r="D375" s="13"/>
    </row>
    <row r="376">
      <c r="C376" s="12"/>
      <c r="D376" s="13"/>
    </row>
    <row r="377">
      <c r="C377" s="12"/>
      <c r="D377" s="13"/>
    </row>
    <row r="378">
      <c r="C378" s="12"/>
      <c r="D378" s="13"/>
    </row>
    <row r="379">
      <c r="C379" s="12"/>
      <c r="D379" s="13"/>
    </row>
    <row r="380">
      <c r="C380" s="12"/>
      <c r="D380" s="13"/>
    </row>
    <row r="381">
      <c r="C381" s="12"/>
      <c r="D381" s="13"/>
    </row>
    <row r="382">
      <c r="C382" s="12"/>
      <c r="D382" s="13"/>
    </row>
    <row r="383">
      <c r="C383" s="12"/>
      <c r="D383" s="13"/>
    </row>
    <row r="384">
      <c r="C384" s="12"/>
      <c r="D384" s="13"/>
    </row>
    <row r="385">
      <c r="C385" s="12"/>
      <c r="D385" s="13"/>
    </row>
    <row r="386">
      <c r="C386" s="12"/>
      <c r="D386" s="13"/>
    </row>
    <row r="387">
      <c r="C387" s="12"/>
      <c r="D387" s="13"/>
    </row>
    <row r="388">
      <c r="C388" s="12"/>
      <c r="D388" s="13"/>
    </row>
    <row r="389">
      <c r="C389" s="12"/>
      <c r="D389" s="13"/>
    </row>
    <row r="390">
      <c r="C390" s="12"/>
      <c r="D390" s="13"/>
    </row>
    <row r="391">
      <c r="C391" s="12"/>
      <c r="D391" s="13"/>
    </row>
    <row r="392">
      <c r="C392" s="12"/>
      <c r="D392" s="13"/>
    </row>
    <row r="393">
      <c r="C393" s="12"/>
      <c r="D393" s="13"/>
    </row>
    <row r="394">
      <c r="C394" s="12"/>
      <c r="D394" s="13"/>
    </row>
    <row r="395">
      <c r="C395" s="12"/>
      <c r="D395" s="13"/>
    </row>
    <row r="396">
      <c r="C396" s="12"/>
      <c r="D396" s="13"/>
    </row>
    <row r="397">
      <c r="C397" s="12"/>
      <c r="D397" s="13"/>
    </row>
    <row r="398">
      <c r="C398" s="12"/>
      <c r="D398" s="13"/>
    </row>
    <row r="399">
      <c r="C399" s="12"/>
      <c r="D399" s="13"/>
    </row>
    <row r="400">
      <c r="C400" s="12"/>
      <c r="D400" s="13"/>
    </row>
    <row r="401">
      <c r="C401" s="12"/>
      <c r="D401" s="13"/>
    </row>
    <row r="402">
      <c r="C402" s="12"/>
      <c r="D402" s="13"/>
    </row>
    <row r="403">
      <c r="C403" s="12"/>
      <c r="D403" s="13"/>
    </row>
    <row r="404">
      <c r="C404" s="12"/>
      <c r="D404" s="13"/>
    </row>
    <row r="405">
      <c r="C405" s="12"/>
      <c r="D405" s="13"/>
    </row>
    <row r="406">
      <c r="C406" s="12"/>
      <c r="D406" s="13"/>
    </row>
    <row r="407">
      <c r="C407" s="12"/>
      <c r="D407" s="13"/>
    </row>
    <row r="408">
      <c r="C408" s="12"/>
      <c r="D408" s="13"/>
    </row>
    <row r="409">
      <c r="C409" s="12"/>
      <c r="D409" s="13"/>
    </row>
    <row r="410">
      <c r="C410" s="12"/>
      <c r="D410" s="13"/>
    </row>
    <row r="411">
      <c r="C411" s="12"/>
      <c r="D411" s="13"/>
    </row>
    <row r="412">
      <c r="C412" s="12"/>
      <c r="D412" s="13"/>
    </row>
    <row r="413">
      <c r="C413" s="12"/>
      <c r="D413" s="13"/>
    </row>
    <row r="414">
      <c r="C414" s="12"/>
      <c r="D414" s="13"/>
    </row>
    <row r="415">
      <c r="C415" s="12"/>
      <c r="D415" s="13"/>
    </row>
    <row r="416">
      <c r="C416" s="12"/>
      <c r="D416" s="13"/>
    </row>
    <row r="417">
      <c r="C417" s="12"/>
      <c r="D417" s="13"/>
    </row>
    <row r="418">
      <c r="C418" s="12"/>
      <c r="D418" s="13"/>
    </row>
    <row r="419">
      <c r="C419" s="12"/>
      <c r="D419" s="13"/>
    </row>
    <row r="420">
      <c r="C420" s="12"/>
      <c r="D420" s="13"/>
    </row>
    <row r="421">
      <c r="C421" s="12"/>
      <c r="D421" s="13"/>
    </row>
    <row r="422">
      <c r="C422" s="12"/>
      <c r="D422" s="13"/>
    </row>
    <row r="423">
      <c r="C423" s="12"/>
      <c r="D423" s="13"/>
    </row>
    <row r="424">
      <c r="C424" s="12"/>
      <c r="D424" s="13"/>
    </row>
    <row r="425">
      <c r="C425" s="12"/>
      <c r="D425" s="13"/>
    </row>
    <row r="426">
      <c r="C426" s="12"/>
      <c r="D426" s="13"/>
    </row>
    <row r="427">
      <c r="C427" s="12"/>
      <c r="D427" s="13"/>
    </row>
    <row r="428">
      <c r="C428" s="12"/>
      <c r="D428" s="13"/>
    </row>
    <row r="429">
      <c r="C429" s="12"/>
      <c r="D429" s="13"/>
    </row>
    <row r="430">
      <c r="C430" s="12"/>
      <c r="D430" s="13"/>
    </row>
    <row r="431">
      <c r="C431" s="12"/>
      <c r="D431" s="13"/>
    </row>
    <row r="432">
      <c r="C432" s="12"/>
      <c r="D432" s="13"/>
    </row>
    <row r="433">
      <c r="C433" s="12"/>
      <c r="D433" s="13"/>
    </row>
    <row r="434">
      <c r="C434" s="12"/>
      <c r="D434" s="13"/>
    </row>
    <row r="435">
      <c r="C435" s="12"/>
      <c r="D435" s="13"/>
    </row>
    <row r="436">
      <c r="C436" s="12"/>
      <c r="D436" s="13"/>
    </row>
    <row r="437">
      <c r="C437" s="12"/>
      <c r="D437" s="13"/>
    </row>
    <row r="438">
      <c r="C438" s="12"/>
      <c r="D438" s="13"/>
    </row>
    <row r="439">
      <c r="C439" s="12"/>
      <c r="D439" s="13"/>
    </row>
    <row r="440">
      <c r="C440" s="12"/>
      <c r="D440" s="13"/>
    </row>
    <row r="441">
      <c r="C441" s="12"/>
      <c r="D441" s="13"/>
    </row>
    <row r="442">
      <c r="C442" s="12"/>
      <c r="D442" s="13"/>
    </row>
    <row r="443">
      <c r="C443" s="12"/>
      <c r="D443" s="13"/>
    </row>
    <row r="444">
      <c r="C444" s="12"/>
      <c r="D444" s="13"/>
    </row>
    <row r="445">
      <c r="C445" s="12"/>
      <c r="D445" s="13"/>
    </row>
    <row r="446">
      <c r="C446" s="12"/>
      <c r="D446" s="13"/>
    </row>
    <row r="447">
      <c r="C447" s="12"/>
      <c r="D447" s="13"/>
    </row>
    <row r="448">
      <c r="C448" s="12"/>
      <c r="D448" s="13"/>
    </row>
    <row r="449">
      <c r="C449" s="12"/>
      <c r="D449" s="13"/>
    </row>
    <row r="450">
      <c r="C450" s="12"/>
      <c r="D450" s="13"/>
    </row>
    <row r="451">
      <c r="C451" s="12"/>
      <c r="D451" s="13"/>
    </row>
    <row r="452">
      <c r="C452" s="12"/>
      <c r="D452" s="13"/>
    </row>
    <row r="453">
      <c r="C453" s="12"/>
      <c r="D453" s="13"/>
    </row>
    <row r="454">
      <c r="C454" s="12"/>
      <c r="D454" s="13"/>
    </row>
    <row r="455">
      <c r="C455" s="12"/>
      <c r="D455" s="13"/>
    </row>
    <row r="456">
      <c r="C456" s="12"/>
      <c r="D456" s="13"/>
    </row>
    <row r="457">
      <c r="C457" s="12"/>
      <c r="D457" s="13"/>
    </row>
    <row r="458">
      <c r="C458" s="12"/>
      <c r="D458" s="13"/>
    </row>
    <row r="459">
      <c r="C459" s="12"/>
      <c r="D459" s="13"/>
    </row>
    <row r="460">
      <c r="C460" s="12"/>
      <c r="D460" s="13"/>
    </row>
    <row r="461">
      <c r="C461" s="12"/>
      <c r="D461" s="13"/>
    </row>
    <row r="462">
      <c r="C462" s="12"/>
      <c r="D462" s="13"/>
    </row>
    <row r="463">
      <c r="C463" s="12"/>
      <c r="D463" s="13"/>
    </row>
    <row r="464">
      <c r="C464" s="12"/>
      <c r="D464" s="13"/>
    </row>
    <row r="465">
      <c r="C465" s="12"/>
      <c r="D465" s="13"/>
    </row>
    <row r="466">
      <c r="C466" s="12"/>
      <c r="D466" s="13"/>
    </row>
    <row r="467">
      <c r="C467" s="12"/>
      <c r="D467" s="13"/>
    </row>
    <row r="468">
      <c r="C468" s="12"/>
      <c r="D468" s="13"/>
    </row>
    <row r="469">
      <c r="C469" s="12"/>
      <c r="D469" s="13"/>
    </row>
    <row r="470">
      <c r="C470" s="12"/>
      <c r="D470" s="13"/>
    </row>
    <row r="471">
      <c r="C471" s="12"/>
      <c r="D471" s="13"/>
    </row>
    <row r="472">
      <c r="C472" s="12"/>
      <c r="D472" s="13"/>
    </row>
    <row r="473">
      <c r="C473" s="12"/>
      <c r="D473" s="13"/>
    </row>
    <row r="474">
      <c r="C474" s="12"/>
      <c r="D474" s="13"/>
    </row>
    <row r="475">
      <c r="C475" s="12"/>
      <c r="D475" s="13"/>
    </row>
    <row r="476">
      <c r="C476" s="12"/>
      <c r="D476" s="13"/>
    </row>
    <row r="477">
      <c r="C477" s="12"/>
      <c r="D477" s="13"/>
    </row>
    <row r="478">
      <c r="C478" s="12"/>
      <c r="D478" s="13"/>
    </row>
    <row r="479">
      <c r="C479" s="12"/>
      <c r="D479" s="13"/>
    </row>
    <row r="480">
      <c r="C480" s="12"/>
      <c r="D480" s="13"/>
    </row>
    <row r="481">
      <c r="C481" s="12"/>
      <c r="D481" s="13"/>
    </row>
    <row r="482">
      <c r="C482" s="12"/>
      <c r="D482" s="13"/>
    </row>
    <row r="483">
      <c r="C483" s="12"/>
      <c r="D483" s="13"/>
    </row>
    <row r="484">
      <c r="C484" s="12"/>
      <c r="D484" s="13"/>
    </row>
    <row r="485">
      <c r="C485" s="12"/>
      <c r="D485" s="13"/>
    </row>
    <row r="486">
      <c r="C486" s="12"/>
      <c r="D486" s="13"/>
    </row>
    <row r="487">
      <c r="C487" s="12"/>
      <c r="D487" s="13"/>
    </row>
    <row r="488">
      <c r="C488" s="12"/>
      <c r="D488" s="13"/>
    </row>
    <row r="489">
      <c r="C489" s="12"/>
      <c r="D489" s="13"/>
    </row>
    <row r="490">
      <c r="C490" s="12"/>
      <c r="D490" s="13"/>
    </row>
    <row r="491">
      <c r="C491" s="12"/>
      <c r="D491" s="13"/>
    </row>
    <row r="492">
      <c r="C492" s="12"/>
      <c r="D492" s="13"/>
    </row>
    <row r="493">
      <c r="C493" s="12"/>
      <c r="D493" s="13"/>
    </row>
    <row r="494">
      <c r="C494" s="12"/>
      <c r="D494" s="13"/>
    </row>
    <row r="495">
      <c r="C495" s="12"/>
      <c r="D495" s="13"/>
    </row>
    <row r="496">
      <c r="C496" s="12"/>
      <c r="D496" s="13"/>
    </row>
    <row r="497">
      <c r="C497" s="12"/>
      <c r="D497" s="13"/>
    </row>
    <row r="498">
      <c r="C498" s="12"/>
      <c r="D498" s="13"/>
    </row>
    <row r="499">
      <c r="C499" s="12"/>
      <c r="D499" s="13"/>
    </row>
    <row r="500">
      <c r="C500" s="12"/>
      <c r="D500" s="13"/>
    </row>
    <row r="501">
      <c r="C501" s="12"/>
      <c r="D501" s="13"/>
    </row>
    <row r="502">
      <c r="C502" s="12"/>
      <c r="D502" s="13"/>
    </row>
    <row r="503">
      <c r="C503" s="12"/>
      <c r="D503" s="13"/>
    </row>
    <row r="504">
      <c r="C504" s="12"/>
      <c r="D504" s="13"/>
    </row>
    <row r="505">
      <c r="C505" s="12"/>
      <c r="D505" s="13"/>
    </row>
    <row r="506">
      <c r="C506" s="12"/>
      <c r="D506" s="13"/>
    </row>
    <row r="507">
      <c r="C507" s="12"/>
      <c r="D507" s="13"/>
    </row>
    <row r="508">
      <c r="C508" s="12"/>
      <c r="D508" s="13"/>
    </row>
    <row r="509">
      <c r="C509" s="12"/>
      <c r="D509" s="13"/>
    </row>
    <row r="510">
      <c r="C510" s="12"/>
      <c r="D510" s="13"/>
    </row>
    <row r="511">
      <c r="C511" s="12"/>
      <c r="D511" s="13"/>
    </row>
    <row r="512">
      <c r="C512" s="12"/>
      <c r="D512" s="13"/>
    </row>
    <row r="513">
      <c r="C513" s="12"/>
      <c r="D513" s="13"/>
    </row>
    <row r="514">
      <c r="C514" s="12"/>
      <c r="D514" s="13"/>
    </row>
    <row r="515">
      <c r="C515" s="12"/>
      <c r="D515" s="13"/>
    </row>
    <row r="516">
      <c r="C516" s="12"/>
      <c r="D516" s="13"/>
    </row>
    <row r="517">
      <c r="C517" s="12"/>
      <c r="D517" s="13"/>
    </row>
    <row r="518">
      <c r="C518" s="12"/>
      <c r="D518" s="13"/>
    </row>
    <row r="519">
      <c r="C519" s="12"/>
      <c r="D519" s="13"/>
    </row>
    <row r="520">
      <c r="C520" s="12"/>
      <c r="D520" s="13"/>
    </row>
    <row r="521">
      <c r="C521" s="12"/>
      <c r="D521" s="13"/>
    </row>
    <row r="522">
      <c r="C522" s="12"/>
      <c r="D522" s="13"/>
    </row>
    <row r="523">
      <c r="C523" s="12"/>
      <c r="D523" s="13"/>
    </row>
    <row r="524">
      <c r="C524" s="12"/>
      <c r="D524" s="13"/>
    </row>
    <row r="525">
      <c r="C525" s="12"/>
      <c r="D525" s="13"/>
    </row>
    <row r="526">
      <c r="C526" s="12"/>
      <c r="D526" s="13"/>
    </row>
    <row r="527">
      <c r="C527" s="12"/>
      <c r="D527" s="13"/>
    </row>
    <row r="528">
      <c r="C528" s="12"/>
      <c r="D528" s="13"/>
    </row>
    <row r="529">
      <c r="C529" s="12"/>
      <c r="D529" s="13"/>
    </row>
    <row r="530">
      <c r="C530" s="12"/>
      <c r="D530" s="13"/>
    </row>
    <row r="531">
      <c r="C531" s="12"/>
      <c r="D531" s="13"/>
    </row>
    <row r="532">
      <c r="C532" s="12"/>
      <c r="D532" s="13"/>
    </row>
    <row r="533">
      <c r="C533" s="12"/>
      <c r="D533" s="13"/>
    </row>
    <row r="534">
      <c r="C534" s="12"/>
      <c r="D534" s="13"/>
    </row>
    <row r="535">
      <c r="C535" s="12"/>
      <c r="D535" s="13"/>
    </row>
    <row r="536">
      <c r="C536" s="12"/>
      <c r="D536" s="13"/>
    </row>
    <row r="537">
      <c r="C537" s="12"/>
      <c r="D537" s="13"/>
    </row>
    <row r="538">
      <c r="C538" s="12"/>
      <c r="D538" s="13"/>
    </row>
    <row r="539">
      <c r="C539" s="12"/>
      <c r="D539" s="13"/>
    </row>
    <row r="540">
      <c r="C540" s="12"/>
      <c r="D540" s="13"/>
    </row>
    <row r="541">
      <c r="C541" s="12"/>
      <c r="D541" s="13"/>
    </row>
    <row r="542">
      <c r="C542" s="12"/>
      <c r="D542" s="13"/>
    </row>
    <row r="543">
      <c r="C543" s="12"/>
      <c r="D543" s="13"/>
    </row>
    <row r="544">
      <c r="C544" s="12"/>
      <c r="D544" s="13"/>
    </row>
    <row r="545">
      <c r="C545" s="12"/>
      <c r="D545" s="13"/>
    </row>
    <row r="546">
      <c r="C546" s="12"/>
      <c r="D546" s="13"/>
    </row>
    <row r="547">
      <c r="C547" s="12"/>
      <c r="D547" s="13"/>
    </row>
    <row r="548">
      <c r="C548" s="12"/>
      <c r="D548" s="13"/>
    </row>
    <row r="549">
      <c r="C549" s="12"/>
      <c r="D549" s="13"/>
    </row>
    <row r="550">
      <c r="C550" s="12"/>
      <c r="D550" s="13"/>
    </row>
    <row r="551">
      <c r="C551" s="12"/>
      <c r="D551" s="13"/>
    </row>
    <row r="552">
      <c r="C552" s="12"/>
      <c r="D552" s="13"/>
    </row>
    <row r="553">
      <c r="C553" s="12"/>
      <c r="D553" s="13"/>
    </row>
    <row r="554">
      <c r="C554" s="12"/>
      <c r="D554" s="13"/>
    </row>
    <row r="555">
      <c r="C555" s="12"/>
      <c r="D555" s="13"/>
    </row>
    <row r="556">
      <c r="C556" s="12"/>
      <c r="D556" s="13"/>
    </row>
    <row r="557">
      <c r="C557" s="12"/>
      <c r="D557" s="13"/>
    </row>
    <row r="558">
      <c r="C558" s="12"/>
      <c r="D558" s="13"/>
    </row>
    <row r="559">
      <c r="C559" s="12"/>
      <c r="D559" s="13"/>
    </row>
    <row r="560">
      <c r="C560" s="12"/>
      <c r="D560" s="13"/>
    </row>
    <row r="561">
      <c r="C561" s="12"/>
      <c r="D561" s="13"/>
    </row>
    <row r="562">
      <c r="C562" s="12"/>
      <c r="D562" s="13"/>
    </row>
    <row r="563">
      <c r="C563" s="12"/>
      <c r="D563" s="13"/>
    </row>
    <row r="564">
      <c r="C564" s="12"/>
      <c r="D564" s="13"/>
    </row>
    <row r="565">
      <c r="C565" s="12"/>
      <c r="D565" s="13"/>
    </row>
    <row r="566">
      <c r="C566" s="12"/>
      <c r="D566" s="13"/>
    </row>
    <row r="567">
      <c r="C567" s="12"/>
      <c r="D567" s="13"/>
    </row>
    <row r="568">
      <c r="C568" s="12"/>
      <c r="D568" s="13"/>
    </row>
    <row r="569">
      <c r="C569" s="12"/>
      <c r="D569" s="13"/>
    </row>
    <row r="570">
      <c r="C570" s="12"/>
      <c r="D570" s="13"/>
    </row>
    <row r="571">
      <c r="C571" s="12"/>
      <c r="D571" s="13"/>
    </row>
    <row r="572">
      <c r="C572" s="12"/>
      <c r="D572" s="13"/>
    </row>
    <row r="573">
      <c r="C573" s="12"/>
      <c r="D573" s="13"/>
    </row>
    <row r="574">
      <c r="C574" s="12"/>
      <c r="D574" s="13"/>
    </row>
    <row r="575">
      <c r="C575" s="12"/>
      <c r="D575" s="13"/>
    </row>
    <row r="576">
      <c r="C576" s="12"/>
      <c r="D576" s="13"/>
    </row>
    <row r="577">
      <c r="C577" s="12"/>
      <c r="D577" s="13"/>
    </row>
    <row r="578">
      <c r="C578" s="12"/>
      <c r="D578" s="13"/>
    </row>
    <row r="579">
      <c r="C579" s="12"/>
      <c r="D579" s="13"/>
    </row>
    <row r="580">
      <c r="C580" s="12"/>
      <c r="D580" s="13"/>
    </row>
    <row r="581">
      <c r="C581" s="12"/>
      <c r="D581" s="13"/>
    </row>
    <row r="582">
      <c r="C582" s="12"/>
      <c r="D582" s="13"/>
    </row>
    <row r="583">
      <c r="C583" s="12"/>
      <c r="D583" s="13"/>
    </row>
    <row r="584">
      <c r="C584" s="12"/>
      <c r="D584" s="13"/>
    </row>
    <row r="585">
      <c r="C585" s="12"/>
      <c r="D585" s="13"/>
    </row>
    <row r="586">
      <c r="C586" s="12"/>
      <c r="D586" s="13"/>
    </row>
    <row r="587">
      <c r="C587" s="12"/>
      <c r="D587" s="13"/>
    </row>
    <row r="588">
      <c r="C588" s="12"/>
      <c r="D588" s="13"/>
    </row>
    <row r="589">
      <c r="C589" s="12"/>
      <c r="D589" s="13"/>
    </row>
    <row r="590">
      <c r="C590" s="12"/>
      <c r="D590" s="13"/>
    </row>
    <row r="591">
      <c r="C591" s="12"/>
      <c r="D591" s="13"/>
    </row>
    <row r="592">
      <c r="C592" s="12"/>
      <c r="D592" s="13"/>
    </row>
    <row r="593">
      <c r="C593" s="12"/>
      <c r="D593" s="13"/>
    </row>
    <row r="594">
      <c r="C594" s="12"/>
      <c r="D594" s="13"/>
    </row>
    <row r="595">
      <c r="C595" s="12"/>
      <c r="D595" s="13"/>
    </row>
    <row r="596">
      <c r="C596" s="12"/>
      <c r="D596" s="13"/>
    </row>
    <row r="597">
      <c r="C597" s="12"/>
      <c r="D597" s="13"/>
    </row>
    <row r="598">
      <c r="C598" s="12"/>
      <c r="D598" s="13"/>
    </row>
    <row r="599">
      <c r="C599" s="12"/>
      <c r="D599" s="13"/>
    </row>
    <row r="600">
      <c r="C600" s="12"/>
      <c r="D600" s="13"/>
    </row>
    <row r="601">
      <c r="C601" s="12"/>
      <c r="D601" s="13"/>
    </row>
    <row r="602">
      <c r="C602" s="12"/>
      <c r="D602" s="13"/>
    </row>
    <row r="603">
      <c r="C603" s="12"/>
      <c r="D603" s="13"/>
    </row>
    <row r="604">
      <c r="C604" s="12"/>
      <c r="D604" s="13"/>
    </row>
    <row r="605">
      <c r="C605" s="12"/>
      <c r="D605" s="13"/>
    </row>
    <row r="606">
      <c r="C606" s="12"/>
      <c r="D606" s="13"/>
    </row>
    <row r="607">
      <c r="C607" s="12"/>
      <c r="D607" s="13"/>
    </row>
    <row r="608">
      <c r="C608" s="12"/>
      <c r="D608" s="13"/>
    </row>
    <row r="609">
      <c r="C609" s="12"/>
      <c r="D609" s="13"/>
    </row>
    <row r="610">
      <c r="C610" s="12"/>
      <c r="D610" s="13"/>
    </row>
    <row r="611">
      <c r="C611" s="12"/>
      <c r="D611" s="13"/>
    </row>
    <row r="612">
      <c r="C612" s="12"/>
      <c r="D612" s="13"/>
    </row>
    <row r="613">
      <c r="C613" s="12"/>
      <c r="D613" s="13"/>
    </row>
    <row r="614">
      <c r="C614" s="12"/>
      <c r="D614" s="13"/>
    </row>
    <row r="615">
      <c r="C615" s="12"/>
      <c r="D615" s="13"/>
    </row>
    <row r="616">
      <c r="C616" s="12"/>
      <c r="D616" s="13"/>
    </row>
    <row r="617">
      <c r="C617" s="12"/>
      <c r="D617" s="13"/>
    </row>
    <row r="618">
      <c r="C618" s="12"/>
      <c r="D618" s="13"/>
    </row>
    <row r="619">
      <c r="C619" s="12"/>
      <c r="D619" s="13"/>
    </row>
    <row r="620">
      <c r="C620" s="12"/>
      <c r="D620" s="13"/>
    </row>
    <row r="621">
      <c r="C621" s="12"/>
      <c r="D621" s="13"/>
    </row>
    <row r="622">
      <c r="C622" s="12"/>
      <c r="D622" s="13"/>
    </row>
    <row r="623">
      <c r="C623" s="12"/>
      <c r="D623" s="13"/>
    </row>
    <row r="624">
      <c r="C624" s="12"/>
      <c r="D624" s="13"/>
    </row>
    <row r="625">
      <c r="C625" s="12"/>
      <c r="D625" s="13"/>
    </row>
    <row r="626">
      <c r="C626" s="12"/>
      <c r="D626" s="13"/>
    </row>
    <row r="627">
      <c r="C627" s="12"/>
      <c r="D627" s="13"/>
    </row>
    <row r="628">
      <c r="C628" s="12"/>
      <c r="D628" s="13"/>
    </row>
    <row r="629">
      <c r="C629" s="12"/>
      <c r="D629" s="13"/>
    </row>
    <row r="630">
      <c r="C630" s="12"/>
      <c r="D630" s="13"/>
    </row>
    <row r="631">
      <c r="C631" s="12"/>
      <c r="D631" s="13"/>
    </row>
    <row r="632">
      <c r="C632" s="12"/>
      <c r="D632" s="13"/>
    </row>
    <row r="633">
      <c r="C633" s="12"/>
      <c r="D633" s="13"/>
    </row>
    <row r="634">
      <c r="C634" s="12"/>
      <c r="D634" s="13"/>
    </row>
    <row r="635">
      <c r="C635" s="12"/>
      <c r="D635" s="13"/>
    </row>
    <row r="636">
      <c r="C636" s="12"/>
      <c r="D636" s="13"/>
    </row>
    <row r="637">
      <c r="C637" s="12"/>
      <c r="D637" s="13"/>
    </row>
    <row r="638">
      <c r="C638" s="12"/>
      <c r="D638" s="13"/>
    </row>
    <row r="639">
      <c r="C639" s="12"/>
      <c r="D639" s="13"/>
    </row>
    <row r="640">
      <c r="C640" s="12"/>
      <c r="D640" s="13"/>
    </row>
    <row r="641">
      <c r="C641" s="12"/>
      <c r="D641" s="13"/>
    </row>
    <row r="642">
      <c r="C642" s="12"/>
      <c r="D642" s="13"/>
    </row>
    <row r="643">
      <c r="C643" s="12"/>
      <c r="D643" s="13"/>
    </row>
    <row r="644">
      <c r="C644" s="12"/>
      <c r="D644" s="13"/>
    </row>
    <row r="645">
      <c r="C645" s="12"/>
      <c r="D645" s="13"/>
    </row>
    <row r="646">
      <c r="C646" s="12"/>
      <c r="D646" s="13"/>
    </row>
    <row r="647">
      <c r="C647" s="12"/>
      <c r="D647" s="13"/>
    </row>
    <row r="648">
      <c r="C648" s="12"/>
      <c r="D648" s="13"/>
    </row>
    <row r="649">
      <c r="C649" s="12"/>
      <c r="D649" s="13"/>
    </row>
    <row r="650">
      <c r="C650" s="12"/>
      <c r="D650" s="13"/>
    </row>
    <row r="651">
      <c r="C651" s="12"/>
      <c r="D651" s="13"/>
    </row>
    <row r="652">
      <c r="C652" s="12"/>
      <c r="D652" s="13"/>
    </row>
    <row r="653">
      <c r="C653" s="12"/>
      <c r="D653" s="13"/>
    </row>
    <row r="654">
      <c r="C654" s="12"/>
      <c r="D654" s="13"/>
    </row>
    <row r="655">
      <c r="C655" s="12"/>
      <c r="D655" s="13"/>
    </row>
    <row r="656">
      <c r="C656" s="12"/>
      <c r="D656" s="13"/>
    </row>
    <row r="657">
      <c r="C657" s="12"/>
      <c r="D657" s="13"/>
    </row>
    <row r="658">
      <c r="C658" s="12"/>
      <c r="D658" s="13"/>
    </row>
    <row r="659">
      <c r="C659" s="12"/>
      <c r="D659" s="13"/>
    </row>
    <row r="660">
      <c r="C660" s="12"/>
      <c r="D660" s="13"/>
    </row>
    <row r="661">
      <c r="C661" s="12"/>
      <c r="D661" s="13"/>
    </row>
    <row r="662">
      <c r="C662" s="12"/>
      <c r="D662" s="13"/>
    </row>
    <row r="663">
      <c r="C663" s="12"/>
      <c r="D663" s="13"/>
    </row>
    <row r="664">
      <c r="C664" s="12"/>
      <c r="D664" s="13"/>
    </row>
    <row r="665">
      <c r="C665" s="12"/>
      <c r="D665" s="13"/>
    </row>
    <row r="666">
      <c r="C666" s="12"/>
      <c r="D666" s="13"/>
    </row>
    <row r="667">
      <c r="C667" s="12"/>
      <c r="D667" s="13"/>
    </row>
    <row r="668">
      <c r="C668" s="12"/>
      <c r="D668" s="13"/>
    </row>
    <row r="669">
      <c r="C669" s="12"/>
      <c r="D669" s="13"/>
    </row>
    <row r="670">
      <c r="C670" s="12"/>
      <c r="D670" s="13"/>
    </row>
    <row r="671">
      <c r="C671" s="12"/>
      <c r="D671" s="13"/>
    </row>
    <row r="672">
      <c r="C672" s="12"/>
      <c r="D672" s="13"/>
    </row>
    <row r="673">
      <c r="C673" s="12"/>
      <c r="D673" s="13"/>
    </row>
    <row r="674">
      <c r="C674" s="12"/>
      <c r="D674" s="13"/>
    </row>
    <row r="675">
      <c r="C675" s="12"/>
      <c r="D675" s="13"/>
    </row>
    <row r="676">
      <c r="C676" s="12"/>
      <c r="D676" s="13"/>
    </row>
    <row r="677">
      <c r="C677" s="12"/>
      <c r="D677" s="13"/>
    </row>
    <row r="678">
      <c r="C678" s="12"/>
      <c r="D678" s="13"/>
    </row>
    <row r="679">
      <c r="C679" s="12"/>
      <c r="D679" s="13"/>
    </row>
    <row r="680">
      <c r="C680" s="12"/>
      <c r="D680" s="13"/>
    </row>
    <row r="681">
      <c r="C681" s="12"/>
      <c r="D681" s="13"/>
    </row>
    <row r="682">
      <c r="C682" s="12"/>
      <c r="D682" s="13"/>
    </row>
    <row r="683">
      <c r="C683" s="12"/>
      <c r="D683" s="13"/>
    </row>
    <row r="684">
      <c r="C684" s="12"/>
      <c r="D684" s="13"/>
    </row>
    <row r="685">
      <c r="C685" s="12"/>
      <c r="D685" s="13"/>
    </row>
    <row r="686">
      <c r="C686" s="12"/>
      <c r="D686" s="13"/>
    </row>
    <row r="687">
      <c r="C687" s="12"/>
      <c r="D687" s="13"/>
    </row>
    <row r="688">
      <c r="C688" s="12"/>
      <c r="D688" s="13"/>
    </row>
    <row r="689">
      <c r="C689" s="12"/>
      <c r="D689" s="13"/>
    </row>
    <row r="690">
      <c r="C690" s="12"/>
      <c r="D690" s="13"/>
    </row>
    <row r="691">
      <c r="C691" s="12"/>
      <c r="D691" s="13"/>
    </row>
    <row r="692">
      <c r="C692" s="12"/>
      <c r="D692" s="13"/>
    </row>
    <row r="693">
      <c r="C693" s="12"/>
      <c r="D693" s="13"/>
    </row>
    <row r="694">
      <c r="C694" s="12"/>
      <c r="D694" s="13"/>
    </row>
    <row r="695">
      <c r="C695" s="12"/>
      <c r="D695" s="13"/>
    </row>
    <row r="696">
      <c r="C696" s="12"/>
      <c r="D696" s="13"/>
    </row>
    <row r="697">
      <c r="C697" s="12"/>
      <c r="D697" s="13"/>
    </row>
    <row r="698">
      <c r="C698" s="12"/>
      <c r="D698" s="13"/>
    </row>
    <row r="699">
      <c r="C699" s="12"/>
      <c r="D699" s="13"/>
    </row>
    <row r="700">
      <c r="C700" s="12"/>
      <c r="D700" s="13"/>
    </row>
    <row r="701">
      <c r="C701" s="12"/>
      <c r="D701" s="13"/>
    </row>
    <row r="702">
      <c r="C702" s="12"/>
      <c r="D702" s="13"/>
    </row>
    <row r="703">
      <c r="C703" s="12"/>
      <c r="D703" s="13"/>
    </row>
    <row r="704">
      <c r="C704" s="12"/>
      <c r="D704" s="13"/>
    </row>
    <row r="705">
      <c r="C705" s="12"/>
      <c r="D705" s="13"/>
    </row>
    <row r="706">
      <c r="C706" s="12"/>
      <c r="D706" s="13"/>
    </row>
    <row r="707">
      <c r="C707" s="12"/>
      <c r="D707" s="13"/>
    </row>
    <row r="708">
      <c r="C708" s="12"/>
      <c r="D708" s="13"/>
    </row>
    <row r="709">
      <c r="C709" s="12"/>
      <c r="D709" s="13"/>
    </row>
    <row r="710">
      <c r="C710" s="12"/>
      <c r="D710" s="13"/>
    </row>
    <row r="711">
      <c r="C711" s="12"/>
      <c r="D711" s="13"/>
    </row>
    <row r="712">
      <c r="C712" s="12"/>
      <c r="D712" s="13"/>
    </row>
    <row r="713">
      <c r="C713" s="12"/>
      <c r="D713" s="13"/>
    </row>
    <row r="714">
      <c r="C714" s="12"/>
      <c r="D714" s="13"/>
    </row>
    <row r="715">
      <c r="C715" s="12"/>
      <c r="D715" s="13"/>
    </row>
    <row r="716">
      <c r="C716" s="12"/>
      <c r="D716" s="13"/>
    </row>
    <row r="717">
      <c r="C717" s="12"/>
      <c r="D717" s="13"/>
    </row>
    <row r="718">
      <c r="C718" s="12"/>
      <c r="D718" s="13"/>
    </row>
    <row r="719">
      <c r="C719" s="12"/>
      <c r="D719" s="13"/>
    </row>
    <row r="720">
      <c r="C720" s="12"/>
      <c r="D720" s="13"/>
    </row>
    <row r="721">
      <c r="C721" s="12"/>
      <c r="D721" s="13"/>
    </row>
    <row r="722">
      <c r="C722" s="12"/>
      <c r="D722" s="13"/>
    </row>
    <row r="723">
      <c r="C723" s="12"/>
      <c r="D723" s="13"/>
    </row>
    <row r="724">
      <c r="C724" s="12"/>
      <c r="D724" s="13"/>
    </row>
    <row r="725">
      <c r="C725" s="12"/>
      <c r="D725" s="13"/>
    </row>
    <row r="726">
      <c r="C726" s="12"/>
      <c r="D726" s="13"/>
    </row>
    <row r="727">
      <c r="C727" s="12"/>
      <c r="D727" s="13"/>
    </row>
    <row r="728">
      <c r="C728" s="12"/>
      <c r="D728" s="13"/>
    </row>
    <row r="729">
      <c r="C729" s="12"/>
      <c r="D729" s="13"/>
    </row>
    <row r="730">
      <c r="C730" s="12"/>
      <c r="D730" s="13"/>
    </row>
    <row r="731">
      <c r="C731" s="12"/>
      <c r="D731" s="13"/>
    </row>
    <row r="732">
      <c r="C732" s="12"/>
      <c r="D732" s="13"/>
    </row>
    <row r="733">
      <c r="C733" s="12"/>
      <c r="D733" s="13"/>
    </row>
    <row r="734">
      <c r="C734" s="12"/>
      <c r="D734" s="13"/>
    </row>
    <row r="735">
      <c r="C735" s="12"/>
      <c r="D735" s="13"/>
    </row>
    <row r="736">
      <c r="C736" s="12"/>
      <c r="D736" s="13"/>
    </row>
    <row r="737">
      <c r="C737" s="12"/>
      <c r="D737" s="13"/>
    </row>
    <row r="738">
      <c r="C738" s="12"/>
      <c r="D738" s="13"/>
    </row>
    <row r="739">
      <c r="C739" s="12"/>
      <c r="D739" s="13"/>
    </row>
    <row r="740">
      <c r="C740" s="12"/>
      <c r="D740" s="13"/>
    </row>
    <row r="741">
      <c r="C741" s="12"/>
      <c r="D741" s="13"/>
    </row>
    <row r="742">
      <c r="C742" s="12"/>
      <c r="D742" s="13"/>
    </row>
    <row r="743">
      <c r="C743" s="12"/>
      <c r="D743" s="13"/>
    </row>
    <row r="744">
      <c r="C744" s="12"/>
      <c r="D744" s="13"/>
    </row>
    <row r="745">
      <c r="C745" s="12"/>
      <c r="D745" s="13"/>
    </row>
    <row r="746">
      <c r="C746" s="12"/>
      <c r="D746" s="13"/>
    </row>
    <row r="747">
      <c r="C747" s="12"/>
      <c r="D747" s="13"/>
    </row>
    <row r="748">
      <c r="C748" s="12"/>
      <c r="D748" s="13"/>
    </row>
    <row r="749">
      <c r="C749" s="12"/>
      <c r="D749" s="13"/>
    </row>
    <row r="750">
      <c r="C750" s="12"/>
      <c r="D750" s="13"/>
    </row>
    <row r="751">
      <c r="C751" s="12"/>
      <c r="D751" s="13"/>
    </row>
    <row r="752">
      <c r="C752" s="12"/>
      <c r="D752" s="13"/>
    </row>
    <row r="753">
      <c r="C753" s="12"/>
      <c r="D753" s="13"/>
    </row>
    <row r="754">
      <c r="C754" s="12"/>
      <c r="D754" s="13"/>
    </row>
    <row r="755">
      <c r="C755" s="12"/>
      <c r="D755" s="13"/>
    </row>
    <row r="756">
      <c r="C756" s="12"/>
      <c r="D756" s="13"/>
    </row>
    <row r="757">
      <c r="C757" s="12"/>
      <c r="D757" s="13"/>
    </row>
    <row r="758">
      <c r="C758" s="12"/>
      <c r="D758" s="13"/>
    </row>
    <row r="759">
      <c r="C759" s="12"/>
      <c r="D759" s="13"/>
    </row>
    <row r="760">
      <c r="C760" s="12"/>
      <c r="D760" s="13"/>
    </row>
    <row r="761">
      <c r="C761" s="12"/>
      <c r="D761" s="13"/>
    </row>
    <row r="762">
      <c r="C762" s="12"/>
      <c r="D762" s="13"/>
    </row>
    <row r="763">
      <c r="C763" s="12"/>
      <c r="D763" s="13"/>
    </row>
    <row r="764">
      <c r="C764" s="12"/>
      <c r="D764" s="13"/>
    </row>
    <row r="765">
      <c r="C765" s="12"/>
      <c r="D765" s="13"/>
    </row>
    <row r="766">
      <c r="C766" s="12"/>
      <c r="D766" s="13"/>
    </row>
    <row r="767">
      <c r="C767" s="12"/>
      <c r="D767" s="13"/>
    </row>
    <row r="768">
      <c r="C768" s="12"/>
      <c r="D768" s="13"/>
    </row>
    <row r="769">
      <c r="C769" s="12"/>
      <c r="D769" s="13"/>
    </row>
    <row r="770">
      <c r="C770" s="12"/>
      <c r="D770" s="13"/>
    </row>
    <row r="771">
      <c r="C771" s="12"/>
      <c r="D771" s="13"/>
    </row>
    <row r="772">
      <c r="C772" s="12"/>
      <c r="D772" s="13"/>
    </row>
    <row r="773">
      <c r="C773" s="12"/>
      <c r="D773" s="13"/>
    </row>
    <row r="774">
      <c r="C774" s="12"/>
      <c r="D774" s="13"/>
    </row>
    <row r="775">
      <c r="C775" s="12"/>
      <c r="D775" s="13"/>
    </row>
    <row r="776">
      <c r="C776" s="12"/>
      <c r="D776" s="13"/>
    </row>
    <row r="777">
      <c r="C777" s="12"/>
      <c r="D777" s="13"/>
    </row>
    <row r="778">
      <c r="C778" s="12"/>
      <c r="D778" s="13"/>
    </row>
    <row r="779">
      <c r="C779" s="12"/>
      <c r="D779" s="13"/>
    </row>
    <row r="780">
      <c r="C780" s="12"/>
      <c r="D780" s="13"/>
    </row>
    <row r="781">
      <c r="C781" s="12"/>
      <c r="D781" s="13"/>
    </row>
    <row r="782">
      <c r="C782" s="12"/>
      <c r="D782" s="13"/>
    </row>
    <row r="783">
      <c r="C783" s="12"/>
      <c r="D783" s="13"/>
    </row>
    <row r="784">
      <c r="C784" s="12"/>
      <c r="D784" s="13"/>
    </row>
    <row r="785">
      <c r="C785" s="12"/>
      <c r="D785" s="13"/>
    </row>
    <row r="786">
      <c r="C786" s="12"/>
      <c r="D786" s="13"/>
    </row>
    <row r="787">
      <c r="C787" s="12"/>
      <c r="D787" s="13"/>
    </row>
    <row r="788">
      <c r="C788" s="12"/>
      <c r="D788" s="13"/>
    </row>
    <row r="789">
      <c r="C789" s="12"/>
      <c r="D789" s="13"/>
    </row>
    <row r="790">
      <c r="C790" s="12"/>
      <c r="D790" s="13"/>
    </row>
    <row r="791">
      <c r="C791" s="12"/>
      <c r="D791" s="13"/>
    </row>
    <row r="792">
      <c r="C792" s="12"/>
      <c r="D792" s="13"/>
    </row>
    <row r="793">
      <c r="C793" s="12"/>
      <c r="D793" s="13"/>
    </row>
    <row r="794">
      <c r="C794" s="12"/>
      <c r="D794" s="13"/>
    </row>
    <row r="795">
      <c r="C795" s="12"/>
      <c r="D795" s="13"/>
    </row>
    <row r="796">
      <c r="C796" s="12"/>
      <c r="D796" s="13"/>
    </row>
    <row r="797">
      <c r="C797" s="12"/>
      <c r="D797" s="13"/>
    </row>
    <row r="798">
      <c r="C798" s="12"/>
      <c r="D798" s="13"/>
    </row>
    <row r="799">
      <c r="C799" s="12"/>
      <c r="D799" s="13"/>
    </row>
    <row r="800">
      <c r="C800" s="12"/>
      <c r="D800" s="13"/>
    </row>
    <row r="801">
      <c r="C801" s="12"/>
      <c r="D801" s="13"/>
    </row>
    <row r="802">
      <c r="C802" s="12"/>
      <c r="D802" s="13"/>
    </row>
    <row r="803">
      <c r="C803" s="12"/>
      <c r="D803" s="13"/>
    </row>
    <row r="804">
      <c r="C804" s="12"/>
      <c r="D804" s="13"/>
    </row>
    <row r="805">
      <c r="C805" s="12"/>
      <c r="D805" s="13"/>
    </row>
    <row r="806">
      <c r="C806" s="12"/>
      <c r="D806" s="13"/>
    </row>
    <row r="807">
      <c r="C807" s="12"/>
      <c r="D807" s="13"/>
    </row>
    <row r="808">
      <c r="C808" s="12"/>
      <c r="D808" s="13"/>
    </row>
    <row r="809">
      <c r="C809" s="12"/>
      <c r="D809" s="13"/>
    </row>
    <row r="810">
      <c r="C810" s="12"/>
      <c r="D810" s="13"/>
    </row>
    <row r="811">
      <c r="C811" s="12"/>
      <c r="D811" s="13"/>
    </row>
    <row r="812">
      <c r="C812" s="12"/>
      <c r="D812" s="13"/>
    </row>
    <row r="813">
      <c r="C813" s="12"/>
      <c r="D813" s="13"/>
    </row>
    <row r="814">
      <c r="C814" s="12"/>
      <c r="D814" s="13"/>
    </row>
    <row r="815">
      <c r="C815" s="12"/>
      <c r="D815" s="13"/>
    </row>
    <row r="816">
      <c r="C816" s="12"/>
      <c r="D816" s="13"/>
    </row>
    <row r="817">
      <c r="C817" s="12"/>
      <c r="D817" s="13"/>
    </row>
    <row r="818">
      <c r="C818" s="12"/>
      <c r="D818" s="13"/>
    </row>
    <row r="819">
      <c r="C819" s="12"/>
      <c r="D819" s="13"/>
    </row>
    <row r="820">
      <c r="C820" s="12"/>
      <c r="D820" s="13"/>
    </row>
    <row r="821">
      <c r="C821" s="12"/>
      <c r="D821" s="13"/>
    </row>
    <row r="822">
      <c r="C822" s="12"/>
      <c r="D822" s="13"/>
    </row>
    <row r="823">
      <c r="C823" s="12"/>
      <c r="D823" s="13"/>
    </row>
    <row r="824">
      <c r="C824" s="12"/>
      <c r="D824" s="13"/>
    </row>
    <row r="825">
      <c r="C825" s="12"/>
      <c r="D825" s="13"/>
    </row>
    <row r="826">
      <c r="C826" s="12"/>
      <c r="D826" s="13"/>
    </row>
    <row r="827">
      <c r="C827" s="12"/>
      <c r="D827" s="13"/>
    </row>
    <row r="828">
      <c r="C828" s="12"/>
      <c r="D828" s="13"/>
    </row>
    <row r="829">
      <c r="C829" s="12"/>
      <c r="D829" s="13"/>
    </row>
    <row r="830">
      <c r="C830" s="12"/>
      <c r="D830" s="13"/>
    </row>
    <row r="831">
      <c r="C831" s="12"/>
      <c r="D831" s="13"/>
    </row>
    <row r="832">
      <c r="C832" s="12"/>
      <c r="D832" s="13"/>
    </row>
    <row r="833">
      <c r="C833" s="12"/>
      <c r="D833" s="13"/>
    </row>
    <row r="834">
      <c r="C834" s="12"/>
      <c r="D834" s="13"/>
    </row>
    <row r="835">
      <c r="C835" s="12"/>
      <c r="D835" s="13"/>
    </row>
    <row r="836">
      <c r="C836" s="12"/>
      <c r="D836" s="13"/>
    </row>
    <row r="837">
      <c r="C837" s="12"/>
      <c r="D837" s="13"/>
    </row>
    <row r="838">
      <c r="C838" s="12"/>
      <c r="D838" s="13"/>
    </row>
    <row r="839">
      <c r="C839" s="12"/>
      <c r="D839" s="13"/>
    </row>
    <row r="840">
      <c r="C840" s="12"/>
      <c r="D840" s="13"/>
    </row>
    <row r="841">
      <c r="C841" s="12"/>
      <c r="D841" s="13"/>
    </row>
    <row r="842">
      <c r="C842" s="12"/>
      <c r="D842" s="13"/>
    </row>
    <row r="843">
      <c r="C843" s="12"/>
      <c r="D843" s="13"/>
    </row>
    <row r="844">
      <c r="C844" s="12"/>
      <c r="D844" s="13"/>
    </row>
    <row r="845">
      <c r="C845" s="12"/>
      <c r="D845" s="13"/>
    </row>
    <row r="846">
      <c r="C846" s="12"/>
      <c r="D846" s="13"/>
    </row>
    <row r="847">
      <c r="C847" s="12"/>
      <c r="D847" s="13"/>
    </row>
    <row r="848">
      <c r="C848" s="12"/>
      <c r="D848" s="13"/>
    </row>
    <row r="849">
      <c r="C849" s="12"/>
      <c r="D849" s="13"/>
    </row>
    <row r="850">
      <c r="C850" s="12"/>
      <c r="D850" s="13"/>
    </row>
    <row r="851">
      <c r="C851" s="12"/>
      <c r="D851" s="13"/>
    </row>
    <row r="852">
      <c r="C852" s="12"/>
      <c r="D852" s="13"/>
    </row>
    <row r="853">
      <c r="C853" s="12"/>
      <c r="D853" s="13"/>
    </row>
    <row r="854">
      <c r="C854" s="12"/>
      <c r="D854" s="13"/>
    </row>
    <row r="855">
      <c r="C855" s="12"/>
      <c r="D855" s="13"/>
    </row>
    <row r="856">
      <c r="C856" s="12"/>
      <c r="D856" s="13"/>
    </row>
    <row r="857">
      <c r="C857" s="12"/>
      <c r="D857" s="13"/>
    </row>
    <row r="858">
      <c r="C858" s="12"/>
      <c r="D858" s="13"/>
    </row>
    <row r="859">
      <c r="C859" s="12"/>
      <c r="D859" s="13"/>
    </row>
    <row r="860">
      <c r="C860" s="12"/>
      <c r="D860" s="13"/>
    </row>
    <row r="861">
      <c r="C861" s="12"/>
      <c r="D861" s="13"/>
    </row>
    <row r="862">
      <c r="C862" s="12"/>
      <c r="D862" s="13"/>
    </row>
    <row r="863">
      <c r="C863" s="12"/>
      <c r="D863" s="13"/>
    </row>
    <row r="864">
      <c r="C864" s="12"/>
      <c r="D864" s="13"/>
    </row>
    <row r="865">
      <c r="C865" s="12"/>
      <c r="D865" s="13"/>
    </row>
    <row r="866">
      <c r="C866" s="12"/>
      <c r="D866" s="13"/>
    </row>
    <row r="867">
      <c r="C867" s="12"/>
      <c r="D867" s="13"/>
    </row>
    <row r="868">
      <c r="C868" s="12"/>
      <c r="D868" s="13"/>
    </row>
    <row r="869">
      <c r="C869" s="12"/>
      <c r="D869" s="13"/>
    </row>
    <row r="870">
      <c r="C870" s="12"/>
      <c r="D870" s="13"/>
    </row>
    <row r="871">
      <c r="C871" s="12"/>
      <c r="D871" s="13"/>
    </row>
    <row r="872">
      <c r="C872" s="12"/>
      <c r="D872" s="13"/>
    </row>
    <row r="873">
      <c r="C873" s="12"/>
      <c r="D873" s="13"/>
    </row>
    <row r="874">
      <c r="C874" s="12"/>
      <c r="D874" s="13"/>
    </row>
    <row r="875">
      <c r="C875" s="12"/>
      <c r="D875" s="13"/>
    </row>
    <row r="876">
      <c r="C876" s="12"/>
      <c r="D876" s="13"/>
    </row>
    <row r="877">
      <c r="C877" s="12"/>
      <c r="D877" s="13"/>
    </row>
    <row r="878">
      <c r="C878" s="12"/>
      <c r="D878" s="13"/>
    </row>
    <row r="879">
      <c r="C879" s="12"/>
      <c r="D879" s="13"/>
    </row>
    <row r="880">
      <c r="C880" s="12"/>
      <c r="D880" s="13"/>
    </row>
    <row r="881">
      <c r="C881" s="12"/>
      <c r="D881" s="13"/>
    </row>
    <row r="882">
      <c r="C882" s="12"/>
      <c r="D882" s="13"/>
    </row>
    <row r="883">
      <c r="C883" s="12"/>
      <c r="D883" s="13"/>
    </row>
    <row r="884">
      <c r="C884" s="12"/>
      <c r="D884" s="13"/>
    </row>
    <row r="885">
      <c r="C885" s="12"/>
      <c r="D885" s="13"/>
    </row>
    <row r="886">
      <c r="C886" s="12"/>
      <c r="D886" s="13"/>
    </row>
    <row r="887">
      <c r="C887" s="12"/>
      <c r="D887" s="13"/>
    </row>
    <row r="888">
      <c r="C888" s="12"/>
      <c r="D888" s="13"/>
    </row>
    <row r="889">
      <c r="C889" s="12"/>
      <c r="D889" s="13"/>
    </row>
    <row r="890">
      <c r="C890" s="12"/>
      <c r="D890" s="13"/>
    </row>
    <row r="891">
      <c r="C891" s="12"/>
      <c r="D891" s="13"/>
    </row>
    <row r="892">
      <c r="C892" s="12"/>
      <c r="D892" s="13"/>
    </row>
    <row r="893">
      <c r="C893" s="12"/>
      <c r="D893" s="13"/>
    </row>
    <row r="894">
      <c r="C894" s="12"/>
      <c r="D894" s="13"/>
    </row>
    <row r="895">
      <c r="C895" s="12"/>
      <c r="D895" s="13"/>
    </row>
    <row r="896">
      <c r="C896" s="12"/>
      <c r="D896" s="13"/>
    </row>
    <row r="897">
      <c r="C897" s="12"/>
      <c r="D897" s="13"/>
    </row>
    <row r="898">
      <c r="C898" s="12"/>
      <c r="D898" s="13"/>
    </row>
    <row r="899">
      <c r="C899" s="12"/>
      <c r="D899" s="13"/>
    </row>
    <row r="900">
      <c r="C900" s="12"/>
      <c r="D900" s="13"/>
    </row>
    <row r="901">
      <c r="C901" s="12"/>
      <c r="D901" s="13"/>
    </row>
    <row r="902">
      <c r="C902" s="12"/>
      <c r="D902" s="13"/>
    </row>
    <row r="903">
      <c r="C903" s="12"/>
      <c r="D903" s="13"/>
    </row>
    <row r="904">
      <c r="C904" s="12"/>
      <c r="D904" s="13"/>
    </row>
    <row r="905">
      <c r="C905" s="12"/>
      <c r="D905" s="13"/>
    </row>
    <row r="906">
      <c r="C906" s="12"/>
      <c r="D906" s="13"/>
    </row>
    <row r="907">
      <c r="C907" s="12"/>
      <c r="D907" s="13"/>
    </row>
    <row r="908">
      <c r="C908" s="12"/>
      <c r="D908" s="13"/>
    </row>
    <row r="909">
      <c r="C909" s="12"/>
      <c r="D909" s="13"/>
    </row>
    <row r="910">
      <c r="C910" s="12"/>
      <c r="D910" s="13"/>
    </row>
    <row r="911">
      <c r="C911" s="12"/>
      <c r="D911" s="13"/>
    </row>
    <row r="912">
      <c r="C912" s="12"/>
      <c r="D912" s="13"/>
    </row>
    <row r="913">
      <c r="C913" s="12"/>
      <c r="D913" s="13"/>
    </row>
    <row r="914">
      <c r="C914" s="12"/>
      <c r="D914" s="13"/>
    </row>
    <row r="915">
      <c r="C915" s="12"/>
      <c r="D915" s="13"/>
    </row>
    <row r="916">
      <c r="C916" s="12"/>
      <c r="D916" s="13"/>
    </row>
    <row r="917">
      <c r="C917" s="12"/>
      <c r="D917" s="13"/>
    </row>
    <row r="918">
      <c r="C918" s="12"/>
      <c r="D918" s="13"/>
    </row>
    <row r="919">
      <c r="C919" s="12"/>
      <c r="D919" s="13"/>
    </row>
    <row r="920">
      <c r="C920" s="12"/>
      <c r="D920" s="13"/>
    </row>
    <row r="921">
      <c r="C921" s="12"/>
      <c r="D921" s="13"/>
    </row>
    <row r="922">
      <c r="C922" s="12"/>
      <c r="D922" s="13"/>
    </row>
    <row r="923">
      <c r="C923" s="12"/>
      <c r="D923" s="13"/>
    </row>
    <row r="924">
      <c r="C924" s="12"/>
      <c r="D924" s="13"/>
    </row>
    <row r="925">
      <c r="C925" s="12"/>
      <c r="D925" s="13"/>
    </row>
    <row r="926">
      <c r="C926" s="12"/>
      <c r="D926" s="13"/>
    </row>
    <row r="927">
      <c r="C927" s="12"/>
      <c r="D927" s="13"/>
    </row>
    <row r="928">
      <c r="C928" s="12"/>
      <c r="D928" s="13"/>
    </row>
    <row r="929">
      <c r="C929" s="12"/>
      <c r="D929" s="13"/>
    </row>
    <row r="930">
      <c r="C930" s="12"/>
      <c r="D930" s="13"/>
    </row>
    <row r="931">
      <c r="C931" s="12"/>
      <c r="D931" s="13"/>
    </row>
    <row r="932">
      <c r="C932" s="12"/>
      <c r="D932" s="13"/>
    </row>
    <row r="933">
      <c r="C933" s="12"/>
      <c r="D933" s="13"/>
    </row>
    <row r="934">
      <c r="C934" s="12"/>
      <c r="D934" s="13"/>
    </row>
    <row r="935">
      <c r="C935" s="12"/>
      <c r="D935" s="13"/>
    </row>
    <row r="936">
      <c r="C936" s="12"/>
      <c r="D936" s="13"/>
    </row>
    <row r="937">
      <c r="C937" s="12"/>
      <c r="D937" s="13"/>
    </row>
    <row r="938">
      <c r="C938" s="12"/>
      <c r="D938" s="13"/>
    </row>
    <row r="939">
      <c r="C939" s="12"/>
      <c r="D939" s="13"/>
    </row>
    <row r="940">
      <c r="C940" s="12"/>
      <c r="D940" s="13"/>
    </row>
    <row r="941">
      <c r="C941" s="12"/>
      <c r="D941" s="13"/>
    </row>
    <row r="942">
      <c r="C942" s="12"/>
      <c r="D942" s="13"/>
    </row>
    <row r="943">
      <c r="C943" s="12"/>
      <c r="D943" s="13"/>
    </row>
    <row r="944">
      <c r="C944" s="12"/>
      <c r="D944" s="13"/>
    </row>
    <row r="945">
      <c r="C945" s="12"/>
      <c r="D945" s="13"/>
    </row>
    <row r="946">
      <c r="C946" s="12"/>
      <c r="D946" s="13"/>
    </row>
    <row r="947">
      <c r="C947" s="12"/>
      <c r="D947" s="13"/>
    </row>
    <row r="948">
      <c r="C948" s="12"/>
      <c r="D948" s="13"/>
    </row>
    <row r="949">
      <c r="C949" s="12"/>
      <c r="D949" s="13"/>
    </row>
    <row r="950">
      <c r="C950" s="12"/>
      <c r="D950" s="13"/>
    </row>
    <row r="951">
      <c r="C951" s="12"/>
      <c r="D951" s="13"/>
    </row>
    <row r="952">
      <c r="C952" s="12"/>
      <c r="D952" s="13"/>
    </row>
    <row r="953">
      <c r="C953" s="12"/>
      <c r="D953" s="13"/>
    </row>
    <row r="954">
      <c r="C954" s="12"/>
      <c r="D954" s="13"/>
    </row>
    <row r="955">
      <c r="C955" s="12"/>
      <c r="D955" s="13"/>
    </row>
    <row r="956">
      <c r="C956" s="12"/>
      <c r="D956" s="13"/>
    </row>
    <row r="957">
      <c r="C957" s="12"/>
      <c r="D957" s="13"/>
    </row>
    <row r="958">
      <c r="C958" s="12"/>
      <c r="D958" s="13"/>
    </row>
    <row r="959">
      <c r="C959" s="12"/>
      <c r="D959" s="13"/>
    </row>
    <row r="960">
      <c r="C960" s="12"/>
      <c r="D960" s="13"/>
    </row>
    <row r="961">
      <c r="C961" s="12"/>
      <c r="D961" s="13"/>
    </row>
    <row r="962">
      <c r="C962" s="12"/>
      <c r="D962" s="13"/>
    </row>
    <row r="963">
      <c r="C963" s="12"/>
      <c r="D963" s="13"/>
    </row>
    <row r="964">
      <c r="C964" s="12"/>
      <c r="D964" s="13"/>
    </row>
    <row r="965">
      <c r="C965" s="12"/>
      <c r="D965" s="13"/>
    </row>
    <row r="966">
      <c r="C966" s="12"/>
      <c r="D966" s="13"/>
    </row>
    <row r="967">
      <c r="C967" s="12"/>
      <c r="D967" s="13"/>
    </row>
    <row r="968">
      <c r="C968" s="12"/>
      <c r="D968" s="13"/>
    </row>
    <row r="969">
      <c r="C969" s="12"/>
      <c r="D969" s="13"/>
    </row>
    <row r="970">
      <c r="C970" s="12"/>
      <c r="D970" s="13"/>
    </row>
    <row r="971">
      <c r="C971" s="12"/>
      <c r="D971" s="13"/>
    </row>
    <row r="972">
      <c r="C972" s="12"/>
      <c r="D972" s="13"/>
    </row>
    <row r="973">
      <c r="C973" s="12"/>
      <c r="D973" s="13"/>
    </row>
    <row r="974">
      <c r="C974" s="12"/>
      <c r="D974" s="13"/>
    </row>
    <row r="975">
      <c r="C975" s="12"/>
      <c r="D975" s="13"/>
    </row>
    <row r="976">
      <c r="C976" s="12"/>
      <c r="D976" s="13"/>
    </row>
    <row r="977">
      <c r="C977" s="12"/>
      <c r="D977" s="13"/>
    </row>
    <row r="978">
      <c r="C978" s="12"/>
      <c r="D978" s="13"/>
    </row>
    <row r="979">
      <c r="C979" s="12"/>
      <c r="D979" s="13"/>
    </row>
    <row r="980">
      <c r="C980" s="12"/>
      <c r="D980" s="13"/>
    </row>
    <row r="981">
      <c r="C981" s="12"/>
      <c r="D981" s="13"/>
    </row>
    <row r="982">
      <c r="C982" s="12"/>
      <c r="D982" s="13"/>
    </row>
    <row r="983">
      <c r="C983" s="12"/>
      <c r="D983" s="13"/>
    </row>
    <row r="984">
      <c r="C984" s="12"/>
      <c r="D984" s="13"/>
    </row>
    <row r="985">
      <c r="C985" s="12"/>
      <c r="D985" s="13"/>
    </row>
    <row r="986">
      <c r="C986" s="12"/>
      <c r="D986" s="13"/>
    </row>
    <row r="987">
      <c r="C987" s="12"/>
      <c r="D987" s="13"/>
    </row>
    <row r="988">
      <c r="C988" s="12"/>
      <c r="D988" s="13"/>
    </row>
    <row r="989">
      <c r="C989" s="12"/>
      <c r="D989" s="13"/>
    </row>
    <row r="990">
      <c r="C990" s="12"/>
      <c r="D990" s="13"/>
    </row>
    <row r="991">
      <c r="C991" s="12"/>
      <c r="D991" s="13"/>
    </row>
    <row r="992">
      <c r="C992" s="12"/>
      <c r="D992" s="13"/>
    </row>
    <row r="993">
      <c r="C993" s="12"/>
      <c r="D993" s="13"/>
    </row>
    <row r="994">
      <c r="C994" s="12"/>
      <c r="D994" s="13"/>
    </row>
    <row r="995">
      <c r="C995" s="12"/>
      <c r="D995" s="13"/>
    </row>
    <row r="996">
      <c r="C996" s="12"/>
      <c r="D996" s="13"/>
    </row>
    <row r="997">
      <c r="C997" s="12"/>
      <c r="D997" s="13"/>
    </row>
    <row r="998">
      <c r="C998" s="12"/>
      <c r="D998" s="13"/>
    </row>
    <row r="999">
      <c r="C999" s="12"/>
      <c r="D999" s="13"/>
    </row>
    <row r="1000">
      <c r="C1000" s="12"/>
      <c r="D1000" s="13"/>
    </row>
    <row r="1001">
      <c r="C1001" s="12"/>
      <c r="D1001" s="13"/>
    </row>
  </sheetData>
  <customSheetViews>
    <customSheetView guid="{0DC84CE6-DAC1-48EB-BB1D-2AAD7CA6E795}" filter="1" showAutoFilter="1">
      <autoFilter ref="$D$1:$D$1001">
        <filterColumn colId="0">
          <filters>
            <filter val="October 9, 2022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3.63"/>
  </cols>
  <sheetData>
    <row r="1">
      <c r="A1" s="14" t="s">
        <v>196</v>
      </c>
      <c r="B1" s="14" t="s">
        <v>197</v>
      </c>
      <c r="C1" s="14">
        <v>360.0</v>
      </c>
      <c r="D1" s="14" t="s">
        <v>198</v>
      </c>
      <c r="E1" s="14" t="s">
        <v>199</v>
      </c>
      <c r="F1" s="14" t="s">
        <v>200</v>
      </c>
    </row>
    <row r="2">
      <c r="A2" s="14" t="s">
        <v>201</v>
      </c>
      <c r="B2" s="14" t="s">
        <v>202</v>
      </c>
      <c r="C2" s="14">
        <v>290.0</v>
      </c>
      <c r="D2" s="14" t="s">
        <v>203</v>
      </c>
      <c r="E2" s="14" t="s">
        <v>204</v>
      </c>
      <c r="F2" s="14" t="s">
        <v>205</v>
      </c>
    </row>
    <row r="3">
      <c r="A3" s="14" t="s">
        <v>206</v>
      </c>
      <c r="B3" s="14" t="s">
        <v>207</v>
      </c>
      <c r="C3" s="14">
        <v>200.0</v>
      </c>
      <c r="D3" s="14" t="s">
        <v>208</v>
      </c>
      <c r="E3" s="14" t="s">
        <v>209</v>
      </c>
      <c r="F3" s="14" t="s">
        <v>210</v>
      </c>
    </row>
    <row r="4">
      <c r="A4" s="14" t="s">
        <v>211</v>
      </c>
      <c r="B4" s="14" t="s">
        <v>212</v>
      </c>
      <c r="C4" s="14">
        <v>241.0</v>
      </c>
      <c r="D4" s="14" t="s">
        <v>213</v>
      </c>
      <c r="E4" s="14" t="s">
        <v>214</v>
      </c>
      <c r="F4" s="14" t="s">
        <v>215</v>
      </c>
    </row>
    <row r="5">
      <c r="A5" s="14" t="s">
        <v>216</v>
      </c>
      <c r="B5" s="14" t="s">
        <v>217</v>
      </c>
      <c r="C5" s="14">
        <v>218.0</v>
      </c>
      <c r="D5" s="14" t="s">
        <v>218</v>
      </c>
      <c r="E5" s="14" t="s">
        <v>219</v>
      </c>
      <c r="F5" s="14" t="s">
        <v>205</v>
      </c>
    </row>
    <row r="6">
      <c r="A6" s="14" t="s">
        <v>220</v>
      </c>
      <c r="B6" s="14" t="s">
        <v>221</v>
      </c>
      <c r="C6" s="14">
        <v>215.0</v>
      </c>
      <c r="D6" s="14" t="s">
        <v>222</v>
      </c>
      <c r="E6" s="14" t="s">
        <v>223</v>
      </c>
      <c r="F6" s="14" t="s">
        <v>224</v>
      </c>
    </row>
    <row r="7">
      <c r="A7" s="14" t="s">
        <v>28</v>
      </c>
      <c r="B7" s="14" t="s">
        <v>225</v>
      </c>
      <c r="C7" s="14">
        <v>218.0</v>
      </c>
      <c r="D7" s="14" t="s">
        <v>226</v>
      </c>
      <c r="E7" s="14" t="s">
        <v>227</v>
      </c>
      <c r="F7" s="14" t="s">
        <v>228</v>
      </c>
    </row>
    <row r="8">
      <c r="A8" s="14" t="s">
        <v>229</v>
      </c>
      <c r="B8" s="14" t="s">
        <v>221</v>
      </c>
      <c r="C8" s="14">
        <v>290.0</v>
      </c>
      <c r="D8" s="14" t="s">
        <v>230</v>
      </c>
      <c r="E8" s="14" t="s">
        <v>205</v>
      </c>
      <c r="F8" s="14" t="s">
        <v>231</v>
      </c>
    </row>
    <row r="9">
      <c r="A9" s="14" t="s">
        <v>232</v>
      </c>
      <c r="B9" s="14" t="s">
        <v>233</v>
      </c>
      <c r="C9" s="14">
        <v>450.0</v>
      </c>
      <c r="D9" s="14" t="s">
        <v>234</v>
      </c>
      <c r="E9" s="14" t="s">
        <v>235</v>
      </c>
      <c r="F9" s="14" t="s">
        <v>236</v>
      </c>
    </row>
    <row r="10">
      <c r="A10" s="14" t="s">
        <v>237</v>
      </c>
      <c r="B10" s="14" t="s">
        <v>238</v>
      </c>
      <c r="C10" s="14">
        <v>156.0</v>
      </c>
      <c r="D10" s="14" t="s">
        <v>239</v>
      </c>
      <c r="E10" s="14" t="s">
        <v>240</v>
      </c>
      <c r="F10" s="14" t="s">
        <v>241</v>
      </c>
    </row>
    <row r="11">
      <c r="A11" s="14" t="s">
        <v>59</v>
      </c>
      <c r="B11" s="14" t="s">
        <v>242</v>
      </c>
      <c r="C11" s="14">
        <v>239.0</v>
      </c>
      <c r="D11" s="14" t="s">
        <v>243</v>
      </c>
      <c r="E11" s="14" t="s">
        <v>244</v>
      </c>
      <c r="F11" s="14" t="s">
        <v>245</v>
      </c>
    </row>
    <row r="12">
      <c r="A12" s="14" t="s">
        <v>246</v>
      </c>
      <c r="B12" s="14" t="s">
        <v>221</v>
      </c>
      <c r="C12" s="14">
        <v>236.0</v>
      </c>
      <c r="D12" s="14" t="s">
        <v>205</v>
      </c>
      <c r="E12" s="14" t="s">
        <v>247</v>
      </c>
      <c r="F12" s="14" t="s">
        <v>205</v>
      </c>
    </row>
    <row r="13">
      <c r="A13" s="14" t="s">
        <v>248</v>
      </c>
      <c r="B13" s="14" t="s">
        <v>217</v>
      </c>
      <c r="C13" s="14">
        <v>245.0</v>
      </c>
      <c r="D13" s="14" t="s">
        <v>205</v>
      </c>
      <c r="E13" s="14" t="s">
        <v>249</v>
      </c>
      <c r="F13" s="14" t="s">
        <v>224</v>
      </c>
    </row>
    <row r="14">
      <c r="A14" s="14" t="s">
        <v>250</v>
      </c>
      <c r="B14" s="14" t="s">
        <v>225</v>
      </c>
      <c r="C14" s="14">
        <v>185.0</v>
      </c>
      <c r="D14" s="14" t="s">
        <v>251</v>
      </c>
      <c r="E14" s="14" t="s">
        <v>252</v>
      </c>
      <c r="F14" s="14" t="s">
        <v>205</v>
      </c>
    </row>
    <row r="15">
      <c r="A15" s="14" t="s">
        <v>253</v>
      </c>
      <c r="B15" s="14" t="s">
        <v>254</v>
      </c>
      <c r="C15" s="14">
        <v>210.0</v>
      </c>
      <c r="D15" s="14" t="s">
        <v>255</v>
      </c>
      <c r="E15" s="14" t="s">
        <v>256</v>
      </c>
      <c r="F15" s="14" t="s">
        <v>257</v>
      </c>
    </row>
    <row r="16">
      <c r="A16" s="14" t="s">
        <v>178</v>
      </c>
      <c r="B16" s="14" t="s">
        <v>258</v>
      </c>
      <c r="C16" s="14">
        <v>520.0</v>
      </c>
      <c r="D16" s="14" t="s">
        <v>259</v>
      </c>
      <c r="E16" s="14" t="s">
        <v>260</v>
      </c>
      <c r="F16" s="14" t="s">
        <v>261</v>
      </c>
    </row>
    <row r="17">
      <c r="A17" s="14" t="s">
        <v>262</v>
      </c>
      <c r="B17" s="14" t="s">
        <v>254</v>
      </c>
      <c r="C17" s="14">
        <v>205.0</v>
      </c>
      <c r="D17" s="14" t="s">
        <v>205</v>
      </c>
      <c r="E17" s="14" t="s">
        <v>263</v>
      </c>
      <c r="F17" s="14" t="s">
        <v>264</v>
      </c>
    </row>
    <row r="18">
      <c r="A18" s="14" t="s">
        <v>265</v>
      </c>
      <c r="B18" s="14" t="s">
        <v>242</v>
      </c>
      <c r="C18" s="14">
        <v>260.0</v>
      </c>
      <c r="D18" s="14" t="s">
        <v>205</v>
      </c>
      <c r="E18" s="14" t="s">
        <v>266</v>
      </c>
      <c r="F18" s="14" t="s">
        <v>267</v>
      </c>
    </row>
    <row r="19">
      <c r="A19" s="14" t="s">
        <v>268</v>
      </c>
      <c r="B19" s="14" t="s">
        <v>221</v>
      </c>
      <c r="C19" s="14">
        <v>224.0</v>
      </c>
      <c r="D19" s="14" t="s">
        <v>269</v>
      </c>
      <c r="E19" s="14" t="s">
        <v>270</v>
      </c>
      <c r="F19" s="14" t="s">
        <v>271</v>
      </c>
    </row>
    <row r="20">
      <c r="A20" s="14" t="s">
        <v>272</v>
      </c>
      <c r="B20" s="14" t="s">
        <v>217</v>
      </c>
      <c r="C20" s="14">
        <v>240.0</v>
      </c>
      <c r="D20" s="14" t="s">
        <v>273</v>
      </c>
      <c r="E20" s="14" t="s">
        <v>274</v>
      </c>
      <c r="F20" s="14" t="s">
        <v>275</v>
      </c>
    </row>
    <row r="21">
      <c r="A21" s="14" t="s">
        <v>276</v>
      </c>
      <c r="B21" s="14" t="s">
        <v>277</v>
      </c>
      <c r="C21" s="14">
        <v>185.0</v>
      </c>
      <c r="D21" s="14" t="s">
        <v>205</v>
      </c>
      <c r="E21" s="14" t="s">
        <v>278</v>
      </c>
      <c r="F21" s="14" t="s">
        <v>205</v>
      </c>
    </row>
    <row r="22">
      <c r="A22" s="14" t="s">
        <v>279</v>
      </c>
      <c r="B22" s="14" t="s">
        <v>280</v>
      </c>
      <c r="C22" s="14">
        <v>190.0</v>
      </c>
      <c r="D22" s="14" t="s">
        <v>281</v>
      </c>
      <c r="E22" s="14" t="s">
        <v>282</v>
      </c>
      <c r="F22" s="14" t="s">
        <v>205</v>
      </c>
    </row>
    <row r="23">
      <c r="A23" s="14" t="s">
        <v>283</v>
      </c>
      <c r="B23" s="14" t="s">
        <v>221</v>
      </c>
      <c r="C23" s="14">
        <v>234.0</v>
      </c>
      <c r="D23" s="14" t="s">
        <v>205</v>
      </c>
      <c r="E23" s="14" t="s">
        <v>284</v>
      </c>
      <c r="F23" s="14" t="s">
        <v>285</v>
      </c>
    </row>
    <row r="24">
      <c r="A24" s="14" t="s">
        <v>286</v>
      </c>
      <c r="B24" s="14" t="s">
        <v>197</v>
      </c>
      <c r="C24" s="14">
        <v>240.0</v>
      </c>
      <c r="D24" s="14" t="s">
        <v>205</v>
      </c>
      <c r="E24" s="14" t="s">
        <v>287</v>
      </c>
      <c r="F24" s="14" t="s">
        <v>288</v>
      </c>
    </row>
    <row r="25">
      <c r="A25" s="14" t="s">
        <v>289</v>
      </c>
      <c r="B25" s="14" t="s">
        <v>290</v>
      </c>
      <c r="C25" s="14">
        <v>220.0</v>
      </c>
      <c r="D25" s="14" t="s">
        <v>205</v>
      </c>
      <c r="E25" s="14" t="s">
        <v>291</v>
      </c>
      <c r="F25" s="14" t="s">
        <v>205</v>
      </c>
    </row>
    <row r="26">
      <c r="A26" s="14" t="s">
        <v>292</v>
      </c>
      <c r="B26" s="14" t="s">
        <v>293</v>
      </c>
      <c r="C26" s="14">
        <v>180.0</v>
      </c>
      <c r="D26" s="14" t="s">
        <v>205</v>
      </c>
      <c r="E26" s="14" t="s">
        <v>294</v>
      </c>
      <c r="F26" s="14" t="s">
        <v>205</v>
      </c>
    </row>
    <row r="27">
      <c r="A27" s="14" t="s">
        <v>295</v>
      </c>
      <c r="B27" s="14" t="s">
        <v>254</v>
      </c>
      <c r="C27" s="14">
        <v>202.0</v>
      </c>
      <c r="D27" s="14" t="s">
        <v>296</v>
      </c>
      <c r="E27" s="14" t="s">
        <v>297</v>
      </c>
      <c r="F27" s="14" t="s">
        <v>205</v>
      </c>
    </row>
    <row r="28">
      <c r="A28" s="14" t="s">
        <v>298</v>
      </c>
      <c r="B28" s="14" t="s">
        <v>290</v>
      </c>
      <c r="C28" s="14">
        <v>271.0</v>
      </c>
      <c r="D28" s="14" t="s">
        <v>299</v>
      </c>
      <c r="E28" s="14" t="s">
        <v>300</v>
      </c>
      <c r="F28" s="14" t="s">
        <v>205</v>
      </c>
    </row>
    <row r="29">
      <c r="A29" s="14" t="s">
        <v>301</v>
      </c>
      <c r="B29" s="14" t="s">
        <v>302</v>
      </c>
      <c r="C29" s="14">
        <v>390.0</v>
      </c>
      <c r="D29" s="14" t="s">
        <v>303</v>
      </c>
      <c r="E29" s="14" t="s">
        <v>304</v>
      </c>
      <c r="F29" s="14" t="s">
        <v>305</v>
      </c>
    </row>
    <row r="30">
      <c r="A30" s="14" t="s">
        <v>306</v>
      </c>
      <c r="B30" s="14" t="s">
        <v>221</v>
      </c>
      <c r="C30" s="14">
        <v>256.0</v>
      </c>
      <c r="D30" s="14" t="s">
        <v>307</v>
      </c>
      <c r="E30" s="14" t="s">
        <v>308</v>
      </c>
      <c r="F30" s="14" t="s">
        <v>309</v>
      </c>
    </row>
    <row r="31">
      <c r="A31" s="14" t="s">
        <v>70</v>
      </c>
      <c r="B31" s="14" t="s">
        <v>202</v>
      </c>
      <c r="C31" s="14">
        <v>290.0</v>
      </c>
      <c r="D31" s="14" t="s">
        <v>310</v>
      </c>
      <c r="E31" s="14" t="s">
        <v>311</v>
      </c>
      <c r="F31" s="14" t="s">
        <v>312</v>
      </c>
    </row>
    <row r="32">
      <c r="A32" s="14" t="s">
        <v>313</v>
      </c>
      <c r="B32" s="14" t="s">
        <v>202</v>
      </c>
      <c r="C32" s="14">
        <v>275.0</v>
      </c>
      <c r="D32" s="14" t="s">
        <v>314</v>
      </c>
      <c r="E32" s="14" t="s">
        <v>315</v>
      </c>
      <c r="F32" s="14" t="s">
        <v>205</v>
      </c>
    </row>
    <row r="33">
      <c r="A33" s="14" t="s">
        <v>316</v>
      </c>
      <c r="B33" s="14" t="s">
        <v>317</v>
      </c>
      <c r="C33" s="14">
        <v>330.0</v>
      </c>
      <c r="D33" s="14" t="s">
        <v>318</v>
      </c>
      <c r="E33" s="14" t="s">
        <v>319</v>
      </c>
      <c r="F33" s="14" t="s">
        <v>320</v>
      </c>
    </row>
    <row r="34">
      <c r="A34" s="14" t="s">
        <v>321</v>
      </c>
      <c r="B34" s="14" t="s">
        <v>322</v>
      </c>
      <c r="C34" s="14">
        <v>276.0</v>
      </c>
      <c r="D34" s="14" t="s">
        <v>323</v>
      </c>
      <c r="E34" s="14" t="s">
        <v>324</v>
      </c>
      <c r="F34" s="14" t="s">
        <v>325</v>
      </c>
    </row>
    <row r="35">
      <c r="A35" s="14" t="s">
        <v>326</v>
      </c>
      <c r="B35" s="14" t="s">
        <v>233</v>
      </c>
      <c r="C35" s="14">
        <v>487.0</v>
      </c>
      <c r="D35" s="14" t="s">
        <v>327</v>
      </c>
      <c r="E35" s="14" t="s">
        <v>300</v>
      </c>
      <c r="F35" s="14" t="s">
        <v>328</v>
      </c>
    </row>
    <row r="36">
      <c r="A36" s="14" t="s">
        <v>13</v>
      </c>
      <c r="B36" s="14" t="s">
        <v>225</v>
      </c>
      <c r="C36" s="14">
        <v>285.0</v>
      </c>
      <c r="D36" s="14" t="s">
        <v>329</v>
      </c>
      <c r="E36" s="14" t="s">
        <v>330</v>
      </c>
      <c r="F36" s="14" t="s">
        <v>331</v>
      </c>
    </row>
    <row r="37">
      <c r="A37" s="14" t="s">
        <v>103</v>
      </c>
      <c r="B37" s="14" t="s">
        <v>322</v>
      </c>
      <c r="C37" s="14">
        <v>383.0</v>
      </c>
      <c r="D37" s="14" t="s">
        <v>332</v>
      </c>
      <c r="E37" s="14" t="s">
        <v>330</v>
      </c>
      <c r="F37" s="14" t="s">
        <v>333</v>
      </c>
    </row>
    <row r="38">
      <c r="A38" s="14" t="s">
        <v>334</v>
      </c>
      <c r="B38" s="14" t="s">
        <v>290</v>
      </c>
      <c r="C38" s="14">
        <v>280.0</v>
      </c>
      <c r="D38" s="14" t="s">
        <v>335</v>
      </c>
      <c r="E38" s="14" t="s">
        <v>205</v>
      </c>
      <c r="F38" s="14" t="s">
        <v>236</v>
      </c>
    </row>
    <row r="39">
      <c r="A39" s="14" t="s">
        <v>336</v>
      </c>
      <c r="B39" s="14" t="s">
        <v>221</v>
      </c>
      <c r="C39" s="14">
        <v>297.0</v>
      </c>
      <c r="D39" s="14" t="s">
        <v>337</v>
      </c>
      <c r="E39" s="14" t="s">
        <v>338</v>
      </c>
      <c r="F39" s="14" t="s">
        <v>339</v>
      </c>
    </row>
    <row r="40">
      <c r="A40" s="14" t="s">
        <v>183</v>
      </c>
      <c r="B40" s="14" t="s">
        <v>302</v>
      </c>
      <c r="C40" s="14">
        <v>275.0</v>
      </c>
      <c r="D40" s="14" t="s">
        <v>340</v>
      </c>
      <c r="E40" s="14" t="s">
        <v>341</v>
      </c>
      <c r="F40" s="14" t="s">
        <v>342</v>
      </c>
    </row>
    <row r="41">
      <c r="A41" s="14" t="s">
        <v>343</v>
      </c>
      <c r="B41" s="14" t="s">
        <v>221</v>
      </c>
      <c r="C41" s="14">
        <v>260.0</v>
      </c>
      <c r="D41" s="14" t="s">
        <v>344</v>
      </c>
      <c r="E41" s="14" t="s">
        <v>345</v>
      </c>
      <c r="F41" s="14" t="s">
        <v>346</v>
      </c>
    </row>
    <row r="42">
      <c r="A42" s="14" t="s">
        <v>347</v>
      </c>
      <c r="B42" s="14" t="s">
        <v>280</v>
      </c>
      <c r="C42" s="14">
        <v>195.0</v>
      </c>
      <c r="D42" s="14" t="s">
        <v>348</v>
      </c>
      <c r="E42" s="14" t="s">
        <v>349</v>
      </c>
      <c r="F42" s="14" t="s">
        <v>350</v>
      </c>
    </row>
    <row r="43">
      <c r="A43" s="14" t="s">
        <v>351</v>
      </c>
      <c r="B43" s="14" t="s">
        <v>217</v>
      </c>
      <c r="C43" s="14">
        <v>323.0</v>
      </c>
      <c r="D43" s="14" t="s">
        <v>352</v>
      </c>
      <c r="E43" s="14" t="s">
        <v>353</v>
      </c>
      <c r="F43" s="14" t="s">
        <v>205</v>
      </c>
    </row>
    <row r="44">
      <c r="A44" s="14" t="s">
        <v>354</v>
      </c>
      <c r="B44" s="14" t="s">
        <v>217</v>
      </c>
      <c r="C44" s="14">
        <v>234.0</v>
      </c>
      <c r="D44" s="14" t="s">
        <v>355</v>
      </c>
      <c r="E44" s="14" t="s">
        <v>356</v>
      </c>
      <c r="F44" s="14" t="s">
        <v>357</v>
      </c>
    </row>
    <row r="45">
      <c r="A45" s="14" t="s">
        <v>358</v>
      </c>
      <c r="B45" s="14" t="s">
        <v>302</v>
      </c>
      <c r="C45" s="14">
        <v>225.0</v>
      </c>
      <c r="D45" s="14" t="s">
        <v>205</v>
      </c>
      <c r="E45" s="14" t="s">
        <v>359</v>
      </c>
      <c r="F45" s="14" t="s">
        <v>205</v>
      </c>
    </row>
    <row r="46">
      <c r="A46" s="14" t="s">
        <v>360</v>
      </c>
      <c r="B46" s="14" t="s">
        <v>225</v>
      </c>
      <c r="C46" s="14">
        <v>227.0</v>
      </c>
      <c r="D46" s="14" t="s">
        <v>361</v>
      </c>
      <c r="E46" s="14" t="s">
        <v>362</v>
      </c>
      <c r="F46" s="14" t="s">
        <v>200</v>
      </c>
    </row>
    <row r="47">
      <c r="A47" s="14" t="s">
        <v>157</v>
      </c>
      <c r="B47" s="14" t="s">
        <v>217</v>
      </c>
      <c r="C47" s="14">
        <v>234.0</v>
      </c>
      <c r="D47" s="14" t="s">
        <v>363</v>
      </c>
      <c r="E47" s="14" t="s">
        <v>364</v>
      </c>
      <c r="F47" s="14" t="s">
        <v>365</v>
      </c>
    </row>
    <row r="48">
      <c r="A48" s="14" t="s">
        <v>366</v>
      </c>
      <c r="B48" s="14" t="s">
        <v>217</v>
      </c>
      <c r="C48" s="14">
        <v>242.0</v>
      </c>
      <c r="D48" s="14" t="s">
        <v>367</v>
      </c>
      <c r="E48" s="14" t="s">
        <v>368</v>
      </c>
      <c r="F48" s="14" t="s">
        <v>369</v>
      </c>
    </row>
    <row r="49">
      <c r="A49" s="14" t="s">
        <v>370</v>
      </c>
      <c r="B49" s="14" t="s">
        <v>217</v>
      </c>
      <c r="C49" s="14">
        <v>190.0</v>
      </c>
      <c r="D49" s="14" t="s">
        <v>205</v>
      </c>
      <c r="E49" s="14" t="s">
        <v>297</v>
      </c>
      <c r="F49" s="14" t="s">
        <v>371</v>
      </c>
    </row>
    <row r="50">
      <c r="A50" s="14" t="s">
        <v>10</v>
      </c>
      <c r="B50" s="14" t="s">
        <v>221</v>
      </c>
      <c r="C50" s="14">
        <v>273.0</v>
      </c>
      <c r="D50" s="14" t="s">
        <v>372</v>
      </c>
      <c r="E50" s="14" t="s">
        <v>373</v>
      </c>
      <c r="F50" s="14" t="s">
        <v>374</v>
      </c>
    </row>
    <row r="51">
      <c r="A51" s="14" t="s">
        <v>375</v>
      </c>
      <c r="B51" s="14" t="s">
        <v>202</v>
      </c>
      <c r="C51" s="14">
        <v>270.0</v>
      </c>
      <c r="D51" s="14" t="s">
        <v>376</v>
      </c>
      <c r="E51" s="14" t="s">
        <v>377</v>
      </c>
      <c r="F51" s="14" t="s">
        <v>378</v>
      </c>
    </row>
    <row r="52">
      <c r="A52" s="14" t="s">
        <v>379</v>
      </c>
      <c r="B52" s="14" t="s">
        <v>380</v>
      </c>
      <c r="C52" s="14">
        <v>245.0</v>
      </c>
      <c r="D52" s="14" t="s">
        <v>205</v>
      </c>
      <c r="E52" s="14" t="s">
        <v>205</v>
      </c>
      <c r="F52" s="14" t="s">
        <v>205</v>
      </c>
    </row>
    <row r="53">
      <c r="A53" s="14" t="s">
        <v>381</v>
      </c>
      <c r="B53" s="14" t="s">
        <v>290</v>
      </c>
      <c r="C53" s="14">
        <v>260.0</v>
      </c>
      <c r="D53" s="14" t="s">
        <v>382</v>
      </c>
      <c r="E53" s="14" t="s">
        <v>383</v>
      </c>
      <c r="F53" s="14" t="s">
        <v>205</v>
      </c>
    </row>
    <row r="54">
      <c r="A54" s="14" t="s">
        <v>384</v>
      </c>
      <c r="B54" s="14" t="s">
        <v>221</v>
      </c>
      <c r="C54" s="14">
        <v>256.0</v>
      </c>
      <c r="D54" s="14" t="s">
        <v>385</v>
      </c>
      <c r="E54" s="14" t="s">
        <v>386</v>
      </c>
      <c r="F54" s="14" t="s">
        <v>387</v>
      </c>
    </row>
    <row r="55">
      <c r="A55" s="14" t="s">
        <v>388</v>
      </c>
      <c r="B55" s="14" t="s">
        <v>225</v>
      </c>
      <c r="C55" s="14">
        <v>207.0</v>
      </c>
      <c r="D55" s="14" t="s">
        <v>205</v>
      </c>
      <c r="E55" s="14" t="s">
        <v>389</v>
      </c>
      <c r="F55" s="14" t="s">
        <v>390</v>
      </c>
    </row>
    <row r="56">
      <c r="A56" s="14" t="s">
        <v>391</v>
      </c>
      <c r="B56" s="14" t="s">
        <v>392</v>
      </c>
      <c r="C56" s="14">
        <v>385.0</v>
      </c>
      <c r="D56" s="14" t="s">
        <v>393</v>
      </c>
      <c r="E56" s="14" t="s">
        <v>205</v>
      </c>
      <c r="F56" s="14" t="s">
        <v>394</v>
      </c>
    </row>
    <row r="57">
      <c r="A57" s="14" t="s">
        <v>33</v>
      </c>
      <c r="B57" s="14" t="s">
        <v>221</v>
      </c>
      <c r="C57" s="14">
        <v>285.0</v>
      </c>
      <c r="D57" s="14" t="s">
        <v>395</v>
      </c>
      <c r="E57" s="14" t="s">
        <v>205</v>
      </c>
      <c r="F57" s="14" t="s">
        <v>396</v>
      </c>
    </row>
    <row r="58">
      <c r="A58" s="14" t="s">
        <v>145</v>
      </c>
      <c r="B58" s="14" t="s">
        <v>197</v>
      </c>
      <c r="C58" s="14">
        <v>235.0</v>
      </c>
      <c r="D58" s="14" t="s">
        <v>397</v>
      </c>
      <c r="E58" s="14" t="s">
        <v>398</v>
      </c>
      <c r="F58" s="14" t="s">
        <v>399</v>
      </c>
    </row>
    <row r="59">
      <c r="A59" s="14" t="s">
        <v>400</v>
      </c>
      <c r="B59" s="14" t="s">
        <v>197</v>
      </c>
      <c r="C59" s="14">
        <v>227.0</v>
      </c>
      <c r="D59" s="14" t="s">
        <v>401</v>
      </c>
      <c r="E59" s="14" t="s">
        <v>266</v>
      </c>
      <c r="F59" s="14" t="s">
        <v>402</v>
      </c>
    </row>
    <row r="60">
      <c r="A60" s="14" t="s">
        <v>403</v>
      </c>
      <c r="B60" s="14" t="s">
        <v>225</v>
      </c>
      <c r="C60" s="14">
        <v>260.0</v>
      </c>
      <c r="D60" s="14" t="s">
        <v>404</v>
      </c>
      <c r="E60" s="14" t="s">
        <v>405</v>
      </c>
      <c r="F60" s="14" t="s">
        <v>406</v>
      </c>
    </row>
    <row r="61">
      <c r="A61" s="14" t="s">
        <v>8</v>
      </c>
      <c r="B61" s="14" t="s">
        <v>221</v>
      </c>
      <c r="C61" s="14">
        <v>286.0</v>
      </c>
      <c r="D61" s="14" t="s">
        <v>407</v>
      </c>
      <c r="E61" s="14" t="s">
        <v>282</v>
      </c>
      <c r="F61" s="14" t="s">
        <v>408</v>
      </c>
    </row>
    <row r="62">
      <c r="A62" s="14" t="s">
        <v>409</v>
      </c>
      <c r="B62" s="14" t="s">
        <v>317</v>
      </c>
      <c r="C62" s="14">
        <v>375.0</v>
      </c>
      <c r="D62" s="14" t="s">
        <v>205</v>
      </c>
      <c r="E62" s="14" t="s">
        <v>410</v>
      </c>
      <c r="F62" s="14" t="s">
        <v>205</v>
      </c>
    </row>
    <row r="63">
      <c r="A63" s="14" t="s">
        <v>411</v>
      </c>
      <c r="B63" s="14" t="s">
        <v>207</v>
      </c>
      <c r="C63" s="14">
        <v>230.0</v>
      </c>
      <c r="D63" s="14" t="s">
        <v>205</v>
      </c>
      <c r="E63" s="14" t="s">
        <v>412</v>
      </c>
      <c r="F63" s="14" t="s">
        <v>413</v>
      </c>
    </row>
    <row r="64">
      <c r="A64" s="14" t="s">
        <v>414</v>
      </c>
      <c r="B64" s="14" t="s">
        <v>207</v>
      </c>
      <c r="C64" s="14">
        <v>330.0</v>
      </c>
      <c r="D64" s="14" t="s">
        <v>205</v>
      </c>
      <c r="E64" s="14" t="s">
        <v>415</v>
      </c>
      <c r="F64" s="14" t="s">
        <v>416</v>
      </c>
    </row>
    <row r="65">
      <c r="A65" s="14" t="s">
        <v>417</v>
      </c>
      <c r="B65" s="14" t="s">
        <v>418</v>
      </c>
      <c r="C65" s="14">
        <v>243.0</v>
      </c>
      <c r="D65" s="14" t="s">
        <v>205</v>
      </c>
      <c r="E65" s="14" t="s">
        <v>205</v>
      </c>
      <c r="F65" s="14" t="s">
        <v>419</v>
      </c>
    </row>
    <row r="66">
      <c r="A66" s="14" t="s">
        <v>420</v>
      </c>
      <c r="B66" s="14" t="s">
        <v>392</v>
      </c>
      <c r="C66" s="14">
        <v>280.0</v>
      </c>
      <c r="D66" s="14" t="s">
        <v>421</v>
      </c>
      <c r="E66" s="14" t="s">
        <v>422</v>
      </c>
      <c r="F66" s="14" t="s">
        <v>423</v>
      </c>
    </row>
    <row r="67">
      <c r="A67" s="14" t="s">
        <v>185</v>
      </c>
      <c r="B67" s="14" t="s">
        <v>280</v>
      </c>
      <c r="C67" s="14">
        <v>265.0</v>
      </c>
      <c r="D67" s="14" t="s">
        <v>424</v>
      </c>
      <c r="E67" s="14" t="s">
        <v>425</v>
      </c>
      <c r="F67" s="14" t="s">
        <v>426</v>
      </c>
    </row>
    <row r="68">
      <c r="A68" s="14" t="s">
        <v>427</v>
      </c>
      <c r="B68" s="14" t="s">
        <v>302</v>
      </c>
      <c r="C68" s="14">
        <v>272.0</v>
      </c>
      <c r="D68" s="14" t="s">
        <v>428</v>
      </c>
      <c r="E68" s="14" t="s">
        <v>429</v>
      </c>
      <c r="F68" s="14" t="s">
        <v>430</v>
      </c>
    </row>
    <row r="69">
      <c r="A69" s="14" t="s">
        <v>431</v>
      </c>
      <c r="B69" s="14" t="s">
        <v>221</v>
      </c>
      <c r="C69" s="14">
        <v>280.0</v>
      </c>
      <c r="D69" s="14" t="s">
        <v>432</v>
      </c>
      <c r="E69" s="14" t="s">
        <v>433</v>
      </c>
      <c r="F69" s="14" t="s">
        <v>434</v>
      </c>
    </row>
    <row r="70">
      <c r="A70" s="14" t="s">
        <v>194</v>
      </c>
      <c r="B70" s="14" t="s">
        <v>197</v>
      </c>
      <c r="C70" s="14">
        <v>235.0</v>
      </c>
      <c r="D70" s="14" t="s">
        <v>435</v>
      </c>
      <c r="E70" s="14" t="s">
        <v>436</v>
      </c>
      <c r="F70" s="14" t="s">
        <v>437</v>
      </c>
    </row>
    <row r="71">
      <c r="A71" s="14" t="s">
        <v>438</v>
      </c>
      <c r="B71" s="14" t="s">
        <v>280</v>
      </c>
      <c r="C71" s="14">
        <v>205.0</v>
      </c>
      <c r="D71" s="14" t="s">
        <v>439</v>
      </c>
      <c r="E71" s="14" t="s">
        <v>440</v>
      </c>
      <c r="F71" s="14" t="s">
        <v>441</v>
      </c>
    </row>
    <row r="72">
      <c r="A72" s="14" t="s">
        <v>442</v>
      </c>
      <c r="B72" s="14" t="s">
        <v>290</v>
      </c>
      <c r="C72" s="14">
        <v>262.0</v>
      </c>
      <c r="D72" s="14" t="s">
        <v>205</v>
      </c>
      <c r="E72" s="14" t="s">
        <v>443</v>
      </c>
      <c r="F72" s="14" t="s">
        <v>205</v>
      </c>
    </row>
    <row r="73">
      <c r="A73" s="14" t="s">
        <v>444</v>
      </c>
      <c r="B73" s="14" t="s">
        <v>217</v>
      </c>
      <c r="C73" s="14">
        <v>212.0</v>
      </c>
      <c r="D73" s="14" t="s">
        <v>205</v>
      </c>
      <c r="E73" s="14" t="s">
        <v>445</v>
      </c>
      <c r="F73" s="14" t="s">
        <v>205</v>
      </c>
    </row>
    <row r="74">
      <c r="A74" s="14" t="s">
        <v>446</v>
      </c>
      <c r="B74" s="14" t="s">
        <v>290</v>
      </c>
      <c r="C74" s="14">
        <v>230.0</v>
      </c>
      <c r="D74" s="14" t="s">
        <v>205</v>
      </c>
      <c r="E74" s="14" t="s">
        <v>447</v>
      </c>
      <c r="F74" s="14" t="s">
        <v>205</v>
      </c>
    </row>
    <row r="75">
      <c r="A75" s="14" t="s">
        <v>448</v>
      </c>
      <c r="B75" s="14" t="s">
        <v>197</v>
      </c>
      <c r="C75" s="14">
        <v>220.0</v>
      </c>
      <c r="D75" s="14" t="s">
        <v>449</v>
      </c>
      <c r="E75" s="14" t="s">
        <v>450</v>
      </c>
      <c r="F75" s="14" t="s">
        <v>205</v>
      </c>
    </row>
    <row r="76">
      <c r="A76" s="14" t="s">
        <v>451</v>
      </c>
      <c r="B76" s="14" t="s">
        <v>280</v>
      </c>
      <c r="C76" s="14">
        <v>350.0</v>
      </c>
      <c r="D76" s="14" t="s">
        <v>205</v>
      </c>
      <c r="E76" s="14" t="s">
        <v>452</v>
      </c>
      <c r="F76" s="14" t="s">
        <v>453</v>
      </c>
    </row>
    <row r="77">
      <c r="A77" s="14" t="s">
        <v>454</v>
      </c>
      <c r="B77" s="14" t="s">
        <v>280</v>
      </c>
      <c r="C77" s="14">
        <v>246.0</v>
      </c>
      <c r="D77" s="14" t="s">
        <v>435</v>
      </c>
      <c r="E77" s="14" t="s">
        <v>455</v>
      </c>
      <c r="F77" s="14" t="s">
        <v>456</v>
      </c>
    </row>
    <row r="78">
      <c r="A78" s="14" t="s">
        <v>457</v>
      </c>
      <c r="B78" s="14" t="s">
        <v>458</v>
      </c>
      <c r="C78" s="14">
        <v>210.0</v>
      </c>
      <c r="D78" s="14" t="s">
        <v>205</v>
      </c>
      <c r="E78" s="14" t="s">
        <v>205</v>
      </c>
      <c r="F78" s="14" t="s">
        <v>459</v>
      </c>
    </row>
    <row r="79">
      <c r="A79" s="14" t="s">
        <v>460</v>
      </c>
      <c r="B79" s="14" t="s">
        <v>280</v>
      </c>
      <c r="C79" s="14">
        <v>205.0</v>
      </c>
      <c r="D79" s="14" t="s">
        <v>461</v>
      </c>
      <c r="E79" s="14" t="s">
        <v>389</v>
      </c>
      <c r="F79" s="14" t="s">
        <v>462</v>
      </c>
    </row>
    <row r="80">
      <c r="A80" s="14" t="s">
        <v>463</v>
      </c>
      <c r="B80" s="14" t="s">
        <v>242</v>
      </c>
      <c r="C80" s="14">
        <v>232.0</v>
      </c>
      <c r="D80" s="14" t="s">
        <v>464</v>
      </c>
      <c r="E80" s="14" t="s">
        <v>465</v>
      </c>
      <c r="F80" s="14" t="s">
        <v>466</v>
      </c>
    </row>
    <row r="81">
      <c r="A81" s="14" t="s">
        <v>467</v>
      </c>
      <c r="B81" s="14" t="s">
        <v>468</v>
      </c>
      <c r="C81" s="14">
        <v>202.0</v>
      </c>
      <c r="D81" s="14" t="s">
        <v>469</v>
      </c>
      <c r="E81" s="14" t="s">
        <v>282</v>
      </c>
      <c r="F81" s="14" t="s">
        <v>470</v>
      </c>
    </row>
    <row r="82">
      <c r="A82" s="14" t="s">
        <v>471</v>
      </c>
      <c r="B82" s="14" t="s">
        <v>197</v>
      </c>
      <c r="C82" s="14">
        <v>247.0</v>
      </c>
      <c r="D82" s="14" t="s">
        <v>472</v>
      </c>
      <c r="E82" s="14" t="s">
        <v>473</v>
      </c>
      <c r="F82" s="14" t="s">
        <v>474</v>
      </c>
    </row>
    <row r="83">
      <c r="A83" s="14" t="s">
        <v>112</v>
      </c>
      <c r="B83" s="14" t="s">
        <v>207</v>
      </c>
      <c r="C83" s="14">
        <v>227.0</v>
      </c>
      <c r="D83" s="14" t="s">
        <v>475</v>
      </c>
      <c r="E83" s="14" t="s">
        <v>476</v>
      </c>
      <c r="F83" s="14" t="s">
        <v>477</v>
      </c>
    </row>
    <row r="84">
      <c r="A84" s="14" t="s">
        <v>478</v>
      </c>
      <c r="B84" s="14" t="s">
        <v>302</v>
      </c>
      <c r="C84" s="14">
        <v>265.0</v>
      </c>
      <c r="D84" s="14" t="s">
        <v>479</v>
      </c>
      <c r="E84" s="14" t="s">
        <v>480</v>
      </c>
      <c r="F84" s="14" t="s">
        <v>481</v>
      </c>
    </row>
    <row r="85">
      <c r="A85" s="14" t="s">
        <v>482</v>
      </c>
      <c r="B85" s="14" t="s">
        <v>217</v>
      </c>
      <c r="C85" s="14">
        <v>212.0</v>
      </c>
      <c r="D85" s="14" t="s">
        <v>483</v>
      </c>
      <c r="E85" s="14" t="s">
        <v>484</v>
      </c>
      <c r="F85" s="14" t="s">
        <v>485</v>
      </c>
    </row>
    <row r="86">
      <c r="A86" s="14" t="s">
        <v>57</v>
      </c>
      <c r="B86" s="14" t="s">
        <v>290</v>
      </c>
      <c r="C86" s="14">
        <v>218.0</v>
      </c>
      <c r="D86" s="14" t="s">
        <v>486</v>
      </c>
      <c r="E86" s="14" t="s">
        <v>223</v>
      </c>
      <c r="F86" s="14" t="s">
        <v>487</v>
      </c>
    </row>
    <row r="87">
      <c r="A87" s="14" t="s">
        <v>488</v>
      </c>
      <c r="B87" s="14" t="s">
        <v>290</v>
      </c>
      <c r="C87" s="14">
        <v>220.0</v>
      </c>
      <c r="D87" s="14" t="s">
        <v>489</v>
      </c>
      <c r="E87" s="14" t="s">
        <v>490</v>
      </c>
      <c r="F87" s="14" t="s">
        <v>491</v>
      </c>
    </row>
    <row r="88">
      <c r="A88" s="14" t="s">
        <v>492</v>
      </c>
      <c r="B88" s="14" t="s">
        <v>217</v>
      </c>
      <c r="C88" s="14">
        <v>208.0</v>
      </c>
      <c r="D88" s="14" t="s">
        <v>205</v>
      </c>
      <c r="E88" s="14" t="s">
        <v>493</v>
      </c>
      <c r="F88" s="14" t="s">
        <v>224</v>
      </c>
    </row>
    <row r="89">
      <c r="A89" s="14" t="s">
        <v>494</v>
      </c>
      <c r="B89" s="14" t="s">
        <v>280</v>
      </c>
      <c r="C89" s="14">
        <v>400.0</v>
      </c>
      <c r="D89" s="14" t="s">
        <v>495</v>
      </c>
      <c r="E89" s="14" t="s">
        <v>496</v>
      </c>
      <c r="F89" s="14" t="s">
        <v>497</v>
      </c>
    </row>
    <row r="90">
      <c r="A90" s="14" t="s">
        <v>498</v>
      </c>
      <c r="B90" s="14" t="s">
        <v>202</v>
      </c>
      <c r="C90" s="14">
        <v>315.0</v>
      </c>
      <c r="D90" s="14" t="s">
        <v>499</v>
      </c>
      <c r="E90" s="14" t="s">
        <v>205</v>
      </c>
      <c r="F90" s="14" t="s">
        <v>500</v>
      </c>
    </row>
    <row r="91">
      <c r="A91" s="14" t="s">
        <v>501</v>
      </c>
      <c r="B91" s="14" t="s">
        <v>502</v>
      </c>
      <c r="C91" s="14">
        <v>190.0</v>
      </c>
      <c r="D91" s="14" t="s">
        <v>205</v>
      </c>
      <c r="E91" s="14" t="s">
        <v>503</v>
      </c>
      <c r="F91" s="14" t="s">
        <v>205</v>
      </c>
    </row>
    <row r="92">
      <c r="A92" s="14" t="s">
        <v>504</v>
      </c>
      <c r="B92" s="14" t="s">
        <v>217</v>
      </c>
      <c r="C92" s="14">
        <v>223.0</v>
      </c>
      <c r="D92" s="14" t="s">
        <v>205</v>
      </c>
      <c r="E92" s="14" t="s">
        <v>324</v>
      </c>
      <c r="F92" s="14" t="s">
        <v>505</v>
      </c>
    </row>
    <row r="93">
      <c r="A93" s="14" t="s">
        <v>506</v>
      </c>
      <c r="B93" s="14" t="s">
        <v>221</v>
      </c>
      <c r="C93" s="14">
        <v>228.0</v>
      </c>
      <c r="D93" s="14" t="s">
        <v>205</v>
      </c>
      <c r="E93" s="14" t="s">
        <v>507</v>
      </c>
      <c r="F93" s="14" t="s">
        <v>508</v>
      </c>
    </row>
    <row r="94">
      <c r="A94" s="14" t="s">
        <v>509</v>
      </c>
      <c r="B94" s="14" t="s">
        <v>290</v>
      </c>
      <c r="C94" s="14">
        <v>269.0</v>
      </c>
      <c r="D94" s="14" t="s">
        <v>510</v>
      </c>
      <c r="E94" s="14" t="s">
        <v>433</v>
      </c>
      <c r="F94" s="14" t="s">
        <v>434</v>
      </c>
    </row>
    <row r="95">
      <c r="A95" s="14" t="s">
        <v>511</v>
      </c>
      <c r="B95" s="14" t="s">
        <v>242</v>
      </c>
      <c r="C95" s="14">
        <v>249.0</v>
      </c>
      <c r="D95" s="14" t="s">
        <v>512</v>
      </c>
      <c r="E95" s="14" t="s">
        <v>513</v>
      </c>
      <c r="F95" s="14" t="s">
        <v>514</v>
      </c>
    </row>
    <row r="96">
      <c r="A96" s="14" t="s">
        <v>515</v>
      </c>
      <c r="B96" s="14" t="s">
        <v>302</v>
      </c>
      <c r="C96" s="14">
        <v>247.0</v>
      </c>
      <c r="D96" s="14" t="s">
        <v>516</v>
      </c>
      <c r="E96" s="14" t="s">
        <v>517</v>
      </c>
      <c r="F96" s="14" t="s">
        <v>518</v>
      </c>
    </row>
    <row r="97">
      <c r="A97" s="14" t="s">
        <v>26</v>
      </c>
      <c r="B97" s="14" t="s">
        <v>280</v>
      </c>
      <c r="C97" s="14">
        <v>210.0</v>
      </c>
      <c r="D97" s="14" t="s">
        <v>519</v>
      </c>
      <c r="E97" s="14" t="s">
        <v>520</v>
      </c>
      <c r="F97" s="14" t="s">
        <v>521</v>
      </c>
    </row>
    <row r="98">
      <c r="A98" s="14" t="s">
        <v>522</v>
      </c>
      <c r="B98" s="14" t="s">
        <v>197</v>
      </c>
      <c r="C98" s="14">
        <v>190.0</v>
      </c>
      <c r="D98" s="14" t="s">
        <v>523</v>
      </c>
      <c r="E98" s="14" t="s">
        <v>524</v>
      </c>
      <c r="F98" s="14" t="s">
        <v>224</v>
      </c>
    </row>
    <row r="99">
      <c r="A99" s="14" t="s">
        <v>525</v>
      </c>
      <c r="B99" s="14" t="s">
        <v>207</v>
      </c>
      <c r="C99" s="14">
        <v>197.0</v>
      </c>
      <c r="D99" s="14" t="s">
        <v>205</v>
      </c>
      <c r="E99" s="14" t="s">
        <v>526</v>
      </c>
      <c r="F99" s="14" t="s">
        <v>205</v>
      </c>
    </row>
    <row r="100">
      <c r="A100" s="14" t="s">
        <v>527</v>
      </c>
      <c r="B100" s="14" t="s">
        <v>217</v>
      </c>
      <c r="C100" s="14">
        <v>239.0</v>
      </c>
      <c r="D100" s="14" t="s">
        <v>528</v>
      </c>
      <c r="E100" s="14" t="s">
        <v>529</v>
      </c>
      <c r="F100" s="14" t="s">
        <v>530</v>
      </c>
    </row>
    <row r="101">
      <c r="A101" s="14" t="s">
        <v>531</v>
      </c>
      <c r="B101" s="14" t="s">
        <v>280</v>
      </c>
      <c r="C101" s="14">
        <v>223.0</v>
      </c>
      <c r="D101" s="14" t="s">
        <v>532</v>
      </c>
      <c r="E101" s="14" t="s">
        <v>533</v>
      </c>
      <c r="F101" s="14" t="s">
        <v>534</v>
      </c>
    </row>
    <row r="102">
      <c r="A102" s="14" t="s">
        <v>535</v>
      </c>
      <c r="B102" s="14" t="s">
        <v>280</v>
      </c>
      <c r="C102" s="14">
        <v>322.0</v>
      </c>
      <c r="D102" s="14" t="s">
        <v>536</v>
      </c>
      <c r="E102" s="14" t="s">
        <v>537</v>
      </c>
      <c r="F102" s="14" t="s">
        <v>205</v>
      </c>
    </row>
    <row r="103">
      <c r="A103" s="14" t="s">
        <v>538</v>
      </c>
      <c r="B103" s="14" t="s">
        <v>242</v>
      </c>
      <c r="C103" s="14">
        <v>250.0</v>
      </c>
      <c r="D103" s="14" t="s">
        <v>539</v>
      </c>
      <c r="E103" s="14" t="s">
        <v>540</v>
      </c>
      <c r="F103" s="14" t="s">
        <v>541</v>
      </c>
    </row>
    <row r="104">
      <c r="A104" s="14" t="s">
        <v>542</v>
      </c>
      <c r="B104" s="14" t="s">
        <v>207</v>
      </c>
      <c r="C104" s="14">
        <v>229.0</v>
      </c>
      <c r="D104" s="14" t="s">
        <v>205</v>
      </c>
      <c r="E104" s="14" t="s">
        <v>543</v>
      </c>
      <c r="F104" s="14" t="s">
        <v>530</v>
      </c>
    </row>
    <row r="105">
      <c r="A105" s="14" t="s">
        <v>38</v>
      </c>
      <c r="B105" s="14" t="s">
        <v>302</v>
      </c>
      <c r="C105" s="14">
        <v>225.0</v>
      </c>
      <c r="D105" s="14" t="s">
        <v>544</v>
      </c>
      <c r="E105" s="14" t="s">
        <v>545</v>
      </c>
      <c r="F105" s="14" t="s">
        <v>546</v>
      </c>
    </row>
    <row r="106">
      <c r="A106" s="14" t="s">
        <v>547</v>
      </c>
      <c r="B106" s="14" t="s">
        <v>280</v>
      </c>
      <c r="C106" s="14">
        <v>212.0</v>
      </c>
      <c r="D106" s="14" t="s">
        <v>548</v>
      </c>
      <c r="E106" s="14" t="s">
        <v>330</v>
      </c>
      <c r="F106" s="14" t="s">
        <v>549</v>
      </c>
    </row>
    <row r="107">
      <c r="A107" s="14" t="s">
        <v>550</v>
      </c>
      <c r="B107" s="14" t="s">
        <v>290</v>
      </c>
      <c r="C107" s="14">
        <v>239.0</v>
      </c>
      <c r="D107" s="14" t="s">
        <v>551</v>
      </c>
      <c r="E107" s="14" t="s">
        <v>552</v>
      </c>
      <c r="F107" s="14" t="s">
        <v>205</v>
      </c>
    </row>
    <row r="108">
      <c r="A108" s="14" t="s">
        <v>553</v>
      </c>
      <c r="B108" s="14" t="s">
        <v>242</v>
      </c>
      <c r="C108" s="14">
        <v>248.0</v>
      </c>
      <c r="D108" s="14" t="s">
        <v>554</v>
      </c>
      <c r="E108" s="14" t="s">
        <v>555</v>
      </c>
      <c r="F108" s="14" t="s">
        <v>556</v>
      </c>
    </row>
    <row r="109">
      <c r="A109" s="14" t="s">
        <v>557</v>
      </c>
      <c r="B109" s="14" t="s">
        <v>217</v>
      </c>
      <c r="C109" s="14">
        <v>240.0</v>
      </c>
      <c r="D109" s="14" t="s">
        <v>558</v>
      </c>
      <c r="E109" s="14" t="s">
        <v>559</v>
      </c>
      <c r="F109" s="14" t="s">
        <v>560</v>
      </c>
    </row>
    <row r="110">
      <c r="A110" s="14" t="s">
        <v>561</v>
      </c>
      <c r="B110" s="14" t="s">
        <v>280</v>
      </c>
      <c r="C110" s="14">
        <v>243.0</v>
      </c>
      <c r="D110" s="14" t="s">
        <v>562</v>
      </c>
      <c r="E110" s="14" t="s">
        <v>205</v>
      </c>
      <c r="F110" s="14" t="s">
        <v>205</v>
      </c>
    </row>
    <row r="111">
      <c r="A111" s="14" t="s">
        <v>563</v>
      </c>
      <c r="B111" s="14" t="s">
        <v>207</v>
      </c>
      <c r="C111" s="14">
        <v>218.0</v>
      </c>
      <c r="D111" s="14" t="s">
        <v>564</v>
      </c>
      <c r="E111" s="14" t="s">
        <v>565</v>
      </c>
      <c r="F111" s="14" t="s">
        <v>566</v>
      </c>
    </row>
    <row r="112">
      <c r="A112" s="14" t="s">
        <v>567</v>
      </c>
      <c r="B112" s="14" t="s">
        <v>277</v>
      </c>
      <c r="C112" s="14">
        <v>200.0</v>
      </c>
      <c r="D112" s="14" t="s">
        <v>205</v>
      </c>
      <c r="E112" s="14" t="s">
        <v>568</v>
      </c>
      <c r="F112" s="14" t="s">
        <v>569</v>
      </c>
    </row>
    <row r="113">
      <c r="A113" s="14" t="s">
        <v>570</v>
      </c>
      <c r="B113" s="14" t="s">
        <v>221</v>
      </c>
      <c r="C113" s="14">
        <v>275.0</v>
      </c>
      <c r="D113" s="14" t="s">
        <v>205</v>
      </c>
      <c r="E113" s="14" t="s">
        <v>571</v>
      </c>
      <c r="F113" s="14" t="s">
        <v>572</v>
      </c>
    </row>
    <row r="114">
      <c r="A114" s="14" t="s">
        <v>573</v>
      </c>
      <c r="B114" s="14" t="s">
        <v>217</v>
      </c>
      <c r="C114" s="14">
        <v>285.0</v>
      </c>
      <c r="D114" s="14" t="s">
        <v>574</v>
      </c>
      <c r="E114" s="14" t="s">
        <v>575</v>
      </c>
      <c r="F114" s="14" t="s">
        <v>576</v>
      </c>
    </row>
    <row r="115">
      <c r="A115" s="14" t="s">
        <v>577</v>
      </c>
      <c r="B115" s="14" t="s">
        <v>280</v>
      </c>
      <c r="C115" s="14">
        <v>245.0</v>
      </c>
      <c r="D115" s="14" t="s">
        <v>205</v>
      </c>
      <c r="E115" s="14" t="s">
        <v>578</v>
      </c>
      <c r="F115" s="14" t="s">
        <v>579</v>
      </c>
    </row>
    <row r="116">
      <c r="A116" s="14" t="s">
        <v>580</v>
      </c>
      <c r="B116" s="14" t="s">
        <v>217</v>
      </c>
      <c r="C116" s="14">
        <v>193.0</v>
      </c>
      <c r="D116" s="14" t="s">
        <v>581</v>
      </c>
      <c r="E116" s="14" t="s">
        <v>582</v>
      </c>
      <c r="F116" s="14" t="s">
        <v>583</v>
      </c>
    </row>
    <row r="117">
      <c r="A117" s="14" t="s">
        <v>18</v>
      </c>
      <c r="B117" s="14" t="s">
        <v>242</v>
      </c>
      <c r="C117" s="14">
        <v>265.0</v>
      </c>
      <c r="D117" s="14" t="s">
        <v>584</v>
      </c>
      <c r="E117" s="14" t="s">
        <v>585</v>
      </c>
      <c r="F117" s="14" t="s">
        <v>586</v>
      </c>
    </row>
    <row r="118">
      <c r="A118" s="14" t="s">
        <v>587</v>
      </c>
      <c r="B118" s="14" t="s">
        <v>202</v>
      </c>
      <c r="C118" s="14">
        <v>305.0</v>
      </c>
      <c r="D118" s="14" t="s">
        <v>205</v>
      </c>
      <c r="E118" s="14" t="s">
        <v>588</v>
      </c>
      <c r="F118" s="14" t="s">
        <v>205</v>
      </c>
    </row>
    <row r="119">
      <c r="A119" s="14" t="s">
        <v>589</v>
      </c>
      <c r="B119" s="14" t="s">
        <v>290</v>
      </c>
      <c r="C119" s="14">
        <v>275.0</v>
      </c>
      <c r="D119" s="14" t="s">
        <v>590</v>
      </c>
      <c r="E119" s="14" t="s">
        <v>591</v>
      </c>
      <c r="F119" s="14" t="s">
        <v>592</v>
      </c>
    </row>
    <row r="120">
      <c r="A120" s="14" t="s">
        <v>55</v>
      </c>
      <c r="B120" s="14" t="s">
        <v>242</v>
      </c>
      <c r="C120" s="14">
        <v>260.0</v>
      </c>
      <c r="D120" s="14" t="s">
        <v>593</v>
      </c>
      <c r="E120" s="14" t="s">
        <v>529</v>
      </c>
      <c r="F120" s="14" t="s">
        <v>594</v>
      </c>
    </row>
    <row r="121">
      <c r="A121" s="14" t="s">
        <v>595</v>
      </c>
      <c r="B121" s="14" t="s">
        <v>317</v>
      </c>
      <c r="C121" s="14">
        <v>468.0</v>
      </c>
      <c r="D121" s="14" t="s">
        <v>596</v>
      </c>
      <c r="E121" s="14" t="s">
        <v>597</v>
      </c>
      <c r="F121" s="14" t="s">
        <v>598</v>
      </c>
    </row>
    <row r="122">
      <c r="A122" s="14" t="s">
        <v>599</v>
      </c>
      <c r="B122" s="14" t="s">
        <v>290</v>
      </c>
      <c r="C122" s="14">
        <v>231.0</v>
      </c>
      <c r="D122" s="14" t="s">
        <v>600</v>
      </c>
      <c r="E122" s="14" t="s">
        <v>601</v>
      </c>
      <c r="F122" s="14" t="s">
        <v>602</v>
      </c>
    </row>
    <row r="123">
      <c r="A123" s="14" t="s">
        <v>603</v>
      </c>
      <c r="B123" s="14" t="s">
        <v>202</v>
      </c>
      <c r="C123" s="14">
        <v>230.0</v>
      </c>
      <c r="D123" s="14" t="s">
        <v>205</v>
      </c>
      <c r="E123" s="14" t="s">
        <v>604</v>
      </c>
      <c r="F123" s="14" t="s">
        <v>205</v>
      </c>
    </row>
    <row r="124">
      <c r="A124" s="14" t="s">
        <v>605</v>
      </c>
      <c r="B124" s="14" t="s">
        <v>225</v>
      </c>
      <c r="C124" s="14">
        <v>215.0</v>
      </c>
      <c r="D124" s="14" t="s">
        <v>205</v>
      </c>
      <c r="E124" s="14" t="s">
        <v>330</v>
      </c>
      <c r="F124" s="14" t="s">
        <v>606</v>
      </c>
    </row>
    <row r="125">
      <c r="A125" s="14" t="s">
        <v>96</v>
      </c>
      <c r="B125" s="14" t="s">
        <v>468</v>
      </c>
      <c r="C125" s="14">
        <v>220.0</v>
      </c>
      <c r="D125" s="14" t="s">
        <v>607</v>
      </c>
      <c r="E125" s="14" t="s">
        <v>608</v>
      </c>
      <c r="F125" s="14" t="s">
        <v>609</v>
      </c>
    </row>
    <row r="126">
      <c r="A126" s="14" t="s">
        <v>80</v>
      </c>
      <c r="B126" s="14" t="s">
        <v>242</v>
      </c>
      <c r="C126" s="14">
        <v>241.0</v>
      </c>
      <c r="D126" s="14" t="s">
        <v>610</v>
      </c>
      <c r="E126" s="14" t="s">
        <v>484</v>
      </c>
      <c r="F126" s="14" t="s">
        <v>611</v>
      </c>
    </row>
    <row r="127">
      <c r="A127" s="14" t="s">
        <v>612</v>
      </c>
      <c r="B127" s="14" t="s">
        <v>254</v>
      </c>
      <c r="C127" s="14">
        <v>209.0</v>
      </c>
      <c r="D127" s="14" t="s">
        <v>613</v>
      </c>
      <c r="E127" s="14" t="s">
        <v>205</v>
      </c>
      <c r="F127" s="14" t="s">
        <v>614</v>
      </c>
    </row>
    <row r="128">
      <c r="A128" s="14" t="s">
        <v>615</v>
      </c>
      <c r="B128" s="14" t="s">
        <v>197</v>
      </c>
      <c r="C128" s="14">
        <v>217.0</v>
      </c>
      <c r="D128" s="14" t="s">
        <v>616</v>
      </c>
      <c r="E128" s="14" t="s">
        <v>493</v>
      </c>
      <c r="F128" s="14" t="s">
        <v>602</v>
      </c>
    </row>
    <row r="129">
      <c r="A129" s="14" t="s">
        <v>617</v>
      </c>
      <c r="B129" s="14" t="s">
        <v>290</v>
      </c>
      <c r="C129" s="14">
        <v>230.0</v>
      </c>
      <c r="D129" s="14" t="s">
        <v>205</v>
      </c>
      <c r="E129" s="14" t="s">
        <v>618</v>
      </c>
      <c r="F129" s="14" t="s">
        <v>530</v>
      </c>
    </row>
    <row r="130">
      <c r="A130" s="14" t="s">
        <v>619</v>
      </c>
      <c r="B130" s="14" t="s">
        <v>280</v>
      </c>
      <c r="C130" s="14">
        <v>195.0</v>
      </c>
      <c r="D130" s="14" t="s">
        <v>205</v>
      </c>
      <c r="E130" s="14" t="s">
        <v>620</v>
      </c>
      <c r="F130" s="14" t="s">
        <v>621</v>
      </c>
    </row>
    <row r="131">
      <c r="A131" s="14" t="s">
        <v>622</v>
      </c>
      <c r="B131" s="14" t="s">
        <v>225</v>
      </c>
      <c r="C131" s="14">
        <v>232.0</v>
      </c>
      <c r="D131" s="14" t="s">
        <v>205</v>
      </c>
      <c r="E131" s="14" t="s">
        <v>623</v>
      </c>
      <c r="F131" s="14" t="s">
        <v>224</v>
      </c>
    </row>
    <row r="132">
      <c r="A132" s="14" t="s">
        <v>624</v>
      </c>
      <c r="B132" s="14" t="s">
        <v>392</v>
      </c>
      <c r="C132" s="14">
        <v>315.0</v>
      </c>
      <c r="D132" s="14" t="s">
        <v>625</v>
      </c>
      <c r="E132" s="14" t="s">
        <v>205</v>
      </c>
      <c r="F132" s="14" t="s">
        <v>626</v>
      </c>
    </row>
    <row r="133">
      <c r="A133" s="14" t="s">
        <v>627</v>
      </c>
      <c r="B133" s="14" t="s">
        <v>217</v>
      </c>
      <c r="C133" s="14">
        <v>247.0</v>
      </c>
      <c r="D133" s="14" t="s">
        <v>628</v>
      </c>
      <c r="E133" s="14" t="s">
        <v>205</v>
      </c>
      <c r="F133" s="14" t="s">
        <v>629</v>
      </c>
    </row>
    <row r="134">
      <c r="A134" s="14" t="s">
        <v>630</v>
      </c>
      <c r="B134" s="14" t="s">
        <v>233</v>
      </c>
      <c r="C134" s="14">
        <v>320.0</v>
      </c>
      <c r="D134" s="14" t="s">
        <v>631</v>
      </c>
      <c r="E134" s="14" t="s">
        <v>632</v>
      </c>
      <c r="F134" s="14" t="s">
        <v>633</v>
      </c>
    </row>
    <row r="135">
      <c r="A135" s="14" t="s">
        <v>634</v>
      </c>
      <c r="B135" s="14" t="s">
        <v>468</v>
      </c>
      <c r="C135" s="14">
        <v>165.0</v>
      </c>
      <c r="D135" s="14" t="s">
        <v>205</v>
      </c>
      <c r="E135" s="14" t="s">
        <v>635</v>
      </c>
      <c r="F135" s="14" t="s">
        <v>530</v>
      </c>
    </row>
    <row r="136">
      <c r="A136" s="14" t="s">
        <v>636</v>
      </c>
      <c r="B136" s="14" t="s">
        <v>221</v>
      </c>
      <c r="C136" s="14">
        <v>280.0</v>
      </c>
      <c r="D136" s="14" t="s">
        <v>205</v>
      </c>
      <c r="E136" s="14" t="s">
        <v>637</v>
      </c>
      <c r="F136" s="14" t="s">
        <v>638</v>
      </c>
    </row>
    <row r="137">
      <c r="A137" s="14" t="s">
        <v>639</v>
      </c>
      <c r="B137" s="14" t="s">
        <v>302</v>
      </c>
      <c r="C137" s="14">
        <v>244.0</v>
      </c>
      <c r="D137" s="14" t="s">
        <v>640</v>
      </c>
      <c r="E137" s="14" t="s">
        <v>205</v>
      </c>
      <c r="F137" s="14" t="s">
        <v>224</v>
      </c>
    </row>
    <row r="138">
      <c r="A138" s="14" t="s">
        <v>641</v>
      </c>
      <c r="B138" s="14" t="s">
        <v>290</v>
      </c>
      <c r="C138" s="14">
        <v>233.0</v>
      </c>
      <c r="D138" s="14" t="s">
        <v>642</v>
      </c>
      <c r="E138" s="14" t="s">
        <v>643</v>
      </c>
      <c r="F138" s="14" t="s">
        <v>644</v>
      </c>
    </row>
    <row r="139">
      <c r="A139" s="14" t="s">
        <v>645</v>
      </c>
      <c r="B139" s="14" t="s">
        <v>225</v>
      </c>
      <c r="C139" s="14">
        <v>190.0</v>
      </c>
      <c r="D139" s="14" t="s">
        <v>646</v>
      </c>
      <c r="E139" s="14" t="s">
        <v>647</v>
      </c>
      <c r="F139" s="14" t="s">
        <v>648</v>
      </c>
    </row>
    <row r="140">
      <c r="A140" s="14" t="s">
        <v>649</v>
      </c>
      <c r="B140" s="14" t="s">
        <v>254</v>
      </c>
      <c r="C140" s="14">
        <v>165.0</v>
      </c>
      <c r="D140" s="14" t="s">
        <v>650</v>
      </c>
      <c r="E140" s="14" t="s">
        <v>651</v>
      </c>
      <c r="F140" s="14" t="s">
        <v>419</v>
      </c>
    </row>
    <row r="141">
      <c r="A141" s="14" t="s">
        <v>652</v>
      </c>
      <c r="B141" s="14" t="s">
        <v>225</v>
      </c>
      <c r="C141" s="14">
        <v>210.0</v>
      </c>
      <c r="D141" s="14" t="s">
        <v>653</v>
      </c>
      <c r="E141" s="14" t="s">
        <v>654</v>
      </c>
      <c r="F141" s="14" t="s">
        <v>655</v>
      </c>
    </row>
    <row r="142">
      <c r="A142" s="14" t="s">
        <v>656</v>
      </c>
      <c r="B142" s="14" t="s">
        <v>280</v>
      </c>
      <c r="C142" s="14">
        <v>220.0</v>
      </c>
      <c r="D142" s="14" t="s">
        <v>657</v>
      </c>
      <c r="E142" s="14" t="s">
        <v>635</v>
      </c>
      <c r="F142" s="14" t="s">
        <v>658</v>
      </c>
    </row>
    <row r="143">
      <c r="A143" s="14" t="s">
        <v>659</v>
      </c>
      <c r="B143" s="14" t="s">
        <v>254</v>
      </c>
      <c r="C143" s="14">
        <v>218.0</v>
      </c>
      <c r="D143" s="14" t="s">
        <v>660</v>
      </c>
      <c r="E143" s="14" t="s">
        <v>661</v>
      </c>
      <c r="F143" s="14" t="s">
        <v>662</v>
      </c>
    </row>
    <row r="144">
      <c r="A144" s="14" t="s">
        <v>663</v>
      </c>
      <c r="B144" s="14" t="s">
        <v>217</v>
      </c>
      <c r="C144" s="14">
        <v>275.0</v>
      </c>
      <c r="D144" s="14" t="s">
        <v>664</v>
      </c>
      <c r="E144" s="14" t="s">
        <v>620</v>
      </c>
      <c r="F144" s="14" t="s">
        <v>633</v>
      </c>
    </row>
    <row r="145">
      <c r="A145" s="14" t="s">
        <v>665</v>
      </c>
      <c r="B145" s="14" t="s">
        <v>666</v>
      </c>
      <c r="C145" s="14">
        <v>460.0</v>
      </c>
      <c r="D145" s="14" t="s">
        <v>667</v>
      </c>
      <c r="E145" s="14" t="s">
        <v>668</v>
      </c>
      <c r="F145" s="14" t="s">
        <v>205</v>
      </c>
    </row>
    <row r="146">
      <c r="A146" s="14" t="s">
        <v>669</v>
      </c>
      <c r="B146" s="14" t="s">
        <v>197</v>
      </c>
      <c r="C146" s="14">
        <v>227.0</v>
      </c>
      <c r="D146" s="14" t="s">
        <v>670</v>
      </c>
      <c r="E146" s="14" t="s">
        <v>671</v>
      </c>
      <c r="F146" s="14" t="s">
        <v>672</v>
      </c>
    </row>
    <row r="147">
      <c r="A147" s="14" t="s">
        <v>673</v>
      </c>
      <c r="B147" s="14" t="s">
        <v>207</v>
      </c>
      <c r="C147" s="14">
        <v>220.0</v>
      </c>
      <c r="D147" s="14" t="s">
        <v>205</v>
      </c>
      <c r="E147" s="14" t="s">
        <v>674</v>
      </c>
      <c r="F147" s="14" t="s">
        <v>205</v>
      </c>
    </row>
    <row r="148">
      <c r="A148" s="14" t="s">
        <v>675</v>
      </c>
      <c r="B148" s="14" t="s">
        <v>280</v>
      </c>
      <c r="C148" s="14">
        <v>205.0</v>
      </c>
      <c r="D148" s="14" t="s">
        <v>205</v>
      </c>
      <c r="E148" s="14" t="s">
        <v>676</v>
      </c>
      <c r="F148" s="14" t="s">
        <v>677</v>
      </c>
    </row>
    <row r="149">
      <c r="A149" s="14" t="s">
        <v>678</v>
      </c>
      <c r="B149" s="14" t="s">
        <v>302</v>
      </c>
      <c r="C149" s="14">
        <v>285.0</v>
      </c>
      <c r="D149" s="14" t="s">
        <v>679</v>
      </c>
      <c r="E149" s="14" t="s">
        <v>680</v>
      </c>
      <c r="F149" s="14" t="s">
        <v>681</v>
      </c>
    </row>
    <row r="150">
      <c r="A150" s="14" t="s">
        <v>682</v>
      </c>
      <c r="B150" s="14" t="s">
        <v>202</v>
      </c>
      <c r="C150" s="14">
        <v>232.0</v>
      </c>
      <c r="D150" s="14" t="s">
        <v>683</v>
      </c>
      <c r="E150" s="14" t="s">
        <v>543</v>
      </c>
      <c r="F150" s="14" t="s">
        <v>684</v>
      </c>
    </row>
    <row r="151">
      <c r="A151" s="14" t="s">
        <v>685</v>
      </c>
      <c r="B151" s="14" t="s">
        <v>254</v>
      </c>
      <c r="C151" s="14">
        <v>215.0</v>
      </c>
      <c r="D151" s="14" t="s">
        <v>205</v>
      </c>
      <c r="E151" s="14" t="s">
        <v>686</v>
      </c>
      <c r="F151" s="14" t="s">
        <v>687</v>
      </c>
    </row>
    <row r="152">
      <c r="A152" s="14" t="s">
        <v>688</v>
      </c>
      <c r="B152" s="14" t="s">
        <v>317</v>
      </c>
      <c r="C152" s="14">
        <v>401.0</v>
      </c>
      <c r="D152" s="14" t="s">
        <v>689</v>
      </c>
      <c r="E152" s="14" t="s">
        <v>690</v>
      </c>
      <c r="F152" s="14" t="s">
        <v>691</v>
      </c>
    </row>
    <row r="153">
      <c r="A153" s="14" t="s">
        <v>692</v>
      </c>
      <c r="B153" s="14" t="s">
        <v>254</v>
      </c>
      <c r="C153" s="14">
        <v>175.0</v>
      </c>
      <c r="D153" s="14" t="s">
        <v>693</v>
      </c>
      <c r="E153" s="14" t="s">
        <v>694</v>
      </c>
      <c r="F153" s="14" t="s">
        <v>695</v>
      </c>
    </row>
    <row r="154">
      <c r="A154" s="14" t="s">
        <v>696</v>
      </c>
      <c r="B154" s="14" t="s">
        <v>197</v>
      </c>
      <c r="C154" s="14">
        <v>243.0</v>
      </c>
      <c r="D154" s="14" t="s">
        <v>435</v>
      </c>
      <c r="E154" s="14" t="s">
        <v>697</v>
      </c>
      <c r="F154" s="14" t="s">
        <v>698</v>
      </c>
    </row>
    <row r="155">
      <c r="A155" s="14" t="s">
        <v>699</v>
      </c>
      <c r="B155" s="14" t="s">
        <v>302</v>
      </c>
      <c r="C155" s="14">
        <v>297.0</v>
      </c>
      <c r="D155" s="14" t="s">
        <v>205</v>
      </c>
      <c r="E155" s="14" t="s">
        <v>700</v>
      </c>
      <c r="F155" s="14" t="s">
        <v>701</v>
      </c>
    </row>
    <row r="156">
      <c r="A156" s="14" t="s">
        <v>702</v>
      </c>
      <c r="B156" s="14" t="s">
        <v>703</v>
      </c>
      <c r="C156" s="14">
        <v>204.0</v>
      </c>
      <c r="D156" s="14" t="s">
        <v>205</v>
      </c>
      <c r="E156" s="14" t="s">
        <v>704</v>
      </c>
      <c r="F156" s="14" t="s">
        <v>205</v>
      </c>
    </row>
    <row r="157">
      <c r="A157" s="14" t="s">
        <v>705</v>
      </c>
      <c r="B157" s="14" t="s">
        <v>380</v>
      </c>
      <c r="C157" s="14">
        <v>243.0</v>
      </c>
      <c r="D157" s="14" t="s">
        <v>205</v>
      </c>
      <c r="E157" s="14" t="s">
        <v>205</v>
      </c>
      <c r="F157" s="14" t="s">
        <v>205</v>
      </c>
    </row>
    <row r="158">
      <c r="A158" s="14" t="s">
        <v>706</v>
      </c>
      <c r="B158" s="14" t="s">
        <v>221</v>
      </c>
      <c r="C158" s="14">
        <v>270.0</v>
      </c>
      <c r="D158" s="14" t="s">
        <v>707</v>
      </c>
      <c r="E158" s="14" t="s">
        <v>708</v>
      </c>
      <c r="F158" s="14" t="s">
        <v>709</v>
      </c>
    </row>
    <row r="159">
      <c r="A159" s="14" t="s">
        <v>710</v>
      </c>
      <c r="B159" s="14" t="s">
        <v>217</v>
      </c>
      <c r="C159" s="14">
        <v>275.0</v>
      </c>
      <c r="D159" s="14" t="s">
        <v>711</v>
      </c>
      <c r="E159" s="14" t="s">
        <v>712</v>
      </c>
      <c r="F159" s="14" t="s">
        <v>713</v>
      </c>
    </row>
    <row r="160">
      <c r="A160" s="14" t="s">
        <v>714</v>
      </c>
      <c r="B160" s="14" t="s">
        <v>225</v>
      </c>
      <c r="C160" s="14">
        <v>238.0</v>
      </c>
      <c r="D160" s="14" t="s">
        <v>205</v>
      </c>
      <c r="E160" s="14" t="s">
        <v>715</v>
      </c>
      <c r="F160" s="14" t="s">
        <v>205</v>
      </c>
    </row>
    <row r="161">
      <c r="A161" s="14" t="s">
        <v>716</v>
      </c>
      <c r="B161" s="14" t="s">
        <v>392</v>
      </c>
      <c r="C161" s="14">
        <v>285.0</v>
      </c>
      <c r="D161" s="14" t="s">
        <v>717</v>
      </c>
      <c r="E161" s="14" t="s">
        <v>718</v>
      </c>
      <c r="F161" s="14" t="s">
        <v>719</v>
      </c>
    </row>
    <row r="162">
      <c r="A162" s="14" t="s">
        <v>720</v>
      </c>
      <c r="B162" s="14" t="s">
        <v>197</v>
      </c>
      <c r="C162" s="14">
        <v>235.0</v>
      </c>
      <c r="D162" s="14" t="s">
        <v>721</v>
      </c>
      <c r="E162" s="14" t="s">
        <v>496</v>
      </c>
      <c r="F162" s="14" t="s">
        <v>722</v>
      </c>
    </row>
    <row r="163">
      <c r="A163" s="14" t="s">
        <v>723</v>
      </c>
      <c r="B163" s="14" t="s">
        <v>217</v>
      </c>
      <c r="C163" s="14">
        <v>253.0</v>
      </c>
      <c r="D163" s="14" t="s">
        <v>724</v>
      </c>
      <c r="E163" s="14" t="s">
        <v>718</v>
      </c>
      <c r="F163" s="14" t="s">
        <v>725</v>
      </c>
    </row>
    <row r="164">
      <c r="A164" s="14" t="s">
        <v>726</v>
      </c>
      <c r="B164" s="14" t="s">
        <v>302</v>
      </c>
      <c r="C164" s="14">
        <v>601.0</v>
      </c>
      <c r="D164" s="14" t="s">
        <v>727</v>
      </c>
      <c r="E164" s="14" t="s">
        <v>728</v>
      </c>
      <c r="F164" s="14" t="s">
        <v>729</v>
      </c>
    </row>
    <row r="165">
      <c r="A165" s="14" t="s">
        <v>730</v>
      </c>
      <c r="B165" s="14" t="s">
        <v>290</v>
      </c>
      <c r="C165" s="14">
        <v>216.0</v>
      </c>
      <c r="D165" s="14" t="s">
        <v>205</v>
      </c>
      <c r="E165" s="14" t="s">
        <v>731</v>
      </c>
      <c r="F165" s="14" t="s">
        <v>732</v>
      </c>
    </row>
    <row r="166">
      <c r="A166" s="14" t="s">
        <v>733</v>
      </c>
      <c r="B166" s="14" t="s">
        <v>254</v>
      </c>
      <c r="C166" s="14">
        <v>182.0</v>
      </c>
      <c r="D166" s="14" t="s">
        <v>734</v>
      </c>
      <c r="E166" s="14" t="s">
        <v>735</v>
      </c>
      <c r="F166" s="14" t="s">
        <v>205</v>
      </c>
    </row>
    <row r="167">
      <c r="A167" s="14" t="s">
        <v>736</v>
      </c>
      <c r="B167" s="14" t="s">
        <v>254</v>
      </c>
      <c r="C167" s="14">
        <v>275.0</v>
      </c>
      <c r="D167" s="14" t="s">
        <v>737</v>
      </c>
      <c r="E167" s="14" t="s">
        <v>738</v>
      </c>
      <c r="F167" s="14" t="s">
        <v>739</v>
      </c>
    </row>
    <row r="168">
      <c r="A168" s="14" t="s">
        <v>740</v>
      </c>
      <c r="B168" s="14" t="s">
        <v>317</v>
      </c>
      <c r="C168" s="14">
        <v>320.0</v>
      </c>
      <c r="D168" s="14" t="s">
        <v>340</v>
      </c>
      <c r="E168" s="14" t="s">
        <v>741</v>
      </c>
      <c r="F168" s="14" t="s">
        <v>742</v>
      </c>
    </row>
    <row r="169">
      <c r="A169" s="14" t="s">
        <v>743</v>
      </c>
      <c r="B169" s="14" t="s">
        <v>238</v>
      </c>
      <c r="C169" s="14">
        <v>155.0</v>
      </c>
      <c r="D169" s="14" t="s">
        <v>744</v>
      </c>
      <c r="E169" s="14" t="s">
        <v>745</v>
      </c>
      <c r="F169" s="14" t="s">
        <v>205</v>
      </c>
    </row>
    <row r="170">
      <c r="A170" s="14" t="s">
        <v>746</v>
      </c>
      <c r="B170" s="14" t="s">
        <v>747</v>
      </c>
      <c r="C170" s="14">
        <v>142.0</v>
      </c>
      <c r="D170" s="14" t="s">
        <v>748</v>
      </c>
      <c r="E170" s="14" t="s">
        <v>205</v>
      </c>
      <c r="F170" s="14" t="s">
        <v>749</v>
      </c>
    </row>
    <row r="171">
      <c r="A171" s="14" t="s">
        <v>109</v>
      </c>
      <c r="B171" s="14" t="s">
        <v>317</v>
      </c>
      <c r="C171" s="14">
        <v>302.0</v>
      </c>
      <c r="D171" s="14" t="s">
        <v>750</v>
      </c>
      <c r="E171" s="14" t="s">
        <v>751</v>
      </c>
      <c r="F171" s="14" t="s">
        <v>752</v>
      </c>
    </row>
    <row r="172">
      <c r="A172" s="14" t="s">
        <v>753</v>
      </c>
      <c r="B172" s="14" t="s">
        <v>217</v>
      </c>
      <c r="C172" s="14">
        <v>198.0</v>
      </c>
      <c r="D172" s="14" t="s">
        <v>205</v>
      </c>
      <c r="E172" s="14" t="s">
        <v>263</v>
      </c>
      <c r="F172" s="14" t="s">
        <v>205</v>
      </c>
    </row>
    <row r="173">
      <c r="A173" s="14" t="s">
        <v>754</v>
      </c>
      <c r="B173" s="14" t="s">
        <v>755</v>
      </c>
      <c r="C173" s="14">
        <v>176.0</v>
      </c>
      <c r="D173" s="14" t="s">
        <v>205</v>
      </c>
      <c r="E173" s="14" t="s">
        <v>205</v>
      </c>
      <c r="F173" s="14" t="s">
        <v>205</v>
      </c>
    </row>
    <row r="174">
      <c r="A174" s="14" t="s">
        <v>756</v>
      </c>
      <c r="B174" s="14" t="s">
        <v>280</v>
      </c>
      <c r="C174" s="14">
        <v>210.0</v>
      </c>
      <c r="D174" s="14" t="s">
        <v>205</v>
      </c>
      <c r="E174" s="14" t="s">
        <v>205</v>
      </c>
      <c r="F174" s="14" t="s">
        <v>757</v>
      </c>
    </row>
    <row r="175">
      <c r="A175" s="14" t="s">
        <v>758</v>
      </c>
      <c r="B175" s="14" t="s">
        <v>221</v>
      </c>
      <c r="C175" s="14">
        <v>248.0</v>
      </c>
      <c r="D175" s="14" t="s">
        <v>759</v>
      </c>
      <c r="E175" s="14" t="s">
        <v>311</v>
      </c>
      <c r="F175" s="14" t="s">
        <v>598</v>
      </c>
    </row>
    <row r="176">
      <c r="A176" s="14" t="s">
        <v>760</v>
      </c>
      <c r="B176" s="14" t="s">
        <v>217</v>
      </c>
      <c r="C176" s="14">
        <v>201.0</v>
      </c>
      <c r="D176" s="14" t="s">
        <v>205</v>
      </c>
      <c r="E176" s="14" t="s">
        <v>761</v>
      </c>
      <c r="F176" s="14" t="s">
        <v>416</v>
      </c>
    </row>
    <row r="177">
      <c r="A177" s="14" t="s">
        <v>191</v>
      </c>
      <c r="B177" s="14" t="s">
        <v>217</v>
      </c>
      <c r="C177" s="14">
        <v>298.0</v>
      </c>
      <c r="D177" s="14" t="s">
        <v>762</v>
      </c>
      <c r="E177" s="14" t="s">
        <v>763</v>
      </c>
      <c r="F177" s="14" t="s">
        <v>764</v>
      </c>
    </row>
    <row r="178">
      <c r="A178" s="14" t="s">
        <v>765</v>
      </c>
      <c r="B178" s="14" t="s">
        <v>280</v>
      </c>
      <c r="C178" s="14">
        <v>245.0</v>
      </c>
      <c r="D178" s="14" t="s">
        <v>766</v>
      </c>
      <c r="E178" s="14" t="s">
        <v>767</v>
      </c>
      <c r="F178" s="14" t="s">
        <v>768</v>
      </c>
    </row>
    <row r="179">
      <c r="A179" s="14" t="s">
        <v>769</v>
      </c>
      <c r="B179" s="14" t="s">
        <v>290</v>
      </c>
      <c r="C179" s="14">
        <v>305.0</v>
      </c>
      <c r="D179" s="14" t="s">
        <v>628</v>
      </c>
      <c r="E179" s="14" t="s">
        <v>205</v>
      </c>
      <c r="F179" s="14" t="s">
        <v>629</v>
      </c>
    </row>
    <row r="180">
      <c r="A180" s="14" t="s">
        <v>770</v>
      </c>
      <c r="B180" s="14" t="s">
        <v>771</v>
      </c>
      <c r="C180" s="14">
        <v>172.0</v>
      </c>
      <c r="D180" s="14" t="s">
        <v>205</v>
      </c>
      <c r="E180" s="14" t="s">
        <v>205</v>
      </c>
      <c r="F180" s="14" t="s">
        <v>205</v>
      </c>
    </row>
    <row r="181">
      <c r="A181" s="14" t="s">
        <v>772</v>
      </c>
      <c r="B181" s="14" t="s">
        <v>317</v>
      </c>
      <c r="C181" s="14">
        <v>275.0</v>
      </c>
      <c r="D181" s="14" t="s">
        <v>773</v>
      </c>
      <c r="E181" s="14" t="s">
        <v>774</v>
      </c>
      <c r="F181" s="14" t="s">
        <v>775</v>
      </c>
    </row>
    <row r="182">
      <c r="A182" s="14" t="s">
        <v>776</v>
      </c>
      <c r="B182" s="14" t="s">
        <v>225</v>
      </c>
      <c r="C182" s="14">
        <v>181.0</v>
      </c>
      <c r="D182" s="14" t="s">
        <v>205</v>
      </c>
      <c r="E182" s="14" t="s">
        <v>777</v>
      </c>
      <c r="F182" s="14" t="s">
        <v>419</v>
      </c>
    </row>
    <row r="183">
      <c r="A183" s="14" t="s">
        <v>778</v>
      </c>
      <c r="B183" s="14" t="s">
        <v>202</v>
      </c>
      <c r="C183" s="14">
        <v>249.0</v>
      </c>
      <c r="D183" s="14" t="s">
        <v>779</v>
      </c>
      <c r="E183" s="14" t="s">
        <v>780</v>
      </c>
      <c r="F183" s="14" t="s">
        <v>781</v>
      </c>
    </row>
    <row r="184">
      <c r="A184" s="14" t="s">
        <v>782</v>
      </c>
      <c r="B184" s="14" t="s">
        <v>254</v>
      </c>
      <c r="C184" s="14">
        <v>202.0</v>
      </c>
      <c r="D184" s="14" t="s">
        <v>783</v>
      </c>
      <c r="E184" s="14" t="s">
        <v>784</v>
      </c>
      <c r="F184" s="14" t="s">
        <v>785</v>
      </c>
    </row>
    <row r="185">
      <c r="A185" s="14" t="s">
        <v>786</v>
      </c>
      <c r="B185" s="14" t="s">
        <v>221</v>
      </c>
      <c r="C185" s="14">
        <v>245.0</v>
      </c>
      <c r="D185" s="14" t="s">
        <v>205</v>
      </c>
      <c r="E185" s="14" t="s">
        <v>214</v>
      </c>
      <c r="F185" s="14" t="s">
        <v>470</v>
      </c>
    </row>
    <row r="186">
      <c r="A186" s="14" t="s">
        <v>787</v>
      </c>
      <c r="B186" s="14" t="s">
        <v>217</v>
      </c>
      <c r="C186" s="14">
        <v>245.0</v>
      </c>
      <c r="D186" s="14" t="s">
        <v>205</v>
      </c>
      <c r="E186" s="14" t="s">
        <v>788</v>
      </c>
      <c r="F186" s="14" t="s">
        <v>205</v>
      </c>
    </row>
    <row r="187">
      <c r="A187" s="14" t="s">
        <v>94</v>
      </c>
      <c r="B187" s="14" t="s">
        <v>202</v>
      </c>
      <c r="C187" s="14">
        <v>290.0</v>
      </c>
      <c r="D187" s="14" t="s">
        <v>789</v>
      </c>
      <c r="E187" s="14" t="s">
        <v>790</v>
      </c>
      <c r="F187" s="14" t="s">
        <v>791</v>
      </c>
    </row>
    <row r="188">
      <c r="A188" s="14" t="s">
        <v>792</v>
      </c>
      <c r="B188" s="14" t="s">
        <v>280</v>
      </c>
      <c r="C188" s="14">
        <v>180.0</v>
      </c>
      <c r="D188" s="14" t="s">
        <v>793</v>
      </c>
      <c r="E188" s="14" t="s">
        <v>647</v>
      </c>
      <c r="F188" s="14" t="s">
        <v>794</v>
      </c>
    </row>
    <row r="189">
      <c r="A189" s="14" t="s">
        <v>82</v>
      </c>
      <c r="B189" s="14" t="s">
        <v>217</v>
      </c>
      <c r="C189" s="14">
        <v>225.0</v>
      </c>
      <c r="D189" s="14" t="s">
        <v>795</v>
      </c>
      <c r="E189" s="14" t="s">
        <v>796</v>
      </c>
      <c r="F189" s="14" t="s">
        <v>797</v>
      </c>
    </row>
    <row r="190">
      <c r="A190" s="14" t="s">
        <v>798</v>
      </c>
      <c r="B190" s="14" t="s">
        <v>197</v>
      </c>
      <c r="C190" s="14">
        <v>230.0</v>
      </c>
      <c r="D190" s="14" t="s">
        <v>799</v>
      </c>
      <c r="E190" s="14" t="s">
        <v>623</v>
      </c>
      <c r="F190" s="14" t="s">
        <v>800</v>
      </c>
    </row>
    <row r="191">
      <c r="A191" s="14" t="s">
        <v>801</v>
      </c>
      <c r="B191" s="14" t="s">
        <v>207</v>
      </c>
      <c r="C191" s="14">
        <v>243.0</v>
      </c>
      <c r="D191" s="14" t="s">
        <v>802</v>
      </c>
      <c r="E191" s="14" t="s">
        <v>803</v>
      </c>
      <c r="F191" s="14" t="s">
        <v>804</v>
      </c>
    </row>
    <row r="192">
      <c r="A192" s="14" t="s">
        <v>805</v>
      </c>
      <c r="B192" s="14" t="s">
        <v>290</v>
      </c>
      <c r="C192" s="14">
        <v>245.0</v>
      </c>
      <c r="D192" s="14" t="s">
        <v>806</v>
      </c>
      <c r="E192" s="14" t="s">
        <v>807</v>
      </c>
      <c r="F192" s="14" t="s">
        <v>808</v>
      </c>
    </row>
    <row r="193">
      <c r="A193" s="14" t="s">
        <v>809</v>
      </c>
      <c r="B193" s="14" t="s">
        <v>290</v>
      </c>
      <c r="C193" s="14">
        <v>242.0</v>
      </c>
      <c r="D193" s="14" t="s">
        <v>810</v>
      </c>
      <c r="E193" s="14" t="s">
        <v>429</v>
      </c>
      <c r="F193" s="14" t="s">
        <v>811</v>
      </c>
    </row>
    <row r="194">
      <c r="A194" s="14" t="s">
        <v>812</v>
      </c>
      <c r="B194" s="14" t="s">
        <v>290</v>
      </c>
      <c r="C194" s="14">
        <v>281.0</v>
      </c>
      <c r="D194" s="14" t="s">
        <v>813</v>
      </c>
      <c r="E194" s="14" t="s">
        <v>814</v>
      </c>
      <c r="F194" s="14" t="s">
        <v>430</v>
      </c>
    </row>
    <row r="195">
      <c r="A195" s="14" t="s">
        <v>815</v>
      </c>
      <c r="B195" s="14" t="s">
        <v>221</v>
      </c>
      <c r="C195" s="14">
        <v>251.0</v>
      </c>
      <c r="D195" s="14" t="s">
        <v>810</v>
      </c>
      <c r="E195" s="14" t="s">
        <v>429</v>
      </c>
      <c r="F195" s="14" t="s">
        <v>816</v>
      </c>
    </row>
    <row r="196">
      <c r="A196" s="14" t="s">
        <v>817</v>
      </c>
      <c r="B196" s="14" t="s">
        <v>254</v>
      </c>
      <c r="C196" s="14">
        <v>206.0</v>
      </c>
      <c r="D196" s="14" t="s">
        <v>818</v>
      </c>
      <c r="E196" s="14" t="s">
        <v>819</v>
      </c>
      <c r="F196" s="14" t="s">
        <v>205</v>
      </c>
    </row>
    <row r="197">
      <c r="A197" s="14" t="s">
        <v>30</v>
      </c>
      <c r="B197" s="14" t="s">
        <v>242</v>
      </c>
      <c r="C197" s="14">
        <v>238.0</v>
      </c>
      <c r="D197" s="14" t="s">
        <v>820</v>
      </c>
      <c r="E197" s="14" t="s">
        <v>821</v>
      </c>
      <c r="F197" s="14" t="s">
        <v>822</v>
      </c>
    </row>
    <row r="198">
      <c r="A198" s="14" t="s">
        <v>823</v>
      </c>
      <c r="B198" s="14" t="s">
        <v>824</v>
      </c>
      <c r="C198" s="14">
        <v>180.0</v>
      </c>
      <c r="D198" s="14" t="s">
        <v>205</v>
      </c>
      <c r="E198" s="14" t="s">
        <v>214</v>
      </c>
      <c r="F198" s="14" t="s">
        <v>205</v>
      </c>
    </row>
    <row r="199">
      <c r="A199" s="14" t="s">
        <v>825</v>
      </c>
      <c r="B199" s="14" t="s">
        <v>225</v>
      </c>
      <c r="C199" s="14">
        <v>242.0</v>
      </c>
      <c r="D199" s="14" t="s">
        <v>826</v>
      </c>
      <c r="E199" s="14" t="s">
        <v>827</v>
      </c>
      <c r="F199" s="14" t="s">
        <v>419</v>
      </c>
    </row>
    <row r="200">
      <c r="A200" s="14" t="s">
        <v>828</v>
      </c>
      <c r="B200" s="14" t="s">
        <v>254</v>
      </c>
      <c r="C200" s="14">
        <v>191.0</v>
      </c>
      <c r="D200" s="14" t="s">
        <v>205</v>
      </c>
      <c r="E200" s="14" t="s">
        <v>480</v>
      </c>
      <c r="F200" s="14" t="s">
        <v>530</v>
      </c>
    </row>
    <row r="201">
      <c r="A201" s="14" t="s">
        <v>35</v>
      </c>
      <c r="B201" s="14" t="s">
        <v>217</v>
      </c>
      <c r="C201" s="14">
        <v>251.0</v>
      </c>
      <c r="D201" s="14" t="s">
        <v>829</v>
      </c>
      <c r="E201" s="14" t="s">
        <v>830</v>
      </c>
      <c r="F201" s="14" t="s">
        <v>831</v>
      </c>
    </row>
    <row r="202">
      <c r="A202" s="14" t="s">
        <v>832</v>
      </c>
      <c r="B202" s="14" t="s">
        <v>197</v>
      </c>
      <c r="C202" s="14">
        <v>215.0</v>
      </c>
      <c r="D202" s="14" t="s">
        <v>833</v>
      </c>
      <c r="E202" s="14" t="s">
        <v>480</v>
      </c>
      <c r="F202" s="14" t="s">
        <v>834</v>
      </c>
    </row>
    <row r="203">
      <c r="A203" s="14" t="s">
        <v>835</v>
      </c>
      <c r="B203" s="14" t="s">
        <v>280</v>
      </c>
      <c r="C203" s="14">
        <v>199.0</v>
      </c>
      <c r="D203" s="14" t="s">
        <v>836</v>
      </c>
      <c r="E203" s="14" t="s">
        <v>837</v>
      </c>
      <c r="F203" s="14" t="s">
        <v>838</v>
      </c>
    </row>
    <row r="204">
      <c r="A204" s="14" t="s">
        <v>839</v>
      </c>
      <c r="B204" s="14" t="s">
        <v>468</v>
      </c>
      <c r="C204" s="14">
        <v>239.0</v>
      </c>
      <c r="D204" s="14" t="s">
        <v>840</v>
      </c>
      <c r="E204" s="14" t="s">
        <v>790</v>
      </c>
      <c r="F204" s="14" t="s">
        <v>841</v>
      </c>
    </row>
    <row r="205">
      <c r="A205" s="14" t="s">
        <v>842</v>
      </c>
      <c r="B205" s="14" t="s">
        <v>197</v>
      </c>
      <c r="C205" s="14">
        <v>260.0</v>
      </c>
      <c r="D205" s="14" t="s">
        <v>205</v>
      </c>
      <c r="E205" s="14" t="s">
        <v>843</v>
      </c>
      <c r="F205" s="14" t="s">
        <v>205</v>
      </c>
    </row>
    <row r="206">
      <c r="A206" s="14" t="s">
        <v>844</v>
      </c>
      <c r="B206" s="14" t="s">
        <v>217</v>
      </c>
      <c r="C206" s="14">
        <v>190.0</v>
      </c>
      <c r="D206" s="14" t="s">
        <v>845</v>
      </c>
      <c r="E206" s="14" t="s">
        <v>846</v>
      </c>
      <c r="F206" s="14" t="s">
        <v>205</v>
      </c>
    </row>
    <row r="207">
      <c r="A207" s="14" t="s">
        <v>847</v>
      </c>
      <c r="B207" s="14" t="s">
        <v>290</v>
      </c>
      <c r="C207" s="14">
        <v>232.0</v>
      </c>
      <c r="D207" s="14" t="s">
        <v>848</v>
      </c>
      <c r="E207" s="14" t="s">
        <v>559</v>
      </c>
      <c r="F207" s="14" t="s">
        <v>205</v>
      </c>
    </row>
    <row r="208">
      <c r="A208" s="14" t="s">
        <v>849</v>
      </c>
      <c r="B208" s="14" t="s">
        <v>221</v>
      </c>
      <c r="C208" s="14">
        <v>280.0</v>
      </c>
      <c r="D208" s="14" t="s">
        <v>850</v>
      </c>
      <c r="E208" s="14" t="s">
        <v>389</v>
      </c>
      <c r="F208" s="14" t="s">
        <v>851</v>
      </c>
    </row>
    <row r="209">
      <c r="A209" s="14" t="s">
        <v>852</v>
      </c>
      <c r="B209" s="14" t="s">
        <v>238</v>
      </c>
      <c r="C209" s="14">
        <v>210.0</v>
      </c>
      <c r="D209" s="14" t="s">
        <v>853</v>
      </c>
      <c r="E209" s="14" t="s">
        <v>854</v>
      </c>
      <c r="F209" s="14" t="s">
        <v>855</v>
      </c>
    </row>
    <row r="210">
      <c r="A210" s="14" t="s">
        <v>856</v>
      </c>
      <c r="B210" s="14" t="s">
        <v>217</v>
      </c>
      <c r="C210" s="14">
        <v>213.0</v>
      </c>
      <c r="D210" s="14" t="s">
        <v>857</v>
      </c>
      <c r="E210" s="14" t="s">
        <v>858</v>
      </c>
      <c r="F210" s="14" t="s">
        <v>530</v>
      </c>
    </row>
    <row r="211">
      <c r="A211" s="14" t="s">
        <v>859</v>
      </c>
      <c r="B211" s="14" t="s">
        <v>280</v>
      </c>
      <c r="C211" s="14">
        <v>170.0</v>
      </c>
      <c r="D211" s="14" t="s">
        <v>205</v>
      </c>
      <c r="E211" s="14" t="s">
        <v>860</v>
      </c>
      <c r="F211" s="14" t="s">
        <v>205</v>
      </c>
    </row>
    <row r="212">
      <c r="A212" s="14" t="s">
        <v>861</v>
      </c>
      <c r="B212" s="14" t="s">
        <v>862</v>
      </c>
      <c r="C212" s="14">
        <v>170.0</v>
      </c>
      <c r="D212" s="14" t="s">
        <v>863</v>
      </c>
      <c r="E212" s="14" t="s">
        <v>864</v>
      </c>
      <c r="F212" s="14" t="s">
        <v>865</v>
      </c>
    </row>
    <row r="213">
      <c r="A213" s="14" t="s">
        <v>866</v>
      </c>
      <c r="B213" s="14" t="s">
        <v>317</v>
      </c>
      <c r="C213" s="14">
        <v>380.0</v>
      </c>
      <c r="D213" s="14" t="s">
        <v>867</v>
      </c>
      <c r="E213" s="14" t="s">
        <v>868</v>
      </c>
      <c r="F213" s="14" t="s">
        <v>205</v>
      </c>
    </row>
    <row r="214">
      <c r="A214" s="14" t="s">
        <v>140</v>
      </c>
      <c r="B214" s="14" t="s">
        <v>322</v>
      </c>
      <c r="C214" s="14">
        <v>323.0</v>
      </c>
      <c r="D214" s="14" t="s">
        <v>869</v>
      </c>
      <c r="E214" s="14" t="s">
        <v>205</v>
      </c>
      <c r="F214" s="14" t="s">
        <v>870</v>
      </c>
    </row>
    <row r="215">
      <c r="A215" s="14" t="s">
        <v>871</v>
      </c>
      <c r="B215" s="14" t="s">
        <v>217</v>
      </c>
      <c r="C215" s="14">
        <v>215.0</v>
      </c>
      <c r="D215" s="14" t="s">
        <v>872</v>
      </c>
      <c r="E215" s="14" t="s">
        <v>873</v>
      </c>
      <c r="F215" s="14" t="s">
        <v>874</v>
      </c>
    </row>
    <row r="216">
      <c r="A216" s="14" t="s">
        <v>875</v>
      </c>
      <c r="B216" s="14" t="s">
        <v>876</v>
      </c>
      <c r="C216" s="14">
        <v>265.0</v>
      </c>
      <c r="D216" s="14" t="s">
        <v>877</v>
      </c>
      <c r="E216" s="14" t="s">
        <v>878</v>
      </c>
      <c r="F216" s="14" t="s">
        <v>413</v>
      </c>
    </row>
    <row r="217">
      <c r="A217" s="14" t="s">
        <v>879</v>
      </c>
      <c r="B217" s="14" t="s">
        <v>302</v>
      </c>
      <c r="C217" s="14">
        <v>270.0</v>
      </c>
      <c r="D217" s="14" t="s">
        <v>880</v>
      </c>
      <c r="E217" s="14" t="s">
        <v>881</v>
      </c>
      <c r="F217" s="14" t="s">
        <v>205</v>
      </c>
    </row>
    <row r="218">
      <c r="A218" s="14" t="s">
        <v>882</v>
      </c>
      <c r="B218" s="14" t="s">
        <v>290</v>
      </c>
      <c r="C218" s="14">
        <v>340.0</v>
      </c>
      <c r="D218" s="14" t="s">
        <v>883</v>
      </c>
      <c r="E218" s="14" t="s">
        <v>884</v>
      </c>
      <c r="F218" s="14" t="s">
        <v>885</v>
      </c>
    </row>
    <row r="219">
      <c r="A219" s="14" t="s">
        <v>886</v>
      </c>
      <c r="B219" s="14" t="s">
        <v>217</v>
      </c>
      <c r="C219" s="14">
        <v>243.0</v>
      </c>
      <c r="D219" s="14" t="s">
        <v>887</v>
      </c>
      <c r="E219" s="14" t="s">
        <v>888</v>
      </c>
      <c r="F219" s="14" t="s">
        <v>889</v>
      </c>
    </row>
    <row r="220">
      <c r="A220" s="14" t="s">
        <v>890</v>
      </c>
      <c r="B220" s="14" t="s">
        <v>302</v>
      </c>
      <c r="C220" s="14">
        <v>230.0</v>
      </c>
      <c r="D220" s="14" t="s">
        <v>891</v>
      </c>
      <c r="E220" s="14" t="s">
        <v>892</v>
      </c>
      <c r="F220" s="14" t="s">
        <v>598</v>
      </c>
    </row>
    <row r="221">
      <c r="A221" s="14" t="s">
        <v>893</v>
      </c>
      <c r="B221" s="14" t="s">
        <v>254</v>
      </c>
      <c r="C221" s="14">
        <v>180.0</v>
      </c>
      <c r="D221" s="14" t="s">
        <v>894</v>
      </c>
      <c r="E221" s="14" t="s">
        <v>827</v>
      </c>
      <c r="F221" s="14" t="s">
        <v>205</v>
      </c>
    </row>
    <row r="222">
      <c r="A222" s="14" t="s">
        <v>155</v>
      </c>
      <c r="B222" s="14" t="s">
        <v>895</v>
      </c>
      <c r="C222" s="14">
        <v>328.0</v>
      </c>
      <c r="D222" s="14" t="s">
        <v>896</v>
      </c>
      <c r="E222" s="14" t="s">
        <v>620</v>
      </c>
      <c r="F222" s="14" t="s">
        <v>897</v>
      </c>
    </row>
    <row r="223">
      <c r="A223" s="14" t="s">
        <v>898</v>
      </c>
      <c r="B223" s="14" t="s">
        <v>197</v>
      </c>
      <c r="C223" s="14">
        <v>266.0</v>
      </c>
      <c r="D223" s="14" t="s">
        <v>899</v>
      </c>
      <c r="E223" s="14" t="s">
        <v>900</v>
      </c>
      <c r="F223" s="14" t="s">
        <v>901</v>
      </c>
    </row>
    <row r="224">
      <c r="A224" s="14" t="s">
        <v>902</v>
      </c>
      <c r="B224" s="14" t="s">
        <v>254</v>
      </c>
      <c r="C224" s="14">
        <v>250.0</v>
      </c>
      <c r="D224" s="14" t="s">
        <v>903</v>
      </c>
      <c r="E224" s="14" t="s">
        <v>904</v>
      </c>
      <c r="F224" s="14" t="s">
        <v>905</v>
      </c>
    </row>
    <row r="225">
      <c r="A225" s="14" t="s">
        <v>906</v>
      </c>
      <c r="B225" s="14" t="s">
        <v>225</v>
      </c>
      <c r="C225" s="14">
        <v>272.0</v>
      </c>
      <c r="D225" s="14" t="s">
        <v>205</v>
      </c>
      <c r="E225" s="14" t="s">
        <v>205</v>
      </c>
      <c r="F225" s="14" t="s">
        <v>205</v>
      </c>
    </row>
    <row r="226">
      <c r="A226" s="14" t="s">
        <v>907</v>
      </c>
      <c r="B226" s="14" t="s">
        <v>317</v>
      </c>
      <c r="C226" s="14">
        <v>280.0</v>
      </c>
      <c r="D226" s="14" t="s">
        <v>625</v>
      </c>
      <c r="E226" s="14" t="s">
        <v>908</v>
      </c>
      <c r="F226" s="14" t="s">
        <v>309</v>
      </c>
    </row>
    <row r="227">
      <c r="A227" s="14" t="s">
        <v>909</v>
      </c>
      <c r="B227" s="14" t="s">
        <v>302</v>
      </c>
      <c r="C227" s="14">
        <v>322.0</v>
      </c>
      <c r="D227" s="14" t="s">
        <v>910</v>
      </c>
      <c r="E227" s="14" t="s">
        <v>643</v>
      </c>
      <c r="F227" s="14" t="s">
        <v>205</v>
      </c>
    </row>
    <row r="228">
      <c r="A228" s="14" t="s">
        <v>911</v>
      </c>
      <c r="B228" s="14" t="s">
        <v>302</v>
      </c>
      <c r="C228" s="14">
        <v>458.0</v>
      </c>
      <c r="D228" s="14" t="s">
        <v>912</v>
      </c>
      <c r="E228" s="14" t="s">
        <v>913</v>
      </c>
      <c r="F228" s="14" t="s">
        <v>205</v>
      </c>
    </row>
    <row r="229">
      <c r="A229" s="14" t="s">
        <v>24</v>
      </c>
      <c r="B229" s="14" t="s">
        <v>207</v>
      </c>
      <c r="C229" s="14">
        <v>212.0</v>
      </c>
      <c r="D229" s="14" t="s">
        <v>914</v>
      </c>
      <c r="E229" s="14" t="s">
        <v>915</v>
      </c>
      <c r="F229" s="14" t="s">
        <v>916</v>
      </c>
    </row>
    <row r="230">
      <c r="A230" s="14" t="s">
        <v>917</v>
      </c>
      <c r="B230" s="14" t="s">
        <v>238</v>
      </c>
      <c r="C230" s="14">
        <v>228.0</v>
      </c>
      <c r="D230" s="14" t="s">
        <v>918</v>
      </c>
      <c r="E230" s="14" t="s">
        <v>919</v>
      </c>
      <c r="F230" s="14" t="s">
        <v>339</v>
      </c>
    </row>
    <row r="231">
      <c r="A231" s="14" t="s">
        <v>920</v>
      </c>
      <c r="B231" s="14" t="s">
        <v>302</v>
      </c>
      <c r="C231" s="14">
        <v>250.0</v>
      </c>
      <c r="D231" s="14" t="s">
        <v>921</v>
      </c>
      <c r="E231" s="14" t="s">
        <v>922</v>
      </c>
      <c r="F231" s="14" t="s">
        <v>205</v>
      </c>
    </row>
    <row r="232">
      <c r="A232" s="14" t="s">
        <v>923</v>
      </c>
      <c r="B232" s="14" t="s">
        <v>924</v>
      </c>
      <c r="C232" s="14">
        <v>268.0</v>
      </c>
      <c r="D232" s="14" t="s">
        <v>925</v>
      </c>
      <c r="E232" s="14" t="s">
        <v>926</v>
      </c>
      <c r="F232" s="14" t="s">
        <v>224</v>
      </c>
    </row>
    <row r="233">
      <c r="A233" s="14" t="s">
        <v>99</v>
      </c>
      <c r="B233" s="14" t="s">
        <v>197</v>
      </c>
      <c r="C233" s="14">
        <v>220.0</v>
      </c>
      <c r="D233" s="14" t="s">
        <v>927</v>
      </c>
      <c r="E233" s="14" t="s">
        <v>493</v>
      </c>
      <c r="F233" s="14" t="s">
        <v>928</v>
      </c>
    </row>
    <row r="234">
      <c r="A234" s="14" t="s">
        <v>929</v>
      </c>
      <c r="B234" s="14" t="s">
        <v>254</v>
      </c>
      <c r="C234" s="14">
        <v>192.0</v>
      </c>
      <c r="D234" s="14" t="s">
        <v>930</v>
      </c>
      <c r="E234" s="14" t="s">
        <v>854</v>
      </c>
      <c r="F234" s="14" t="s">
        <v>794</v>
      </c>
    </row>
    <row r="235">
      <c r="A235" s="14" t="s">
        <v>931</v>
      </c>
      <c r="B235" s="14" t="s">
        <v>217</v>
      </c>
      <c r="C235" s="14">
        <v>220.0</v>
      </c>
      <c r="D235" s="14" t="s">
        <v>932</v>
      </c>
      <c r="E235" s="14" t="s">
        <v>933</v>
      </c>
      <c r="F235" s="14" t="s">
        <v>205</v>
      </c>
    </row>
    <row r="236">
      <c r="A236" s="14" t="s">
        <v>934</v>
      </c>
      <c r="B236" s="14" t="s">
        <v>225</v>
      </c>
      <c r="C236" s="14">
        <v>231.0</v>
      </c>
      <c r="D236" s="14" t="s">
        <v>935</v>
      </c>
      <c r="E236" s="14" t="s">
        <v>540</v>
      </c>
      <c r="F236" s="14" t="s">
        <v>936</v>
      </c>
    </row>
    <row r="237">
      <c r="A237" s="14" t="s">
        <v>937</v>
      </c>
      <c r="B237" s="14" t="s">
        <v>254</v>
      </c>
      <c r="C237" s="14">
        <v>233.0</v>
      </c>
      <c r="D237" s="14" t="s">
        <v>938</v>
      </c>
      <c r="E237" s="14" t="s">
        <v>493</v>
      </c>
      <c r="F237" s="14" t="s">
        <v>939</v>
      </c>
    </row>
    <row r="238">
      <c r="A238" s="14" t="s">
        <v>940</v>
      </c>
      <c r="B238" s="14" t="s">
        <v>221</v>
      </c>
      <c r="C238" s="14">
        <v>330.0</v>
      </c>
      <c r="D238" s="14" t="s">
        <v>941</v>
      </c>
      <c r="E238" s="14" t="s">
        <v>942</v>
      </c>
      <c r="F238" s="14" t="s">
        <v>205</v>
      </c>
    </row>
    <row r="239">
      <c r="A239" s="14" t="s">
        <v>943</v>
      </c>
      <c r="B239" s="14" t="s">
        <v>202</v>
      </c>
      <c r="C239" s="14">
        <v>275.0</v>
      </c>
      <c r="D239" s="14" t="s">
        <v>944</v>
      </c>
      <c r="E239" s="14" t="s">
        <v>223</v>
      </c>
      <c r="F239" s="14" t="s">
        <v>945</v>
      </c>
    </row>
    <row r="240">
      <c r="A240" s="14" t="s">
        <v>946</v>
      </c>
      <c r="B240" s="14" t="s">
        <v>238</v>
      </c>
      <c r="C240" s="14">
        <v>170.0</v>
      </c>
      <c r="D240" s="14" t="s">
        <v>205</v>
      </c>
      <c r="E240" s="14" t="s">
        <v>618</v>
      </c>
      <c r="F240" s="14" t="s">
        <v>205</v>
      </c>
    </row>
    <row r="241">
      <c r="A241" s="14" t="s">
        <v>947</v>
      </c>
      <c r="B241" s="14" t="s">
        <v>862</v>
      </c>
      <c r="C241" s="14">
        <v>160.0</v>
      </c>
      <c r="D241" s="14" t="s">
        <v>948</v>
      </c>
      <c r="E241" s="14" t="s">
        <v>311</v>
      </c>
      <c r="F241" s="14" t="s">
        <v>794</v>
      </c>
    </row>
    <row r="242">
      <c r="A242" s="14" t="s">
        <v>949</v>
      </c>
      <c r="B242" s="14" t="s">
        <v>254</v>
      </c>
      <c r="C242" s="14">
        <v>238.0</v>
      </c>
      <c r="D242" s="14" t="s">
        <v>205</v>
      </c>
      <c r="E242" s="14" t="s">
        <v>950</v>
      </c>
      <c r="F242" s="14" t="s">
        <v>614</v>
      </c>
    </row>
    <row r="243">
      <c r="A243" s="14" t="s">
        <v>951</v>
      </c>
      <c r="B243" s="14" t="s">
        <v>290</v>
      </c>
      <c r="C243" s="14">
        <v>225.0</v>
      </c>
      <c r="D243" s="14" t="s">
        <v>952</v>
      </c>
      <c r="E243" s="14" t="s">
        <v>635</v>
      </c>
      <c r="F243" s="14" t="s">
        <v>953</v>
      </c>
    </row>
    <row r="244">
      <c r="A244" s="14" t="s">
        <v>954</v>
      </c>
      <c r="B244" s="14" t="s">
        <v>221</v>
      </c>
      <c r="C244" s="14">
        <v>220.0</v>
      </c>
      <c r="D244" s="14" t="s">
        <v>205</v>
      </c>
      <c r="E244" s="14" t="s">
        <v>955</v>
      </c>
      <c r="F244" s="14" t="s">
        <v>956</v>
      </c>
    </row>
    <row r="245">
      <c r="A245" s="14" t="s">
        <v>957</v>
      </c>
      <c r="B245" s="14" t="s">
        <v>392</v>
      </c>
      <c r="C245" s="14">
        <v>290.0</v>
      </c>
      <c r="D245" s="14" t="s">
        <v>872</v>
      </c>
      <c r="E245" s="14" t="s">
        <v>873</v>
      </c>
      <c r="F245" s="14" t="s">
        <v>874</v>
      </c>
    </row>
    <row r="246">
      <c r="A246" s="14" t="s">
        <v>958</v>
      </c>
      <c r="B246" s="14" t="s">
        <v>242</v>
      </c>
      <c r="C246" s="14">
        <v>275.0</v>
      </c>
      <c r="D246" s="14" t="s">
        <v>959</v>
      </c>
      <c r="E246" s="14" t="s">
        <v>205</v>
      </c>
      <c r="F246" s="14" t="s">
        <v>960</v>
      </c>
    </row>
    <row r="247">
      <c r="A247" s="14" t="s">
        <v>961</v>
      </c>
      <c r="B247" s="14" t="s">
        <v>302</v>
      </c>
      <c r="C247" s="14">
        <v>235.0</v>
      </c>
      <c r="D247" s="14" t="s">
        <v>962</v>
      </c>
      <c r="E247" s="14" t="s">
        <v>963</v>
      </c>
      <c r="F247" s="14" t="s">
        <v>205</v>
      </c>
    </row>
    <row r="248">
      <c r="A248" s="14" t="s">
        <v>964</v>
      </c>
      <c r="B248" s="14" t="s">
        <v>221</v>
      </c>
      <c r="C248" s="14">
        <v>245.0</v>
      </c>
      <c r="D248" s="14" t="s">
        <v>205</v>
      </c>
      <c r="E248" s="14" t="s">
        <v>282</v>
      </c>
      <c r="F248" s="14" t="s">
        <v>602</v>
      </c>
    </row>
    <row r="249">
      <c r="A249" s="14" t="s">
        <v>965</v>
      </c>
      <c r="B249" s="14" t="s">
        <v>207</v>
      </c>
      <c r="C249" s="14">
        <v>185.0</v>
      </c>
      <c r="D249" s="14" t="s">
        <v>205</v>
      </c>
      <c r="E249" s="14" t="s">
        <v>205</v>
      </c>
      <c r="F249" s="14" t="s">
        <v>205</v>
      </c>
    </row>
    <row r="250">
      <c r="A250" s="14" t="s">
        <v>966</v>
      </c>
      <c r="B250" s="14" t="s">
        <v>197</v>
      </c>
      <c r="C250" s="14">
        <v>190.0</v>
      </c>
      <c r="D250" s="14" t="s">
        <v>205</v>
      </c>
      <c r="E250" s="14" t="s">
        <v>967</v>
      </c>
      <c r="F250" s="14" t="s">
        <v>968</v>
      </c>
    </row>
    <row r="251">
      <c r="A251" s="14" t="s">
        <v>969</v>
      </c>
      <c r="B251" s="14" t="s">
        <v>468</v>
      </c>
      <c r="C251" s="14">
        <v>159.0</v>
      </c>
      <c r="D251" s="14" t="s">
        <v>348</v>
      </c>
      <c r="E251" s="14" t="s">
        <v>970</v>
      </c>
      <c r="F251" s="14" t="s">
        <v>419</v>
      </c>
    </row>
    <row r="252">
      <c r="A252" s="14" t="s">
        <v>971</v>
      </c>
      <c r="B252" s="14" t="s">
        <v>290</v>
      </c>
      <c r="C252" s="14">
        <v>235.0</v>
      </c>
      <c r="D252" s="14" t="s">
        <v>205</v>
      </c>
      <c r="E252" s="14" t="s">
        <v>972</v>
      </c>
      <c r="F252" s="14" t="s">
        <v>419</v>
      </c>
    </row>
    <row r="253">
      <c r="A253" s="14" t="s">
        <v>973</v>
      </c>
      <c r="B253" s="14" t="s">
        <v>302</v>
      </c>
      <c r="C253" s="14">
        <v>360.0</v>
      </c>
      <c r="D253" s="14" t="s">
        <v>974</v>
      </c>
      <c r="E253" s="14" t="s">
        <v>975</v>
      </c>
      <c r="F253" s="14" t="s">
        <v>976</v>
      </c>
    </row>
    <row r="254">
      <c r="A254" s="14" t="s">
        <v>977</v>
      </c>
      <c r="B254" s="14" t="s">
        <v>238</v>
      </c>
      <c r="C254" s="14">
        <v>176.0</v>
      </c>
      <c r="D254" s="14" t="s">
        <v>978</v>
      </c>
      <c r="E254" s="14" t="s">
        <v>979</v>
      </c>
      <c r="F254" s="14" t="s">
        <v>980</v>
      </c>
    </row>
    <row r="255">
      <c r="A255" s="14" t="s">
        <v>981</v>
      </c>
      <c r="B255" s="14" t="s">
        <v>225</v>
      </c>
      <c r="C255" s="14">
        <v>234.0</v>
      </c>
      <c r="D255" s="14" t="s">
        <v>982</v>
      </c>
      <c r="E255" s="14" t="s">
        <v>983</v>
      </c>
      <c r="F255" s="14" t="s">
        <v>984</v>
      </c>
    </row>
    <row r="256">
      <c r="A256" s="14" t="s">
        <v>985</v>
      </c>
      <c r="B256" s="14" t="s">
        <v>242</v>
      </c>
      <c r="C256" s="14">
        <v>289.0</v>
      </c>
      <c r="D256" s="14" t="s">
        <v>986</v>
      </c>
      <c r="E256" s="14" t="s">
        <v>970</v>
      </c>
      <c r="F256" s="14" t="s">
        <v>205</v>
      </c>
    </row>
    <row r="257">
      <c r="A257" s="14" t="s">
        <v>987</v>
      </c>
      <c r="B257" s="14" t="s">
        <v>290</v>
      </c>
      <c r="C257" s="14">
        <v>236.0</v>
      </c>
      <c r="D257" s="14" t="s">
        <v>988</v>
      </c>
      <c r="E257" s="14" t="s">
        <v>796</v>
      </c>
      <c r="F257" s="14" t="s">
        <v>989</v>
      </c>
    </row>
    <row r="258">
      <c r="A258" s="14" t="s">
        <v>990</v>
      </c>
      <c r="B258" s="14" t="s">
        <v>290</v>
      </c>
      <c r="C258" s="14">
        <v>216.0</v>
      </c>
      <c r="D258" s="14" t="s">
        <v>991</v>
      </c>
      <c r="E258" s="14" t="s">
        <v>992</v>
      </c>
      <c r="F258" s="14" t="s">
        <v>993</v>
      </c>
    </row>
    <row r="259">
      <c r="A259" s="14" t="s">
        <v>994</v>
      </c>
      <c r="B259" s="14" t="s">
        <v>280</v>
      </c>
      <c r="C259" s="14">
        <v>224.0</v>
      </c>
      <c r="D259" s="14" t="s">
        <v>205</v>
      </c>
      <c r="E259" s="14" t="s">
        <v>995</v>
      </c>
      <c r="F259" s="14" t="s">
        <v>205</v>
      </c>
    </row>
    <row r="260">
      <c r="A260" s="14" t="s">
        <v>996</v>
      </c>
      <c r="B260" s="14" t="s">
        <v>238</v>
      </c>
      <c r="C260" s="14">
        <v>231.0</v>
      </c>
      <c r="D260" s="14" t="s">
        <v>213</v>
      </c>
      <c r="E260" s="14" t="s">
        <v>997</v>
      </c>
      <c r="F260" s="14" t="s">
        <v>998</v>
      </c>
    </row>
    <row r="261">
      <c r="A261" s="14" t="s">
        <v>999</v>
      </c>
      <c r="B261" s="14" t="s">
        <v>280</v>
      </c>
      <c r="C261" s="14">
        <v>240.0</v>
      </c>
      <c r="D261" s="14" t="s">
        <v>1000</v>
      </c>
      <c r="E261" s="14" t="s">
        <v>1001</v>
      </c>
      <c r="F261" s="14" t="s">
        <v>205</v>
      </c>
    </row>
    <row r="262">
      <c r="A262" s="14" t="s">
        <v>129</v>
      </c>
      <c r="B262" s="14" t="s">
        <v>290</v>
      </c>
      <c r="C262" s="14">
        <v>287.0</v>
      </c>
      <c r="D262" s="14" t="s">
        <v>1002</v>
      </c>
      <c r="E262" s="14" t="s">
        <v>1003</v>
      </c>
      <c r="F262" s="14" t="s">
        <v>1004</v>
      </c>
    </row>
    <row r="263">
      <c r="A263" s="14" t="s">
        <v>1005</v>
      </c>
      <c r="B263" s="14" t="s">
        <v>862</v>
      </c>
      <c r="C263" s="14">
        <v>229.0</v>
      </c>
      <c r="D263" s="14" t="s">
        <v>205</v>
      </c>
      <c r="E263" s="14" t="s">
        <v>1006</v>
      </c>
      <c r="F263" s="14" t="s">
        <v>598</v>
      </c>
    </row>
    <row r="264">
      <c r="A264" s="14" t="s">
        <v>1007</v>
      </c>
      <c r="B264" s="14" t="s">
        <v>225</v>
      </c>
      <c r="C264" s="14">
        <v>245.0</v>
      </c>
      <c r="D264" s="14" t="s">
        <v>1008</v>
      </c>
      <c r="E264" s="14" t="s">
        <v>244</v>
      </c>
      <c r="F264" s="14" t="s">
        <v>1009</v>
      </c>
    </row>
    <row r="265">
      <c r="A265" s="14" t="s">
        <v>1010</v>
      </c>
      <c r="B265" s="14" t="s">
        <v>290</v>
      </c>
      <c r="C265" s="14">
        <v>250.0</v>
      </c>
      <c r="D265" s="14" t="s">
        <v>1011</v>
      </c>
      <c r="E265" s="14" t="s">
        <v>1012</v>
      </c>
      <c r="F265" s="14" t="s">
        <v>205</v>
      </c>
    </row>
    <row r="266">
      <c r="A266" s="14" t="s">
        <v>1013</v>
      </c>
      <c r="B266" s="14" t="s">
        <v>302</v>
      </c>
      <c r="C266" s="14">
        <v>265.0</v>
      </c>
      <c r="D266" s="14" t="s">
        <v>1014</v>
      </c>
      <c r="E266" s="14" t="s">
        <v>1015</v>
      </c>
      <c r="F266" s="14" t="s">
        <v>1016</v>
      </c>
    </row>
    <row r="267">
      <c r="A267" s="14" t="s">
        <v>1017</v>
      </c>
      <c r="B267" s="14" t="s">
        <v>217</v>
      </c>
      <c r="C267" s="14">
        <v>232.0</v>
      </c>
      <c r="D267" s="14" t="s">
        <v>205</v>
      </c>
      <c r="E267" s="14" t="s">
        <v>223</v>
      </c>
      <c r="F267" s="14" t="s">
        <v>267</v>
      </c>
    </row>
    <row r="268">
      <c r="A268" s="14" t="s">
        <v>1018</v>
      </c>
      <c r="B268" s="14" t="s">
        <v>280</v>
      </c>
      <c r="C268" s="14">
        <v>270.0</v>
      </c>
      <c r="D268" s="14" t="s">
        <v>1019</v>
      </c>
      <c r="E268" s="14" t="s">
        <v>1020</v>
      </c>
      <c r="F268" s="14" t="s">
        <v>1021</v>
      </c>
    </row>
    <row r="269">
      <c r="A269" s="14" t="s">
        <v>1022</v>
      </c>
      <c r="B269" s="14" t="s">
        <v>221</v>
      </c>
      <c r="C269" s="14">
        <v>257.0</v>
      </c>
      <c r="D269" s="14" t="s">
        <v>1023</v>
      </c>
      <c r="E269" s="14" t="s">
        <v>1024</v>
      </c>
      <c r="F269" s="14" t="s">
        <v>1025</v>
      </c>
    </row>
    <row r="270">
      <c r="A270" s="14" t="s">
        <v>1026</v>
      </c>
      <c r="B270" s="14" t="s">
        <v>280</v>
      </c>
      <c r="C270" s="14">
        <v>236.0</v>
      </c>
      <c r="D270" s="14" t="s">
        <v>205</v>
      </c>
      <c r="E270" s="14" t="s">
        <v>223</v>
      </c>
      <c r="F270" s="14" t="s">
        <v>1027</v>
      </c>
    </row>
    <row r="271">
      <c r="A271" s="14" t="s">
        <v>1028</v>
      </c>
      <c r="B271" s="14" t="s">
        <v>225</v>
      </c>
      <c r="C271" s="14">
        <v>225.0</v>
      </c>
      <c r="D271" s="14" t="s">
        <v>1029</v>
      </c>
      <c r="E271" s="14" t="s">
        <v>1030</v>
      </c>
      <c r="F271" s="14" t="s">
        <v>1031</v>
      </c>
    </row>
    <row r="272">
      <c r="A272" s="14" t="s">
        <v>1032</v>
      </c>
      <c r="B272" s="14" t="s">
        <v>280</v>
      </c>
      <c r="C272" s="14">
        <v>182.0</v>
      </c>
      <c r="D272" s="14">
        <v>54.0</v>
      </c>
      <c r="E272" s="14" t="s">
        <v>223</v>
      </c>
      <c r="F272" s="14" t="s">
        <v>205</v>
      </c>
    </row>
    <row r="273">
      <c r="A273" s="14" t="s">
        <v>1033</v>
      </c>
      <c r="B273" s="14" t="s">
        <v>221</v>
      </c>
      <c r="C273" s="14">
        <v>259.0</v>
      </c>
      <c r="D273" s="14" t="s">
        <v>1034</v>
      </c>
      <c r="E273" s="14" t="s">
        <v>529</v>
      </c>
      <c r="F273" s="14" t="s">
        <v>1035</v>
      </c>
    </row>
    <row r="274">
      <c r="A274" s="14" t="s">
        <v>1036</v>
      </c>
      <c r="B274" s="14" t="s">
        <v>468</v>
      </c>
      <c r="C274" s="14">
        <v>194.0</v>
      </c>
      <c r="D274" s="14" t="s">
        <v>1037</v>
      </c>
      <c r="E274" s="14" t="s">
        <v>1038</v>
      </c>
      <c r="F274" s="14" t="s">
        <v>1039</v>
      </c>
    </row>
    <row r="275">
      <c r="A275" s="14" t="s">
        <v>1040</v>
      </c>
      <c r="B275" s="14" t="s">
        <v>280</v>
      </c>
      <c r="C275" s="14">
        <v>240.0</v>
      </c>
      <c r="D275" s="14" t="s">
        <v>1041</v>
      </c>
      <c r="E275" s="14" t="s">
        <v>1042</v>
      </c>
      <c r="F275" s="14" t="s">
        <v>1043</v>
      </c>
    </row>
    <row r="276">
      <c r="A276" s="14" t="s">
        <v>1044</v>
      </c>
      <c r="B276" s="14" t="s">
        <v>302</v>
      </c>
      <c r="C276" s="14">
        <v>313.0</v>
      </c>
      <c r="D276" s="14" t="s">
        <v>1045</v>
      </c>
      <c r="E276" s="14" t="s">
        <v>1046</v>
      </c>
      <c r="F276" s="14" t="s">
        <v>1047</v>
      </c>
    </row>
    <row r="277">
      <c r="A277" s="14" t="s">
        <v>1048</v>
      </c>
      <c r="B277" s="14" t="s">
        <v>221</v>
      </c>
      <c r="C277" s="14">
        <v>245.0</v>
      </c>
      <c r="D277" s="14" t="s">
        <v>205</v>
      </c>
      <c r="E277" s="14" t="s">
        <v>1049</v>
      </c>
      <c r="F277" s="14" t="s">
        <v>205</v>
      </c>
    </row>
    <row r="278">
      <c r="A278" s="14" t="s">
        <v>1050</v>
      </c>
      <c r="B278" s="14" t="s">
        <v>254</v>
      </c>
      <c r="C278" s="14">
        <v>178.0</v>
      </c>
      <c r="D278" s="14" t="s">
        <v>1051</v>
      </c>
      <c r="E278" s="14" t="s">
        <v>585</v>
      </c>
      <c r="F278" s="14" t="s">
        <v>1052</v>
      </c>
    </row>
    <row r="279">
      <c r="A279" s="14" t="s">
        <v>1053</v>
      </c>
      <c r="B279" s="14" t="s">
        <v>1054</v>
      </c>
      <c r="C279" s="14">
        <v>403.0</v>
      </c>
      <c r="D279" s="14" t="s">
        <v>205</v>
      </c>
      <c r="E279" s="14" t="s">
        <v>205</v>
      </c>
      <c r="F279" s="14" t="s">
        <v>1055</v>
      </c>
    </row>
    <row r="280">
      <c r="A280" s="14" t="s">
        <v>1056</v>
      </c>
      <c r="B280" s="14" t="s">
        <v>217</v>
      </c>
      <c r="C280" s="14">
        <v>190.0</v>
      </c>
      <c r="D280" s="14" t="s">
        <v>205</v>
      </c>
      <c r="E280" s="14" t="s">
        <v>1057</v>
      </c>
      <c r="F280" s="14" t="s">
        <v>224</v>
      </c>
    </row>
    <row r="281">
      <c r="A281" s="14" t="s">
        <v>1058</v>
      </c>
      <c r="B281" s="14" t="s">
        <v>280</v>
      </c>
      <c r="C281" s="14">
        <v>330.0</v>
      </c>
      <c r="D281" s="14" t="s">
        <v>1059</v>
      </c>
      <c r="E281" s="14" t="s">
        <v>1060</v>
      </c>
      <c r="F281" s="14" t="s">
        <v>1061</v>
      </c>
    </row>
    <row r="282">
      <c r="A282" s="14" t="s">
        <v>1062</v>
      </c>
      <c r="B282" s="14" t="s">
        <v>202</v>
      </c>
      <c r="C282" s="14">
        <v>330.0</v>
      </c>
      <c r="D282" s="14" t="s">
        <v>1063</v>
      </c>
      <c r="E282" s="14" t="s">
        <v>1012</v>
      </c>
      <c r="F282" s="14" t="s">
        <v>205</v>
      </c>
    </row>
    <row r="283">
      <c r="A283" s="14" t="s">
        <v>1064</v>
      </c>
      <c r="B283" s="14" t="s">
        <v>197</v>
      </c>
      <c r="C283" s="14">
        <v>230.0</v>
      </c>
      <c r="D283" s="14" t="s">
        <v>205</v>
      </c>
      <c r="E283" s="14" t="s">
        <v>1065</v>
      </c>
      <c r="F283" s="14" t="s">
        <v>1066</v>
      </c>
    </row>
    <row r="284">
      <c r="A284" s="14" t="s">
        <v>1067</v>
      </c>
      <c r="B284" s="14" t="s">
        <v>217</v>
      </c>
      <c r="C284" s="14">
        <v>237.0</v>
      </c>
      <c r="D284" s="14" t="s">
        <v>1068</v>
      </c>
      <c r="E284" s="14" t="s">
        <v>997</v>
      </c>
      <c r="F284" s="14" t="s">
        <v>1069</v>
      </c>
    </row>
    <row r="285">
      <c r="A285" s="14" t="s">
        <v>1070</v>
      </c>
      <c r="B285" s="14" t="s">
        <v>197</v>
      </c>
      <c r="C285" s="14">
        <v>252.0</v>
      </c>
      <c r="D285" s="14" t="s">
        <v>213</v>
      </c>
      <c r="E285" s="14" t="s">
        <v>1071</v>
      </c>
      <c r="F285" s="14" t="s">
        <v>1072</v>
      </c>
    </row>
    <row r="286">
      <c r="A286" s="14" t="s">
        <v>189</v>
      </c>
      <c r="B286" s="14" t="s">
        <v>280</v>
      </c>
      <c r="C286" s="14">
        <v>235.0</v>
      </c>
      <c r="D286" s="14" t="s">
        <v>1073</v>
      </c>
      <c r="E286" s="14" t="s">
        <v>1074</v>
      </c>
      <c r="F286" s="14" t="s">
        <v>1075</v>
      </c>
    </row>
    <row r="287">
      <c r="A287" s="14" t="s">
        <v>1076</v>
      </c>
      <c r="B287" s="14" t="s">
        <v>202</v>
      </c>
      <c r="C287" s="14">
        <v>245.0</v>
      </c>
      <c r="D287" s="14" t="s">
        <v>205</v>
      </c>
      <c r="E287" s="14" t="s">
        <v>1077</v>
      </c>
      <c r="F287" s="14" t="s">
        <v>205</v>
      </c>
    </row>
    <row r="288">
      <c r="A288" s="14" t="s">
        <v>1078</v>
      </c>
      <c r="B288" s="14" t="s">
        <v>280</v>
      </c>
      <c r="C288" s="14">
        <v>241.0</v>
      </c>
      <c r="D288" s="14" t="s">
        <v>1079</v>
      </c>
      <c r="E288" s="14" t="s">
        <v>1057</v>
      </c>
      <c r="F288" s="14" t="s">
        <v>1080</v>
      </c>
    </row>
    <row r="289">
      <c r="A289" s="14" t="s">
        <v>1081</v>
      </c>
      <c r="B289" s="14" t="s">
        <v>280</v>
      </c>
      <c r="C289" s="14">
        <v>210.0</v>
      </c>
      <c r="D289" s="14" t="s">
        <v>205</v>
      </c>
      <c r="E289" s="14" t="s">
        <v>618</v>
      </c>
      <c r="F289" s="14" t="s">
        <v>530</v>
      </c>
    </row>
    <row r="290">
      <c r="A290" s="14" t="s">
        <v>1082</v>
      </c>
      <c r="B290" s="14" t="s">
        <v>280</v>
      </c>
      <c r="C290" s="14">
        <v>200.0</v>
      </c>
      <c r="D290" s="14" t="s">
        <v>1083</v>
      </c>
      <c r="E290" s="14" t="s">
        <v>864</v>
      </c>
      <c r="F290" s="14" t="s">
        <v>1084</v>
      </c>
    </row>
    <row r="291">
      <c r="A291" s="14" t="s">
        <v>1085</v>
      </c>
      <c r="B291" s="14" t="s">
        <v>290</v>
      </c>
      <c r="C291" s="14">
        <v>220.0</v>
      </c>
      <c r="D291" s="14" t="s">
        <v>1086</v>
      </c>
      <c r="E291" s="14" t="s">
        <v>1087</v>
      </c>
      <c r="F291" s="14" t="s">
        <v>1088</v>
      </c>
    </row>
    <row r="292">
      <c r="A292" s="14" t="s">
        <v>20</v>
      </c>
      <c r="B292" s="14" t="s">
        <v>242</v>
      </c>
      <c r="C292" s="14">
        <v>250.0</v>
      </c>
      <c r="D292" s="14" t="s">
        <v>1089</v>
      </c>
      <c r="E292" s="14" t="s">
        <v>635</v>
      </c>
      <c r="F292" s="14" t="s">
        <v>1090</v>
      </c>
    </row>
    <row r="293">
      <c r="A293" s="14" t="s">
        <v>166</v>
      </c>
      <c r="B293" s="14" t="s">
        <v>290</v>
      </c>
      <c r="C293" s="14">
        <v>237.0</v>
      </c>
      <c r="D293" s="14" t="s">
        <v>1091</v>
      </c>
      <c r="E293" s="14" t="s">
        <v>1092</v>
      </c>
      <c r="F293" s="14" t="s">
        <v>1093</v>
      </c>
    </row>
    <row r="294">
      <c r="A294" s="14" t="s">
        <v>1094</v>
      </c>
      <c r="B294" s="14" t="s">
        <v>217</v>
      </c>
      <c r="C294" s="14">
        <v>235.0</v>
      </c>
      <c r="D294" s="14" t="s">
        <v>1095</v>
      </c>
      <c r="E294" s="14" t="s">
        <v>1096</v>
      </c>
      <c r="F294" s="14" t="s">
        <v>1097</v>
      </c>
    </row>
    <row r="295">
      <c r="A295" s="14" t="s">
        <v>1098</v>
      </c>
      <c r="B295" s="14" t="s">
        <v>221</v>
      </c>
      <c r="C295" s="14">
        <v>252.0</v>
      </c>
      <c r="D295" s="14" t="s">
        <v>1099</v>
      </c>
      <c r="E295" s="14" t="s">
        <v>1024</v>
      </c>
      <c r="F295" s="14" t="s">
        <v>1100</v>
      </c>
    </row>
    <row r="296">
      <c r="A296" s="14" t="s">
        <v>1101</v>
      </c>
      <c r="B296" s="14" t="s">
        <v>317</v>
      </c>
      <c r="C296" s="14">
        <v>287.0</v>
      </c>
      <c r="D296" s="14" t="s">
        <v>1102</v>
      </c>
      <c r="E296" s="14" t="s">
        <v>529</v>
      </c>
      <c r="F296" s="14" t="s">
        <v>1103</v>
      </c>
    </row>
    <row r="297">
      <c r="A297" s="14" t="s">
        <v>64</v>
      </c>
      <c r="B297" s="14" t="s">
        <v>862</v>
      </c>
      <c r="C297" s="14">
        <v>175.0</v>
      </c>
      <c r="D297" s="14" t="s">
        <v>1104</v>
      </c>
      <c r="E297" s="14" t="s">
        <v>568</v>
      </c>
      <c r="F297" s="14" t="s">
        <v>1105</v>
      </c>
    </row>
    <row r="298">
      <c r="A298" s="14" t="s">
        <v>1106</v>
      </c>
      <c r="B298" s="14" t="s">
        <v>302</v>
      </c>
      <c r="C298" s="14">
        <v>330.0</v>
      </c>
      <c r="D298" s="14" t="s">
        <v>230</v>
      </c>
      <c r="E298" s="14" t="s">
        <v>205</v>
      </c>
      <c r="F298" s="14" t="s">
        <v>231</v>
      </c>
    </row>
    <row r="299">
      <c r="A299" s="14" t="s">
        <v>1107</v>
      </c>
      <c r="B299" s="14" t="s">
        <v>280</v>
      </c>
      <c r="C299" s="14">
        <v>295.0</v>
      </c>
      <c r="D299" s="14" t="s">
        <v>1108</v>
      </c>
      <c r="E299" s="14" t="s">
        <v>620</v>
      </c>
      <c r="F299" s="14" t="s">
        <v>1109</v>
      </c>
    </row>
    <row r="300">
      <c r="A300" s="14" t="s">
        <v>164</v>
      </c>
      <c r="B300" s="14" t="s">
        <v>217</v>
      </c>
      <c r="C300" s="14">
        <v>243.0</v>
      </c>
      <c r="D300" s="14" t="s">
        <v>435</v>
      </c>
      <c r="E300" s="14" t="s">
        <v>389</v>
      </c>
      <c r="F300" s="14" t="s">
        <v>1110</v>
      </c>
    </row>
    <row r="301">
      <c r="A301" s="14" t="s">
        <v>1111</v>
      </c>
      <c r="B301" s="14" t="s">
        <v>197</v>
      </c>
      <c r="C301" s="14">
        <v>225.0</v>
      </c>
      <c r="D301" s="14" t="s">
        <v>205</v>
      </c>
      <c r="E301" s="14" t="s">
        <v>205</v>
      </c>
      <c r="F301" s="14" t="s">
        <v>205</v>
      </c>
    </row>
    <row r="302">
      <c r="A302" s="14" t="s">
        <v>1112</v>
      </c>
      <c r="B302" s="14" t="s">
        <v>468</v>
      </c>
      <c r="C302" s="14">
        <v>168.0</v>
      </c>
      <c r="D302" s="14" t="s">
        <v>1113</v>
      </c>
      <c r="E302" s="14" t="s">
        <v>1114</v>
      </c>
      <c r="F302" s="14" t="s">
        <v>1115</v>
      </c>
    </row>
    <row r="303">
      <c r="A303" s="14" t="s">
        <v>1116</v>
      </c>
      <c r="B303" s="14" t="s">
        <v>197</v>
      </c>
      <c r="C303" s="14">
        <v>230.0</v>
      </c>
      <c r="D303" s="14" t="s">
        <v>1073</v>
      </c>
      <c r="E303" s="14" t="s">
        <v>1117</v>
      </c>
      <c r="F303" s="14" t="s">
        <v>1118</v>
      </c>
    </row>
    <row r="304">
      <c r="A304" s="14" t="s">
        <v>1119</v>
      </c>
      <c r="B304" s="14" t="s">
        <v>225</v>
      </c>
      <c r="C304" s="14">
        <v>280.0</v>
      </c>
      <c r="D304" s="14" t="s">
        <v>205</v>
      </c>
      <c r="E304" s="14" t="s">
        <v>620</v>
      </c>
      <c r="F304" s="14" t="s">
        <v>1120</v>
      </c>
    </row>
    <row r="305">
      <c r="A305" s="14" t="s">
        <v>1121</v>
      </c>
      <c r="B305" s="14" t="s">
        <v>280</v>
      </c>
      <c r="C305" s="14">
        <v>235.0</v>
      </c>
      <c r="D305" s="14" t="s">
        <v>1122</v>
      </c>
      <c r="E305" s="14" t="s">
        <v>1123</v>
      </c>
      <c r="F305" s="14" t="s">
        <v>1124</v>
      </c>
    </row>
    <row r="306">
      <c r="A306" s="14" t="s">
        <v>1125</v>
      </c>
      <c r="B306" s="14" t="s">
        <v>254</v>
      </c>
      <c r="C306" s="14">
        <v>188.0</v>
      </c>
      <c r="D306" s="14" t="s">
        <v>1126</v>
      </c>
      <c r="E306" s="14" t="s">
        <v>205</v>
      </c>
      <c r="F306" s="14" t="s">
        <v>1127</v>
      </c>
    </row>
    <row r="307">
      <c r="A307" s="14" t="s">
        <v>1128</v>
      </c>
      <c r="B307" s="14" t="s">
        <v>277</v>
      </c>
      <c r="C307" s="14">
        <v>253.0</v>
      </c>
      <c r="D307" s="14" t="s">
        <v>1129</v>
      </c>
      <c r="E307" s="14" t="s">
        <v>1130</v>
      </c>
      <c r="F307" s="14" t="s">
        <v>205</v>
      </c>
    </row>
    <row r="308">
      <c r="A308" s="14" t="s">
        <v>1131</v>
      </c>
      <c r="B308" s="14" t="s">
        <v>254</v>
      </c>
      <c r="C308" s="14">
        <v>256.0</v>
      </c>
      <c r="D308" s="14" t="s">
        <v>213</v>
      </c>
      <c r="E308" s="14" t="s">
        <v>1132</v>
      </c>
      <c r="F308" s="14" t="s">
        <v>1133</v>
      </c>
    </row>
    <row r="309">
      <c r="A309" s="14" t="s">
        <v>1134</v>
      </c>
      <c r="B309" s="14" t="s">
        <v>217</v>
      </c>
      <c r="C309" s="14">
        <v>425.0</v>
      </c>
      <c r="D309" s="14" t="s">
        <v>1135</v>
      </c>
      <c r="E309" s="14" t="s">
        <v>1136</v>
      </c>
      <c r="F309" s="14" t="s">
        <v>1137</v>
      </c>
    </row>
    <row r="310">
      <c r="A310" s="14" t="s">
        <v>1138</v>
      </c>
      <c r="B310" s="14" t="s">
        <v>221</v>
      </c>
      <c r="C310" s="14">
        <v>220.0</v>
      </c>
      <c r="D310" s="14" t="s">
        <v>1139</v>
      </c>
      <c r="E310" s="14" t="s">
        <v>1140</v>
      </c>
      <c r="F310" s="14" t="s">
        <v>1141</v>
      </c>
    </row>
    <row r="311">
      <c r="A311" s="14" t="s">
        <v>1142</v>
      </c>
      <c r="B311" s="14" t="s">
        <v>217</v>
      </c>
      <c r="C311" s="14">
        <v>241.0</v>
      </c>
      <c r="D311" s="14" t="s">
        <v>1143</v>
      </c>
      <c r="E311" s="14" t="s">
        <v>1144</v>
      </c>
      <c r="F311" s="14" t="s">
        <v>1145</v>
      </c>
    </row>
    <row r="312">
      <c r="A312" s="14" t="s">
        <v>1146</v>
      </c>
      <c r="B312" s="14" t="s">
        <v>1147</v>
      </c>
      <c r="C312" s="14">
        <v>268.0</v>
      </c>
      <c r="D312" s="14" t="s">
        <v>205</v>
      </c>
      <c r="E312" s="14" t="s">
        <v>1148</v>
      </c>
      <c r="F312" s="14" t="s">
        <v>602</v>
      </c>
    </row>
    <row r="313">
      <c r="A313" s="14" t="s">
        <v>89</v>
      </c>
      <c r="B313" s="14" t="s">
        <v>207</v>
      </c>
      <c r="C313" s="14">
        <v>235.0</v>
      </c>
      <c r="D313" s="14" t="s">
        <v>1149</v>
      </c>
      <c r="E313" s="14" t="s">
        <v>1150</v>
      </c>
      <c r="F313" s="14" t="s">
        <v>1151</v>
      </c>
    </row>
    <row r="314">
      <c r="A314" s="14" t="s">
        <v>1152</v>
      </c>
      <c r="B314" s="14" t="s">
        <v>217</v>
      </c>
      <c r="C314" s="14">
        <v>235.0</v>
      </c>
      <c r="D314" s="14" t="s">
        <v>1153</v>
      </c>
      <c r="E314" s="14" t="s">
        <v>205</v>
      </c>
      <c r="F314" s="14" t="s">
        <v>1154</v>
      </c>
    </row>
    <row r="315">
      <c r="A315" s="14" t="s">
        <v>1155</v>
      </c>
      <c r="B315" s="14" t="s">
        <v>290</v>
      </c>
      <c r="C315" s="14">
        <v>230.0</v>
      </c>
      <c r="D315" s="14" t="s">
        <v>428</v>
      </c>
      <c r="E315" s="14" t="s">
        <v>972</v>
      </c>
      <c r="F315" s="14" t="s">
        <v>1156</v>
      </c>
    </row>
    <row r="316">
      <c r="A316" s="14" t="s">
        <v>1157</v>
      </c>
      <c r="B316" s="14" t="s">
        <v>280</v>
      </c>
      <c r="C316" s="14">
        <v>200.0</v>
      </c>
      <c r="D316" s="14" t="s">
        <v>1158</v>
      </c>
      <c r="E316" s="14" t="s">
        <v>330</v>
      </c>
      <c r="F316" s="14" t="s">
        <v>1159</v>
      </c>
    </row>
    <row r="317">
      <c r="A317" s="14" t="s">
        <v>1160</v>
      </c>
      <c r="B317" s="14" t="s">
        <v>207</v>
      </c>
      <c r="C317" s="14">
        <v>200.0</v>
      </c>
      <c r="D317" s="14" t="s">
        <v>205</v>
      </c>
      <c r="E317" s="14" t="s">
        <v>205</v>
      </c>
      <c r="F317" s="14" t="s">
        <v>205</v>
      </c>
    </row>
    <row r="318">
      <c r="A318" s="14" t="s">
        <v>6</v>
      </c>
      <c r="B318" s="14" t="s">
        <v>221</v>
      </c>
      <c r="C318" s="14">
        <v>265.0</v>
      </c>
      <c r="D318" s="14" t="s">
        <v>1161</v>
      </c>
      <c r="E318" s="14" t="s">
        <v>1162</v>
      </c>
      <c r="F318" s="14" t="s">
        <v>1163</v>
      </c>
    </row>
    <row r="319">
      <c r="A319" s="14" t="s">
        <v>1164</v>
      </c>
      <c r="B319" s="14" t="s">
        <v>290</v>
      </c>
      <c r="C319" s="14">
        <v>270.0</v>
      </c>
      <c r="D319" s="14" t="s">
        <v>1165</v>
      </c>
      <c r="E319" s="14" t="s">
        <v>1166</v>
      </c>
      <c r="F319" s="14" t="s">
        <v>1167</v>
      </c>
    </row>
    <row r="320">
      <c r="A320" s="14" t="s">
        <v>1168</v>
      </c>
      <c r="B320" s="14" t="s">
        <v>1169</v>
      </c>
      <c r="C320" s="14">
        <v>242.0</v>
      </c>
      <c r="D320" s="14" t="s">
        <v>205</v>
      </c>
      <c r="E320" s="14" t="s">
        <v>205</v>
      </c>
      <c r="F320" s="14" t="s">
        <v>205</v>
      </c>
    </row>
    <row r="321">
      <c r="A321" s="14" t="s">
        <v>1170</v>
      </c>
      <c r="B321" s="14" t="s">
        <v>197</v>
      </c>
      <c r="C321" s="14">
        <v>304.0</v>
      </c>
      <c r="D321" s="14" t="s">
        <v>1171</v>
      </c>
      <c r="E321" s="14" t="s">
        <v>1172</v>
      </c>
      <c r="F321" s="14" t="s">
        <v>236</v>
      </c>
    </row>
    <row r="322">
      <c r="A322" s="14" t="s">
        <v>1173</v>
      </c>
      <c r="B322" s="14" t="s">
        <v>221</v>
      </c>
      <c r="C322" s="14">
        <v>291.0</v>
      </c>
      <c r="D322" s="14" t="s">
        <v>1174</v>
      </c>
      <c r="E322" s="14" t="s">
        <v>992</v>
      </c>
      <c r="F322" s="14" t="s">
        <v>1175</v>
      </c>
    </row>
    <row r="323">
      <c r="A323" s="14" t="s">
        <v>1176</v>
      </c>
      <c r="B323" s="14" t="s">
        <v>217</v>
      </c>
      <c r="C323" s="14">
        <v>260.0</v>
      </c>
      <c r="D323" s="14" t="s">
        <v>205</v>
      </c>
      <c r="E323" s="14" t="s">
        <v>582</v>
      </c>
      <c r="F323" s="14" t="s">
        <v>423</v>
      </c>
    </row>
    <row r="324">
      <c r="A324" s="14" t="s">
        <v>1177</v>
      </c>
      <c r="B324" s="14" t="s">
        <v>197</v>
      </c>
      <c r="C324" s="14">
        <v>235.0</v>
      </c>
      <c r="D324" s="14" t="s">
        <v>1178</v>
      </c>
      <c r="E324" s="14" t="s">
        <v>1179</v>
      </c>
      <c r="F324" s="14" t="s">
        <v>1180</v>
      </c>
    </row>
    <row r="325">
      <c r="A325" s="14" t="s">
        <v>1181</v>
      </c>
      <c r="B325" s="14" t="s">
        <v>202</v>
      </c>
      <c r="C325" s="14">
        <v>265.0</v>
      </c>
      <c r="D325" s="14" t="s">
        <v>205</v>
      </c>
      <c r="E325" s="14" t="s">
        <v>1182</v>
      </c>
      <c r="F325" s="14" t="s">
        <v>1183</v>
      </c>
    </row>
    <row r="326">
      <c r="A326" s="14" t="s">
        <v>1184</v>
      </c>
      <c r="B326" s="14" t="s">
        <v>217</v>
      </c>
      <c r="C326" s="14">
        <v>215.0</v>
      </c>
      <c r="D326" s="14" t="s">
        <v>205</v>
      </c>
      <c r="E326" s="14" t="s">
        <v>777</v>
      </c>
      <c r="F326" s="14" t="s">
        <v>205</v>
      </c>
    </row>
    <row r="327">
      <c r="A327" s="14" t="s">
        <v>1185</v>
      </c>
      <c r="B327" s="14" t="s">
        <v>217</v>
      </c>
      <c r="C327" s="14">
        <v>212.0</v>
      </c>
      <c r="D327" s="14" t="s">
        <v>1186</v>
      </c>
      <c r="E327" s="14" t="s">
        <v>997</v>
      </c>
      <c r="F327" s="14" t="s">
        <v>1187</v>
      </c>
    </row>
    <row r="328">
      <c r="A328" s="14" t="s">
        <v>1188</v>
      </c>
      <c r="B328" s="14" t="s">
        <v>254</v>
      </c>
      <c r="C328" s="14">
        <v>144.0</v>
      </c>
      <c r="D328" s="14" t="s">
        <v>1189</v>
      </c>
      <c r="E328" s="14" t="s">
        <v>1190</v>
      </c>
      <c r="F328" s="14" t="s">
        <v>602</v>
      </c>
    </row>
    <row r="329">
      <c r="A329" s="14" t="s">
        <v>1191</v>
      </c>
      <c r="B329" s="14" t="s">
        <v>290</v>
      </c>
      <c r="C329" s="14">
        <v>282.0</v>
      </c>
      <c r="D329" s="14" t="s">
        <v>1192</v>
      </c>
      <c r="E329" s="14" t="s">
        <v>1193</v>
      </c>
      <c r="F329" s="14" t="s">
        <v>1194</v>
      </c>
    </row>
    <row r="330">
      <c r="A330" s="14" t="s">
        <v>1195</v>
      </c>
      <c r="B330" s="14" t="s">
        <v>1196</v>
      </c>
      <c r="C330" s="14">
        <v>300.0</v>
      </c>
      <c r="D330" s="14" t="s">
        <v>205</v>
      </c>
      <c r="E330" s="14" t="s">
        <v>1197</v>
      </c>
      <c r="F330" s="14" t="s">
        <v>205</v>
      </c>
    </row>
    <row r="331">
      <c r="A331" s="14" t="s">
        <v>1198</v>
      </c>
      <c r="B331" s="14" t="s">
        <v>197</v>
      </c>
      <c r="C331" s="14">
        <v>233.0</v>
      </c>
      <c r="D331" s="14" t="s">
        <v>1199</v>
      </c>
      <c r="E331" s="14" t="s">
        <v>1200</v>
      </c>
      <c r="F331" s="14" t="s">
        <v>1201</v>
      </c>
    </row>
    <row r="332">
      <c r="A332" s="14" t="s">
        <v>1202</v>
      </c>
      <c r="B332" s="14" t="s">
        <v>277</v>
      </c>
      <c r="C332" s="14">
        <v>204.0</v>
      </c>
      <c r="D332" s="14" t="s">
        <v>1203</v>
      </c>
      <c r="E332" s="14" t="s">
        <v>864</v>
      </c>
      <c r="F332" s="14" t="s">
        <v>794</v>
      </c>
    </row>
    <row r="333">
      <c r="A333" s="14" t="s">
        <v>1204</v>
      </c>
      <c r="B333" s="14" t="s">
        <v>225</v>
      </c>
      <c r="C333" s="14">
        <v>260.0</v>
      </c>
      <c r="D333" s="14" t="s">
        <v>1205</v>
      </c>
      <c r="E333" s="14" t="s">
        <v>1206</v>
      </c>
      <c r="F333" s="14" t="s">
        <v>205</v>
      </c>
    </row>
    <row r="334">
      <c r="A334" s="14" t="s">
        <v>1207</v>
      </c>
      <c r="B334" s="14" t="s">
        <v>221</v>
      </c>
      <c r="C334" s="14">
        <v>215.0</v>
      </c>
      <c r="D334" s="14" t="s">
        <v>1208</v>
      </c>
      <c r="E334" s="14" t="s">
        <v>1209</v>
      </c>
      <c r="F334" s="14" t="s">
        <v>205</v>
      </c>
    </row>
    <row r="335">
      <c r="A335" s="14" t="s">
        <v>1210</v>
      </c>
      <c r="B335" s="14" t="s">
        <v>280</v>
      </c>
      <c r="C335" s="14">
        <v>223.0</v>
      </c>
      <c r="D335" s="14" t="s">
        <v>532</v>
      </c>
      <c r="E335" s="14" t="s">
        <v>533</v>
      </c>
      <c r="F335" s="14" t="s">
        <v>534</v>
      </c>
    </row>
    <row r="336">
      <c r="A336" s="14" t="s">
        <v>1211</v>
      </c>
      <c r="B336" s="14" t="s">
        <v>217</v>
      </c>
      <c r="C336" s="14">
        <v>276.0</v>
      </c>
      <c r="D336" s="14" t="s">
        <v>1212</v>
      </c>
      <c r="E336" s="14" t="s">
        <v>620</v>
      </c>
      <c r="F336" s="14" t="s">
        <v>1213</v>
      </c>
    </row>
    <row r="337">
      <c r="A337" s="14" t="s">
        <v>40</v>
      </c>
      <c r="B337" s="14" t="s">
        <v>217</v>
      </c>
      <c r="C337" s="14">
        <v>217.0</v>
      </c>
      <c r="D337" s="14" t="s">
        <v>1214</v>
      </c>
      <c r="E337" s="14" t="s">
        <v>1215</v>
      </c>
      <c r="F337" s="14" t="s">
        <v>1216</v>
      </c>
    </row>
    <row r="338">
      <c r="A338" s="14" t="s">
        <v>1217</v>
      </c>
      <c r="B338" s="14" t="s">
        <v>277</v>
      </c>
      <c r="C338" s="14">
        <v>215.0</v>
      </c>
      <c r="D338" s="14" t="s">
        <v>205</v>
      </c>
      <c r="E338" s="14" t="s">
        <v>1218</v>
      </c>
      <c r="F338" s="14" t="s">
        <v>205</v>
      </c>
    </row>
    <row r="339">
      <c r="A339" s="14" t="s">
        <v>1219</v>
      </c>
      <c r="B339" s="14" t="s">
        <v>317</v>
      </c>
      <c r="C339" s="14">
        <v>295.0</v>
      </c>
      <c r="D339" s="14" t="s">
        <v>205</v>
      </c>
      <c r="E339" s="14" t="s">
        <v>559</v>
      </c>
      <c r="F339" s="14" t="s">
        <v>205</v>
      </c>
    </row>
    <row r="340">
      <c r="A340" s="14" t="s">
        <v>1220</v>
      </c>
      <c r="B340" s="14" t="s">
        <v>197</v>
      </c>
      <c r="C340" s="14">
        <v>240.0</v>
      </c>
      <c r="D340" s="14" t="s">
        <v>1221</v>
      </c>
      <c r="E340" s="14" t="s">
        <v>493</v>
      </c>
      <c r="F340" s="14" t="s">
        <v>1222</v>
      </c>
    </row>
    <row r="341">
      <c r="A341" s="14" t="s">
        <v>1223</v>
      </c>
      <c r="B341" s="14" t="s">
        <v>290</v>
      </c>
      <c r="C341" s="14">
        <v>230.0</v>
      </c>
      <c r="D341" s="14" t="s">
        <v>1224</v>
      </c>
      <c r="E341" s="14" t="s">
        <v>790</v>
      </c>
      <c r="F341" s="14" t="s">
        <v>1225</v>
      </c>
    </row>
    <row r="342">
      <c r="A342" s="14" t="s">
        <v>1226</v>
      </c>
      <c r="B342" s="14" t="s">
        <v>1227</v>
      </c>
      <c r="C342" s="14">
        <v>310.0</v>
      </c>
      <c r="D342" s="14" t="s">
        <v>205</v>
      </c>
      <c r="E342" s="14" t="s">
        <v>1228</v>
      </c>
      <c r="F342" s="14" t="s">
        <v>205</v>
      </c>
    </row>
    <row r="343">
      <c r="A343" s="14" t="s">
        <v>143</v>
      </c>
      <c r="B343" s="14" t="s">
        <v>217</v>
      </c>
      <c r="C343" s="14">
        <v>225.0</v>
      </c>
      <c r="D343" s="14" t="s">
        <v>1229</v>
      </c>
      <c r="E343" s="14" t="s">
        <v>1230</v>
      </c>
      <c r="F343" s="14" t="s">
        <v>1231</v>
      </c>
    </row>
    <row r="344">
      <c r="A344" s="14" t="s">
        <v>45</v>
      </c>
      <c r="B344" s="14" t="s">
        <v>221</v>
      </c>
      <c r="C344" s="14">
        <v>250.0</v>
      </c>
      <c r="D344" s="14" t="s">
        <v>1232</v>
      </c>
      <c r="E344" s="14" t="s">
        <v>1233</v>
      </c>
      <c r="F344" s="14" t="s">
        <v>1234</v>
      </c>
    </row>
    <row r="345">
      <c r="A345" s="14" t="s">
        <v>1235</v>
      </c>
      <c r="B345" s="14" t="s">
        <v>290</v>
      </c>
      <c r="C345" s="14">
        <v>248.0</v>
      </c>
      <c r="D345" s="14" t="s">
        <v>1236</v>
      </c>
      <c r="E345" s="14" t="s">
        <v>1237</v>
      </c>
      <c r="F345" s="14" t="s">
        <v>1238</v>
      </c>
    </row>
    <row r="346">
      <c r="A346" s="14" t="s">
        <v>1239</v>
      </c>
      <c r="B346" s="14" t="s">
        <v>290</v>
      </c>
      <c r="C346" s="14">
        <v>229.0</v>
      </c>
      <c r="D346" s="14" t="s">
        <v>1240</v>
      </c>
      <c r="E346" s="14" t="s">
        <v>1241</v>
      </c>
      <c r="F346" s="14" t="s">
        <v>1242</v>
      </c>
    </row>
    <row r="347">
      <c r="A347" s="14" t="s">
        <v>148</v>
      </c>
      <c r="B347" s="14" t="s">
        <v>233</v>
      </c>
      <c r="C347" s="14">
        <v>317.0</v>
      </c>
      <c r="D347" s="14" t="s">
        <v>1243</v>
      </c>
      <c r="E347" s="14" t="s">
        <v>1244</v>
      </c>
      <c r="F347" s="14" t="s">
        <v>1245</v>
      </c>
    </row>
    <row r="348">
      <c r="A348" s="14" t="s">
        <v>1246</v>
      </c>
      <c r="B348" s="14" t="s">
        <v>217</v>
      </c>
      <c r="C348" s="14">
        <v>220.0</v>
      </c>
      <c r="D348" s="14" t="s">
        <v>1247</v>
      </c>
      <c r="E348" s="14" t="s">
        <v>1248</v>
      </c>
      <c r="F348" s="14" t="s">
        <v>224</v>
      </c>
    </row>
    <row r="349">
      <c r="A349" s="14" t="s">
        <v>1249</v>
      </c>
      <c r="B349" s="14" t="s">
        <v>238</v>
      </c>
      <c r="C349" s="14">
        <v>198.0</v>
      </c>
      <c r="D349" s="14" t="s">
        <v>205</v>
      </c>
      <c r="E349" s="14" t="s">
        <v>864</v>
      </c>
      <c r="F349" s="14" t="s">
        <v>224</v>
      </c>
    </row>
    <row r="350">
      <c r="A350" s="14" t="s">
        <v>1250</v>
      </c>
      <c r="B350" s="14" t="s">
        <v>197</v>
      </c>
      <c r="C350" s="14">
        <v>215.0</v>
      </c>
      <c r="D350" s="14" t="s">
        <v>1251</v>
      </c>
      <c r="E350" s="14" t="s">
        <v>1252</v>
      </c>
      <c r="F350" s="14" t="s">
        <v>205</v>
      </c>
    </row>
    <row r="351">
      <c r="A351" s="14" t="s">
        <v>1253</v>
      </c>
      <c r="B351" s="14" t="s">
        <v>302</v>
      </c>
      <c r="C351" s="14">
        <v>321.0</v>
      </c>
      <c r="D351" s="14" t="s">
        <v>1254</v>
      </c>
      <c r="E351" s="14" t="s">
        <v>1255</v>
      </c>
      <c r="F351" s="14" t="s">
        <v>1256</v>
      </c>
    </row>
    <row r="352">
      <c r="A352" s="14" t="s">
        <v>1257</v>
      </c>
      <c r="B352" s="14" t="s">
        <v>290</v>
      </c>
      <c r="C352" s="14">
        <v>245.0</v>
      </c>
      <c r="D352" s="14" t="s">
        <v>205</v>
      </c>
      <c r="E352" s="14" t="s">
        <v>1258</v>
      </c>
      <c r="F352" s="14" t="s">
        <v>1259</v>
      </c>
    </row>
    <row r="353">
      <c r="A353" s="14" t="s">
        <v>1260</v>
      </c>
      <c r="B353" s="14" t="s">
        <v>217</v>
      </c>
      <c r="C353" s="14">
        <v>227.0</v>
      </c>
      <c r="D353" s="14" t="s">
        <v>205</v>
      </c>
      <c r="E353" s="14" t="s">
        <v>1261</v>
      </c>
      <c r="F353" s="14" t="s">
        <v>205</v>
      </c>
    </row>
    <row r="354">
      <c r="A354" s="14" t="s">
        <v>1262</v>
      </c>
      <c r="B354" s="14" t="s">
        <v>290</v>
      </c>
      <c r="C354" s="14">
        <v>230.0</v>
      </c>
      <c r="D354" s="14" t="s">
        <v>1263</v>
      </c>
      <c r="E354" s="14" t="s">
        <v>582</v>
      </c>
      <c r="F354" s="14" t="s">
        <v>1264</v>
      </c>
    </row>
    <row r="355">
      <c r="A355" s="14" t="s">
        <v>1265</v>
      </c>
      <c r="B355" s="14" t="s">
        <v>290</v>
      </c>
      <c r="C355" s="14">
        <v>250.0</v>
      </c>
      <c r="D355" s="14" t="s">
        <v>1266</v>
      </c>
      <c r="E355" s="14" t="s">
        <v>751</v>
      </c>
      <c r="F355" s="14" t="s">
        <v>1267</v>
      </c>
    </row>
    <row r="356">
      <c r="A356" s="14" t="s">
        <v>114</v>
      </c>
      <c r="B356" s="14" t="s">
        <v>290</v>
      </c>
      <c r="C356" s="14">
        <v>252.0</v>
      </c>
      <c r="D356" s="14" t="s">
        <v>1268</v>
      </c>
      <c r="E356" s="14" t="s">
        <v>1269</v>
      </c>
      <c r="F356" s="14" t="s">
        <v>1270</v>
      </c>
    </row>
    <row r="357">
      <c r="A357" s="14" t="s">
        <v>1271</v>
      </c>
      <c r="B357" s="14" t="s">
        <v>225</v>
      </c>
      <c r="C357" s="14">
        <v>230.0</v>
      </c>
      <c r="D357" s="14" t="s">
        <v>1272</v>
      </c>
      <c r="E357" s="14" t="s">
        <v>1273</v>
      </c>
      <c r="F357" s="14" t="s">
        <v>1274</v>
      </c>
    </row>
    <row r="358">
      <c r="A358" s="14" t="s">
        <v>1275</v>
      </c>
      <c r="B358" s="14" t="s">
        <v>280</v>
      </c>
      <c r="C358" s="14">
        <v>159.0</v>
      </c>
      <c r="D358" s="14" t="s">
        <v>1276</v>
      </c>
      <c r="E358" s="14" t="s">
        <v>1277</v>
      </c>
      <c r="F358" s="14" t="s">
        <v>602</v>
      </c>
    </row>
    <row r="359">
      <c r="A359" s="14" t="s">
        <v>1278</v>
      </c>
      <c r="B359" s="14" t="s">
        <v>317</v>
      </c>
      <c r="C359" s="14">
        <v>270.0</v>
      </c>
      <c r="D359" s="14" t="s">
        <v>205</v>
      </c>
      <c r="E359" s="14" t="s">
        <v>205</v>
      </c>
      <c r="F359" s="14" t="s">
        <v>205</v>
      </c>
    </row>
    <row r="360">
      <c r="A360" s="14" t="s">
        <v>1279</v>
      </c>
      <c r="B360" s="14" t="s">
        <v>197</v>
      </c>
      <c r="C360" s="14">
        <v>245.0</v>
      </c>
      <c r="D360" s="14" t="s">
        <v>1280</v>
      </c>
      <c r="E360" s="14" t="s">
        <v>1281</v>
      </c>
      <c r="F360" s="14" t="s">
        <v>205</v>
      </c>
    </row>
    <row r="361">
      <c r="A361" s="14" t="s">
        <v>1282</v>
      </c>
      <c r="B361" s="14" t="s">
        <v>254</v>
      </c>
      <c r="C361" s="14">
        <v>189.0</v>
      </c>
      <c r="D361" s="14" t="s">
        <v>1283</v>
      </c>
      <c r="E361" s="14" t="s">
        <v>715</v>
      </c>
      <c r="F361" s="14" t="s">
        <v>1284</v>
      </c>
    </row>
    <row r="362">
      <c r="A362" s="14" t="s">
        <v>1285</v>
      </c>
      <c r="B362" s="14" t="s">
        <v>290</v>
      </c>
      <c r="C362" s="14">
        <v>285.0</v>
      </c>
      <c r="D362" s="14" t="s">
        <v>1286</v>
      </c>
      <c r="E362" s="14" t="s">
        <v>1287</v>
      </c>
      <c r="F362" s="14" t="s">
        <v>205</v>
      </c>
    </row>
    <row r="363">
      <c r="A363" s="14" t="s">
        <v>1288</v>
      </c>
      <c r="B363" s="14" t="s">
        <v>197</v>
      </c>
      <c r="C363" s="14">
        <v>238.0</v>
      </c>
      <c r="D363" s="14" t="s">
        <v>1289</v>
      </c>
      <c r="E363" s="14" t="s">
        <v>1290</v>
      </c>
      <c r="F363" s="14" t="s">
        <v>1291</v>
      </c>
    </row>
    <row r="364">
      <c r="A364" s="14" t="s">
        <v>1292</v>
      </c>
      <c r="B364" s="14" t="s">
        <v>254</v>
      </c>
      <c r="C364" s="14">
        <v>240.0</v>
      </c>
      <c r="D364" s="14" t="s">
        <v>1293</v>
      </c>
      <c r="E364" s="14" t="s">
        <v>1294</v>
      </c>
      <c r="F364" s="14" t="s">
        <v>1295</v>
      </c>
    </row>
    <row r="365">
      <c r="A365" s="14" t="s">
        <v>1296</v>
      </c>
      <c r="B365" s="14" t="s">
        <v>221</v>
      </c>
      <c r="C365" s="14">
        <v>214.0</v>
      </c>
      <c r="D365" s="14" t="s">
        <v>1297</v>
      </c>
      <c r="E365" s="14" t="s">
        <v>1298</v>
      </c>
      <c r="F365" s="14" t="s">
        <v>1299</v>
      </c>
    </row>
    <row r="366">
      <c r="A366" s="14" t="s">
        <v>1300</v>
      </c>
      <c r="B366" s="14" t="s">
        <v>207</v>
      </c>
      <c r="C366" s="14">
        <v>180.0</v>
      </c>
      <c r="D366" s="14" t="s">
        <v>205</v>
      </c>
      <c r="E366" s="14" t="s">
        <v>205</v>
      </c>
      <c r="F366" s="14" t="s">
        <v>205</v>
      </c>
    </row>
    <row r="367">
      <c r="A367" s="14" t="s">
        <v>1301</v>
      </c>
      <c r="B367" s="14" t="s">
        <v>392</v>
      </c>
      <c r="C367" s="14">
        <v>323.0</v>
      </c>
      <c r="D367" s="14" t="s">
        <v>1302</v>
      </c>
      <c r="E367" s="14" t="s">
        <v>1012</v>
      </c>
      <c r="F367" s="14" t="s">
        <v>205</v>
      </c>
    </row>
    <row r="368">
      <c r="A368" s="14" t="s">
        <v>1303</v>
      </c>
      <c r="B368" s="14" t="s">
        <v>468</v>
      </c>
      <c r="C368" s="14">
        <v>157.0</v>
      </c>
      <c r="D368" s="14" t="s">
        <v>1304</v>
      </c>
      <c r="E368" s="14" t="s">
        <v>1305</v>
      </c>
      <c r="F368" s="14" t="s">
        <v>1306</v>
      </c>
    </row>
    <row r="369">
      <c r="A369" s="14" t="s">
        <v>1307</v>
      </c>
      <c r="B369" s="14" t="s">
        <v>197</v>
      </c>
      <c r="C369" s="14">
        <v>248.0</v>
      </c>
      <c r="D369" s="14" t="s">
        <v>1308</v>
      </c>
      <c r="E369" s="14" t="s">
        <v>559</v>
      </c>
      <c r="F369" s="14" t="s">
        <v>205</v>
      </c>
    </row>
    <row r="370">
      <c r="A370" s="14" t="s">
        <v>1309</v>
      </c>
      <c r="B370" s="14" t="s">
        <v>1310</v>
      </c>
      <c r="C370" s="14">
        <v>330.0</v>
      </c>
      <c r="D370" s="14" t="s">
        <v>1311</v>
      </c>
      <c r="E370" s="14" t="s">
        <v>992</v>
      </c>
      <c r="F370" s="14" t="s">
        <v>1312</v>
      </c>
    </row>
    <row r="371">
      <c r="A371" s="14" t="s">
        <v>1313</v>
      </c>
      <c r="B371" s="14" t="s">
        <v>1314</v>
      </c>
      <c r="C371" s="14">
        <v>347.0</v>
      </c>
      <c r="D371" s="14" t="s">
        <v>1315</v>
      </c>
      <c r="E371" s="14" t="s">
        <v>821</v>
      </c>
      <c r="F371" s="14" t="s">
        <v>1316</v>
      </c>
    </row>
    <row r="372">
      <c r="A372" s="14" t="s">
        <v>1317</v>
      </c>
      <c r="B372" s="14" t="s">
        <v>290</v>
      </c>
      <c r="C372" s="14">
        <v>230.0</v>
      </c>
      <c r="D372" s="14" t="s">
        <v>1318</v>
      </c>
      <c r="E372" s="14" t="s">
        <v>1319</v>
      </c>
      <c r="F372" s="14" t="s">
        <v>1320</v>
      </c>
    </row>
    <row r="373">
      <c r="A373" s="14" t="s">
        <v>1321</v>
      </c>
      <c r="B373" s="14" t="s">
        <v>217</v>
      </c>
      <c r="C373" s="14">
        <v>243.0</v>
      </c>
      <c r="D373" s="14" t="s">
        <v>1322</v>
      </c>
      <c r="E373" s="14" t="s">
        <v>803</v>
      </c>
      <c r="F373" s="14" t="s">
        <v>1323</v>
      </c>
    </row>
    <row r="374">
      <c r="A374" s="14" t="s">
        <v>1324</v>
      </c>
      <c r="B374" s="14" t="s">
        <v>197</v>
      </c>
      <c r="C374" s="14">
        <v>215.0</v>
      </c>
      <c r="D374" s="14" t="s">
        <v>1325</v>
      </c>
      <c r="E374" s="14" t="s">
        <v>1326</v>
      </c>
      <c r="F374" s="14" t="s">
        <v>1327</v>
      </c>
    </row>
    <row r="375">
      <c r="A375" s="14" t="s">
        <v>180</v>
      </c>
      <c r="B375" s="14" t="s">
        <v>197</v>
      </c>
      <c r="C375" s="14">
        <v>258.0</v>
      </c>
      <c r="D375" s="14" t="s">
        <v>1328</v>
      </c>
      <c r="E375" s="14" t="s">
        <v>1329</v>
      </c>
      <c r="F375" s="14" t="s">
        <v>1330</v>
      </c>
    </row>
    <row r="376">
      <c r="A376" s="14" t="s">
        <v>1331</v>
      </c>
      <c r="B376" s="14" t="s">
        <v>217</v>
      </c>
      <c r="C376" s="14">
        <v>260.0</v>
      </c>
      <c r="D376" s="14" t="s">
        <v>1332</v>
      </c>
      <c r="E376" s="14" t="s">
        <v>1333</v>
      </c>
      <c r="F376" s="14" t="s">
        <v>1334</v>
      </c>
    </row>
    <row r="377">
      <c r="A377" s="14" t="s">
        <v>16</v>
      </c>
      <c r="B377" s="14" t="s">
        <v>1335</v>
      </c>
      <c r="C377" s="14">
        <v>221.0</v>
      </c>
      <c r="D377" s="14" t="s">
        <v>1336</v>
      </c>
      <c r="E377" s="14" t="s">
        <v>543</v>
      </c>
      <c r="F377" s="14" t="s">
        <v>1337</v>
      </c>
    </row>
    <row r="378">
      <c r="A378" s="14" t="s">
        <v>1338</v>
      </c>
      <c r="B378" s="14" t="s">
        <v>302</v>
      </c>
      <c r="C378" s="14">
        <v>240.0</v>
      </c>
      <c r="D378" s="14" t="s">
        <v>1339</v>
      </c>
      <c r="E378" s="14" t="s">
        <v>582</v>
      </c>
      <c r="F378" s="14" t="s">
        <v>1340</v>
      </c>
    </row>
    <row r="379">
      <c r="A379" s="14" t="s">
        <v>1341</v>
      </c>
      <c r="B379" s="14" t="s">
        <v>242</v>
      </c>
      <c r="C379" s="14">
        <v>323.0</v>
      </c>
      <c r="D379" s="14" t="s">
        <v>978</v>
      </c>
      <c r="E379" s="14" t="s">
        <v>1012</v>
      </c>
      <c r="F379" s="14" t="s">
        <v>1342</v>
      </c>
    </row>
    <row r="380">
      <c r="A380" s="14" t="s">
        <v>1343</v>
      </c>
      <c r="B380" s="14" t="s">
        <v>238</v>
      </c>
      <c r="C380" s="14">
        <v>173.0</v>
      </c>
      <c r="D380" s="14" t="s">
        <v>205</v>
      </c>
      <c r="E380" s="14" t="s">
        <v>671</v>
      </c>
      <c r="F380" s="14" t="s">
        <v>1344</v>
      </c>
    </row>
    <row r="381">
      <c r="A381" s="14" t="s">
        <v>1345</v>
      </c>
      <c r="B381" s="14" t="s">
        <v>862</v>
      </c>
      <c r="C381" s="14">
        <v>125.0</v>
      </c>
      <c r="D381" s="14" t="s">
        <v>205</v>
      </c>
      <c r="E381" s="14" t="s">
        <v>205</v>
      </c>
      <c r="F381" s="14" t="s">
        <v>285</v>
      </c>
    </row>
    <row r="382">
      <c r="A382" s="14" t="s">
        <v>1346</v>
      </c>
      <c r="B382" s="14" t="s">
        <v>468</v>
      </c>
      <c r="C382" s="14">
        <v>198.0</v>
      </c>
      <c r="D382" s="14" t="s">
        <v>1347</v>
      </c>
      <c r="E382" s="14" t="s">
        <v>715</v>
      </c>
      <c r="F382" s="14" t="s">
        <v>1348</v>
      </c>
    </row>
    <row r="383">
      <c r="A383" s="14" t="s">
        <v>1349</v>
      </c>
      <c r="B383" s="14" t="s">
        <v>380</v>
      </c>
      <c r="C383" s="14">
        <v>225.0</v>
      </c>
      <c r="D383" s="14" t="s">
        <v>1350</v>
      </c>
      <c r="E383" s="14" t="s">
        <v>205</v>
      </c>
      <c r="F383" s="14" t="s">
        <v>205</v>
      </c>
    </row>
    <row r="384">
      <c r="A384" s="14" t="s">
        <v>1351</v>
      </c>
      <c r="B384" s="14" t="s">
        <v>221</v>
      </c>
      <c r="C384" s="14">
        <v>240.0</v>
      </c>
      <c r="D384" s="14" t="s">
        <v>205</v>
      </c>
      <c r="E384" s="14" t="s">
        <v>1352</v>
      </c>
      <c r="F384" s="14" t="s">
        <v>205</v>
      </c>
    </row>
    <row r="385">
      <c r="A385" s="14" t="s">
        <v>1353</v>
      </c>
      <c r="B385" s="14" t="s">
        <v>202</v>
      </c>
      <c r="C385" s="14">
        <v>270.0</v>
      </c>
      <c r="D385" s="14" t="s">
        <v>1354</v>
      </c>
      <c r="E385" s="14" t="s">
        <v>1355</v>
      </c>
      <c r="F385" s="14" t="s">
        <v>1356</v>
      </c>
    </row>
    <row r="386">
      <c r="A386" s="14" t="s">
        <v>1357</v>
      </c>
      <c r="B386" s="14" t="s">
        <v>280</v>
      </c>
      <c r="C386" s="14">
        <v>167.0</v>
      </c>
      <c r="D386" s="14" t="s">
        <v>1051</v>
      </c>
      <c r="E386" s="14" t="s">
        <v>480</v>
      </c>
      <c r="F386" s="14" t="s">
        <v>1358</v>
      </c>
    </row>
    <row r="387">
      <c r="A387" s="14" t="s">
        <v>1359</v>
      </c>
      <c r="B387" s="14" t="s">
        <v>280</v>
      </c>
      <c r="C387" s="14">
        <v>230.0</v>
      </c>
      <c r="D387" s="14" t="s">
        <v>205</v>
      </c>
      <c r="E387" s="14" t="s">
        <v>386</v>
      </c>
      <c r="F387" s="14" t="s">
        <v>205</v>
      </c>
    </row>
    <row r="388">
      <c r="A388" s="14" t="s">
        <v>1360</v>
      </c>
      <c r="B388" s="14" t="s">
        <v>225</v>
      </c>
      <c r="C388" s="14">
        <v>201.0</v>
      </c>
      <c r="D388" s="14" t="s">
        <v>1361</v>
      </c>
      <c r="E388" s="14" t="s">
        <v>297</v>
      </c>
      <c r="F388" s="14" t="s">
        <v>1362</v>
      </c>
    </row>
    <row r="389">
      <c r="A389" s="14" t="s">
        <v>1363</v>
      </c>
      <c r="B389" s="14" t="s">
        <v>290</v>
      </c>
      <c r="C389" s="14">
        <v>265.0</v>
      </c>
      <c r="D389" s="14" t="s">
        <v>1364</v>
      </c>
      <c r="E389" s="14" t="s">
        <v>1365</v>
      </c>
      <c r="F389" s="14" t="s">
        <v>1366</v>
      </c>
    </row>
    <row r="390">
      <c r="A390" s="14" t="s">
        <v>1367</v>
      </c>
      <c r="B390" s="14" t="s">
        <v>254</v>
      </c>
      <c r="C390" s="14">
        <v>196.0</v>
      </c>
      <c r="D390" s="14" t="s">
        <v>1368</v>
      </c>
      <c r="E390" s="14" t="s">
        <v>1003</v>
      </c>
      <c r="F390" s="14" t="s">
        <v>1115</v>
      </c>
    </row>
    <row r="391">
      <c r="A391" s="14" t="s">
        <v>1369</v>
      </c>
      <c r="B391" s="14" t="s">
        <v>1370</v>
      </c>
      <c r="C391" s="14">
        <v>330.0</v>
      </c>
      <c r="D391" s="14" t="s">
        <v>205</v>
      </c>
      <c r="E391" s="14" t="s">
        <v>311</v>
      </c>
      <c r="F391" s="14" t="s">
        <v>205</v>
      </c>
    </row>
    <row r="392">
      <c r="A392" s="14" t="s">
        <v>1371</v>
      </c>
      <c r="B392" s="14" t="s">
        <v>225</v>
      </c>
      <c r="C392" s="14">
        <v>216.0</v>
      </c>
      <c r="D392" s="14" t="s">
        <v>1372</v>
      </c>
      <c r="E392" s="14" t="s">
        <v>1373</v>
      </c>
      <c r="F392" s="14" t="s">
        <v>1374</v>
      </c>
    </row>
    <row r="393">
      <c r="A393" s="14" t="s">
        <v>1375</v>
      </c>
      <c r="B393" s="14" t="s">
        <v>876</v>
      </c>
      <c r="C393" s="14">
        <v>205.0</v>
      </c>
      <c r="D393" s="14" t="s">
        <v>205</v>
      </c>
      <c r="E393" s="14" t="s">
        <v>205</v>
      </c>
      <c r="F393" s="14" t="s">
        <v>205</v>
      </c>
    </row>
    <row r="394">
      <c r="A394" s="14" t="s">
        <v>42</v>
      </c>
      <c r="B394" s="14" t="s">
        <v>302</v>
      </c>
      <c r="C394" s="14">
        <v>255.0</v>
      </c>
      <c r="D394" s="14" t="s">
        <v>1376</v>
      </c>
      <c r="E394" s="14" t="s">
        <v>1377</v>
      </c>
      <c r="F394" s="14" t="s">
        <v>1378</v>
      </c>
    </row>
    <row r="395">
      <c r="A395" s="14" t="s">
        <v>1379</v>
      </c>
      <c r="B395" s="14" t="s">
        <v>290</v>
      </c>
      <c r="C395" s="14">
        <v>320.0</v>
      </c>
      <c r="D395" s="14" t="s">
        <v>1059</v>
      </c>
      <c r="E395" s="14" t="s">
        <v>1380</v>
      </c>
      <c r="F395" s="14" t="s">
        <v>205</v>
      </c>
    </row>
    <row r="396">
      <c r="A396" s="14" t="s">
        <v>1381</v>
      </c>
      <c r="B396" s="14" t="s">
        <v>221</v>
      </c>
      <c r="C396" s="14">
        <v>384.0</v>
      </c>
      <c r="D396" s="14" t="s">
        <v>1382</v>
      </c>
      <c r="E396" s="14" t="s">
        <v>205</v>
      </c>
      <c r="F396" s="14" t="s">
        <v>598</v>
      </c>
    </row>
    <row r="397">
      <c r="A397" s="14" t="s">
        <v>1383</v>
      </c>
      <c r="B397" s="14" t="s">
        <v>221</v>
      </c>
      <c r="C397" s="14">
        <v>223.0</v>
      </c>
      <c r="D397" s="14" t="s">
        <v>1384</v>
      </c>
      <c r="E397" s="14" t="s">
        <v>1385</v>
      </c>
      <c r="F397" s="14" t="s">
        <v>205</v>
      </c>
    </row>
    <row r="398">
      <c r="A398" s="14" t="s">
        <v>1386</v>
      </c>
      <c r="B398" s="14" t="s">
        <v>238</v>
      </c>
      <c r="C398" s="14">
        <v>175.0</v>
      </c>
      <c r="D398" s="14" t="s">
        <v>1387</v>
      </c>
      <c r="E398" s="14" t="s">
        <v>1388</v>
      </c>
      <c r="F398" s="14" t="s">
        <v>1389</v>
      </c>
    </row>
    <row r="399">
      <c r="A399" s="14" t="s">
        <v>1390</v>
      </c>
      <c r="B399" s="14" t="s">
        <v>197</v>
      </c>
      <c r="C399" s="14">
        <v>204.0</v>
      </c>
      <c r="D399" s="14" t="s">
        <v>1391</v>
      </c>
      <c r="E399" s="14" t="s">
        <v>1392</v>
      </c>
      <c r="F399" s="14" t="s">
        <v>224</v>
      </c>
    </row>
    <row r="400">
      <c r="A400" s="14" t="s">
        <v>1393</v>
      </c>
      <c r="B400" s="14" t="s">
        <v>242</v>
      </c>
      <c r="C400" s="14">
        <v>246.0</v>
      </c>
      <c r="D400" s="14" t="s">
        <v>1394</v>
      </c>
      <c r="E400" s="14" t="s">
        <v>205</v>
      </c>
      <c r="F400" s="14" t="s">
        <v>205</v>
      </c>
    </row>
    <row r="401">
      <c r="A401" s="14" t="s">
        <v>1395</v>
      </c>
      <c r="B401" s="14" t="s">
        <v>280</v>
      </c>
      <c r="C401" s="14">
        <v>204.0</v>
      </c>
      <c r="D401" s="14" t="s">
        <v>1396</v>
      </c>
      <c r="E401" s="14" t="s">
        <v>540</v>
      </c>
      <c r="F401" s="14" t="s">
        <v>541</v>
      </c>
    </row>
    <row r="402">
      <c r="A402" s="14" t="s">
        <v>174</v>
      </c>
      <c r="B402" s="14" t="s">
        <v>290</v>
      </c>
      <c r="C402" s="14">
        <v>280.0</v>
      </c>
      <c r="D402" s="14" t="s">
        <v>1397</v>
      </c>
      <c r="E402" s="14" t="s">
        <v>1012</v>
      </c>
      <c r="F402" s="14" t="s">
        <v>1398</v>
      </c>
    </row>
    <row r="403">
      <c r="A403" s="14" t="s">
        <v>1399</v>
      </c>
      <c r="B403" s="14" t="s">
        <v>468</v>
      </c>
      <c r="C403" s="14">
        <v>185.0</v>
      </c>
      <c r="D403" s="14" t="s">
        <v>1400</v>
      </c>
      <c r="E403" s="14" t="s">
        <v>1401</v>
      </c>
      <c r="F403" s="14" t="s">
        <v>1402</v>
      </c>
    </row>
    <row r="404">
      <c r="A404" s="14" t="s">
        <v>1403</v>
      </c>
      <c r="B404" s="14" t="s">
        <v>302</v>
      </c>
      <c r="C404" s="14">
        <v>350.0</v>
      </c>
      <c r="D404" s="14" t="s">
        <v>1404</v>
      </c>
      <c r="E404" s="14" t="s">
        <v>738</v>
      </c>
      <c r="F404" s="14" t="s">
        <v>1175</v>
      </c>
    </row>
    <row r="405">
      <c r="A405" s="14" t="s">
        <v>107</v>
      </c>
      <c r="B405" s="14" t="s">
        <v>895</v>
      </c>
      <c r="C405" s="14">
        <v>309.0</v>
      </c>
      <c r="D405" s="14" t="s">
        <v>1405</v>
      </c>
      <c r="E405" s="14" t="s">
        <v>1406</v>
      </c>
      <c r="F405" s="14" t="s">
        <v>1407</v>
      </c>
    </row>
    <row r="406">
      <c r="A406" s="14" t="s">
        <v>1408</v>
      </c>
      <c r="B406" s="14" t="s">
        <v>242</v>
      </c>
      <c r="C406" s="14">
        <v>450.0</v>
      </c>
      <c r="D406" s="14" t="s">
        <v>1409</v>
      </c>
      <c r="E406" s="14" t="s">
        <v>1410</v>
      </c>
      <c r="F406" s="14" t="s">
        <v>1411</v>
      </c>
    </row>
    <row r="407">
      <c r="A407" s="14" t="s">
        <v>1412</v>
      </c>
      <c r="B407" s="14" t="s">
        <v>221</v>
      </c>
      <c r="C407" s="14">
        <v>244.0</v>
      </c>
      <c r="D407" s="14" t="s">
        <v>727</v>
      </c>
      <c r="E407" s="14" t="s">
        <v>992</v>
      </c>
      <c r="F407" s="14" t="s">
        <v>1413</v>
      </c>
    </row>
    <row r="408">
      <c r="A408" s="14" t="s">
        <v>1414</v>
      </c>
      <c r="B408" s="14" t="s">
        <v>290</v>
      </c>
      <c r="C408" s="14">
        <v>250.0</v>
      </c>
      <c r="D408" s="14" t="s">
        <v>1415</v>
      </c>
      <c r="E408" s="14" t="s">
        <v>864</v>
      </c>
      <c r="F408" s="14" t="s">
        <v>1416</v>
      </c>
    </row>
    <row r="409">
      <c r="A409" s="14" t="s">
        <v>1417</v>
      </c>
      <c r="B409" s="14" t="s">
        <v>876</v>
      </c>
      <c r="C409" s="14">
        <v>275.0</v>
      </c>
      <c r="D409" s="14" t="s">
        <v>205</v>
      </c>
      <c r="E409" s="14" t="s">
        <v>1418</v>
      </c>
      <c r="F409" s="14" t="s">
        <v>205</v>
      </c>
    </row>
    <row r="410">
      <c r="A410" s="14" t="s">
        <v>1419</v>
      </c>
      <c r="B410" s="14" t="s">
        <v>225</v>
      </c>
      <c r="C410" s="14">
        <v>215.0</v>
      </c>
      <c r="D410" s="14" t="s">
        <v>1420</v>
      </c>
      <c r="E410" s="14" t="s">
        <v>1024</v>
      </c>
      <c r="F410" s="14" t="s">
        <v>1421</v>
      </c>
    </row>
    <row r="411">
      <c r="A411" s="14" t="s">
        <v>1422</v>
      </c>
      <c r="B411" s="14" t="s">
        <v>290</v>
      </c>
      <c r="C411" s="14">
        <v>219.0</v>
      </c>
      <c r="D411" s="14" t="s">
        <v>925</v>
      </c>
      <c r="E411" s="14" t="s">
        <v>926</v>
      </c>
      <c r="F411" s="14" t="s">
        <v>224</v>
      </c>
    </row>
    <row r="412">
      <c r="A412" s="14" t="s">
        <v>1423</v>
      </c>
      <c r="B412" s="14" t="s">
        <v>225</v>
      </c>
      <c r="C412" s="14">
        <v>250.0</v>
      </c>
      <c r="D412" s="14" t="s">
        <v>1332</v>
      </c>
      <c r="E412" s="14" t="s">
        <v>493</v>
      </c>
      <c r="F412" s="14" t="s">
        <v>1424</v>
      </c>
    </row>
    <row r="413">
      <c r="A413" s="14" t="s">
        <v>1425</v>
      </c>
      <c r="B413" s="14" t="s">
        <v>392</v>
      </c>
      <c r="C413" s="14">
        <v>302.0</v>
      </c>
      <c r="D413" s="14" t="s">
        <v>1426</v>
      </c>
      <c r="E413" s="14" t="s">
        <v>763</v>
      </c>
      <c r="F413" s="14" t="s">
        <v>1427</v>
      </c>
    </row>
    <row r="414">
      <c r="A414" s="14" t="s">
        <v>1428</v>
      </c>
      <c r="B414" s="14" t="s">
        <v>418</v>
      </c>
      <c r="C414" s="14">
        <v>255.0</v>
      </c>
      <c r="D414" s="14" t="s">
        <v>205</v>
      </c>
      <c r="E414" s="14" t="s">
        <v>1429</v>
      </c>
      <c r="F414" s="14" t="s">
        <v>205</v>
      </c>
    </row>
    <row r="415">
      <c r="A415" s="14" t="s">
        <v>1430</v>
      </c>
      <c r="B415" s="14" t="s">
        <v>317</v>
      </c>
      <c r="C415" s="14">
        <v>246.0</v>
      </c>
      <c r="D415" s="14" t="s">
        <v>1431</v>
      </c>
      <c r="E415" s="14" t="s">
        <v>1432</v>
      </c>
      <c r="F415" s="14" t="s">
        <v>1433</v>
      </c>
    </row>
    <row r="416">
      <c r="A416" s="14" t="s">
        <v>1434</v>
      </c>
      <c r="B416" s="14" t="s">
        <v>217</v>
      </c>
      <c r="C416" s="14">
        <v>240.0</v>
      </c>
      <c r="D416" s="14" t="s">
        <v>205</v>
      </c>
      <c r="E416" s="14" t="s">
        <v>1435</v>
      </c>
      <c r="F416" s="14" t="s">
        <v>224</v>
      </c>
    </row>
    <row r="417">
      <c r="A417" s="14" t="s">
        <v>1436</v>
      </c>
      <c r="B417" s="14" t="s">
        <v>862</v>
      </c>
      <c r="C417" s="14">
        <v>204.0</v>
      </c>
      <c r="D417" s="14" t="s">
        <v>205</v>
      </c>
      <c r="E417" s="14" t="s">
        <v>1437</v>
      </c>
      <c r="F417" s="14" t="s">
        <v>205</v>
      </c>
    </row>
    <row r="418">
      <c r="A418" s="14" t="s">
        <v>1438</v>
      </c>
      <c r="B418" s="14" t="s">
        <v>290</v>
      </c>
      <c r="C418" s="14">
        <v>375.0</v>
      </c>
      <c r="D418" s="14" t="s">
        <v>205</v>
      </c>
      <c r="E418" s="14" t="s">
        <v>1439</v>
      </c>
      <c r="F418" s="14" t="s">
        <v>1440</v>
      </c>
    </row>
    <row r="419">
      <c r="A419" s="14" t="s">
        <v>1441</v>
      </c>
      <c r="B419" s="14" t="s">
        <v>221</v>
      </c>
      <c r="C419" s="14">
        <v>243.0</v>
      </c>
      <c r="D419" s="14" t="s">
        <v>1442</v>
      </c>
      <c r="E419" s="14" t="s">
        <v>777</v>
      </c>
      <c r="F419" s="14" t="s">
        <v>1443</v>
      </c>
    </row>
    <row r="420">
      <c r="A420" s="14" t="s">
        <v>1444</v>
      </c>
      <c r="B420" s="14" t="s">
        <v>217</v>
      </c>
      <c r="C420" s="14">
        <v>255.0</v>
      </c>
      <c r="D420" s="14" t="s">
        <v>1445</v>
      </c>
      <c r="E420" s="14" t="s">
        <v>972</v>
      </c>
      <c r="F420" s="14" t="s">
        <v>419</v>
      </c>
    </row>
    <row r="421">
      <c r="A421" s="14" t="s">
        <v>1446</v>
      </c>
      <c r="B421" s="14" t="s">
        <v>217</v>
      </c>
      <c r="C421" s="14">
        <v>212.0</v>
      </c>
      <c r="D421" s="14" t="s">
        <v>1447</v>
      </c>
      <c r="E421" s="14" t="s">
        <v>282</v>
      </c>
      <c r="F421" s="14" t="s">
        <v>1448</v>
      </c>
    </row>
    <row r="422">
      <c r="A422" s="14" t="s">
        <v>1449</v>
      </c>
      <c r="B422" s="14" t="s">
        <v>225</v>
      </c>
      <c r="C422" s="14">
        <v>205.0</v>
      </c>
      <c r="D422" s="14" t="s">
        <v>1450</v>
      </c>
      <c r="E422" s="14" t="s">
        <v>671</v>
      </c>
      <c r="F422" s="14" t="s">
        <v>1451</v>
      </c>
    </row>
    <row r="423">
      <c r="A423" s="14" t="s">
        <v>1452</v>
      </c>
      <c r="B423" s="14" t="s">
        <v>1169</v>
      </c>
      <c r="C423" s="14">
        <v>246.0</v>
      </c>
      <c r="D423" s="14" t="s">
        <v>205</v>
      </c>
      <c r="E423" s="14" t="s">
        <v>1453</v>
      </c>
      <c r="F423" s="14" t="s">
        <v>205</v>
      </c>
    </row>
    <row r="424">
      <c r="A424" s="14" t="s">
        <v>160</v>
      </c>
      <c r="B424" s="14" t="s">
        <v>302</v>
      </c>
      <c r="C424" s="14">
        <v>589.0</v>
      </c>
      <c r="D424" s="14" t="s">
        <v>1454</v>
      </c>
      <c r="E424" s="14" t="s">
        <v>1319</v>
      </c>
      <c r="F424" s="14" t="s">
        <v>1455</v>
      </c>
    </row>
    <row r="425">
      <c r="A425" s="14" t="s">
        <v>1456</v>
      </c>
      <c r="B425" s="14" t="s">
        <v>217</v>
      </c>
      <c r="C425" s="14">
        <v>211.0</v>
      </c>
      <c r="D425" s="14" t="s">
        <v>1457</v>
      </c>
      <c r="E425" s="14" t="s">
        <v>735</v>
      </c>
      <c r="F425" s="14" t="s">
        <v>205</v>
      </c>
    </row>
    <row r="426">
      <c r="A426" s="14" t="s">
        <v>1458</v>
      </c>
      <c r="B426" s="14" t="s">
        <v>290</v>
      </c>
      <c r="C426" s="14">
        <v>224.0</v>
      </c>
      <c r="D426" s="14" t="s">
        <v>1459</v>
      </c>
      <c r="E426" s="14" t="s">
        <v>1003</v>
      </c>
      <c r="F426" s="14" t="s">
        <v>1460</v>
      </c>
    </row>
    <row r="427">
      <c r="A427" s="14" t="s">
        <v>1461</v>
      </c>
      <c r="B427" s="14" t="s">
        <v>197</v>
      </c>
      <c r="C427" s="14">
        <v>225.0</v>
      </c>
      <c r="D427" s="14" t="s">
        <v>205</v>
      </c>
      <c r="E427" s="14" t="s">
        <v>623</v>
      </c>
      <c r="F427" s="14" t="s">
        <v>205</v>
      </c>
    </row>
    <row r="428">
      <c r="A428" s="14" t="s">
        <v>1462</v>
      </c>
      <c r="B428" s="14" t="s">
        <v>242</v>
      </c>
      <c r="C428" s="14">
        <v>300.0</v>
      </c>
      <c r="D428" s="14" t="s">
        <v>205</v>
      </c>
      <c r="E428" s="14" t="s">
        <v>1012</v>
      </c>
      <c r="F428" s="14" t="s">
        <v>205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14.63"/>
  </cols>
  <sheetData>
    <row r="1">
      <c r="D1" s="15"/>
      <c r="E1" s="15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4" max="4" width="17.63"/>
    <col customWidth="1" min="5" max="5" width="18.5"/>
  </cols>
  <sheetData>
    <row r="1">
      <c r="A1" s="16" t="s">
        <v>0</v>
      </c>
      <c r="B1" s="16" t="s">
        <v>1465</v>
      </c>
      <c r="C1" s="16" t="s">
        <v>1466</v>
      </c>
      <c r="D1" s="16" t="s">
        <v>1467</v>
      </c>
      <c r="E1" s="16" t="s">
        <v>1468</v>
      </c>
    </row>
    <row r="2">
      <c r="A2" s="14" t="s">
        <v>28</v>
      </c>
      <c r="B2" s="14" t="s">
        <v>225</v>
      </c>
      <c r="C2" s="14">
        <v>218.0</v>
      </c>
      <c r="D2" s="5">
        <f>VLOOKUP(A2,'Summerizing Data'!$A$2:$C$55,3,False)</f>
        <v>2</v>
      </c>
      <c r="E2" s="5">
        <f>VLOOKUP(A2,'Summerizing Data'!$A$2:$C$55,2,False)</f>
        <v>511</v>
      </c>
    </row>
    <row r="3">
      <c r="A3" s="14" t="s">
        <v>59</v>
      </c>
      <c r="B3" s="14" t="s">
        <v>242</v>
      </c>
      <c r="C3" s="14">
        <v>239.0</v>
      </c>
      <c r="D3" s="5">
        <f>VLOOKUP(A3,'Summerizing Data'!$A$2:$C$55,3,False)</f>
        <v>2</v>
      </c>
      <c r="E3" s="5">
        <f>VLOOKUP(A3,'Summerizing Data'!$A$2:$C$55,2,False)</f>
        <v>84</v>
      </c>
    </row>
    <row r="4">
      <c r="A4" s="14" t="s">
        <v>178</v>
      </c>
      <c r="B4" s="14" t="s">
        <v>258</v>
      </c>
      <c r="C4" s="14">
        <v>520.0</v>
      </c>
      <c r="D4" s="5">
        <f>VLOOKUP(A4,'Summerizing Data'!$A$2:$C$55,3,False)</f>
        <v>1</v>
      </c>
      <c r="E4" s="5">
        <f>VLOOKUP(A4,'Summerizing Data'!$A$2:$C$55,2,False)</f>
        <v>0</v>
      </c>
    </row>
    <row r="5">
      <c r="A5" s="14" t="s">
        <v>70</v>
      </c>
      <c r="B5" s="14" t="s">
        <v>202</v>
      </c>
      <c r="C5" s="14">
        <v>290.0</v>
      </c>
      <c r="D5" s="5">
        <f>VLOOKUP(A5,'Summerizing Data'!$A$2:$C$55,3,False)</f>
        <v>2</v>
      </c>
      <c r="E5" s="5">
        <f>VLOOKUP(A5,'Summerizing Data'!$A$2:$C$55,2,False)</f>
        <v>37</v>
      </c>
    </row>
    <row r="6">
      <c r="A6" s="14" t="s">
        <v>13</v>
      </c>
      <c r="B6" s="14" t="s">
        <v>225</v>
      </c>
      <c r="C6" s="14">
        <v>285.0</v>
      </c>
      <c r="D6" s="5">
        <f>VLOOKUP(A6,'Summerizing Data'!$A$2:$C$55,3,False)</f>
        <v>1</v>
      </c>
      <c r="E6" s="5">
        <f>VLOOKUP(A6,'Summerizing Data'!$A$2:$C$55,2,False)</f>
        <v>110</v>
      </c>
    </row>
    <row r="7">
      <c r="A7" s="14" t="s">
        <v>103</v>
      </c>
      <c r="B7" s="14" t="s">
        <v>322</v>
      </c>
      <c r="C7" s="14">
        <v>383.0</v>
      </c>
      <c r="D7" s="5">
        <f>VLOOKUP(A7,'Summerizing Data'!$A$2:$C$55,3,False)</f>
        <v>3</v>
      </c>
      <c r="E7" s="5">
        <f>VLOOKUP(A7,'Summerizing Data'!$A$2:$C$55,2,False)</f>
        <v>128</v>
      </c>
    </row>
    <row r="8">
      <c r="A8" s="14" t="s">
        <v>183</v>
      </c>
      <c r="B8" s="14" t="s">
        <v>302</v>
      </c>
      <c r="C8" s="14">
        <v>275.0</v>
      </c>
      <c r="D8" s="5">
        <f>VLOOKUP(A8,'Summerizing Data'!$A$2:$C$55,3,False)</f>
        <v>1</v>
      </c>
      <c r="E8" s="5">
        <f>VLOOKUP(A8,'Summerizing Data'!$A$2:$C$55,2,False)</f>
        <v>296</v>
      </c>
    </row>
    <row r="9">
      <c r="A9" s="14" t="s">
        <v>157</v>
      </c>
      <c r="B9" s="14" t="s">
        <v>217</v>
      </c>
      <c r="C9" s="14">
        <v>234.0</v>
      </c>
      <c r="D9" s="5">
        <f>VLOOKUP(A9,'Summerizing Data'!$A$2:$C$55,3,False)</f>
        <v>3</v>
      </c>
      <c r="E9" s="5">
        <f>VLOOKUP(A9,'Summerizing Data'!$A$2:$C$55,2,False)</f>
        <v>4273</v>
      </c>
    </row>
    <row r="10">
      <c r="A10" s="14" t="s">
        <v>10</v>
      </c>
      <c r="B10" s="14" t="s">
        <v>221</v>
      </c>
      <c r="C10" s="14">
        <v>273.0</v>
      </c>
      <c r="D10" s="5">
        <f>VLOOKUP(A10,'Summerizing Data'!$A$2:$C$55,3,False)</f>
        <v>2</v>
      </c>
      <c r="E10" s="5">
        <f>VLOOKUP(A10,'Summerizing Data'!$A$2:$C$55,2,False)</f>
        <v>217</v>
      </c>
    </row>
    <row r="11">
      <c r="A11" s="14" t="s">
        <v>33</v>
      </c>
      <c r="B11" s="14" t="s">
        <v>221</v>
      </c>
      <c r="C11" s="14">
        <v>285.0</v>
      </c>
      <c r="D11" s="5">
        <f>VLOOKUP(A11,'Summerizing Data'!$A$2:$C$55,3,False)</f>
        <v>1</v>
      </c>
      <c r="E11" s="5">
        <f>VLOOKUP(A11,'Summerizing Data'!$A$2:$C$55,2,False)</f>
        <v>49</v>
      </c>
    </row>
    <row r="12">
      <c r="A12" s="14" t="s">
        <v>145</v>
      </c>
      <c r="B12" s="14" t="s">
        <v>197</v>
      </c>
      <c r="C12" s="14">
        <v>235.0</v>
      </c>
      <c r="D12" s="5">
        <f>VLOOKUP(A12,'Summerizing Data'!$A$2:$C$55,3,False)</f>
        <v>5</v>
      </c>
      <c r="E12" s="5">
        <f>VLOOKUP(A12,'Summerizing Data'!$A$2:$C$55,2,False)</f>
        <v>654</v>
      </c>
    </row>
    <row r="13">
      <c r="A13" s="14" t="s">
        <v>8</v>
      </c>
      <c r="B13" s="14" t="s">
        <v>221</v>
      </c>
      <c r="C13" s="14">
        <v>286.0</v>
      </c>
      <c r="D13" s="5">
        <f>VLOOKUP(A13,'Summerizing Data'!$A$2:$C$55,3,False)</f>
        <v>8</v>
      </c>
      <c r="E13" s="5">
        <f>VLOOKUP(A13,'Summerizing Data'!$A$2:$C$55,2,False)</f>
        <v>1016</v>
      </c>
    </row>
    <row r="14">
      <c r="A14" s="14" t="s">
        <v>185</v>
      </c>
      <c r="B14" s="14" t="s">
        <v>280</v>
      </c>
      <c r="C14" s="14">
        <v>265.0</v>
      </c>
      <c r="D14" s="5">
        <f>VLOOKUP(A14,'Summerizing Data'!$A$2:$C$55,3,False)</f>
        <v>3</v>
      </c>
      <c r="E14" s="5">
        <f>VLOOKUP(A14,'Summerizing Data'!$A$2:$C$55,2,False)</f>
        <v>6843</v>
      </c>
    </row>
    <row r="15">
      <c r="A15" s="14" t="s">
        <v>194</v>
      </c>
      <c r="B15" s="14" t="s">
        <v>197</v>
      </c>
      <c r="C15" s="14">
        <v>235.0</v>
      </c>
      <c r="D15" s="5">
        <f>VLOOKUP(A15,'Summerizing Data'!$A$2:$C$55,3,False)</f>
        <v>1</v>
      </c>
      <c r="E15" s="5">
        <f>VLOOKUP(A15,'Summerizing Data'!$A$2:$C$55,2,False)</f>
        <v>22</v>
      </c>
    </row>
    <row r="16">
      <c r="A16" s="14" t="s">
        <v>112</v>
      </c>
      <c r="B16" s="14" t="s">
        <v>207</v>
      </c>
      <c r="C16" s="14">
        <v>227.0</v>
      </c>
      <c r="D16" s="5">
        <f>VLOOKUP(A16,'Summerizing Data'!$A$2:$C$55,3,False)</f>
        <v>1</v>
      </c>
      <c r="E16" s="5">
        <f>VLOOKUP(A16,'Summerizing Data'!$A$2:$C$55,2,False)</f>
        <v>98</v>
      </c>
    </row>
    <row r="17">
      <c r="A17" s="14" t="s">
        <v>57</v>
      </c>
      <c r="B17" s="14" t="s">
        <v>290</v>
      </c>
      <c r="C17" s="14">
        <v>218.0</v>
      </c>
      <c r="D17" s="5">
        <f>VLOOKUP(A17,'Summerizing Data'!$A$2:$C$55,3,False)</f>
        <v>2</v>
      </c>
      <c r="E17" s="5">
        <f>VLOOKUP(A17,'Summerizing Data'!$A$2:$C$55,2,False)</f>
        <v>434</v>
      </c>
    </row>
    <row r="18">
      <c r="A18" s="14" t="s">
        <v>26</v>
      </c>
      <c r="B18" s="14" t="s">
        <v>280</v>
      </c>
      <c r="C18" s="14">
        <v>210.0</v>
      </c>
      <c r="D18" s="5">
        <f>VLOOKUP(A18,'Summerizing Data'!$A$2:$C$55,3,False)</f>
        <v>4</v>
      </c>
      <c r="E18" s="5">
        <f>VLOOKUP(A18,'Summerizing Data'!$A$2:$C$55,2,False)</f>
        <v>210</v>
      </c>
    </row>
    <row r="19">
      <c r="A19" s="14" t="s">
        <v>38</v>
      </c>
      <c r="B19" s="14" t="s">
        <v>302</v>
      </c>
      <c r="C19" s="14">
        <v>225.0</v>
      </c>
      <c r="D19" s="5">
        <f>VLOOKUP(A19,'Summerizing Data'!$A$2:$C$55,3,False)</f>
        <v>1</v>
      </c>
      <c r="E19" s="5">
        <f>VLOOKUP(A19,'Summerizing Data'!$A$2:$C$55,2,False)</f>
        <v>84</v>
      </c>
    </row>
    <row r="20">
      <c r="A20" s="14" t="s">
        <v>18</v>
      </c>
      <c r="B20" s="14" t="s">
        <v>242</v>
      </c>
      <c r="C20" s="14">
        <v>265.0</v>
      </c>
      <c r="D20" s="5">
        <f>VLOOKUP(A20,'Summerizing Data'!$A$2:$C$55,3,False)</f>
        <v>2</v>
      </c>
      <c r="E20" s="5">
        <f>VLOOKUP(A20,'Summerizing Data'!$A$2:$C$55,2,False)</f>
        <v>300</v>
      </c>
    </row>
    <row r="21">
      <c r="A21" s="14" t="s">
        <v>55</v>
      </c>
      <c r="B21" s="14" t="s">
        <v>242</v>
      </c>
      <c r="C21" s="14">
        <v>260.0</v>
      </c>
      <c r="D21" s="5">
        <f>VLOOKUP(A21,'Summerizing Data'!$A$2:$C$55,3,False)</f>
        <v>8</v>
      </c>
      <c r="E21" s="5">
        <f>VLOOKUP(A21,'Summerizing Data'!$A$2:$C$55,2,False)</f>
        <v>378</v>
      </c>
    </row>
    <row r="22">
      <c r="A22" s="14" t="s">
        <v>96</v>
      </c>
      <c r="B22" s="14" t="s">
        <v>468</v>
      </c>
      <c r="C22" s="14">
        <v>220.0</v>
      </c>
      <c r="D22" s="5">
        <f>VLOOKUP(A22,'Summerizing Data'!$A$2:$C$55,3,False)</f>
        <v>1</v>
      </c>
      <c r="E22" s="5">
        <f>VLOOKUP(A22,'Summerizing Data'!$A$2:$C$55,2,False)</f>
        <v>133</v>
      </c>
    </row>
    <row r="23">
      <c r="A23" s="14" t="s">
        <v>80</v>
      </c>
      <c r="B23" s="14" t="s">
        <v>242</v>
      </c>
      <c r="C23" s="14">
        <v>241.0</v>
      </c>
      <c r="D23" s="5">
        <f>VLOOKUP(A23,'Summerizing Data'!$A$2:$C$55,3,False)</f>
        <v>4</v>
      </c>
      <c r="E23" s="5">
        <f>VLOOKUP(A23,'Summerizing Data'!$A$2:$C$55,2,False)</f>
        <v>139</v>
      </c>
    </row>
    <row r="24">
      <c r="A24" s="14" t="s">
        <v>109</v>
      </c>
      <c r="B24" s="14" t="s">
        <v>317</v>
      </c>
      <c r="C24" s="14">
        <v>302.0</v>
      </c>
      <c r="D24" s="5">
        <f>VLOOKUP(A24,'Summerizing Data'!$A$2:$C$55,3,False)</f>
        <v>7</v>
      </c>
      <c r="E24" s="5">
        <f>VLOOKUP(A24,'Summerizing Data'!$A$2:$C$55,2,False)</f>
        <v>2549</v>
      </c>
    </row>
    <row r="25">
      <c r="A25" s="14" t="s">
        <v>191</v>
      </c>
      <c r="B25" s="14" t="s">
        <v>217</v>
      </c>
      <c r="C25" s="14">
        <v>298.0</v>
      </c>
      <c r="D25" s="5">
        <f>VLOOKUP(A25,'Summerizing Data'!$A$2:$C$55,3,False)</f>
        <v>1</v>
      </c>
      <c r="E25" s="5">
        <f>VLOOKUP(A25,'Summerizing Data'!$A$2:$C$55,2,False)</f>
        <v>21</v>
      </c>
    </row>
    <row r="26">
      <c r="A26" s="14" t="s">
        <v>94</v>
      </c>
      <c r="B26" s="14" t="s">
        <v>202</v>
      </c>
      <c r="C26" s="14">
        <v>290.0</v>
      </c>
      <c r="D26" s="5">
        <f>VLOOKUP(A26,'Summerizing Data'!$A$2:$C$55,3,False)</f>
        <v>1</v>
      </c>
      <c r="E26" s="5">
        <f>VLOOKUP(A26,'Summerizing Data'!$A$2:$C$55,2,False)</f>
        <v>280</v>
      </c>
    </row>
    <row r="27">
      <c r="A27" s="14" t="s">
        <v>82</v>
      </c>
      <c r="B27" s="14" t="s">
        <v>217</v>
      </c>
      <c r="C27" s="14">
        <v>225.0</v>
      </c>
      <c r="D27" s="5">
        <f>VLOOKUP(A27,'Summerizing Data'!$A$2:$C$55,3,False)</f>
        <v>1</v>
      </c>
      <c r="E27" s="5">
        <f>VLOOKUP(A27,'Summerizing Data'!$A$2:$C$55,2,False)</f>
        <v>42</v>
      </c>
    </row>
    <row r="28">
      <c r="A28" s="14" t="s">
        <v>30</v>
      </c>
      <c r="B28" s="14" t="s">
        <v>242</v>
      </c>
      <c r="C28" s="14">
        <v>238.0</v>
      </c>
      <c r="D28" s="5">
        <f>VLOOKUP(A28,'Summerizing Data'!$A$2:$C$55,3,False)</f>
        <v>1</v>
      </c>
      <c r="E28" s="5">
        <f>VLOOKUP(A28,'Summerizing Data'!$A$2:$C$55,2,False)</f>
        <v>170</v>
      </c>
    </row>
    <row r="29">
      <c r="A29" s="14" t="s">
        <v>35</v>
      </c>
      <c r="B29" s="14" t="s">
        <v>217</v>
      </c>
      <c r="C29" s="14">
        <v>251.0</v>
      </c>
      <c r="D29" s="5">
        <f>VLOOKUP(A29,'Summerizing Data'!$A$2:$C$55,3,False)</f>
        <v>13</v>
      </c>
      <c r="E29" s="5">
        <f>VLOOKUP(A29,'Summerizing Data'!$A$2:$C$55,2,False)</f>
        <v>1254</v>
      </c>
    </row>
    <row r="30">
      <c r="A30" s="14" t="s">
        <v>140</v>
      </c>
      <c r="B30" s="14" t="s">
        <v>322</v>
      </c>
      <c r="C30" s="14">
        <v>323.0</v>
      </c>
      <c r="D30" s="5">
        <f>VLOOKUP(A30,'Summerizing Data'!$A$2:$C$55,3,False)</f>
        <v>1</v>
      </c>
      <c r="E30" s="5">
        <f>VLOOKUP(A30,'Summerizing Data'!$A$2:$C$55,2,False)</f>
        <v>1</v>
      </c>
    </row>
    <row r="31">
      <c r="A31" s="14" t="s">
        <v>155</v>
      </c>
      <c r="B31" s="14" t="s">
        <v>895</v>
      </c>
      <c r="C31" s="14">
        <v>328.0</v>
      </c>
      <c r="D31" s="5">
        <f>VLOOKUP(A31,'Summerizing Data'!$A$2:$C$55,3,False)</f>
        <v>1</v>
      </c>
      <c r="E31" s="5">
        <f>VLOOKUP(A31,'Summerizing Data'!$A$2:$C$55,2,False)</f>
        <v>358</v>
      </c>
    </row>
    <row r="32">
      <c r="A32" s="14" t="s">
        <v>24</v>
      </c>
      <c r="B32" s="14" t="s">
        <v>207</v>
      </c>
      <c r="C32" s="14">
        <v>212.0</v>
      </c>
      <c r="D32" s="5">
        <f>VLOOKUP(A32,'Summerizing Data'!$A$2:$C$55,3,False)</f>
        <v>1</v>
      </c>
      <c r="E32" s="5">
        <f>VLOOKUP(A32,'Summerizing Data'!$A$2:$C$55,2,False)</f>
        <v>180</v>
      </c>
    </row>
    <row r="33">
      <c r="A33" s="14" t="s">
        <v>99</v>
      </c>
      <c r="B33" s="14" t="s">
        <v>197</v>
      </c>
      <c r="C33" s="14">
        <v>220.0</v>
      </c>
      <c r="D33" s="5">
        <f>VLOOKUP(A33,'Summerizing Data'!$A$2:$C$55,3,False)</f>
        <v>4</v>
      </c>
      <c r="E33" s="5">
        <f>VLOOKUP(A33,'Summerizing Data'!$A$2:$C$55,2,False)</f>
        <v>299</v>
      </c>
    </row>
    <row r="34">
      <c r="A34" s="14" t="s">
        <v>129</v>
      </c>
      <c r="B34" s="14" t="s">
        <v>290</v>
      </c>
      <c r="C34" s="14">
        <v>287.0</v>
      </c>
      <c r="D34" s="5">
        <f>VLOOKUP(A34,'Summerizing Data'!$A$2:$C$55,3,False)</f>
        <v>3</v>
      </c>
      <c r="E34" s="5">
        <f>VLOOKUP(A34,'Summerizing Data'!$A$2:$C$55,2,False)</f>
        <v>36</v>
      </c>
    </row>
    <row r="35">
      <c r="A35" s="14" t="s">
        <v>189</v>
      </c>
      <c r="B35" s="14" t="s">
        <v>280</v>
      </c>
      <c r="C35" s="14">
        <v>235.0</v>
      </c>
      <c r="D35" s="5">
        <f>VLOOKUP(A35,'Summerizing Data'!$A$2:$C$55,3,False)</f>
        <v>1</v>
      </c>
      <c r="E35" s="5">
        <f>VLOOKUP(A35,'Summerizing Data'!$A$2:$C$55,2,False)</f>
        <v>1027</v>
      </c>
    </row>
    <row r="36">
      <c r="A36" s="14" t="s">
        <v>20</v>
      </c>
      <c r="B36" s="14" t="s">
        <v>242</v>
      </c>
      <c r="C36" s="14">
        <v>250.0</v>
      </c>
      <c r="D36" s="5">
        <f>VLOOKUP(A36,'Summerizing Data'!$A$2:$C$55,3,False)</f>
        <v>10</v>
      </c>
      <c r="E36" s="5">
        <f>VLOOKUP(A36,'Summerizing Data'!$A$2:$C$55,2,False)</f>
        <v>680</v>
      </c>
    </row>
    <row r="37">
      <c r="A37" s="14" t="s">
        <v>166</v>
      </c>
      <c r="B37" s="14" t="s">
        <v>290</v>
      </c>
      <c r="C37" s="14">
        <v>237.0</v>
      </c>
      <c r="D37" s="5">
        <f>VLOOKUP(A37,'Summerizing Data'!$A$2:$C$55,3,False)</f>
        <v>2</v>
      </c>
      <c r="E37" s="5">
        <f>VLOOKUP(A37,'Summerizing Data'!$A$2:$C$55,2,False)</f>
        <v>520</v>
      </c>
    </row>
    <row r="38">
      <c r="A38" s="14" t="s">
        <v>64</v>
      </c>
      <c r="B38" s="14" t="s">
        <v>862</v>
      </c>
      <c r="C38" s="14">
        <v>175.0</v>
      </c>
      <c r="D38" s="5">
        <f>VLOOKUP(A38,'Summerizing Data'!$A$2:$C$55,3,False)</f>
        <v>1</v>
      </c>
      <c r="E38" s="5">
        <f>VLOOKUP(A38,'Summerizing Data'!$A$2:$C$55,2,False)</f>
        <v>0</v>
      </c>
    </row>
    <row r="39">
      <c r="A39" s="14" t="s">
        <v>164</v>
      </c>
      <c r="B39" s="14" t="s">
        <v>217</v>
      </c>
      <c r="C39" s="14">
        <v>243.0</v>
      </c>
      <c r="D39" s="5">
        <f>VLOOKUP(A39,'Summerizing Data'!$A$2:$C$55,3,False)</f>
        <v>2</v>
      </c>
      <c r="E39" s="5">
        <f>VLOOKUP(A39,'Summerizing Data'!$A$2:$C$55,2,False)</f>
        <v>118</v>
      </c>
    </row>
    <row r="40">
      <c r="A40" s="14" t="s">
        <v>89</v>
      </c>
      <c r="B40" s="14" t="s">
        <v>207</v>
      </c>
      <c r="C40" s="14">
        <v>235.0</v>
      </c>
      <c r="D40" s="5">
        <f>VLOOKUP(A40,'Summerizing Data'!$A$2:$C$55,3,False)</f>
        <v>1</v>
      </c>
      <c r="E40" s="5">
        <f>VLOOKUP(A40,'Summerizing Data'!$A$2:$C$55,2,False)</f>
        <v>22</v>
      </c>
    </row>
    <row r="41">
      <c r="A41" s="14" t="s">
        <v>6</v>
      </c>
      <c r="B41" s="14" t="s">
        <v>221</v>
      </c>
      <c r="C41" s="14">
        <v>265.0</v>
      </c>
      <c r="D41" s="5">
        <f>VLOOKUP(A41,'Summerizing Data'!$A$2:$C$55,3,False)</f>
        <v>4</v>
      </c>
      <c r="E41" s="5">
        <f>VLOOKUP(A41,'Summerizing Data'!$A$2:$C$55,2,False)</f>
        <v>307</v>
      </c>
    </row>
    <row r="42">
      <c r="A42" s="14" t="s">
        <v>40</v>
      </c>
      <c r="B42" s="14" t="s">
        <v>217</v>
      </c>
      <c r="C42" s="14">
        <v>217.0</v>
      </c>
      <c r="D42" s="5">
        <f>VLOOKUP(A42,'Summerizing Data'!$A$2:$C$55,3,False)</f>
        <v>2</v>
      </c>
      <c r="E42" s="5">
        <f>VLOOKUP(A42,'Summerizing Data'!$A$2:$C$55,2,False)</f>
        <v>221</v>
      </c>
    </row>
    <row r="43">
      <c r="A43" s="14" t="s">
        <v>143</v>
      </c>
      <c r="B43" s="14" t="s">
        <v>217</v>
      </c>
      <c r="C43" s="14">
        <v>225.0</v>
      </c>
      <c r="D43" s="5">
        <f>VLOOKUP(A43,'Summerizing Data'!$A$2:$C$55,3,False)</f>
        <v>3</v>
      </c>
      <c r="E43" s="5">
        <f>VLOOKUP(A43,'Summerizing Data'!$A$2:$C$55,2,False)</f>
        <v>396</v>
      </c>
    </row>
    <row r="44">
      <c r="A44" s="14" t="s">
        <v>45</v>
      </c>
      <c r="B44" s="14" t="s">
        <v>221</v>
      </c>
      <c r="C44" s="14">
        <v>250.0</v>
      </c>
      <c r="D44" s="5">
        <f>VLOOKUP(A44,'Summerizing Data'!$A$2:$C$55,3,False)</f>
        <v>4</v>
      </c>
      <c r="E44" s="5">
        <f>VLOOKUP(A44,'Summerizing Data'!$A$2:$C$55,2,False)</f>
        <v>253</v>
      </c>
    </row>
    <row r="45">
      <c r="A45" s="14" t="s">
        <v>148</v>
      </c>
      <c r="B45" s="14" t="s">
        <v>233</v>
      </c>
      <c r="C45" s="14">
        <v>317.0</v>
      </c>
      <c r="D45" s="5">
        <f>VLOOKUP(A45,'Summerizing Data'!$A$2:$C$55,3,False)</f>
        <v>2</v>
      </c>
      <c r="E45" s="5">
        <f>VLOOKUP(A45,'Summerizing Data'!$A$2:$C$55,2,False)</f>
        <v>97</v>
      </c>
    </row>
    <row r="46">
      <c r="A46" s="14" t="s">
        <v>114</v>
      </c>
      <c r="B46" s="14" t="s">
        <v>290</v>
      </c>
      <c r="C46" s="14">
        <v>252.0</v>
      </c>
      <c r="D46" s="5">
        <f>VLOOKUP(A46,'Summerizing Data'!$A$2:$C$55,3,False)</f>
        <v>6</v>
      </c>
      <c r="E46" s="5">
        <f>VLOOKUP(A46,'Summerizing Data'!$A$2:$C$55,2,False)</f>
        <v>529</v>
      </c>
    </row>
    <row r="47">
      <c r="A47" s="14" t="s">
        <v>180</v>
      </c>
      <c r="B47" s="14" t="s">
        <v>197</v>
      </c>
      <c r="C47" s="14">
        <v>258.0</v>
      </c>
      <c r="D47" s="5">
        <f>VLOOKUP(A47,'Summerizing Data'!$A$2:$C$55,3,False)</f>
        <v>1</v>
      </c>
      <c r="E47" s="5">
        <f>VLOOKUP(A47,'Summerizing Data'!$A$2:$C$55,2,False)</f>
        <v>28</v>
      </c>
    </row>
    <row r="48">
      <c r="A48" s="14" t="s">
        <v>16</v>
      </c>
      <c r="B48" s="14" t="s">
        <v>1335</v>
      </c>
      <c r="C48" s="14">
        <v>221.0</v>
      </c>
      <c r="D48" s="5">
        <f>VLOOKUP(A48,'Summerizing Data'!$A$2:$C$55,3,False)</f>
        <v>2</v>
      </c>
      <c r="E48" s="5">
        <f>VLOOKUP(A48,'Summerizing Data'!$A$2:$C$55,2,False)</f>
        <v>168</v>
      </c>
    </row>
    <row r="49">
      <c r="A49" s="14" t="s">
        <v>42</v>
      </c>
      <c r="B49" s="14" t="s">
        <v>302</v>
      </c>
      <c r="C49" s="14">
        <v>255.0</v>
      </c>
      <c r="D49" s="5">
        <f>VLOOKUP(A49,'Summerizing Data'!$A$2:$C$55,3,False)</f>
        <v>9</v>
      </c>
      <c r="E49" s="5">
        <f>VLOOKUP(A49,'Summerizing Data'!$A$2:$C$55,2,False)</f>
        <v>611</v>
      </c>
    </row>
    <row r="50">
      <c r="A50" s="14" t="s">
        <v>174</v>
      </c>
      <c r="B50" s="14" t="s">
        <v>290</v>
      </c>
      <c r="C50" s="14">
        <v>280.0</v>
      </c>
      <c r="D50" s="5">
        <f>VLOOKUP(A50,'Summerizing Data'!$A$2:$C$55,3,False)</f>
        <v>1</v>
      </c>
      <c r="E50" s="5">
        <f>VLOOKUP(A50,'Summerizing Data'!$A$2:$C$55,2,False)</f>
        <v>293</v>
      </c>
    </row>
    <row r="51">
      <c r="A51" s="14" t="s">
        <v>107</v>
      </c>
      <c r="B51" s="14" t="s">
        <v>895</v>
      </c>
      <c r="C51" s="14">
        <v>309.0</v>
      </c>
      <c r="D51" s="5">
        <f>VLOOKUP(A51,'Summerizing Data'!$A$2:$C$55,3,False)</f>
        <v>4</v>
      </c>
      <c r="E51" s="5">
        <f>VLOOKUP(A51,'Summerizing Data'!$A$2:$C$55,2,False)</f>
        <v>238</v>
      </c>
    </row>
    <row r="52">
      <c r="A52" s="14" t="s">
        <v>160</v>
      </c>
      <c r="B52" s="14" t="s">
        <v>302</v>
      </c>
      <c r="C52" s="14">
        <v>589.0</v>
      </c>
      <c r="D52" s="5">
        <f>VLOOKUP(A52,'Summerizing Data'!$A$2:$C$55,3,False)</f>
        <v>2</v>
      </c>
      <c r="E52" s="5">
        <f>VLOOKUP(A52,'Summerizing Data'!$A$2:$C$55,2,False)</f>
        <v>280</v>
      </c>
    </row>
  </sheetData>
  <conditionalFormatting sqref="A1:E1">
    <cfRule type="notContainsBlanks" dxfId="0" priority="1">
      <formula>LEN(TRIM(A1))&gt;0</formula>
    </cfRule>
  </conditionalFormatting>
  <drawing r:id="rId1"/>
</worksheet>
</file>