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ass\OneDrive\Desktop\MIAGE\Semestre 4 - Memoire\L'analyse financiere\Cours\New folder\"/>
    </mc:Choice>
  </mc:AlternateContent>
  <xr:revisionPtr revIDLastSave="0" documentId="13_ncr:1_{F9B14067-A94B-4FFE-B9D0-AA82FAF3BAA9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ause de non responsabilité" sheetId="1" r:id="rId1"/>
    <sheet name="Données" sheetId="2" r:id="rId2"/>
    <sheet name="Fundamental Analysis" sheetId="3" r:id="rId3"/>
    <sheet name="AF SODECI" sheetId="4" r:id="rId4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'Fundamental Analysis'!#REF!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4" l="1"/>
  <c r="N34" i="4"/>
  <c r="M34" i="4"/>
  <c r="L34" i="4"/>
  <c r="K34" i="4"/>
  <c r="J34" i="4"/>
  <c r="K38" i="4"/>
  <c r="L38" i="4"/>
  <c r="M38" i="4"/>
  <c r="N38" i="4"/>
  <c r="O38" i="4"/>
  <c r="J38" i="4"/>
  <c r="O37" i="4"/>
  <c r="N37" i="4"/>
  <c r="M37" i="4"/>
  <c r="L37" i="4"/>
  <c r="K37" i="4"/>
  <c r="J37" i="4"/>
  <c r="K96" i="4"/>
  <c r="L96" i="4"/>
  <c r="M96" i="4"/>
  <c r="N96" i="4"/>
  <c r="O96" i="4"/>
  <c r="J96" i="4"/>
  <c r="O102" i="4"/>
  <c r="N102" i="4"/>
  <c r="M102" i="4"/>
  <c r="L102" i="4"/>
  <c r="K102" i="4"/>
  <c r="J102" i="4"/>
  <c r="K91" i="4"/>
  <c r="L91" i="4"/>
  <c r="M91" i="4"/>
  <c r="N91" i="4"/>
  <c r="O91" i="4"/>
  <c r="J91" i="4"/>
  <c r="J224" i="4"/>
  <c r="J225" i="4"/>
  <c r="J226" i="4"/>
  <c r="J227" i="4"/>
  <c r="J228" i="4"/>
  <c r="J229" i="4"/>
  <c r="J232" i="4"/>
  <c r="J233" i="4"/>
  <c r="J234" i="4"/>
  <c r="J235" i="4"/>
  <c r="J236" i="4"/>
  <c r="J238" i="4"/>
  <c r="J239" i="4"/>
  <c r="J240" i="4"/>
  <c r="J241" i="4"/>
  <c r="J243" i="4"/>
  <c r="J244" i="4"/>
  <c r="J245" i="4"/>
  <c r="L225" i="4"/>
  <c r="M225" i="4"/>
  <c r="N225" i="4"/>
  <c r="O225" i="4"/>
  <c r="L226" i="4"/>
  <c r="M226" i="4"/>
  <c r="N226" i="4"/>
  <c r="O226" i="4"/>
  <c r="L228" i="4"/>
  <c r="M228" i="4"/>
  <c r="N228" i="4"/>
  <c r="O228" i="4"/>
  <c r="L229" i="4"/>
  <c r="M229" i="4"/>
  <c r="N229" i="4"/>
  <c r="O229" i="4"/>
  <c r="L232" i="4"/>
  <c r="M232" i="4"/>
  <c r="N232" i="4"/>
  <c r="O232" i="4"/>
  <c r="L233" i="4"/>
  <c r="M233" i="4"/>
  <c r="N233" i="4"/>
  <c r="O233" i="4"/>
  <c r="L234" i="4"/>
  <c r="M234" i="4"/>
  <c r="N234" i="4"/>
  <c r="O234" i="4"/>
  <c r="L235" i="4"/>
  <c r="M235" i="4"/>
  <c r="N235" i="4"/>
  <c r="O235" i="4"/>
  <c r="L236" i="4"/>
  <c r="M236" i="4"/>
  <c r="N236" i="4"/>
  <c r="O236" i="4"/>
  <c r="L238" i="4"/>
  <c r="M238" i="4"/>
  <c r="N238" i="4"/>
  <c r="O238" i="4"/>
  <c r="L239" i="4"/>
  <c r="M239" i="4"/>
  <c r="N239" i="4"/>
  <c r="O239" i="4"/>
  <c r="L240" i="4"/>
  <c r="M240" i="4"/>
  <c r="N240" i="4"/>
  <c r="O240" i="4"/>
  <c r="L241" i="4"/>
  <c r="M241" i="4"/>
  <c r="N241" i="4"/>
  <c r="O241" i="4"/>
  <c r="L243" i="4"/>
  <c r="M243" i="4"/>
  <c r="N243" i="4"/>
  <c r="O243" i="4"/>
  <c r="L244" i="4"/>
  <c r="M244" i="4"/>
  <c r="N244" i="4"/>
  <c r="O244" i="4"/>
  <c r="L245" i="4"/>
  <c r="M245" i="4"/>
  <c r="N245" i="4"/>
  <c r="O245" i="4"/>
  <c r="K244" i="4"/>
  <c r="K245" i="4"/>
  <c r="K243" i="4"/>
  <c r="K241" i="4"/>
  <c r="K240" i="4"/>
  <c r="K239" i="4"/>
  <c r="K238" i="4"/>
  <c r="K236" i="4"/>
  <c r="K235" i="4"/>
  <c r="K234" i="4"/>
  <c r="K233" i="4"/>
  <c r="K232" i="4"/>
  <c r="K229" i="4"/>
  <c r="K228" i="4"/>
  <c r="K226" i="4"/>
  <c r="K225" i="4"/>
  <c r="K79" i="4"/>
  <c r="L79" i="4"/>
  <c r="M79" i="4"/>
  <c r="N79" i="4"/>
  <c r="O79" i="4"/>
  <c r="K81" i="4"/>
  <c r="L81" i="4"/>
  <c r="M81" i="4"/>
  <c r="N81" i="4"/>
  <c r="O81" i="4"/>
  <c r="K82" i="4"/>
  <c r="L82" i="4"/>
  <c r="M82" i="4"/>
  <c r="N82" i="4"/>
  <c r="O82" i="4"/>
  <c r="K86" i="4"/>
  <c r="L86" i="4"/>
  <c r="M86" i="4"/>
  <c r="N86" i="4"/>
  <c r="O86" i="4"/>
  <c r="K87" i="4"/>
  <c r="L87" i="4"/>
  <c r="M87" i="4"/>
  <c r="N87" i="4"/>
  <c r="O87" i="4"/>
  <c r="K88" i="4"/>
  <c r="L88" i="4"/>
  <c r="M88" i="4"/>
  <c r="N88" i="4"/>
  <c r="O88" i="4"/>
  <c r="K89" i="4"/>
  <c r="L89" i="4"/>
  <c r="M89" i="4"/>
  <c r="N89" i="4"/>
  <c r="O89" i="4"/>
  <c r="K90" i="4"/>
  <c r="L90" i="4"/>
  <c r="M90" i="4"/>
  <c r="N90" i="4"/>
  <c r="O90" i="4"/>
  <c r="K97" i="4"/>
  <c r="L97" i="4"/>
  <c r="M97" i="4"/>
  <c r="N97" i="4"/>
  <c r="O97" i="4"/>
  <c r="K99" i="4"/>
  <c r="L99" i="4"/>
  <c r="M99" i="4"/>
  <c r="N99" i="4"/>
  <c r="O99" i="4"/>
  <c r="K100" i="4"/>
  <c r="L100" i="4"/>
  <c r="M100" i="4"/>
  <c r="N100" i="4"/>
  <c r="O100" i="4"/>
  <c r="K101" i="4"/>
  <c r="L101" i="4"/>
  <c r="M101" i="4"/>
  <c r="N101" i="4"/>
  <c r="O101" i="4"/>
  <c r="K103" i="4"/>
  <c r="L103" i="4"/>
  <c r="M103" i="4"/>
  <c r="N103" i="4"/>
  <c r="O103" i="4"/>
  <c r="K104" i="4"/>
  <c r="L104" i="4"/>
  <c r="M104" i="4"/>
  <c r="N104" i="4"/>
  <c r="O104" i="4"/>
  <c r="J104" i="4"/>
  <c r="J103" i="4"/>
  <c r="J101" i="4"/>
  <c r="J100" i="4"/>
  <c r="J99" i="4"/>
  <c r="J97" i="4"/>
  <c r="J90" i="4"/>
  <c r="J89" i="4"/>
  <c r="J88" i="4"/>
  <c r="J87" i="4"/>
  <c r="J86" i="4"/>
  <c r="J82" i="4"/>
  <c r="J81" i="4"/>
  <c r="J79" i="4"/>
  <c r="J20" i="4"/>
  <c r="J21" i="4"/>
  <c r="J22" i="4"/>
  <c r="J24" i="4"/>
  <c r="J25" i="4"/>
  <c r="J28" i="4"/>
  <c r="J30" i="4"/>
  <c r="J31" i="4"/>
  <c r="J33" i="4"/>
  <c r="L20" i="4"/>
  <c r="M20" i="4"/>
  <c r="N20" i="4"/>
  <c r="O20" i="4"/>
  <c r="L21" i="4"/>
  <c r="M21" i="4"/>
  <c r="N21" i="4"/>
  <c r="O21" i="4"/>
  <c r="L22" i="4"/>
  <c r="M22" i="4"/>
  <c r="N22" i="4"/>
  <c r="O22" i="4"/>
  <c r="L24" i="4"/>
  <c r="M24" i="4"/>
  <c r="N24" i="4"/>
  <c r="O24" i="4"/>
  <c r="L25" i="4"/>
  <c r="M25" i="4"/>
  <c r="N25" i="4"/>
  <c r="O25" i="4"/>
  <c r="L28" i="4"/>
  <c r="M28" i="4"/>
  <c r="N28" i="4"/>
  <c r="O28" i="4"/>
  <c r="L30" i="4"/>
  <c r="M30" i="4"/>
  <c r="N30" i="4"/>
  <c r="O30" i="4"/>
  <c r="L31" i="4"/>
  <c r="M31" i="4"/>
  <c r="N31" i="4"/>
  <c r="O31" i="4"/>
  <c r="L33" i="4"/>
  <c r="M33" i="4"/>
  <c r="N33" i="4"/>
  <c r="O33" i="4"/>
  <c r="K33" i="4"/>
  <c r="K31" i="4"/>
  <c r="K30" i="4"/>
  <c r="K28" i="4"/>
  <c r="K24" i="4"/>
  <c r="K25" i="4"/>
  <c r="K22" i="4"/>
  <c r="K21" i="4"/>
  <c r="K20" i="4"/>
  <c r="C931" i="4"/>
  <c r="D940" i="4"/>
  <c r="E940" i="4"/>
  <c r="F940" i="4"/>
  <c r="G940" i="4"/>
  <c r="H940" i="4"/>
  <c r="C940" i="4"/>
  <c r="D931" i="4"/>
  <c r="E931" i="4"/>
  <c r="F931" i="4"/>
  <c r="G931" i="4"/>
  <c r="H931" i="4"/>
  <c r="K35" i="4" l="1"/>
  <c r="J35" i="4"/>
  <c r="J26" i="4"/>
  <c r="N26" i="4"/>
  <c r="M39" i="4"/>
  <c r="M35" i="4"/>
  <c r="N105" i="4"/>
  <c r="M98" i="4"/>
  <c r="O98" i="4"/>
  <c r="J98" i="4"/>
  <c r="N98" i="4"/>
  <c r="K98" i="4"/>
  <c r="J105" i="4"/>
  <c r="O105" i="4"/>
  <c r="L98" i="4"/>
  <c r="O94" i="4"/>
  <c r="N94" i="4"/>
  <c r="M105" i="4"/>
  <c r="L105" i="4"/>
  <c r="M94" i="4"/>
  <c r="K105" i="4"/>
  <c r="L94" i="4"/>
  <c r="J94" i="4"/>
  <c r="K94" i="4"/>
  <c r="J39" i="4"/>
  <c r="K39" i="4"/>
  <c r="L39" i="4"/>
  <c r="L26" i="4"/>
  <c r="O39" i="4"/>
  <c r="O35" i="4"/>
  <c r="L35" i="4"/>
  <c r="M26" i="4"/>
  <c r="N35" i="4"/>
  <c r="O26" i="4"/>
  <c r="N39" i="4"/>
  <c r="K26" i="4"/>
  <c r="E952" i="4"/>
  <c r="G952" i="4"/>
  <c r="H952" i="4"/>
  <c r="F952" i="4"/>
  <c r="D952" i="4"/>
  <c r="C952" i="4"/>
  <c r="D1009" i="4"/>
  <c r="E1009" i="4"/>
  <c r="F1009" i="4"/>
  <c r="G1009" i="4"/>
  <c r="H1009" i="4"/>
  <c r="C1009" i="4"/>
  <c r="A659" i="4"/>
  <c r="A658" i="4"/>
  <c r="A657" i="4"/>
  <c r="A620" i="4"/>
  <c r="A619" i="4"/>
  <c r="A618" i="4"/>
  <c r="A617" i="4"/>
  <c r="A616" i="4"/>
  <c r="E562" i="4"/>
  <c r="F562" i="4"/>
  <c r="G562" i="4"/>
  <c r="H562" i="4"/>
  <c r="E563" i="4"/>
  <c r="F563" i="4"/>
  <c r="G563" i="4"/>
  <c r="H563" i="4"/>
  <c r="E564" i="4"/>
  <c r="F564" i="4"/>
  <c r="G564" i="4"/>
  <c r="H564" i="4"/>
  <c r="E567" i="4"/>
  <c r="F567" i="4"/>
  <c r="G567" i="4"/>
  <c r="H567" i="4"/>
  <c r="E570" i="4"/>
  <c r="F570" i="4"/>
  <c r="G570" i="4"/>
  <c r="H570" i="4"/>
  <c r="E571" i="4"/>
  <c r="F571" i="4"/>
  <c r="G571" i="4"/>
  <c r="H571" i="4"/>
  <c r="E572" i="4"/>
  <c r="F572" i="4"/>
  <c r="G572" i="4"/>
  <c r="H572" i="4"/>
  <c r="E573" i="4"/>
  <c r="F573" i="4"/>
  <c r="G573" i="4"/>
  <c r="H573" i="4"/>
  <c r="E574" i="4"/>
  <c r="F574" i="4"/>
  <c r="G574" i="4"/>
  <c r="H574" i="4"/>
  <c r="E575" i="4"/>
  <c r="F575" i="4"/>
  <c r="G575" i="4"/>
  <c r="H575" i="4"/>
  <c r="E577" i="4"/>
  <c r="F577" i="4"/>
  <c r="G577" i="4"/>
  <c r="H577" i="4"/>
  <c r="E578" i="4"/>
  <c r="F578" i="4"/>
  <c r="G578" i="4"/>
  <c r="H578" i="4"/>
  <c r="E579" i="4"/>
  <c r="F579" i="4"/>
  <c r="G579" i="4"/>
  <c r="H579" i="4"/>
  <c r="E580" i="4"/>
  <c r="F580" i="4"/>
  <c r="G580" i="4"/>
  <c r="H580" i="4"/>
  <c r="E581" i="4"/>
  <c r="F581" i="4"/>
  <c r="G581" i="4"/>
  <c r="H581" i="4"/>
  <c r="E582" i="4"/>
  <c r="F582" i="4"/>
  <c r="G582" i="4"/>
  <c r="H582" i="4"/>
  <c r="E584" i="4"/>
  <c r="F584" i="4"/>
  <c r="G584" i="4"/>
  <c r="H584" i="4"/>
  <c r="E585" i="4"/>
  <c r="F585" i="4"/>
  <c r="G585" i="4"/>
  <c r="H585" i="4"/>
  <c r="E586" i="4"/>
  <c r="F586" i="4"/>
  <c r="G586" i="4"/>
  <c r="H586" i="4"/>
  <c r="D562" i="4"/>
  <c r="D563" i="4"/>
  <c r="D564" i="4"/>
  <c r="D567" i="4"/>
  <c r="D570" i="4"/>
  <c r="D571" i="4"/>
  <c r="D572" i="4"/>
  <c r="D573" i="4"/>
  <c r="D574" i="4"/>
  <c r="D575" i="4"/>
  <c r="D577" i="4"/>
  <c r="D578" i="4"/>
  <c r="D579" i="4"/>
  <c r="D580" i="4"/>
  <c r="D581" i="4"/>
  <c r="D582" i="4"/>
  <c r="D584" i="4"/>
  <c r="D585" i="4"/>
  <c r="D586" i="4"/>
  <c r="C238" i="4"/>
  <c r="J237" i="4" s="1"/>
  <c r="D238" i="4"/>
  <c r="K237" i="4" s="1"/>
  <c r="E238" i="4"/>
  <c r="L237" i="4" s="1"/>
  <c r="F238" i="4"/>
  <c r="M237" i="4" s="1"/>
  <c r="G238" i="4"/>
  <c r="N237" i="4" s="1"/>
  <c r="H238" i="4"/>
  <c r="O237" i="4" s="1"/>
  <c r="E451" i="4"/>
  <c r="F451" i="4"/>
  <c r="G451" i="4"/>
  <c r="H451" i="4"/>
  <c r="E452" i="4"/>
  <c r="F452" i="4"/>
  <c r="G452" i="4"/>
  <c r="H452" i="4"/>
  <c r="E453" i="4"/>
  <c r="F453" i="4"/>
  <c r="G453" i="4"/>
  <c r="H453" i="4"/>
  <c r="E455" i="4"/>
  <c r="F455" i="4"/>
  <c r="G455" i="4"/>
  <c r="H455" i="4"/>
  <c r="E456" i="4"/>
  <c r="F456" i="4"/>
  <c r="G456" i="4"/>
  <c r="H456" i="4"/>
  <c r="E457" i="4"/>
  <c r="F457" i="4"/>
  <c r="G457" i="4"/>
  <c r="H457" i="4"/>
  <c r="E458" i="4"/>
  <c r="F458" i="4"/>
  <c r="G458" i="4"/>
  <c r="H458" i="4"/>
  <c r="E460" i="4"/>
  <c r="F460" i="4"/>
  <c r="G460" i="4"/>
  <c r="H460" i="4"/>
  <c r="E461" i="4"/>
  <c r="F461" i="4"/>
  <c r="G461" i="4"/>
  <c r="H461" i="4"/>
  <c r="E462" i="4"/>
  <c r="F462" i="4"/>
  <c r="G462" i="4"/>
  <c r="H462" i="4"/>
  <c r="E463" i="4"/>
  <c r="F463" i="4"/>
  <c r="G463" i="4"/>
  <c r="H463" i="4"/>
  <c r="E464" i="4"/>
  <c r="F464" i="4"/>
  <c r="G464" i="4"/>
  <c r="H464" i="4"/>
  <c r="E465" i="4"/>
  <c r="F465" i="4"/>
  <c r="G465" i="4"/>
  <c r="H465" i="4"/>
  <c r="E467" i="4"/>
  <c r="F467" i="4"/>
  <c r="G467" i="4"/>
  <c r="H467" i="4"/>
  <c r="E468" i="4"/>
  <c r="F468" i="4"/>
  <c r="G468" i="4"/>
  <c r="H468" i="4"/>
  <c r="E471" i="4"/>
  <c r="F471" i="4"/>
  <c r="G471" i="4"/>
  <c r="H471" i="4"/>
  <c r="E472" i="4"/>
  <c r="F472" i="4"/>
  <c r="G472" i="4"/>
  <c r="H472" i="4"/>
  <c r="E473" i="4"/>
  <c r="F473" i="4"/>
  <c r="E474" i="4"/>
  <c r="F474" i="4"/>
  <c r="G474" i="4"/>
  <c r="H474" i="4"/>
  <c r="E475" i="4"/>
  <c r="F475" i="4"/>
  <c r="G475" i="4"/>
  <c r="H475" i="4"/>
  <c r="E477" i="4"/>
  <c r="F477" i="4"/>
  <c r="G477" i="4"/>
  <c r="H477" i="4"/>
  <c r="E478" i="4"/>
  <c r="F478" i="4"/>
  <c r="G478" i="4"/>
  <c r="H478" i="4"/>
  <c r="E479" i="4"/>
  <c r="F479" i="4"/>
  <c r="G479" i="4"/>
  <c r="H479" i="4"/>
  <c r="E482" i="4"/>
  <c r="F482" i="4"/>
  <c r="G482" i="4"/>
  <c r="H482" i="4"/>
  <c r="E483" i="4"/>
  <c r="F483" i="4"/>
  <c r="G483" i="4"/>
  <c r="H483" i="4"/>
  <c r="E484" i="4"/>
  <c r="F484" i="4"/>
  <c r="G484" i="4"/>
  <c r="H484" i="4"/>
  <c r="E486" i="4"/>
  <c r="F486" i="4"/>
  <c r="G486" i="4"/>
  <c r="H486" i="4"/>
  <c r="E488" i="4"/>
  <c r="F488" i="4"/>
  <c r="G488" i="4"/>
  <c r="H488" i="4"/>
  <c r="E489" i="4"/>
  <c r="F489" i="4"/>
  <c r="G489" i="4"/>
  <c r="H489" i="4"/>
  <c r="E490" i="4"/>
  <c r="F490" i="4"/>
  <c r="G490" i="4"/>
  <c r="H490" i="4"/>
  <c r="E491" i="4"/>
  <c r="F491" i="4"/>
  <c r="G491" i="4"/>
  <c r="H491" i="4"/>
  <c r="E492" i="4"/>
  <c r="F492" i="4"/>
  <c r="G492" i="4"/>
  <c r="H492" i="4"/>
  <c r="E493" i="4"/>
  <c r="F493" i="4"/>
  <c r="G493" i="4"/>
  <c r="H493" i="4"/>
  <c r="E494" i="4"/>
  <c r="F494" i="4"/>
  <c r="G494" i="4"/>
  <c r="H494" i="4"/>
  <c r="E495" i="4"/>
  <c r="F495" i="4"/>
  <c r="G495" i="4"/>
  <c r="H495" i="4"/>
  <c r="E496" i="4"/>
  <c r="F496" i="4"/>
  <c r="G496" i="4"/>
  <c r="H496" i="4"/>
  <c r="E497" i="4"/>
  <c r="F497" i="4"/>
  <c r="G497" i="4"/>
  <c r="H497" i="4"/>
  <c r="E498" i="4"/>
  <c r="F498" i="4"/>
  <c r="G498" i="4"/>
  <c r="H498" i="4"/>
  <c r="E499" i="4"/>
  <c r="F499" i="4"/>
  <c r="G499" i="4"/>
  <c r="H499" i="4"/>
  <c r="E501" i="4"/>
  <c r="F501" i="4"/>
  <c r="G501" i="4"/>
  <c r="H501" i="4"/>
  <c r="E502" i="4"/>
  <c r="F502" i="4"/>
  <c r="G502" i="4"/>
  <c r="H502" i="4"/>
  <c r="E503" i="4"/>
  <c r="F503" i="4"/>
  <c r="G503" i="4"/>
  <c r="H503" i="4"/>
  <c r="E504" i="4"/>
  <c r="F504" i="4"/>
  <c r="G504" i="4"/>
  <c r="H504" i="4"/>
  <c r="E505" i="4"/>
  <c r="F505" i="4"/>
  <c r="G505" i="4"/>
  <c r="H505" i="4"/>
  <c r="E508" i="4"/>
  <c r="F508" i="4"/>
  <c r="G508" i="4"/>
  <c r="H508" i="4"/>
  <c r="E509" i="4"/>
  <c r="F509" i="4"/>
  <c r="G509" i="4"/>
  <c r="H509" i="4"/>
  <c r="E510" i="4"/>
  <c r="F510" i="4"/>
  <c r="G510" i="4"/>
  <c r="H510" i="4"/>
  <c r="E511" i="4"/>
  <c r="F511" i="4"/>
  <c r="G511" i="4"/>
  <c r="H511" i="4"/>
  <c r="E512" i="4"/>
  <c r="F512" i="4"/>
  <c r="G512" i="4"/>
  <c r="H512" i="4"/>
  <c r="E513" i="4"/>
  <c r="F513" i="4"/>
  <c r="G513" i="4"/>
  <c r="H513" i="4"/>
  <c r="E514" i="4"/>
  <c r="F514" i="4"/>
  <c r="G514" i="4"/>
  <c r="H514" i="4"/>
  <c r="E515" i="4"/>
  <c r="F515" i="4"/>
  <c r="G515" i="4"/>
  <c r="H515" i="4"/>
  <c r="E517" i="4"/>
  <c r="F517" i="4"/>
  <c r="G517" i="4"/>
  <c r="H517" i="4"/>
  <c r="E518" i="4"/>
  <c r="F518" i="4"/>
  <c r="G518" i="4"/>
  <c r="H518" i="4"/>
  <c r="E520" i="4"/>
  <c r="F520" i="4"/>
  <c r="G520" i="4"/>
  <c r="H520" i="4"/>
  <c r="D452" i="4"/>
  <c r="D453" i="4"/>
  <c r="D455" i="4"/>
  <c r="D456" i="4"/>
  <c r="D457" i="4"/>
  <c r="D458" i="4"/>
  <c r="D460" i="4"/>
  <c r="D461" i="4"/>
  <c r="D462" i="4"/>
  <c r="D463" i="4"/>
  <c r="D464" i="4"/>
  <c r="D465" i="4"/>
  <c r="D467" i="4"/>
  <c r="D468" i="4"/>
  <c r="D471" i="4"/>
  <c r="D472" i="4"/>
  <c r="D473" i="4"/>
  <c r="D474" i="4"/>
  <c r="D475" i="4"/>
  <c r="D477" i="4"/>
  <c r="D478" i="4"/>
  <c r="D479" i="4"/>
  <c r="D482" i="4"/>
  <c r="D483" i="4"/>
  <c r="D484" i="4"/>
  <c r="D486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1" i="4"/>
  <c r="D502" i="4"/>
  <c r="D503" i="4"/>
  <c r="D504" i="4"/>
  <c r="D505" i="4"/>
  <c r="D508" i="4"/>
  <c r="D509" i="4"/>
  <c r="D510" i="4"/>
  <c r="D511" i="4"/>
  <c r="D512" i="4"/>
  <c r="D513" i="4"/>
  <c r="D514" i="4"/>
  <c r="D515" i="4"/>
  <c r="D517" i="4"/>
  <c r="D518" i="4"/>
  <c r="D520" i="4"/>
  <c r="D451" i="4"/>
  <c r="E450" i="4"/>
  <c r="F450" i="4"/>
  <c r="G450" i="4"/>
  <c r="H450" i="4"/>
  <c r="D450" i="4"/>
  <c r="E318" i="4"/>
  <c r="F318" i="4"/>
  <c r="G318" i="4"/>
  <c r="H318" i="4"/>
  <c r="E319" i="4"/>
  <c r="F319" i="4"/>
  <c r="G319" i="4"/>
  <c r="H319" i="4"/>
  <c r="E320" i="4"/>
  <c r="F320" i="4"/>
  <c r="G320" i="4"/>
  <c r="H320" i="4"/>
  <c r="E322" i="4"/>
  <c r="F322" i="4"/>
  <c r="G322" i="4"/>
  <c r="H322" i="4"/>
  <c r="E324" i="4"/>
  <c r="F324" i="4"/>
  <c r="G324" i="4"/>
  <c r="H324" i="4"/>
  <c r="E325" i="4"/>
  <c r="F325" i="4"/>
  <c r="G325" i="4"/>
  <c r="H325" i="4"/>
  <c r="E326" i="4"/>
  <c r="F326" i="4"/>
  <c r="G326" i="4"/>
  <c r="H326" i="4"/>
  <c r="E328" i="4"/>
  <c r="F328" i="4"/>
  <c r="G328" i="4"/>
  <c r="H328" i="4"/>
  <c r="E329" i="4"/>
  <c r="F329" i="4"/>
  <c r="G329" i="4"/>
  <c r="H329" i="4"/>
  <c r="E330" i="4"/>
  <c r="F330" i="4"/>
  <c r="G330" i="4"/>
  <c r="H330" i="4"/>
  <c r="E331" i="4"/>
  <c r="F331" i="4"/>
  <c r="G331" i="4"/>
  <c r="H331" i="4"/>
  <c r="E332" i="4"/>
  <c r="F332" i="4"/>
  <c r="G332" i="4"/>
  <c r="H332" i="4"/>
  <c r="E333" i="4"/>
  <c r="F333" i="4"/>
  <c r="G333" i="4"/>
  <c r="H333" i="4"/>
  <c r="E334" i="4"/>
  <c r="F334" i="4"/>
  <c r="G334" i="4"/>
  <c r="H334" i="4"/>
  <c r="E335" i="4"/>
  <c r="F335" i="4"/>
  <c r="G335" i="4"/>
  <c r="H335" i="4"/>
  <c r="E336" i="4"/>
  <c r="F336" i="4"/>
  <c r="G336" i="4"/>
  <c r="H336" i="4"/>
  <c r="E337" i="4"/>
  <c r="F337" i="4"/>
  <c r="G337" i="4"/>
  <c r="H337" i="4"/>
  <c r="E338" i="4"/>
  <c r="F338" i="4"/>
  <c r="G338" i="4"/>
  <c r="H338" i="4"/>
  <c r="E339" i="4"/>
  <c r="F339" i="4"/>
  <c r="G339" i="4"/>
  <c r="H339" i="4"/>
  <c r="E340" i="4"/>
  <c r="F340" i="4"/>
  <c r="G340" i="4"/>
  <c r="H340" i="4"/>
  <c r="E342" i="4"/>
  <c r="F342" i="4"/>
  <c r="G342" i="4"/>
  <c r="H342" i="4"/>
  <c r="E344" i="4"/>
  <c r="F344" i="4"/>
  <c r="G344" i="4"/>
  <c r="H344" i="4"/>
  <c r="E345" i="4"/>
  <c r="F345" i="4"/>
  <c r="G345" i="4"/>
  <c r="H345" i="4"/>
  <c r="E346" i="4"/>
  <c r="F346" i="4"/>
  <c r="G346" i="4"/>
  <c r="H346" i="4"/>
  <c r="E348" i="4"/>
  <c r="F348" i="4"/>
  <c r="G348" i="4"/>
  <c r="H348" i="4"/>
  <c r="E349" i="4"/>
  <c r="F349" i="4"/>
  <c r="G349" i="4"/>
  <c r="H349" i="4"/>
  <c r="E350" i="4"/>
  <c r="F350" i="4"/>
  <c r="G350" i="4"/>
  <c r="H350" i="4"/>
  <c r="E351" i="4"/>
  <c r="F351" i="4"/>
  <c r="G351" i="4"/>
  <c r="H351" i="4"/>
  <c r="E352" i="4"/>
  <c r="F352" i="4"/>
  <c r="G352" i="4"/>
  <c r="H352" i="4"/>
  <c r="E353" i="4"/>
  <c r="F353" i="4"/>
  <c r="G353" i="4"/>
  <c r="H353" i="4"/>
  <c r="E354" i="4"/>
  <c r="F354" i="4"/>
  <c r="G354" i="4"/>
  <c r="H354" i="4"/>
  <c r="E357" i="4"/>
  <c r="F357" i="4"/>
  <c r="G357" i="4"/>
  <c r="H357" i="4"/>
  <c r="E358" i="4"/>
  <c r="F358" i="4"/>
  <c r="G358" i="4"/>
  <c r="H358" i="4"/>
  <c r="E359" i="4"/>
  <c r="F359" i="4"/>
  <c r="G359" i="4"/>
  <c r="H359" i="4"/>
  <c r="E360" i="4"/>
  <c r="F360" i="4"/>
  <c r="G360" i="4"/>
  <c r="H360" i="4"/>
  <c r="E361" i="4"/>
  <c r="F361" i="4"/>
  <c r="G361" i="4"/>
  <c r="H361" i="4"/>
  <c r="E362" i="4"/>
  <c r="F362" i="4"/>
  <c r="G362" i="4"/>
  <c r="H362" i="4"/>
  <c r="E363" i="4"/>
  <c r="F363" i="4"/>
  <c r="G363" i="4"/>
  <c r="H363" i="4"/>
  <c r="E365" i="4"/>
  <c r="F365" i="4"/>
  <c r="G365" i="4"/>
  <c r="H365" i="4"/>
  <c r="E367" i="4"/>
  <c r="F367" i="4"/>
  <c r="G367" i="4"/>
  <c r="H367" i="4"/>
  <c r="D319" i="4"/>
  <c r="D320" i="4"/>
  <c r="D324" i="4"/>
  <c r="D325" i="4"/>
  <c r="D326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2" i="4"/>
  <c r="D344" i="4"/>
  <c r="D345" i="4"/>
  <c r="D346" i="4"/>
  <c r="D348" i="4"/>
  <c r="D349" i="4"/>
  <c r="D350" i="4"/>
  <c r="D351" i="4"/>
  <c r="D352" i="4"/>
  <c r="D353" i="4"/>
  <c r="D354" i="4"/>
  <c r="D357" i="4"/>
  <c r="D358" i="4"/>
  <c r="D359" i="4"/>
  <c r="D360" i="4"/>
  <c r="D361" i="4"/>
  <c r="D362" i="4"/>
  <c r="D363" i="4"/>
  <c r="D365" i="4"/>
  <c r="D367" i="4"/>
  <c r="D318" i="4"/>
  <c r="D2" i="4"/>
  <c r="H249" i="4"/>
  <c r="O246" i="4" s="1"/>
  <c r="G249" i="4"/>
  <c r="N246" i="4" s="1"/>
  <c r="F249" i="4"/>
  <c r="M246" i="4" s="1"/>
  <c r="E249" i="4"/>
  <c r="L246" i="4" s="1"/>
  <c r="D249" i="4"/>
  <c r="K246" i="4" s="1"/>
  <c r="C249" i="4"/>
  <c r="J246" i="4" s="1"/>
  <c r="H245" i="4"/>
  <c r="O242" i="4" s="1"/>
  <c r="G245" i="4"/>
  <c r="N242" i="4" s="1"/>
  <c r="F245" i="4"/>
  <c r="M242" i="4" s="1"/>
  <c r="E245" i="4"/>
  <c r="L242" i="4" s="1"/>
  <c r="D245" i="4"/>
  <c r="K242" i="4" s="1"/>
  <c r="C245" i="4"/>
  <c r="J242" i="4" s="1"/>
  <c r="C230" i="4"/>
  <c r="J230" i="4" s="1"/>
  <c r="H228" i="4"/>
  <c r="G228" i="4"/>
  <c r="F228" i="4"/>
  <c r="E228" i="4"/>
  <c r="D228" i="4"/>
  <c r="D566" i="4" s="1"/>
  <c r="C223" i="4"/>
  <c r="H218" i="4"/>
  <c r="G218" i="4"/>
  <c r="F218" i="4"/>
  <c r="E218" i="4"/>
  <c r="D218" i="4"/>
  <c r="C218" i="4"/>
  <c r="H216" i="4"/>
  <c r="G216" i="4"/>
  <c r="F216" i="4"/>
  <c r="E216" i="4"/>
  <c r="D216" i="4"/>
  <c r="C216" i="4"/>
  <c r="H215" i="4"/>
  <c r="G215" i="4"/>
  <c r="F215" i="4"/>
  <c r="E215" i="4"/>
  <c r="D215" i="4"/>
  <c r="C215" i="4"/>
  <c r="H214" i="4"/>
  <c r="G214" i="4"/>
  <c r="F214" i="4"/>
  <c r="E214" i="4"/>
  <c r="D214" i="4"/>
  <c r="C214" i="4"/>
  <c r="H211" i="4"/>
  <c r="G211" i="4"/>
  <c r="F211" i="4"/>
  <c r="E211" i="4"/>
  <c r="D211" i="4"/>
  <c r="C211" i="4"/>
  <c r="H210" i="4"/>
  <c r="G210" i="4"/>
  <c r="F210" i="4"/>
  <c r="E210" i="4"/>
  <c r="D210" i="4"/>
  <c r="C210" i="4"/>
  <c r="H209" i="4"/>
  <c r="G209" i="4"/>
  <c r="F209" i="4"/>
  <c r="E209" i="4"/>
  <c r="D209" i="4"/>
  <c r="C209" i="4"/>
  <c r="H207" i="4"/>
  <c r="G207" i="4"/>
  <c r="F207" i="4"/>
  <c r="E207" i="4"/>
  <c r="D207" i="4"/>
  <c r="C207" i="4"/>
  <c r="H206" i="4"/>
  <c r="G206" i="4"/>
  <c r="F206" i="4"/>
  <c r="E206" i="4"/>
  <c r="D206" i="4"/>
  <c r="C206" i="4"/>
  <c r="F205" i="4"/>
  <c r="E205" i="4"/>
  <c r="D205" i="4"/>
  <c r="C205" i="4"/>
  <c r="H204" i="4"/>
  <c r="G204" i="4"/>
  <c r="F204" i="4"/>
  <c r="E204" i="4"/>
  <c r="D204" i="4"/>
  <c r="C204" i="4"/>
  <c r="H203" i="4"/>
  <c r="G203" i="4"/>
  <c r="F203" i="4"/>
  <c r="E203" i="4"/>
  <c r="D203" i="4"/>
  <c r="C203" i="4"/>
  <c r="H200" i="4"/>
  <c r="G200" i="4"/>
  <c r="F200" i="4"/>
  <c r="E200" i="4"/>
  <c r="D200" i="4"/>
  <c r="C200" i="4"/>
  <c r="H199" i="4"/>
  <c r="G199" i="4"/>
  <c r="F199" i="4"/>
  <c r="E199" i="4"/>
  <c r="D199" i="4"/>
  <c r="C199" i="4"/>
  <c r="H197" i="4"/>
  <c r="G197" i="4"/>
  <c r="F197" i="4"/>
  <c r="E197" i="4"/>
  <c r="D197" i="4"/>
  <c r="C197" i="4"/>
  <c r="H196" i="4"/>
  <c r="G196" i="4"/>
  <c r="F196" i="4"/>
  <c r="E196" i="4"/>
  <c r="D196" i="4"/>
  <c r="C196" i="4"/>
  <c r="H195" i="4"/>
  <c r="G195" i="4"/>
  <c r="F195" i="4"/>
  <c r="E195" i="4"/>
  <c r="D195" i="4"/>
  <c r="C195" i="4"/>
  <c r="H194" i="4"/>
  <c r="G194" i="4"/>
  <c r="F194" i="4"/>
  <c r="E194" i="4"/>
  <c r="D194" i="4"/>
  <c r="C194" i="4"/>
  <c r="H193" i="4"/>
  <c r="G193" i="4"/>
  <c r="F193" i="4"/>
  <c r="E193" i="4"/>
  <c r="D193" i="4"/>
  <c r="C193" i="4"/>
  <c r="H192" i="4"/>
  <c r="G192" i="4"/>
  <c r="F192" i="4"/>
  <c r="E192" i="4"/>
  <c r="D192" i="4"/>
  <c r="C192" i="4"/>
  <c r="H190" i="4"/>
  <c r="G190" i="4"/>
  <c r="F190" i="4"/>
  <c r="E190" i="4"/>
  <c r="D190" i="4"/>
  <c r="C190" i="4"/>
  <c r="H189" i="4"/>
  <c r="G189" i="4"/>
  <c r="F189" i="4"/>
  <c r="E189" i="4"/>
  <c r="D189" i="4"/>
  <c r="C189" i="4"/>
  <c r="H188" i="4"/>
  <c r="G188" i="4"/>
  <c r="F188" i="4"/>
  <c r="E188" i="4"/>
  <c r="D188" i="4"/>
  <c r="C188" i="4"/>
  <c r="G187" i="4"/>
  <c r="F187" i="4"/>
  <c r="E187" i="4"/>
  <c r="D187" i="4"/>
  <c r="C187" i="4"/>
  <c r="G185" i="4"/>
  <c r="F185" i="4"/>
  <c r="E185" i="4"/>
  <c r="D185" i="4"/>
  <c r="C185" i="4"/>
  <c r="G184" i="4"/>
  <c r="F184" i="4"/>
  <c r="E184" i="4"/>
  <c r="D184" i="4"/>
  <c r="C184" i="4"/>
  <c r="G183" i="4"/>
  <c r="F183" i="4"/>
  <c r="E183" i="4"/>
  <c r="D183" i="4"/>
  <c r="C183" i="4"/>
  <c r="H177" i="4"/>
  <c r="G177" i="4"/>
  <c r="F177" i="4"/>
  <c r="E177" i="4"/>
  <c r="D177" i="4"/>
  <c r="C177" i="4"/>
  <c r="H172" i="4"/>
  <c r="G172" i="4"/>
  <c r="F172" i="4"/>
  <c r="E172" i="4"/>
  <c r="D172" i="4"/>
  <c r="C172" i="4"/>
  <c r="H168" i="4"/>
  <c r="H929" i="4" s="1"/>
  <c r="G168" i="4"/>
  <c r="G929" i="4" s="1"/>
  <c r="F168" i="4"/>
  <c r="F929" i="4" s="1"/>
  <c r="E168" i="4"/>
  <c r="E929" i="4" s="1"/>
  <c r="D168" i="4"/>
  <c r="D929" i="4" s="1"/>
  <c r="C168" i="4"/>
  <c r="C929" i="4" s="1"/>
  <c r="C950" i="4" s="1"/>
  <c r="H161" i="4"/>
  <c r="G161" i="4"/>
  <c r="F161" i="4"/>
  <c r="E161" i="4"/>
  <c r="D161" i="4"/>
  <c r="C161" i="4"/>
  <c r="H158" i="4"/>
  <c r="G158" i="4"/>
  <c r="F158" i="4"/>
  <c r="E158" i="4"/>
  <c r="D158" i="4"/>
  <c r="C158" i="4"/>
  <c r="G151" i="4"/>
  <c r="F151" i="4"/>
  <c r="E151" i="4"/>
  <c r="D151" i="4"/>
  <c r="C151" i="4"/>
  <c r="H147" i="4"/>
  <c r="H151" i="4" s="1"/>
  <c r="G146" i="4"/>
  <c r="F146" i="4"/>
  <c r="E146" i="4"/>
  <c r="D146" i="4"/>
  <c r="C146" i="4"/>
  <c r="H145" i="4"/>
  <c r="H185" i="4" s="1"/>
  <c r="H144" i="4"/>
  <c r="H184" i="4" s="1"/>
  <c r="H143" i="4"/>
  <c r="C4" i="4"/>
  <c r="C5" i="4" s="1"/>
  <c r="H137" i="4"/>
  <c r="O106" i="4" s="1"/>
  <c r="G137" i="4"/>
  <c r="N106" i="4" s="1"/>
  <c r="F137" i="4"/>
  <c r="M106" i="4" s="1"/>
  <c r="E137" i="4"/>
  <c r="L106" i="4" s="1"/>
  <c r="D137" i="4"/>
  <c r="K106" i="4" s="1"/>
  <c r="C137" i="4"/>
  <c r="J106" i="4" s="1"/>
  <c r="H134" i="4"/>
  <c r="G134" i="4"/>
  <c r="F134" i="4"/>
  <c r="E134" i="4"/>
  <c r="D134" i="4"/>
  <c r="C134" i="4"/>
  <c r="H124" i="4"/>
  <c r="H845" i="4" s="1"/>
  <c r="G124" i="4"/>
  <c r="G845" i="4" s="1"/>
  <c r="F124" i="4"/>
  <c r="F845" i="4" s="1"/>
  <c r="E124" i="4"/>
  <c r="E845" i="4" s="1"/>
  <c r="D124" i="4"/>
  <c r="D845" i="4" s="1"/>
  <c r="C124" i="4"/>
  <c r="H118" i="4"/>
  <c r="H643" i="4" s="1"/>
  <c r="G118" i="4"/>
  <c r="G643" i="4" s="1"/>
  <c r="F118" i="4"/>
  <c r="F643" i="4" s="1"/>
  <c r="E118" i="4"/>
  <c r="E643" i="4" s="1"/>
  <c r="D118" i="4"/>
  <c r="D643" i="4" s="1"/>
  <c r="C118" i="4"/>
  <c r="C643" i="4" s="1"/>
  <c r="H103" i="4"/>
  <c r="O84" i="4" s="1"/>
  <c r="G103" i="4"/>
  <c r="N84" i="4" s="1"/>
  <c r="F103" i="4"/>
  <c r="M84" i="4" s="1"/>
  <c r="E103" i="4"/>
  <c r="L84" i="4" s="1"/>
  <c r="D103" i="4"/>
  <c r="K84" i="4" s="1"/>
  <c r="C103" i="4"/>
  <c r="J84" i="4" s="1"/>
  <c r="H98" i="4"/>
  <c r="G98" i="4"/>
  <c r="F98" i="4"/>
  <c r="E98" i="4"/>
  <c r="D98" i="4"/>
  <c r="C98" i="4"/>
  <c r="F94" i="4"/>
  <c r="M78" i="4" s="1"/>
  <c r="E94" i="4"/>
  <c r="L78" i="4" s="1"/>
  <c r="D94" i="4"/>
  <c r="K78" i="4" s="1"/>
  <c r="C94" i="4"/>
  <c r="J78" i="4" s="1"/>
  <c r="H91" i="4"/>
  <c r="G91" i="4"/>
  <c r="G205" i="4" s="1"/>
  <c r="H87" i="4"/>
  <c r="O75" i="4" s="1"/>
  <c r="G87" i="4"/>
  <c r="N75" i="4" s="1"/>
  <c r="F87" i="4"/>
  <c r="M75" i="4" s="1"/>
  <c r="E87" i="4"/>
  <c r="L75" i="4" s="1"/>
  <c r="D87" i="4"/>
  <c r="K75" i="4" s="1"/>
  <c r="C87" i="4"/>
  <c r="J75" i="4" s="1"/>
  <c r="H84" i="4"/>
  <c r="O74" i="4" s="1"/>
  <c r="G84" i="4"/>
  <c r="N74" i="4" s="1"/>
  <c r="F84" i="4"/>
  <c r="M74" i="4" s="1"/>
  <c r="E84" i="4"/>
  <c r="L74" i="4" s="1"/>
  <c r="D84" i="4"/>
  <c r="K74" i="4" s="1"/>
  <c r="C84" i="4"/>
  <c r="J74" i="4" s="1"/>
  <c r="H77" i="4"/>
  <c r="O73" i="4" s="1"/>
  <c r="G77" i="4"/>
  <c r="N73" i="4" s="1"/>
  <c r="F77" i="4"/>
  <c r="M73" i="4" s="1"/>
  <c r="E77" i="4"/>
  <c r="L73" i="4" s="1"/>
  <c r="D77" i="4"/>
  <c r="K73" i="4" s="1"/>
  <c r="C77" i="4"/>
  <c r="J73" i="4" s="1"/>
  <c r="H72" i="4"/>
  <c r="O72" i="4" s="1"/>
  <c r="G72" i="4"/>
  <c r="N72" i="4" s="1"/>
  <c r="F72" i="4"/>
  <c r="M72" i="4" s="1"/>
  <c r="E72" i="4"/>
  <c r="L72" i="4" s="1"/>
  <c r="D72" i="4"/>
  <c r="K72" i="4" s="1"/>
  <c r="C72" i="4"/>
  <c r="J72" i="4" s="1"/>
  <c r="H64" i="4"/>
  <c r="G64" i="4"/>
  <c r="F64" i="4"/>
  <c r="E64" i="4"/>
  <c r="D64" i="4"/>
  <c r="C64" i="4"/>
  <c r="H56" i="4"/>
  <c r="G56" i="4"/>
  <c r="F56" i="4"/>
  <c r="E56" i="4"/>
  <c r="D56" i="4"/>
  <c r="C56" i="4"/>
  <c r="H47" i="4"/>
  <c r="G47" i="4"/>
  <c r="F47" i="4"/>
  <c r="E47" i="4"/>
  <c r="D47" i="4"/>
  <c r="C47" i="4"/>
  <c r="H19" i="4"/>
  <c r="O19" i="4" s="1"/>
  <c r="O23" i="4" s="1"/>
  <c r="G19" i="4"/>
  <c r="N19" i="4" s="1"/>
  <c r="N23" i="4" s="1"/>
  <c r="N27" i="4" s="1"/>
  <c r="F19" i="4"/>
  <c r="M19" i="4" s="1"/>
  <c r="M23" i="4" s="1"/>
  <c r="E19" i="4"/>
  <c r="L19" i="4" s="1"/>
  <c r="L23" i="4" s="1"/>
  <c r="D19" i="4"/>
  <c r="K19" i="4" s="1"/>
  <c r="K23" i="4" s="1"/>
  <c r="C19" i="4"/>
  <c r="J19" i="4" s="1"/>
  <c r="J23" i="4" s="1"/>
  <c r="J27" i="4" s="1"/>
  <c r="C14" i="4"/>
  <c r="D322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H249" i="3"/>
  <c r="G249" i="3"/>
  <c r="F249" i="3"/>
  <c r="E249" i="3"/>
  <c r="D249" i="3"/>
  <c r="C249" i="3"/>
  <c r="H245" i="3"/>
  <c r="G245" i="3"/>
  <c r="F245" i="3"/>
  <c r="F250" i="3" s="1"/>
  <c r="E245" i="3"/>
  <c r="E250" i="3" s="1"/>
  <c r="D245" i="3"/>
  <c r="D250" i="3" s="1"/>
  <c r="C245" i="3"/>
  <c r="C250" i="3" s="1"/>
  <c r="H238" i="3"/>
  <c r="G238" i="3"/>
  <c r="F238" i="3"/>
  <c r="E238" i="3"/>
  <c r="D238" i="3"/>
  <c r="C238" i="3"/>
  <c r="C230" i="3"/>
  <c r="C231" i="3" s="1"/>
  <c r="C223" i="3"/>
  <c r="H218" i="3"/>
  <c r="G218" i="3"/>
  <c r="F218" i="3"/>
  <c r="E218" i="3"/>
  <c r="D218" i="3"/>
  <c r="C218" i="3"/>
  <c r="H216" i="3"/>
  <c r="G216" i="3"/>
  <c r="F216" i="3"/>
  <c r="E216" i="3"/>
  <c r="D216" i="3"/>
  <c r="C216" i="3"/>
  <c r="H215" i="3"/>
  <c r="G215" i="3"/>
  <c r="F215" i="3"/>
  <c r="E215" i="3"/>
  <c r="D215" i="3"/>
  <c r="C215" i="3"/>
  <c r="H214" i="3"/>
  <c r="G214" i="3"/>
  <c r="F214" i="3"/>
  <c r="E214" i="3"/>
  <c r="D214" i="3"/>
  <c r="C214" i="3"/>
  <c r="H211" i="3"/>
  <c r="G211" i="3"/>
  <c r="F211" i="3"/>
  <c r="E211" i="3"/>
  <c r="D211" i="3"/>
  <c r="C211" i="3"/>
  <c r="H210" i="3"/>
  <c r="G210" i="3"/>
  <c r="F210" i="3"/>
  <c r="E210" i="3"/>
  <c r="D210" i="3"/>
  <c r="C210" i="3"/>
  <c r="H209" i="3"/>
  <c r="G209" i="3"/>
  <c r="F209" i="3"/>
  <c r="E209" i="3"/>
  <c r="D209" i="3"/>
  <c r="C209" i="3"/>
  <c r="H207" i="3"/>
  <c r="G207" i="3"/>
  <c r="F207" i="3"/>
  <c r="E207" i="3"/>
  <c r="D207" i="3"/>
  <c r="C207" i="3"/>
  <c r="H206" i="3"/>
  <c r="G206" i="3"/>
  <c r="F206" i="3"/>
  <c r="E206" i="3"/>
  <c r="D206" i="3"/>
  <c r="C206" i="3"/>
  <c r="F205" i="3"/>
  <c r="E205" i="3"/>
  <c r="D205" i="3"/>
  <c r="C205" i="3"/>
  <c r="H204" i="3"/>
  <c r="G204" i="3"/>
  <c r="F204" i="3"/>
  <c r="E204" i="3"/>
  <c r="D204" i="3"/>
  <c r="C204" i="3"/>
  <c r="H203" i="3"/>
  <c r="G203" i="3"/>
  <c r="F203" i="3"/>
  <c r="E203" i="3"/>
  <c r="D203" i="3"/>
  <c r="C203" i="3"/>
  <c r="H200" i="3"/>
  <c r="G200" i="3"/>
  <c r="F200" i="3"/>
  <c r="E200" i="3"/>
  <c r="D200" i="3"/>
  <c r="C200" i="3"/>
  <c r="H199" i="3"/>
  <c r="G199" i="3"/>
  <c r="F199" i="3"/>
  <c r="E199" i="3"/>
  <c r="D199" i="3"/>
  <c r="C199" i="3"/>
  <c r="H197" i="3"/>
  <c r="G197" i="3"/>
  <c r="F197" i="3"/>
  <c r="E197" i="3"/>
  <c r="D197" i="3"/>
  <c r="C197" i="3"/>
  <c r="H196" i="3"/>
  <c r="G196" i="3"/>
  <c r="F196" i="3"/>
  <c r="E196" i="3"/>
  <c r="D196" i="3"/>
  <c r="C196" i="3"/>
  <c r="H195" i="3"/>
  <c r="G195" i="3"/>
  <c r="F195" i="3"/>
  <c r="E195" i="3"/>
  <c r="D195" i="3"/>
  <c r="C195" i="3"/>
  <c r="H194" i="3"/>
  <c r="G194" i="3"/>
  <c r="F194" i="3"/>
  <c r="E194" i="3"/>
  <c r="D194" i="3"/>
  <c r="C194" i="3"/>
  <c r="H193" i="3"/>
  <c r="G193" i="3"/>
  <c r="F193" i="3"/>
  <c r="E193" i="3"/>
  <c r="D193" i="3"/>
  <c r="C193" i="3"/>
  <c r="H192" i="3"/>
  <c r="G192" i="3"/>
  <c r="F192" i="3"/>
  <c r="E192" i="3"/>
  <c r="D192" i="3"/>
  <c r="C192" i="3"/>
  <c r="H190" i="3"/>
  <c r="G190" i="3"/>
  <c r="F190" i="3"/>
  <c r="E190" i="3"/>
  <c r="D190" i="3"/>
  <c r="C190" i="3"/>
  <c r="H189" i="3"/>
  <c r="G189" i="3"/>
  <c r="F189" i="3"/>
  <c r="E189" i="3"/>
  <c r="D189" i="3"/>
  <c r="C189" i="3"/>
  <c r="H188" i="3"/>
  <c r="G188" i="3"/>
  <c r="F188" i="3"/>
  <c r="E188" i="3"/>
  <c r="D188" i="3"/>
  <c r="C188" i="3"/>
  <c r="G187" i="3"/>
  <c r="F187" i="3"/>
  <c r="F191" i="3" s="1"/>
  <c r="E187" i="3"/>
  <c r="E191" i="3" s="1"/>
  <c r="D187" i="3"/>
  <c r="D191" i="3" s="1"/>
  <c r="C187" i="3"/>
  <c r="G185" i="3"/>
  <c r="F185" i="3"/>
  <c r="E185" i="3"/>
  <c r="D185" i="3"/>
  <c r="C185" i="3"/>
  <c r="G184" i="3"/>
  <c r="F184" i="3"/>
  <c r="E184" i="3"/>
  <c r="D184" i="3"/>
  <c r="C184" i="3"/>
  <c r="G183" i="3"/>
  <c r="F183" i="3"/>
  <c r="E183" i="3"/>
  <c r="D183" i="3"/>
  <c r="C183" i="3"/>
  <c r="C186" i="3" s="1"/>
  <c r="H177" i="3"/>
  <c r="G177" i="3"/>
  <c r="F177" i="3"/>
  <c r="E177" i="3"/>
  <c r="D177" i="3"/>
  <c r="C177" i="3"/>
  <c r="H172" i="3"/>
  <c r="G172" i="3"/>
  <c r="G212" i="3" s="1"/>
  <c r="F172" i="3"/>
  <c r="F212" i="3" s="1"/>
  <c r="E172" i="3"/>
  <c r="D172" i="3"/>
  <c r="C172" i="3"/>
  <c r="C212" i="3" s="1"/>
  <c r="H168" i="3"/>
  <c r="G168" i="3"/>
  <c r="F168" i="3"/>
  <c r="E168" i="3"/>
  <c r="D168" i="3"/>
  <c r="C168" i="3"/>
  <c r="H161" i="3"/>
  <c r="G161" i="3"/>
  <c r="G201" i="3" s="1"/>
  <c r="F161" i="3"/>
  <c r="F201" i="3" s="1"/>
  <c r="E161" i="3"/>
  <c r="D161" i="3"/>
  <c r="C161" i="3"/>
  <c r="C201" i="3" s="1"/>
  <c r="H158" i="3"/>
  <c r="H198" i="3" s="1"/>
  <c r="G158" i="3"/>
  <c r="F158" i="3"/>
  <c r="E158" i="3"/>
  <c r="E198" i="3" s="1"/>
  <c r="D158" i="3"/>
  <c r="C158" i="3"/>
  <c r="G151" i="3"/>
  <c r="F151" i="3"/>
  <c r="E151" i="3"/>
  <c r="D151" i="3"/>
  <c r="C151" i="3"/>
  <c r="H147" i="3"/>
  <c r="H187" i="3" s="1"/>
  <c r="H191" i="3" s="1"/>
  <c r="G146" i="3"/>
  <c r="F146" i="3"/>
  <c r="E146" i="3"/>
  <c r="D146" i="3"/>
  <c r="C146" i="3"/>
  <c r="H145" i="3"/>
  <c r="H185" i="3" s="1"/>
  <c r="H144" i="3"/>
  <c r="H184" i="3" s="1"/>
  <c r="H143" i="3"/>
  <c r="H183" i="3" s="1"/>
  <c r="H186" i="3" s="1"/>
  <c r="H137" i="3"/>
  <c r="G137" i="3"/>
  <c r="F137" i="3"/>
  <c r="E137" i="3"/>
  <c r="D137" i="3"/>
  <c r="C137" i="3"/>
  <c r="H134" i="3"/>
  <c r="G134" i="3"/>
  <c r="F134" i="3"/>
  <c r="E134" i="3"/>
  <c r="D134" i="3"/>
  <c r="C134" i="3"/>
  <c r="H124" i="3"/>
  <c r="H63" i="3" s="1"/>
  <c r="G124" i="3"/>
  <c r="G63" i="3" s="1"/>
  <c r="F124" i="3"/>
  <c r="E124" i="3"/>
  <c r="D124" i="3"/>
  <c r="D63" i="3" s="1"/>
  <c r="C124" i="3"/>
  <c r="C63" i="3" s="1"/>
  <c r="H118" i="3"/>
  <c r="G118" i="3"/>
  <c r="F118" i="3"/>
  <c r="F125" i="3" s="1"/>
  <c r="E118" i="3"/>
  <c r="D118" i="3"/>
  <c r="C118" i="3"/>
  <c r="H103" i="3"/>
  <c r="G103" i="3"/>
  <c r="F103" i="3"/>
  <c r="E103" i="3"/>
  <c r="D103" i="3"/>
  <c r="C103" i="3"/>
  <c r="H98" i="3"/>
  <c r="H228" i="3" s="1"/>
  <c r="G98" i="3"/>
  <c r="G228" i="3" s="1"/>
  <c r="F98" i="3"/>
  <c r="E98" i="3"/>
  <c r="D98" i="3"/>
  <c r="D228" i="3" s="1"/>
  <c r="C98" i="3"/>
  <c r="F94" i="3"/>
  <c r="F99" i="3" s="1"/>
  <c r="E94" i="3"/>
  <c r="E227" i="3" s="1"/>
  <c r="D94" i="3"/>
  <c r="C94" i="3"/>
  <c r="C99" i="3" s="1"/>
  <c r="H91" i="3"/>
  <c r="H205" i="3" s="1"/>
  <c r="G91" i="3"/>
  <c r="G205" i="3" s="1"/>
  <c r="H87" i="3"/>
  <c r="G87" i="3"/>
  <c r="F87" i="3"/>
  <c r="E87" i="3"/>
  <c r="E201" i="3" s="1"/>
  <c r="D87" i="3"/>
  <c r="C87" i="3"/>
  <c r="H84" i="3"/>
  <c r="G84" i="3"/>
  <c r="G198" i="3" s="1"/>
  <c r="F84" i="3"/>
  <c r="E84" i="3"/>
  <c r="D84" i="3"/>
  <c r="C84" i="3"/>
  <c r="C198" i="3" s="1"/>
  <c r="H77" i="3"/>
  <c r="G77" i="3"/>
  <c r="F77" i="3"/>
  <c r="E77" i="3"/>
  <c r="D77" i="3"/>
  <c r="C77" i="3"/>
  <c r="H72" i="3"/>
  <c r="G72" i="3"/>
  <c r="G88" i="3" s="1"/>
  <c r="F72" i="3"/>
  <c r="F88" i="3" s="1"/>
  <c r="E72" i="3"/>
  <c r="D72" i="3"/>
  <c r="C72" i="3"/>
  <c r="C88" i="3" s="1"/>
  <c r="H64" i="3"/>
  <c r="G64" i="3"/>
  <c r="F64" i="3"/>
  <c r="E64" i="3"/>
  <c r="D64" i="3"/>
  <c r="C64" i="3"/>
  <c r="F63" i="3"/>
  <c r="E63" i="3"/>
  <c r="H56" i="3"/>
  <c r="G56" i="3"/>
  <c r="F56" i="3"/>
  <c r="E56" i="3"/>
  <c r="D56" i="3"/>
  <c r="C56" i="3"/>
  <c r="H47" i="3"/>
  <c r="G47" i="3"/>
  <c r="F47" i="3"/>
  <c r="E47" i="3"/>
  <c r="D47" i="3"/>
  <c r="C47" i="3"/>
  <c r="D33" i="3"/>
  <c r="D35" i="3" s="1"/>
  <c r="D39" i="3" s="1"/>
  <c r="D48" i="3" s="1"/>
  <c r="D58" i="3" s="1"/>
  <c r="H19" i="3"/>
  <c r="H33" i="3" s="1"/>
  <c r="H35" i="3" s="1"/>
  <c r="H39" i="3" s="1"/>
  <c r="H48" i="3" s="1"/>
  <c r="H58" i="3" s="1"/>
  <c r="G19" i="3"/>
  <c r="G33" i="3" s="1"/>
  <c r="G35" i="3" s="1"/>
  <c r="G39" i="3" s="1"/>
  <c r="G48" i="3" s="1"/>
  <c r="F19" i="3"/>
  <c r="F33" i="3" s="1"/>
  <c r="F35" i="3" s="1"/>
  <c r="F39" i="3" s="1"/>
  <c r="F48" i="3" s="1"/>
  <c r="E19" i="3"/>
  <c r="E33" i="3" s="1"/>
  <c r="E35" i="3" s="1"/>
  <c r="E39" i="3" s="1"/>
  <c r="E48" i="3" s="1"/>
  <c r="E58" i="3" s="1"/>
  <c r="D19" i="3"/>
  <c r="C19" i="3"/>
  <c r="C33" i="3" s="1"/>
  <c r="C35" i="3" s="1"/>
  <c r="C39" i="3" s="1"/>
  <c r="C48" i="3" s="1"/>
  <c r="C14" i="3"/>
  <c r="H13" i="3"/>
  <c r="H15" i="3" s="1"/>
  <c r="G13" i="3"/>
  <c r="G15" i="3" s="1"/>
  <c r="F13" i="3"/>
  <c r="F15" i="3" s="1"/>
  <c r="E13" i="3"/>
  <c r="E15" i="3" s="1"/>
  <c r="D13" i="3"/>
  <c r="D15" i="3" s="1"/>
  <c r="C13" i="3"/>
  <c r="C15" i="3" s="1"/>
  <c r="C4" i="3"/>
  <c r="D4" i="3" s="1"/>
  <c r="D2" i="3"/>
  <c r="H199" i="2"/>
  <c r="G199" i="2"/>
  <c r="F199" i="2"/>
  <c r="E199" i="2"/>
  <c r="D199" i="2"/>
  <c r="C199" i="2"/>
  <c r="H195" i="2"/>
  <c r="H200" i="2" s="1"/>
  <c r="G195" i="2"/>
  <c r="F195" i="2"/>
  <c r="E195" i="2"/>
  <c r="E200" i="2" s="1"/>
  <c r="D195" i="2"/>
  <c r="D200" i="2" s="1"/>
  <c r="C195" i="2"/>
  <c r="H189" i="2"/>
  <c r="G189" i="2"/>
  <c r="F189" i="2"/>
  <c r="E189" i="2"/>
  <c r="D189" i="2"/>
  <c r="C189" i="2"/>
  <c r="H182" i="2"/>
  <c r="H201" i="2" s="1"/>
  <c r="H181" i="2"/>
  <c r="G181" i="2"/>
  <c r="G182" i="2" s="1"/>
  <c r="F181" i="2"/>
  <c r="F182" i="2" s="1"/>
  <c r="E181" i="2"/>
  <c r="E182" i="2" s="1"/>
  <c r="E201" i="2" s="1"/>
  <c r="D181" i="2"/>
  <c r="D182" i="2" s="1"/>
  <c r="C181" i="2"/>
  <c r="C182" i="2" s="1"/>
  <c r="H167" i="2"/>
  <c r="G167" i="2"/>
  <c r="F167" i="2"/>
  <c r="E167" i="2"/>
  <c r="D167" i="2"/>
  <c r="C167" i="2"/>
  <c r="H163" i="2"/>
  <c r="E163" i="2"/>
  <c r="H159" i="2"/>
  <c r="G159" i="2"/>
  <c r="G163" i="2" s="1"/>
  <c r="F159" i="2"/>
  <c r="E159" i="2"/>
  <c r="D159" i="2"/>
  <c r="C159" i="2"/>
  <c r="F154" i="2"/>
  <c r="F163" i="2" s="1"/>
  <c r="E154" i="2"/>
  <c r="D154" i="2"/>
  <c r="D163" i="2" s="1"/>
  <c r="C154" i="2"/>
  <c r="C163" i="2" s="1"/>
  <c r="H149" i="2"/>
  <c r="G149" i="2"/>
  <c r="F149" i="2"/>
  <c r="E149" i="2"/>
  <c r="E152" i="2" s="1"/>
  <c r="D149" i="2"/>
  <c r="C149" i="2"/>
  <c r="H142" i="2"/>
  <c r="G142" i="2"/>
  <c r="F142" i="2"/>
  <c r="E142" i="2"/>
  <c r="D142" i="2"/>
  <c r="C142" i="2"/>
  <c r="H137" i="2"/>
  <c r="G137" i="2"/>
  <c r="F137" i="2"/>
  <c r="E137" i="2"/>
  <c r="D137" i="2"/>
  <c r="C137" i="2"/>
  <c r="H133" i="2"/>
  <c r="G133" i="2"/>
  <c r="F133" i="2"/>
  <c r="E133" i="2"/>
  <c r="D133" i="2"/>
  <c r="C133" i="2"/>
  <c r="H126" i="2"/>
  <c r="G126" i="2"/>
  <c r="F126" i="2"/>
  <c r="E126" i="2"/>
  <c r="D126" i="2"/>
  <c r="C126" i="2"/>
  <c r="H123" i="2"/>
  <c r="G123" i="2"/>
  <c r="F123" i="2"/>
  <c r="E123" i="2"/>
  <c r="D123" i="2"/>
  <c r="C123" i="2"/>
  <c r="C128" i="2" s="1"/>
  <c r="H113" i="2"/>
  <c r="G113" i="2"/>
  <c r="G114" i="2" s="1"/>
  <c r="F113" i="2"/>
  <c r="F114" i="2" s="1"/>
  <c r="E113" i="2"/>
  <c r="E114" i="2" s="1"/>
  <c r="D113" i="2"/>
  <c r="C113" i="2"/>
  <c r="C114" i="2" s="1"/>
  <c r="H107" i="2"/>
  <c r="H114" i="2" s="1"/>
  <c r="G107" i="2"/>
  <c r="F107" i="2"/>
  <c r="E107" i="2"/>
  <c r="D107" i="2"/>
  <c r="D114" i="2" s="1"/>
  <c r="C107" i="2"/>
  <c r="H92" i="2"/>
  <c r="G92" i="2"/>
  <c r="F92" i="2"/>
  <c r="E92" i="2"/>
  <c r="D92" i="2"/>
  <c r="C92" i="2"/>
  <c r="H84" i="2"/>
  <c r="H88" i="2" s="1"/>
  <c r="G84" i="2"/>
  <c r="G88" i="2" s="1"/>
  <c r="G94" i="2" s="1"/>
  <c r="F84" i="2"/>
  <c r="E84" i="2"/>
  <c r="D84" i="2"/>
  <c r="C84" i="2"/>
  <c r="F79" i="2"/>
  <c r="F88" i="2" s="1"/>
  <c r="E79" i="2"/>
  <c r="E88" i="2" s="1"/>
  <c r="D79" i="2"/>
  <c r="D88" i="2" s="1"/>
  <c r="C79" i="2"/>
  <c r="C88" i="2" s="1"/>
  <c r="H74" i="2"/>
  <c r="G74" i="2"/>
  <c r="F74" i="2"/>
  <c r="E74" i="2"/>
  <c r="D74" i="2"/>
  <c r="C74" i="2"/>
  <c r="H67" i="2"/>
  <c r="G67" i="2"/>
  <c r="F67" i="2"/>
  <c r="E67" i="2"/>
  <c r="D67" i="2"/>
  <c r="C67" i="2"/>
  <c r="H62" i="2"/>
  <c r="G62" i="2"/>
  <c r="F62" i="2"/>
  <c r="E62" i="2"/>
  <c r="D62" i="2"/>
  <c r="C62" i="2"/>
  <c r="H58" i="2"/>
  <c r="G58" i="2"/>
  <c r="F58" i="2"/>
  <c r="E58" i="2"/>
  <c r="D58" i="2"/>
  <c r="D77" i="2" s="1"/>
  <c r="C58" i="2"/>
  <c r="O27" i="4" l="1"/>
  <c r="L27" i="4"/>
  <c r="K27" i="4"/>
  <c r="M27" i="4"/>
  <c r="C845" i="4"/>
  <c r="C854" i="4" s="1"/>
  <c r="C882" i="4"/>
  <c r="C890" i="4" s="1"/>
  <c r="D976" i="4"/>
  <c r="D977" i="4"/>
  <c r="C977" i="4"/>
  <c r="C984" i="4" s="1"/>
  <c r="C976" i="4"/>
  <c r="C983" i="4" s="1"/>
  <c r="H977" i="4"/>
  <c r="H976" i="4"/>
  <c r="E977" i="4"/>
  <c r="E976" i="4"/>
  <c r="G977" i="4"/>
  <c r="G976" i="4"/>
  <c r="F977" i="4"/>
  <c r="F976" i="4"/>
  <c r="G617" i="4"/>
  <c r="G882" i="4"/>
  <c r="E617" i="4"/>
  <c r="E882" i="4"/>
  <c r="D617" i="4"/>
  <c r="D882" i="4"/>
  <c r="F617" i="4"/>
  <c r="F882" i="4"/>
  <c r="H882" i="4"/>
  <c r="D950" i="4"/>
  <c r="F950" i="4"/>
  <c r="H950" i="4"/>
  <c r="E950" i="4"/>
  <c r="G950" i="4"/>
  <c r="D922" i="4"/>
  <c r="D930" i="4"/>
  <c r="E33" i="4"/>
  <c r="E287" i="4" s="1"/>
  <c r="E916" i="4"/>
  <c r="E922" i="4"/>
  <c r="E930" i="4"/>
  <c r="F33" i="4"/>
  <c r="F681" i="4" s="1"/>
  <c r="F922" i="4"/>
  <c r="F930" i="4"/>
  <c r="F916" i="4"/>
  <c r="G33" i="4"/>
  <c r="G681" i="4" s="1"/>
  <c r="G922" i="4"/>
  <c r="G930" i="4"/>
  <c r="G916" i="4"/>
  <c r="H33" i="4"/>
  <c r="H287" i="4" s="1"/>
  <c r="H922" i="4"/>
  <c r="H930" i="4"/>
  <c r="H916" i="4"/>
  <c r="C33" i="4"/>
  <c r="C287" i="4" s="1"/>
  <c r="C930" i="4"/>
  <c r="C922" i="4"/>
  <c r="C943" i="4" s="1"/>
  <c r="D33" i="4"/>
  <c r="D916" i="4"/>
  <c r="C231" i="4"/>
  <c r="C617" i="4"/>
  <c r="E566" i="4"/>
  <c r="E63" i="4"/>
  <c r="E848" i="4"/>
  <c r="E847" i="4"/>
  <c r="E843" i="4"/>
  <c r="F63" i="4"/>
  <c r="F848" i="4"/>
  <c r="F847" i="4"/>
  <c r="F843" i="4"/>
  <c r="C847" i="4"/>
  <c r="C856" i="4" s="1"/>
  <c r="C848" i="4"/>
  <c r="C857" i="4" s="1"/>
  <c r="D63" i="4"/>
  <c r="D848" i="4"/>
  <c r="D843" i="4"/>
  <c r="D847" i="4"/>
  <c r="G63" i="4"/>
  <c r="G843" i="4"/>
  <c r="G848" i="4"/>
  <c r="G847" i="4"/>
  <c r="H63" i="4"/>
  <c r="H843" i="4"/>
  <c r="H848" i="4"/>
  <c r="H847" i="4"/>
  <c r="F814" i="4"/>
  <c r="C63" i="4"/>
  <c r="C843" i="4"/>
  <c r="C852" i="4" s="1"/>
  <c r="H473" i="4"/>
  <c r="G813" i="4"/>
  <c r="D814" i="4"/>
  <c r="E814" i="4"/>
  <c r="C813" i="4"/>
  <c r="C819" i="4" s="1"/>
  <c r="H813" i="4"/>
  <c r="D680" i="4"/>
  <c r="C814" i="4"/>
  <c r="H576" i="4"/>
  <c r="F566" i="4"/>
  <c r="E813" i="4"/>
  <c r="G814" i="4"/>
  <c r="D813" i="4"/>
  <c r="H814" i="4"/>
  <c r="G566" i="4"/>
  <c r="F813" i="4"/>
  <c r="H566" i="4"/>
  <c r="G680" i="4"/>
  <c r="C680" i="4"/>
  <c r="C689" i="4" s="1"/>
  <c r="F680" i="4"/>
  <c r="H680" i="4"/>
  <c r="E680" i="4"/>
  <c r="H617" i="4"/>
  <c r="H656" i="4"/>
  <c r="C656" i="4"/>
  <c r="G656" i="4"/>
  <c r="F656" i="4"/>
  <c r="E656" i="4"/>
  <c r="H644" i="4"/>
  <c r="H645" i="4" s="1"/>
  <c r="D656" i="4"/>
  <c r="G644" i="4"/>
  <c r="G645" i="4" s="1"/>
  <c r="F644" i="4"/>
  <c r="F645" i="4" s="1"/>
  <c r="E644" i="4"/>
  <c r="E645" i="4" s="1"/>
  <c r="D644" i="4"/>
  <c r="D645" i="4" s="1"/>
  <c r="C644" i="4"/>
  <c r="C645" i="4" s="1"/>
  <c r="E583" i="4"/>
  <c r="D576" i="4"/>
  <c r="H485" i="4"/>
  <c r="G587" i="4"/>
  <c r="D587" i="4"/>
  <c r="H519" i="4"/>
  <c r="D459" i="4"/>
  <c r="C597" i="4"/>
  <c r="H459" i="4"/>
  <c r="D476" i="4"/>
  <c r="D583" i="4"/>
  <c r="H597" i="4"/>
  <c r="E485" i="4"/>
  <c r="E519" i="4"/>
  <c r="G597" i="4"/>
  <c r="F597" i="4"/>
  <c r="E597" i="4"/>
  <c r="D597" i="4"/>
  <c r="F583" i="4"/>
  <c r="G583" i="4"/>
  <c r="H587" i="4"/>
  <c r="E587" i="4"/>
  <c r="G576" i="4"/>
  <c r="F576" i="4"/>
  <c r="E576" i="4"/>
  <c r="H583" i="4"/>
  <c r="F587" i="4"/>
  <c r="D466" i="4"/>
  <c r="F469" i="4"/>
  <c r="F476" i="4"/>
  <c r="H205" i="4"/>
  <c r="E476" i="4"/>
  <c r="D480" i="4"/>
  <c r="E459" i="4"/>
  <c r="G466" i="4"/>
  <c r="G473" i="4"/>
  <c r="E466" i="4"/>
  <c r="G469" i="4"/>
  <c r="G94" i="4"/>
  <c r="F466" i="4"/>
  <c r="H469" i="4"/>
  <c r="H94" i="4"/>
  <c r="O78" i="4" s="1"/>
  <c r="D519" i="4"/>
  <c r="D454" i="4"/>
  <c r="F459" i="4"/>
  <c r="H466" i="4"/>
  <c r="F485" i="4"/>
  <c r="F519" i="4"/>
  <c r="E454" i="4"/>
  <c r="G459" i="4"/>
  <c r="E480" i="4"/>
  <c r="G485" i="4"/>
  <c r="E516" i="4"/>
  <c r="G519" i="4"/>
  <c r="E469" i="4"/>
  <c r="H516" i="4"/>
  <c r="H506" i="4"/>
  <c r="H500" i="4"/>
  <c r="H480" i="4"/>
  <c r="H454" i="4"/>
  <c r="G516" i="4"/>
  <c r="G506" i="4"/>
  <c r="G500" i="4"/>
  <c r="G480" i="4"/>
  <c r="G454" i="4"/>
  <c r="D485" i="4"/>
  <c r="D469" i="4"/>
  <c r="F516" i="4"/>
  <c r="F506" i="4"/>
  <c r="F500" i="4"/>
  <c r="F480" i="4"/>
  <c r="F454" i="4"/>
  <c r="D516" i="4"/>
  <c r="D500" i="4"/>
  <c r="E506" i="4"/>
  <c r="E500" i="4"/>
  <c r="D506" i="4"/>
  <c r="E269" i="4"/>
  <c r="H355" i="4"/>
  <c r="E301" i="4"/>
  <c r="G269" i="4"/>
  <c r="F364" i="4"/>
  <c r="D355" i="4"/>
  <c r="E290" i="4"/>
  <c r="G310" i="4"/>
  <c r="G288" i="4"/>
  <c r="D323" i="4"/>
  <c r="F301" i="4"/>
  <c r="H310" i="4"/>
  <c r="D311" i="4"/>
  <c r="F283" i="4"/>
  <c r="G301" i="4"/>
  <c r="F309" i="4"/>
  <c r="E282" i="4"/>
  <c r="E304" i="4"/>
  <c r="H275" i="4"/>
  <c r="F303" i="4"/>
  <c r="F275" i="4"/>
  <c r="D364" i="4"/>
  <c r="G296" i="4"/>
  <c r="E268" i="4"/>
  <c r="C301" i="4"/>
  <c r="E296" i="4"/>
  <c r="H267" i="4"/>
  <c r="C309" i="4"/>
  <c r="E308" i="4"/>
  <c r="D303" i="4"/>
  <c r="F295" i="4"/>
  <c r="E288" i="4"/>
  <c r="G280" i="4"/>
  <c r="E274" i="4"/>
  <c r="E266" i="4"/>
  <c r="H307" i="4"/>
  <c r="D295" i="4"/>
  <c r="E280" i="4"/>
  <c r="G272" i="4"/>
  <c r="G264" i="4"/>
  <c r="E321" i="4"/>
  <c r="F355" i="4"/>
  <c r="F323" i="4"/>
  <c r="C310" i="4"/>
  <c r="C285" i="4"/>
  <c r="F307" i="4"/>
  <c r="E300" i="4"/>
  <c r="F279" i="4"/>
  <c r="E272" i="4"/>
  <c r="E264" i="4"/>
  <c r="C277" i="4"/>
  <c r="E306" i="4"/>
  <c r="H299" i="4"/>
  <c r="E292" i="4"/>
  <c r="F285" i="4"/>
  <c r="D279" i="4"/>
  <c r="F271" i="4"/>
  <c r="H323" i="4"/>
  <c r="E310" i="4"/>
  <c r="C269" i="4"/>
  <c r="G304" i="4"/>
  <c r="F299" i="4"/>
  <c r="H291" i="4"/>
  <c r="E284" i="4"/>
  <c r="F277" i="4"/>
  <c r="D271" i="4"/>
  <c r="E323" i="4"/>
  <c r="F311" i="4"/>
  <c r="F304" i="4"/>
  <c r="E298" i="4"/>
  <c r="F291" i="4"/>
  <c r="H283" i="4"/>
  <c r="E276" i="4"/>
  <c r="F269" i="4"/>
  <c r="C307" i="4"/>
  <c r="C283" i="4"/>
  <c r="C267" i="4"/>
  <c r="D301" i="4"/>
  <c r="H297" i="4"/>
  <c r="G294" i="4"/>
  <c r="G286" i="4"/>
  <c r="H281" i="4"/>
  <c r="G278" i="4"/>
  <c r="H265" i="4"/>
  <c r="C306" i="4"/>
  <c r="C298" i="4"/>
  <c r="C290" i="4"/>
  <c r="C282" i="4"/>
  <c r="C274" i="4"/>
  <c r="C266" i="4"/>
  <c r="G313" i="4"/>
  <c r="F310" i="4"/>
  <c r="H308" i="4"/>
  <c r="E307" i="4"/>
  <c r="G305" i="4"/>
  <c r="D304" i="4"/>
  <c r="H300" i="4"/>
  <c r="E299" i="4"/>
  <c r="G297" i="4"/>
  <c r="D296" i="4"/>
  <c r="F294" i="4"/>
  <c r="H292" i="4"/>
  <c r="E291" i="4"/>
  <c r="D288" i="4"/>
  <c r="F286" i="4"/>
  <c r="H284" i="4"/>
  <c r="E283" i="4"/>
  <c r="G281" i="4"/>
  <c r="D280" i="4"/>
  <c r="F278" i="4"/>
  <c r="H276" i="4"/>
  <c r="E275" i="4"/>
  <c r="G273" i="4"/>
  <c r="D272" i="4"/>
  <c r="F270" i="4"/>
  <c r="H268" i="4"/>
  <c r="E267" i="4"/>
  <c r="G265" i="4"/>
  <c r="D264" i="4"/>
  <c r="H327" i="4"/>
  <c r="H321" i="4"/>
  <c r="C264" i="4"/>
  <c r="C299" i="4"/>
  <c r="C291" i="4"/>
  <c r="C275" i="4"/>
  <c r="H313" i="4"/>
  <c r="D309" i="4"/>
  <c r="H305" i="4"/>
  <c r="D285" i="4"/>
  <c r="D277" i="4"/>
  <c r="H273" i="4"/>
  <c r="G270" i="4"/>
  <c r="D269" i="4"/>
  <c r="F267" i="4"/>
  <c r="E364" i="4"/>
  <c r="C313" i="4"/>
  <c r="C305" i="4"/>
  <c r="C297" i="4"/>
  <c r="C281" i="4"/>
  <c r="C273" i="4"/>
  <c r="C265" i="4"/>
  <c r="F313" i="4"/>
  <c r="H311" i="4"/>
  <c r="G308" i="4"/>
  <c r="D307" i="4"/>
  <c r="F305" i="4"/>
  <c r="H303" i="4"/>
  <c r="G300" i="4"/>
  <c r="D299" i="4"/>
  <c r="F297" i="4"/>
  <c r="H295" i="4"/>
  <c r="E294" i="4"/>
  <c r="G292" i="4"/>
  <c r="D291" i="4"/>
  <c r="E286" i="4"/>
  <c r="G284" i="4"/>
  <c r="D283" i="4"/>
  <c r="F281" i="4"/>
  <c r="H279" i="4"/>
  <c r="E278" i="4"/>
  <c r="G276" i="4"/>
  <c r="D275" i="4"/>
  <c r="F273" i="4"/>
  <c r="H271" i="4"/>
  <c r="E270" i="4"/>
  <c r="G268" i="4"/>
  <c r="D267" i="4"/>
  <c r="F265" i="4"/>
  <c r="D321" i="4"/>
  <c r="G355" i="4"/>
  <c r="G327" i="4"/>
  <c r="G323" i="4"/>
  <c r="G321" i="4"/>
  <c r="C304" i="4"/>
  <c r="C296" i="4"/>
  <c r="C288" i="4"/>
  <c r="C280" i="4"/>
  <c r="C272" i="4"/>
  <c r="E313" i="4"/>
  <c r="G311" i="4"/>
  <c r="D310" i="4"/>
  <c r="F308" i="4"/>
  <c r="H306" i="4"/>
  <c r="E305" i="4"/>
  <c r="G303" i="4"/>
  <c r="F300" i="4"/>
  <c r="H298" i="4"/>
  <c r="E297" i="4"/>
  <c r="G295" i="4"/>
  <c r="D294" i="4"/>
  <c r="F292" i="4"/>
  <c r="H290" i="4"/>
  <c r="D286" i="4"/>
  <c r="F284" i="4"/>
  <c r="H282" i="4"/>
  <c r="E281" i="4"/>
  <c r="G279" i="4"/>
  <c r="D278" i="4"/>
  <c r="F276" i="4"/>
  <c r="H274" i="4"/>
  <c r="E273" i="4"/>
  <c r="G271" i="4"/>
  <c r="D270" i="4"/>
  <c r="F268" i="4"/>
  <c r="H266" i="4"/>
  <c r="E265" i="4"/>
  <c r="F327" i="4"/>
  <c r="F321" i="4"/>
  <c r="G364" i="4"/>
  <c r="C311" i="4"/>
  <c r="C295" i="4"/>
  <c r="C279" i="4"/>
  <c r="D313" i="4"/>
  <c r="H309" i="4"/>
  <c r="G306" i="4"/>
  <c r="H301" i="4"/>
  <c r="G298" i="4"/>
  <c r="D297" i="4"/>
  <c r="G290" i="4"/>
  <c r="H285" i="4"/>
  <c r="G282" i="4"/>
  <c r="D281" i="4"/>
  <c r="H277" i="4"/>
  <c r="G274" i="4"/>
  <c r="D273" i="4"/>
  <c r="H269" i="4"/>
  <c r="G266" i="4"/>
  <c r="D327" i="4"/>
  <c r="E355" i="4"/>
  <c r="E327" i="4"/>
  <c r="C303" i="4"/>
  <c r="C271" i="4"/>
  <c r="D305" i="4"/>
  <c r="D265" i="4"/>
  <c r="C294" i="4"/>
  <c r="C286" i="4"/>
  <c r="C278" i="4"/>
  <c r="C270" i="4"/>
  <c r="E311" i="4"/>
  <c r="G309" i="4"/>
  <c r="D308" i="4"/>
  <c r="F306" i="4"/>
  <c r="H304" i="4"/>
  <c r="E303" i="4"/>
  <c r="D300" i="4"/>
  <c r="F298" i="4"/>
  <c r="H296" i="4"/>
  <c r="E295" i="4"/>
  <c r="D292" i="4"/>
  <c r="F290" i="4"/>
  <c r="H288" i="4"/>
  <c r="G285" i="4"/>
  <c r="D284" i="4"/>
  <c r="F282" i="4"/>
  <c r="H280" i="4"/>
  <c r="E279" i="4"/>
  <c r="G277" i="4"/>
  <c r="D276" i="4"/>
  <c r="F274" i="4"/>
  <c r="H272" i="4"/>
  <c r="E271" i="4"/>
  <c r="D268" i="4"/>
  <c r="F266" i="4"/>
  <c r="H264" i="4"/>
  <c r="H364" i="4"/>
  <c r="C308" i="4"/>
  <c r="C300" i="4"/>
  <c r="C292" i="4"/>
  <c r="C284" i="4"/>
  <c r="C276" i="4"/>
  <c r="C268" i="4"/>
  <c r="E309" i="4"/>
  <c r="G307" i="4"/>
  <c r="D306" i="4"/>
  <c r="G299" i="4"/>
  <c r="D298" i="4"/>
  <c r="F296" i="4"/>
  <c r="H294" i="4"/>
  <c r="G291" i="4"/>
  <c r="D290" i="4"/>
  <c r="F288" i="4"/>
  <c r="H286" i="4"/>
  <c r="E285" i="4"/>
  <c r="G283" i="4"/>
  <c r="D282" i="4"/>
  <c r="F280" i="4"/>
  <c r="H278" i="4"/>
  <c r="E277" i="4"/>
  <c r="G275" i="4"/>
  <c r="D274" i="4"/>
  <c r="F272" i="4"/>
  <c r="H270" i="4"/>
  <c r="G267" i="4"/>
  <c r="D266" i="4"/>
  <c r="F264" i="4"/>
  <c r="D212" i="4"/>
  <c r="D783" i="4" s="1"/>
  <c r="F217" i="4"/>
  <c r="C173" i="4"/>
  <c r="E173" i="4"/>
  <c r="G162" i="4"/>
  <c r="H173" i="4"/>
  <c r="G173" i="4"/>
  <c r="H212" i="4"/>
  <c r="H783" i="4" s="1"/>
  <c r="C162" i="4"/>
  <c r="D173" i="4"/>
  <c r="E250" i="4"/>
  <c r="D227" i="4"/>
  <c r="K227" i="4" s="1"/>
  <c r="E99" i="4"/>
  <c r="L83" i="4" s="1"/>
  <c r="C125" i="4"/>
  <c r="F99" i="4"/>
  <c r="M83" i="4" s="1"/>
  <c r="D125" i="4"/>
  <c r="E212" i="4"/>
  <c r="E783" i="4" s="1"/>
  <c r="G217" i="4"/>
  <c r="C88" i="4"/>
  <c r="G125" i="4"/>
  <c r="F212" i="4"/>
  <c r="F783" i="4" s="1"/>
  <c r="H217" i="4"/>
  <c r="D191" i="4"/>
  <c r="D88" i="4"/>
  <c r="C217" i="4"/>
  <c r="E186" i="4"/>
  <c r="G88" i="4"/>
  <c r="D217" i="4"/>
  <c r="H125" i="4"/>
  <c r="C191" i="4"/>
  <c r="H88" i="4"/>
  <c r="H146" i="4"/>
  <c r="H162" i="4" s="1"/>
  <c r="G191" i="4"/>
  <c r="F250" i="4"/>
  <c r="G198" i="4"/>
  <c r="G781" i="4" s="1"/>
  <c r="D198" i="4"/>
  <c r="D781" i="4" s="1"/>
  <c r="H198" i="4"/>
  <c r="H781" i="4" s="1"/>
  <c r="F201" i="4"/>
  <c r="H187" i="4"/>
  <c r="H191" i="4" s="1"/>
  <c r="E88" i="4"/>
  <c r="C99" i="4"/>
  <c r="J83" i="4" s="1"/>
  <c r="E125" i="4"/>
  <c r="C201" i="4"/>
  <c r="G201" i="4"/>
  <c r="C212" i="4"/>
  <c r="C783" i="4" s="1"/>
  <c r="C789" i="4" s="1"/>
  <c r="G212" i="4"/>
  <c r="G783" i="4" s="1"/>
  <c r="E217" i="4"/>
  <c r="C186" i="4"/>
  <c r="G186" i="4"/>
  <c r="E191" i="4"/>
  <c r="F227" i="4"/>
  <c r="M227" i="4" s="1"/>
  <c r="C198" i="4"/>
  <c r="C781" i="4" s="1"/>
  <c r="C787" i="4" s="1"/>
  <c r="E201" i="4"/>
  <c r="E227" i="4"/>
  <c r="L227" i="4" s="1"/>
  <c r="F88" i="4"/>
  <c r="D99" i="4"/>
  <c r="K83" i="4" s="1"/>
  <c r="F125" i="4"/>
  <c r="F198" i="4"/>
  <c r="F781" i="4" s="1"/>
  <c r="D201" i="4"/>
  <c r="H201" i="4"/>
  <c r="H183" i="4"/>
  <c r="H186" i="4" s="1"/>
  <c r="D208" i="4"/>
  <c r="D782" i="4" s="1"/>
  <c r="E162" i="4"/>
  <c r="E198" i="4"/>
  <c r="E781" i="4" s="1"/>
  <c r="E208" i="4"/>
  <c r="E782" i="4" s="1"/>
  <c r="F162" i="4"/>
  <c r="D162" i="4"/>
  <c r="F173" i="4"/>
  <c r="D186" i="4"/>
  <c r="F186" i="4"/>
  <c r="F191" i="4"/>
  <c r="F208" i="4"/>
  <c r="F782" i="4" s="1"/>
  <c r="C208" i="4"/>
  <c r="C782" i="4" s="1"/>
  <c r="C788" i="4" s="1"/>
  <c r="C250" i="4"/>
  <c r="G250" i="4"/>
  <c r="D250" i="4"/>
  <c r="H250" i="4"/>
  <c r="D4" i="4"/>
  <c r="E4" i="4" s="1"/>
  <c r="F94" i="2"/>
  <c r="D152" i="2"/>
  <c r="F152" i="2"/>
  <c r="F200" i="2"/>
  <c r="F201" i="2" s="1"/>
  <c r="F77" i="2"/>
  <c r="F128" i="2"/>
  <c r="D128" i="2"/>
  <c r="H128" i="2"/>
  <c r="C200" i="2"/>
  <c r="G200" i="2"/>
  <c r="G201" i="2" s="1"/>
  <c r="C5" i="3"/>
  <c r="F58" i="3"/>
  <c r="E208" i="3"/>
  <c r="F186" i="3"/>
  <c r="F227" i="3"/>
  <c r="G250" i="3"/>
  <c r="C58" i="3"/>
  <c r="G58" i="3"/>
  <c r="G62" i="3" s="1"/>
  <c r="D88" i="3"/>
  <c r="H88" i="3"/>
  <c r="E228" i="3"/>
  <c r="D125" i="3"/>
  <c r="D139" i="3" s="1"/>
  <c r="H125" i="3"/>
  <c r="F198" i="3"/>
  <c r="D201" i="3"/>
  <c r="H201" i="3"/>
  <c r="F208" i="3"/>
  <c r="D212" i="3"/>
  <c r="H212" i="3"/>
  <c r="F217" i="3"/>
  <c r="D186" i="3"/>
  <c r="G186" i="3"/>
  <c r="H250" i="3"/>
  <c r="G94" i="3"/>
  <c r="G227" i="3" s="1"/>
  <c r="G230" i="3" s="1"/>
  <c r="G231" i="3" s="1"/>
  <c r="E125" i="3"/>
  <c r="F162" i="3"/>
  <c r="C208" i="3"/>
  <c r="C217" i="3"/>
  <c r="G217" i="3"/>
  <c r="E186" i="3"/>
  <c r="E169" i="2"/>
  <c r="C201" i="2"/>
  <c r="G128" i="2"/>
  <c r="H152" i="2"/>
  <c r="E77" i="2"/>
  <c r="E94" i="2" s="1"/>
  <c r="C162" i="3"/>
  <c r="C202" i="3" s="1"/>
  <c r="G162" i="3"/>
  <c r="D162" i="3"/>
  <c r="D208" i="3"/>
  <c r="D217" i="3"/>
  <c r="H217" i="3"/>
  <c r="G60" i="3"/>
  <c r="C105" i="3"/>
  <c r="E60" i="3"/>
  <c r="E62" i="3"/>
  <c r="C62" i="3"/>
  <c r="C60" i="3"/>
  <c r="H62" i="3"/>
  <c r="H60" i="3"/>
  <c r="E212" i="3"/>
  <c r="E217" i="3"/>
  <c r="D5" i="3"/>
  <c r="E4" i="3"/>
  <c r="G251" i="3"/>
  <c r="F228" i="3"/>
  <c r="F230" i="3" s="1"/>
  <c r="F231" i="3" s="1"/>
  <c r="F251" i="3" s="1"/>
  <c r="G173" i="3"/>
  <c r="C251" i="3"/>
  <c r="C252" i="3" s="1"/>
  <c r="D223" i="3" s="1"/>
  <c r="D252" i="3" s="1"/>
  <c r="E223" i="3" s="1"/>
  <c r="E252" i="3" s="1"/>
  <c r="F223" i="3" s="1"/>
  <c r="F105" i="3"/>
  <c r="H169" i="2"/>
  <c r="F169" i="2"/>
  <c r="D94" i="2"/>
  <c r="H94" i="2"/>
  <c r="E128" i="2"/>
  <c r="C152" i="2"/>
  <c r="C169" i="2" s="1"/>
  <c r="G152" i="2"/>
  <c r="G169" i="2" s="1"/>
  <c r="D62" i="3"/>
  <c r="D60" i="3"/>
  <c r="D227" i="3"/>
  <c r="D230" i="3" s="1"/>
  <c r="D231" i="3" s="1"/>
  <c r="D251" i="3" s="1"/>
  <c r="C125" i="3"/>
  <c r="C139" i="3" s="1"/>
  <c r="G125" i="3"/>
  <c r="G139" i="3" s="1"/>
  <c r="F139" i="3"/>
  <c r="H139" i="3"/>
  <c r="G202" i="3"/>
  <c r="C173" i="3"/>
  <c r="C77" i="2"/>
  <c r="C94" i="2" s="1"/>
  <c r="D169" i="2"/>
  <c r="D201" i="2"/>
  <c r="F60" i="3"/>
  <c r="F62" i="3"/>
  <c r="E88" i="3"/>
  <c r="E230" i="3"/>
  <c r="E231" i="3" s="1"/>
  <c r="E251" i="3" s="1"/>
  <c r="E139" i="3"/>
  <c r="F202" i="3"/>
  <c r="E162" i="3"/>
  <c r="C191" i="3"/>
  <c r="G191" i="3"/>
  <c r="H94" i="3"/>
  <c r="H208" i="3" s="1"/>
  <c r="D99" i="3"/>
  <c r="D105" i="3" s="1"/>
  <c r="H151" i="3"/>
  <c r="D173" i="3"/>
  <c r="H173" i="3"/>
  <c r="D198" i="3"/>
  <c r="E99" i="3"/>
  <c r="H146" i="3"/>
  <c r="E173" i="3"/>
  <c r="E213" i="3" s="1"/>
  <c r="F173" i="3"/>
  <c r="C881" i="4" l="1"/>
  <c r="C889" i="4" s="1"/>
  <c r="J231" i="4"/>
  <c r="H618" i="4"/>
  <c r="O247" i="4"/>
  <c r="D618" i="4"/>
  <c r="K247" i="4"/>
  <c r="G618" i="4"/>
  <c r="N247" i="4"/>
  <c r="E618" i="4"/>
  <c r="L247" i="4"/>
  <c r="C618" i="4"/>
  <c r="J247" i="4"/>
  <c r="F618" i="4"/>
  <c r="M247" i="4"/>
  <c r="E640" i="4"/>
  <c r="L77" i="4"/>
  <c r="D640" i="4"/>
  <c r="K77" i="4"/>
  <c r="F640" i="4"/>
  <c r="M77" i="4"/>
  <c r="G640" i="4"/>
  <c r="N77" i="4"/>
  <c r="C640" i="4"/>
  <c r="J77" i="4"/>
  <c r="G227" i="4"/>
  <c r="N78" i="4"/>
  <c r="H640" i="4"/>
  <c r="O77" i="4"/>
  <c r="D854" i="4"/>
  <c r="H854" i="4"/>
  <c r="D890" i="4"/>
  <c r="G854" i="4"/>
  <c r="F854" i="4"/>
  <c r="E854" i="4"/>
  <c r="G983" i="4"/>
  <c r="E983" i="4"/>
  <c r="F983" i="4"/>
  <c r="H983" i="4"/>
  <c r="E984" i="4"/>
  <c r="F984" i="4"/>
  <c r="D984" i="4"/>
  <c r="G984" i="4"/>
  <c r="H984" i="4"/>
  <c r="D983" i="4"/>
  <c r="E890" i="4"/>
  <c r="C616" i="4"/>
  <c r="C885" i="4"/>
  <c r="C893" i="4" s="1"/>
  <c r="G890" i="4"/>
  <c r="H890" i="4"/>
  <c r="F890" i="4"/>
  <c r="D943" i="4"/>
  <c r="E932" i="4"/>
  <c r="E951" i="4"/>
  <c r="E943" i="4"/>
  <c r="G932" i="4"/>
  <c r="G951" i="4"/>
  <c r="C932" i="4"/>
  <c r="C953" i="4" s="1"/>
  <c r="C951" i="4"/>
  <c r="G943" i="4"/>
  <c r="D932" i="4"/>
  <c r="D951" i="4"/>
  <c r="H932" i="4"/>
  <c r="H951" i="4"/>
  <c r="F932" i="4"/>
  <c r="F951" i="4"/>
  <c r="H943" i="4"/>
  <c r="F943" i="4"/>
  <c r="G287" i="4"/>
  <c r="H341" i="4"/>
  <c r="H681" i="4"/>
  <c r="G341" i="4"/>
  <c r="F287" i="4"/>
  <c r="C918" i="4"/>
  <c r="C938" i="4" s="1"/>
  <c r="E681" i="4"/>
  <c r="E341" i="4"/>
  <c r="E35" i="4"/>
  <c r="L29" i="4" s="1"/>
  <c r="E918" i="4"/>
  <c r="E917" i="4"/>
  <c r="E921" i="4"/>
  <c r="E920" i="4"/>
  <c r="C35" i="4"/>
  <c r="F35" i="4"/>
  <c r="M29" i="4" s="1"/>
  <c r="F917" i="4"/>
  <c r="F918" i="4"/>
  <c r="F921" i="4"/>
  <c r="F920" i="4"/>
  <c r="G35" i="4"/>
  <c r="N29" i="4" s="1"/>
  <c r="G918" i="4"/>
  <c r="G921" i="4"/>
  <c r="G917" i="4"/>
  <c r="G920" i="4"/>
  <c r="D921" i="4"/>
  <c r="D920" i="4"/>
  <c r="D918" i="4"/>
  <c r="D917" i="4"/>
  <c r="C681" i="4"/>
  <c r="C690" i="4" s="1"/>
  <c r="H35" i="4"/>
  <c r="O29" i="4" s="1"/>
  <c r="H920" i="4"/>
  <c r="H921" i="4"/>
  <c r="H918" i="4"/>
  <c r="H917" i="4"/>
  <c r="D924" i="4"/>
  <c r="D923" i="4"/>
  <c r="F924" i="4"/>
  <c r="F923" i="4"/>
  <c r="E924" i="4"/>
  <c r="E923" i="4"/>
  <c r="F341" i="4"/>
  <c r="C923" i="4"/>
  <c r="C944" i="4" s="1"/>
  <c r="C924" i="4"/>
  <c r="C945" i="4" s="1"/>
  <c r="D341" i="4"/>
  <c r="C920" i="4"/>
  <c r="C941" i="4" s="1"/>
  <c r="C921" i="4"/>
  <c r="C942" i="4" s="1"/>
  <c r="D681" i="4"/>
  <c r="D287" i="4"/>
  <c r="D35" i="4"/>
  <c r="K29" i="4" s="1"/>
  <c r="E852" i="4"/>
  <c r="E856" i="4"/>
  <c r="F852" i="4"/>
  <c r="F856" i="4"/>
  <c r="D856" i="4"/>
  <c r="H856" i="4"/>
  <c r="G856" i="4"/>
  <c r="H857" i="4"/>
  <c r="D852" i="4"/>
  <c r="F857" i="4"/>
  <c r="E857" i="4"/>
  <c r="H852" i="4"/>
  <c r="G857" i="4"/>
  <c r="D857" i="4"/>
  <c r="G852" i="4"/>
  <c r="G208" i="4"/>
  <c r="G782" i="4" s="1"/>
  <c r="G788" i="4" s="1"/>
  <c r="H820" i="4"/>
  <c r="H819" i="4"/>
  <c r="E819" i="4"/>
  <c r="D820" i="4"/>
  <c r="D788" i="4"/>
  <c r="G820" i="4"/>
  <c r="G99" i="4"/>
  <c r="N83" i="4" s="1"/>
  <c r="F819" i="4"/>
  <c r="F820" i="4"/>
  <c r="C820" i="4"/>
  <c r="D789" i="4"/>
  <c r="D819" i="4"/>
  <c r="E820" i="4"/>
  <c r="G819" i="4"/>
  <c r="H689" i="4"/>
  <c r="H787" i="4"/>
  <c r="F789" i="4"/>
  <c r="D787" i="4"/>
  <c r="E788" i="4"/>
  <c r="G787" i="4"/>
  <c r="E787" i="4"/>
  <c r="F788" i="4"/>
  <c r="G789" i="4"/>
  <c r="H789" i="4"/>
  <c r="G476" i="4"/>
  <c r="E789" i="4"/>
  <c r="E641" i="4"/>
  <c r="E642" i="4" s="1"/>
  <c r="E812" i="4"/>
  <c r="F787" i="4"/>
  <c r="F641" i="4"/>
  <c r="F812" i="4"/>
  <c r="D641" i="4"/>
  <c r="D812" i="4"/>
  <c r="C641" i="4"/>
  <c r="C812" i="4"/>
  <c r="C818" i="4" s="1"/>
  <c r="E689" i="4"/>
  <c r="F689" i="4"/>
  <c r="D689" i="4"/>
  <c r="G689" i="4"/>
  <c r="F650" i="4"/>
  <c r="F657" i="4" s="1"/>
  <c r="E650" i="4"/>
  <c r="E657" i="4" s="1"/>
  <c r="D650" i="4"/>
  <c r="D657" i="4" s="1"/>
  <c r="H650" i="4"/>
  <c r="G650" i="4"/>
  <c r="C650" i="4"/>
  <c r="C657" i="4" s="1"/>
  <c r="H227" i="4"/>
  <c r="F230" i="4"/>
  <c r="M230" i="4" s="1"/>
  <c r="F565" i="4"/>
  <c r="D230" i="4"/>
  <c r="K230" i="4" s="1"/>
  <c r="D565" i="4"/>
  <c r="G565" i="4"/>
  <c r="E230" i="4"/>
  <c r="L230" i="4" s="1"/>
  <c r="E565" i="4"/>
  <c r="H476" i="4"/>
  <c r="F588" i="4"/>
  <c r="E588" i="4"/>
  <c r="D588" i="4"/>
  <c r="H588" i="4"/>
  <c r="G588" i="4"/>
  <c r="C251" i="4"/>
  <c r="J248" i="4" s="1"/>
  <c r="H208" i="4"/>
  <c r="H782" i="4" s="1"/>
  <c r="H788" i="4" s="1"/>
  <c r="H99" i="4"/>
  <c r="O83" i="4" s="1"/>
  <c r="F139" i="4"/>
  <c r="F507" i="4"/>
  <c r="E481" i="4"/>
  <c r="G470" i="4"/>
  <c r="C202" i="4"/>
  <c r="D481" i="4"/>
  <c r="E139" i="4"/>
  <c r="E507" i="4"/>
  <c r="F470" i="4"/>
  <c r="E470" i="4"/>
  <c r="G139" i="4"/>
  <c r="N107" i="4" s="1"/>
  <c r="G507" i="4"/>
  <c r="H470" i="4"/>
  <c r="D139" i="4"/>
  <c r="D507" i="4"/>
  <c r="D470" i="4"/>
  <c r="F481" i="4"/>
  <c r="H139" i="4"/>
  <c r="H507" i="4"/>
  <c r="C139" i="4"/>
  <c r="E213" i="4"/>
  <c r="E105" i="4"/>
  <c r="C179" i="4"/>
  <c r="C925" i="4" s="1"/>
  <c r="C946" i="4" s="1"/>
  <c r="G202" i="4"/>
  <c r="G179" i="4"/>
  <c r="G925" i="4" s="1"/>
  <c r="D105" i="4"/>
  <c r="F179" i="4"/>
  <c r="F925" i="4" s="1"/>
  <c r="D213" i="4"/>
  <c r="F213" i="4"/>
  <c r="F105" i="4"/>
  <c r="E202" i="4"/>
  <c r="D202" i="4"/>
  <c r="H202" i="4"/>
  <c r="H179" i="4"/>
  <c r="H925" i="4" s="1"/>
  <c r="C105" i="4"/>
  <c r="D5" i="4"/>
  <c r="C213" i="4"/>
  <c r="F202" i="4"/>
  <c r="E179" i="4"/>
  <c r="E925" i="4" s="1"/>
  <c r="E946" i="4" s="1"/>
  <c r="D179" i="4"/>
  <c r="D925" i="4" s="1"/>
  <c r="F4" i="4"/>
  <c r="E5" i="4"/>
  <c r="G208" i="3"/>
  <c r="D213" i="3"/>
  <c r="D202" i="3"/>
  <c r="E105" i="3"/>
  <c r="G99" i="3"/>
  <c r="G105" i="3" s="1"/>
  <c r="C213" i="3"/>
  <c r="C179" i="3"/>
  <c r="C219" i="3" s="1"/>
  <c r="E5" i="3"/>
  <c r="F4" i="3"/>
  <c r="F179" i="3"/>
  <c r="F219" i="3" s="1"/>
  <c r="F213" i="3"/>
  <c r="H162" i="3"/>
  <c r="D179" i="3"/>
  <c r="D219" i="3" s="1"/>
  <c r="F252" i="3"/>
  <c r="G223" i="3" s="1"/>
  <c r="G252" i="3" s="1"/>
  <c r="H223" i="3" s="1"/>
  <c r="H227" i="3"/>
  <c r="H230" i="3" s="1"/>
  <c r="H231" i="3" s="1"/>
  <c r="H251" i="3" s="1"/>
  <c r="H99" i="3"/>
  <c r="H105" i="3" s="1"/>
  <c r="E202" i="3"/>
  <c r="G213" i="3"/>
  <c r="G179" i="3"/>
  <c r="G219" i="3" s="1"/>
  <c r="E179" i="3"/>
  <c r="E219" i="3" s="1"/>
  <c r="G230" i="4" l="1"/>
  <c r="N230" i="4" s="1"/>
  <c r="N227" i="4"/>
  <c r="H230" i="4"/>
  <c r="O230" i="4" s="1"/>
  <c r="O227" i="4"/>
  <c r="D927" i="4"/>
  <c r="K85" i="4"/>
  <c r="C927" i="4"/>
  <c r="C948" i="4" s="1"/>
  <c r="J85" i="4"/>
  <c r="F926" i="4"/>
  <c r="M107" i="4"/>
  <c r="H926" i="4"/>
  <c r="O107" i="4"/>
  <c r="E926" i="4"/>
  <c r="L107" i="4"/>
  <c r="D926" i="4"/>
  <c r="K107" i="4"/>
  <c r="F927" i="4"/>
  <c r="M85" i="4"/>
  <c r="E927" i="4"/>
  <c r="L85" i="4"/>
  <c r="C926" i="4"/>
  <c r="C947" i="4" s="1"/>
  <c r="J107" i="4"/>
  <c r="C39" i="4"/>
  <c r="C293" i="4" s="1"/>
  <c r="J29" i="4"/>
  <c r="C619" i="4"/>
  <c r="E928" i="4"/>
  <c r="E975" i="4"/>
  <c r="F231" i="4"/>
  <c r="D231" i="4"/>
  <c r="H941" i="4"/>
  <c r="D938" i="4"/>
  <c r="F941" i="4"/>
  <c r="H953" i="4"/>
  <c r="F946" i="4"/>
  <c r="H946" i="4"/>
  <c r="D941" i="4"/>
  <c r="F942" i="4"/>
  <c r="E938" i="4"/>
  <c r="H938" i="4"/>
  <c r="F938" i="4"/>
  <c r="D953" i="4"/>
  <c r="G946" i="4"/>
  <c r="D942" i="4"/>
  <c r="E953" i="4"/>
  <c r="D946" i="4"/>
  <c r="E944" i="4"/>
  <c r="H942" i="4"/>
  <c r="G941" i="4"/>
  <c r="D945" i="4"/>
  <c r="F944" i="4"/>
  <c r="G942" i="4"/>
  <c r="F945" i="4"/>
  <c r="G938" i="4"/>
  <c r="E941" i="4"/>
  <c r="F953" i="4"/>
  <c r="E945" i="4"/>
  <c r="D944" i="4"/>
  <c r="E942" i="4"/>
  <c r="G953" i="4"/>
  <c r="C682" i="4"/>
  <c r="C691" i="4" s="1"/>
  <c r="E690" i="4"/>
  <c r="D690" i="4"/>
  <c r="C289" i="4"/>
  <c r="H690" i="4"/>
  <c r="G690" i="4"/>
  <c r="H812" i="4"/>
  <c r="H818" i="4" s="1"/>
  <c r="H923" i="4"/>
  <c r="H944" i="4" s="1"/>
  <c r="H924" i="4"/>
  <c r="H945" i="4" s="1"/>
  <c r="E39" i="4"/>
  <c r="E682" i="4"/>
  <c r="E289" i="4"/>
  <c r="F690" i="4"/>
  <c r="C683" i="4"/>
  <c r="C692" i="4" s="1"/>
  <c r="H39" i="4"/>
  <c r="O32" i="4" s="1"/>
  <c r="H343" i="4"/>
  <c r="H289" i="4"/>
  <c r="H682" i="4"/>
  <c r="G39" i="4"/>
  <c r="N32" i="4" s="1"/>
  <c r="G682" i="4"/>
  <c r="G289" i="4"/>
  <c r="G343" i="4"/>
  <c r="F39" i="4"/>
  <c r="F289" i="4"/>
  <c r="F682" i="4"/>
  <c r="F343" i="4"/>
  <c r="G844" i="4"/>
  <c r="G926" i="4"/>
  <c r="G213" i="4"/>
  <c r="G924" i="4"/>
  <c r="G945" i="4" s="1"/>
  <c r="G923" i="4"/>
  <c r="G944" i="4" s="1"/>
  <c r="D39" i="4"/>
  <c r="D343" i="4"/>
  <c r="E343" i="4"/>
  <c r="D682" i="4"/>
  <c r="D289" i="4"/>
  <c r="H432" i="4"/>
  <c r="H844" i="4"/>
  <c r="F432" i="4"/>
  <c r="F844" i="4"/>
  <c r="E432" i="4"/>
  <c r="E844" i="4"/>
  <c r="D432" i="4"/>
  <c r="D844" i="4"/>
  <c r="C432" i="4"/>
  <c r="C844" i="4"/>
  <c r="C853" i="4" s="1"/>
  <c r="E818" i="4"/>
  <c r="G481" i="4"/>
  <c r="G812" i="4"/>
  <c r="G818" i="4" s="1"/>
  <c r="G641" i="4"/>
  <c r="G642" i="4" s="1"/>
  <c r="G105" i="4"/>
  <c r="N85" i="4" s="1"/>
  <c r="F818" i="4"/>
  <c r="D818" i="4"/>
  <c r="D651" i="4"/>
  <c r="D658" i="4" s="1"/>
  <c r="D1015" i="4"/>
  <c r="F1018" i="4"/>
  <c r="F1016" i="4"/>
  <c r="D642" i="4"/>
  <c r="D975" i="4" s="1"/>
  <c r="E651" i="4"/>
  <c r="E658" i="4" s="1"/>
  <c r="E1015" i="4"/>
  <c r="F651" i="4"/>
  <c r="F658" i="4" s="1"/>
  <c r="F1015" i="4"/>
  <c r="E1018" i="4"/>
  <c r="E1016" i="4"/>
  <c r="C1018" i="4"/>
  <c r="C1016" i="4"/>
  <c r="D1018" i="4"/>
  <c r="D1016" i="4"/>
  <c r="C651" i="4"/>
  <c r="C658" i="4" s="1"/>
  <c r="C1015" i="4"/>
  <c r="C642" i="4"/>
  <c r="F642" i="4"/>
  <c r="F975" i="4" s="1"/>
  <c r="E646" i="4"/>
  <c r="E749" i="4"/>
  <c r="E750" i="4"/>
  <c r="E719" i="4"/>
  <c r="D406" i="4"/>
  <c r="E406" i="4"/>
  <c r="C395" i="4"/>
  <c r="E568" i="4"/>
  <c r="G657" i="4"/>
  <c r="H657" i="4"/>
  <c r="H213" i="4"/>
  <c r="H641" i="4"/>
  <c r="H565" i="4"/>
  <c r="D568" i="4"/>
  <c r="F568" i="4"/>
  <c r="H568" i="4"/>
  <c r="E231" i="4"/>
  <c r="C252" i="4"/>
  <c r="H481" i="4"/>
  <c r="E395" i="4"/>
  <c r="H105" i="4"/>
  <c r="O85" i="4" s="1"/>
  <c r="E219" i="4"/>
  <c r="G421" i="4"/>
  <c r="G429" i="4"/>
  <c r="G437" i="4"/>
  <c r="G445" i="4"/>
  <c r="G521" i="4"/>
  <c r="G418" i="4"/>
  <c r="G426" i="4"/>
  <c r="G434" i="4"/>
  <c r="G442" i="4"/>
  <c r="G415" i="4"/>
  <c r="G423" i="4"/>
  <c r="G439" i="4"/>
  <c r="G420" i="4"/>
  <c r="G428" i="4"/>
  <c r="G436" i="4"/>
  <c r="G440" i="4"/>
  <c r="G417" i="4"/>
  <c r="G433" i="4"/>
  <c r="G416" i="4"/>
  <c r="G424" i="4"/>
  <c r="G422" i="4"/>
  <c r="G430" i="4"/>
  <c r="G438" i="4"/>
  <c r="G446" i="4"/>
  <c r="G419" i="4"/>
  <c r="G427" i="4"/>
  <c r="G435" i="4"/>
  <c r="G443" i="4"/>
  <c r="G425" i="4"/>
  <c r="G431" i="4"/>
  <c r="G444" i="4"/>
  <c r="G441" i="4"/>
  <c r="C406" i="4"/>
  <c r="F256" i="4"/>
  <c r="F487" i="4"/>
  <c r="F387" i="4"/>
  <c r="F403" i="4"/>
  <c r="F411" i="4"/>
  <c r="F376" i="4"/>
  <c r="F392" i="4"/>
  <c r="F400" i="4"/>
  <c r="F408" i="4"/>
  <c r="F381" i="4"/>
  <c r="F389" i="4"/>
  <c r="F397" i="4"/>
  <c r="F378" i="4"/>
  <c r="F386" i="4"/>
  <c r="F402" i="4"/>
  <c r="F383" i="4"/>
  <c r="F399" i="4"/>
  <c r="F407" i="4"/>
  <c r="F382" i="4"/>
  <c r="F398" i="4"/>
  <c r="F380" i="4"/>
  <c r="F388" i="4"/>
  <c r="F396" i="4"/>
  <c r="F404" i="4"/>
  <c r="F412" i="4"/>
  <c r="F390" i="4"/>
  <c r="F377" i="4"/>
  <c r="F385" i="4"/>
  <c r="F393" i="4"/>
  <c r="F409" i="4"/>
  <c r="F401" i="4"/>
  <c r="F410" i="4"/>
  <c r="F394" i="4"/>
  <c r="F391" i="4"/>
  <c r="F379" i="4"/>
  <c r="F384" i="4"/>
  <c r="F405" i="4"/>
  <c r="C417" i="4"/>
  <c r="C425" i="4"/>
  <c r="C433" i="4"/>
  <c r="C441" i="4"/>
  <c r="C418" i="4"/>
  <c r="C426" i="4"/>
  <c r="C434" i="4"/>
  <c r="C442" i="4"/>
  <c r="C419" i="4"/>
  <c r="C427" i="4"/>
  <c r="C435" i="4"/>
  <c r="C443" i="4"/>
  <c r="C420" i="4"/>
  <c r="C428" i="4"/>
  <c r="C436" i="4"/>
  <c r="C421" i="4"/>
  <c r="C429" i="4"/>
  <c r="C437" i="4"/>
  <c r="C445" i="4"/>
  <c r="C440" i="4"/>
  <c r="C422" i="4"/>
  <c r="C430" i="4"/>
  <c r="C438" i="4"/>
  <c r="C446" i="4"/>
  <c r="C416" i="4"/>
  <c r="C423" i="4"/>
  <c r="C439" i="4"/>
  <c r="C415" i="4"/>
  <c r="C424" i="4"/>
  <c r="C444" i="4"/>
  <c r="C431" i="4"/>
  <c r="D521" i="4"/>
  <c r="D420" i="4"/>
  <c r="D428" i="4"/>
  <c r="D436" i="4"/>
  <c r="D444" i="4"/>
  <c r="D417" i="4"/>
  <c r="D433" i="4"/>
  <c r="D422" i="4"/>
  <c r="D430" i="4"/>
  <c r="D438" i="4"/>
  <c r="D446" i="4"/>
  <c r="D419" i="4"/>
  <c r="D427" i="4"/>
  <c r="D435" i="4"/>
  <c r="D443" i="4"/>
  <c r="D416" i="4"/>
  <c r="D424" i="4"/>
  <c r="D440" i="4"/>
  <c r="D421" i="4"/>
  <c r="D429" i="4"/>
  <c r="D437" i="4"/>
  <c r="D445" i="4"/>
  <c r="D423" i="4"/>
  <c r="D418" i="4"/>
  <c r="D426" i="4"/>
  <c r="D434" i="4"/>
  <c r="D442" i="4"/>
  <c r="D415" i="4"/>
  <c r="D439" i="4"/>
  <c r="D441" i="4"/>
  <c r="D425" i="4"/>
  <c r="D431" i="4"/>
  <c r="H416" i="4"/>
  <c r="H424" i="4"/>
  <c r="H440" i="4"/>
  <c r="H421" i="4"/>
  <c r="H429" i="4"/>
  <c r="H437" i="4"/>
  <c r="H445" i="4"/>
  <c r="H521" i="4"/>
  <c r="H418" i="4"/>
  <c r="H426" i="4"/>
  <c r="H434" i="4"/>
  <c r="H442" i="4"/>
  <c r="H415" i="4"/>
  <c r="H423" i="4"/>
  <c r="H439" i="4"/>
  <c r="H435" i="4"/>
  <c r="H420" i="4"/>
  <c r="H428" i="4"/>
  <c r="H436" i="4"/>
  <c r="H443" i="4"/>
  <c r="H417" i="4"/>
  <c r="H433" i="4"/>
  <c r="H427" i="4"/>
  <c r="H422" i="4"/>
  <c r="H430" i="4"/>
  <c r="H438" i="4"/>
  <c r="H446" i="4"/>
  <c r="H419" i="4"/>
  <c r="H441" i="4"/>
  <c r="H444" i="4"/>
  <c r="H431" i="4"/>
  <c r="H425" i="4"/>
  <c r="F395" i="4"/>
  <c r="E256" i="4"/>
  <c r="E376" i="4"/>
  <c r="E384" i="4"/>
  <c r="E392" i="4"/>
  <c r="E400" i="4"/>
  <c r="E408" i="4"/>
  <c r="E381" i="4"/>
  <c r="E389" i="4"/>
  <c r="E397" i="4"/>
  <c r="E405" i="4"/>
  <c r="E378" i="4"/>
  <c r="E386" i="4"/>
  <c r="E394" i="4"/>
  <c r="E402" i="4"/>
  <c r="E410" i="4"/>
  <c r="E383" i="4"/>
  <c r="E399" i="4"/>
  <c r="E407" i="4"/>
  <c r="E379" i="4"/>
  <c r="E387" i="4"/>
  <c r="E403" i="4"/>
  <c r="E380" i="4"/>
  <c r="E388" i="4"/>
  <c r="E396" i="4"/>
  <c r="E404" i="4"/>
  <c r="E412" i="4"/>
  <c r="E377" i="4"/>
  <c r="E385" i="4"/>
  <c r="E393" i="4"/>
  <c r="E409" i="4"/>
  <c r="E487" i="4"/>
  <c r="E382" i="4"/>
  <c r="E390" i="4"/>
  <c r="E398" i="4"/>
  <c r="E411" i="4"/>
  <c r="E391" i="4"/>
  <c r="E401" i="4"/>
  <c r="F406" i="4"/>
  <c r="D256" i="4"/>
  <c r="D381" i="4"/>
  <c r="D389" i="4"/>
  <c r="D397" i="4"/>
  <c r="D405" i="4"/>
  <c r="D378" i="4"/>
  <c r="D386" i="4"/>
  <c r="D402" i="4"/>
  <c r="D383" i="4"/>
  <c r="D399" i="4"/>
  <c r="D407" i="4"/>
  <c r="D380" i="4"/>
  <c r="D388" i="4"/>
  <c r="D396" i="4"/>
  <c r="D404" i="4"/>
  <c r="D412" i="4"/>
  <c r="D408" i="4"/>
  <c r="D377" i="4"/>
  <c r="D385" i="4"/>
  <c r="D393" i="4"/>
  <c r="D409" i="4"/>
  <c r="D382" i="4"/>
  <c r="D390" i="4"/>
  <c r="D398" i="4"/>
  <c r="D376" i="4"/>
  <c r="D487" i="4"/>
  <c r="D387" i="4"/>
  <c r="D403" i="4"/>
  <c r="D411" i="4"/>
  <c r="D384" i="4"/>
  <c r="D392" i="4"/>
  <c r="D400" i="4"/>
  <c r="D410" i="4"/>
  <c r="D379" i="4"/>
  <c r="D391" i="4"/>
  <c r="D394" i="4"/>
  <c r="D401" i="4"/>
  <c r="C377" i="4"/>
  <c r="C385" i="4"/>
  <c r="C393" i="4"/>
  <c r="C401" i="4"/>
  <c r="C409" i="4"/>
  <c r="C378" i="4"/>
  <c r="C386" i="4"/>
  <c r="C394" i="4"/>
  <c r="C402" i="4"/>
  <c r="C411" i="4"/>
  <c r="C379" i="4"/>
  <c r="C387" i="4"/>
  <c r="C403" i="4"/>
  <c r="C380" i="4"/>
  <c r="C388" i="4"/>
  <c r="C396" i="4"/>
  <c r="C404" i="4"/>
  <c r="C412" i="4"/>
  <c r="C400" i="4"/>
  <c r="C381" i="4"/>
  <c r="C389" i="4"/>
  <c r="C397" i="4"/>
  <c r="C376" i="4"/>
  <c r="C392" i="4"/>
  <c r="C382" i="4"/>
  <c r="C390" i="4"/>
  <c r="C398" i="4"/>
  <c r="C408" i="4"/>
  <c r="C383" i="4"/>
  <c r="C399" i="4"/>
  <c r="C407" i="4"/>
  <c r="C410" i="4"/>
  <c r="C384" i="4"/>
  <c r="C405" i="4"/>
  <c r="C391" i="4"/>
  <c r="G432" i="4"/>
  <c r="D395" i="4"/>
  <c r="E415" i="4"/>
  <c r="E423" i="4"/>
  <c r="E431" i="4"/>
  <c r="E439" i="4"/>
  <c r="E420" i="4"/>
  <c r="E428" i="4"/>
  <c r="E436" i="4"/>
  <c r="E441" i="4"/>
  <c r="E417" i="4"/>
  <c r="E433" i="4"/>
  <c r="E422" i="4"/>
  <c r="E430" i="4"/>
  <c r="E438" i="4"/>
  <c r="E446" i="4"/>
  <c r="E419" i="4"/>
  <c r="E427" i="4"/>
  <c r="E435" i="4"/>
  <c r="E443" i="4"/>
  <c r="E416" i="4"/>
  <c r="E424" i="4"/>
  <c r="E440" i="4"/>
  <c r="E418" i="4"/>
  <c r="E434" i="4"/>
  <c r="E442" i="4"/>
  <c r="E421" i="4"/>
  <c r="E429" i="4"/>
  <c r="E437" i="4"/>
  <c r="E445" i="4"/>
  <c r="E521" i="4"/>
  <c r="E426" i="4"/>
  <c r="E425" i="4"/>
  <c r="E444" i="4"/>
  <c r="F521" i="4"/>
  <c r="F418" i="4"/>
  <c r="F426" i="4"/>
  <c r="F434" i="4"/>
  <c r="F442" i="4"/>
  <c r="F415" i="4"/>
  <c r="F423" i="4"/>
  <c r="F439" i="4"/>
  <c r="F420" i="4"/>
  <c r="F428" i="4"/>
  <c r="F436" i="4"/>
  <c r="F444" i="4"/>
  <c r="F417" i="4"/>
  <c r="F433" i="4"/>
  <c r="F421" i="4"/>
  <c r="F429" i="4"/>
  <c r="F445" i="4"/>
  <c r="F422" i="4"/>
  <c r="F430" i="4"/>
  <c r="F438" i="4"/>
  <c r="F446" i="4"/>
  <c r="F437" i="4"/>
  <c r="F419" i="4"/>
  <c r="F427" i="4"/>
  <c r="F435" i="4"/>
  <c r="F443" i="4"/>
  <c r="F416" i="4"/>
  <c r="F424" i="4"/>
  <c r="F440" i="4"/>
  <c r="F425" i="4"/>
  <c r="F441" i="4"/>
  <c r="F431" i="4"/>
  <c r="C219" i="4"/>
  <c r="C256" i="4"/>
  <c r="F219" i="4"/>
  <c r="D219" i="4"/>
  <c r="G4" i="4"/>
  <c r="F5" i="4"/>
  <c r="H213" i="3"/>
  <c r="F5" i="3"/>
  <c r="G4" i="3"/>
  <c r="H202" i="3"/>
  <c r="H179" i="3"/>
  <c r="H219" i="3" s="1"/>
  <c r="H252" i="3"/>
  <c r="C1017" i="4" l="1"/>
  <c r="C685" i="4"/>
  <c r="C694" i="4" s="1"/>
  <c r="C48" i="4"/>
  <c r="J36" i="4" s="1"/>
  <c r="F948" i="4"/>
  <c r="F947" i="4"/>
  <c r="D948" i="4"/>
  <c r="E948" i="4"/>
  <c r="D947" i="4"/>
  <c r="E947" i="4"/>
  <c r="G947" i="4"/>
  <c r="H947" i="4"/>
  <c r="G231" i="4"/>
  <c r="G881" i="4" s="1"/>
  <c r="G889" i="4" s="1"/>
  <c r="H231" i="4"/>
  <c r="O231" i="4" s="1"/>
  <c r="G568" i="4"/>
  <c r="C620" i="4"/>
  <c r="J249" i="4"/>
  <c r="E881" i="4"/>
  <c r="E889" i="4" s="1"/>
  <c r="L231" i="4"/>
  <c r="D881" i="4"/>
  <c r="D889" i="4" s="1"/>
  <c r="K231" i="4"/>
  <c r="F881" i="4"/>
  <c r="F889" i="4" s="1"/>
  <c r="M231" i="4"/>
  <c r="C846" i="4"/>
  <c r="C855" i="4" s="1"/>
  <c r="J32" i="4"/>
  <c r="E685" i="4"/>
  <c r="L32" i="4"/>
  <c r="F685" i="4"/>
  <c r="M32" i="4"/>
  <c r="D1017" i="4"/>
  <c r="D1019" i="4" s="1"/>
  <c r="K32" i="4"/>
  <c r="D251" i="4"/>
  <c r="D569" i="4"/>
  <c r="C975" i="4"/>
  <c r="C982" i="4" s="1"/>
  <c r="F251" i="4"/>
  <c r="G928" i="4"/>
  <c r="G975" i="4"/>
  <c r="D616" i="4"/>
  <c r="D885" i="4"/>
  <c r="D893" i="4" s="1"/>
  <c r="E616" i="4"/>
  <c r="E885" i="4"/>
  <c r="E893" i="4" s="1"/>
  <c r="F616" i="4"/>
  <c r="F885" i="4"/>
  <c r="F893" i="4" s="1"/>
  <c r="E691" i="4"/>
  <c r="E1017" i="4"/>
  <c r="E1019" i="4" s="1"/>
  <c r="F691" i="4"/>
  <c r="D691" i="4"/>
  <c r="F1017" i="4"/>
  <c r="F1019" i="4" s="1"/>
  <c r="G691" i="4"/>
  <c r="H691" i="4"/>
  <c r="H385" i="4"/>
  <c r="H927" i="4"/>
  <c r="H948" i="4" s="1"/>
  <c r="G846" i="4"/>
  <c r="G48" i="4"/>
  <c r="N36" i="4" s="1"/>
  <c r="G683" i="4"/>
  <c r="G692" i="4" s="1"/>
  <c r="G347" i="4"/>
  <c r="G293" i="4"/>
  <c r="E293" i="4"/>
  <c r="E846" i="4"/>
  <c r="E683" i="4"/>
  <c r="E692" i="4" s="1"/>
  <c r="E48" i="4"/>
  <c r="L36" i="4" s="1"/>
  <c r="F646" i="4"/>
  <c r="F928" i="4"/>
  <c r="D646" i="4"/>
  <c r="D928" i="4"/>
  <c r="G1017" i="4"/>
  <c r="G927" i="4"/>
  <c r="G948" i="4" s="1"/>
  <c r="F683" i="4"/>
  <c r="F692" i="4" s="1"/>
  <c r="F293" i="4"/>
  <c r="F846" i="4"/>
  <c r="F48" i="4"/>
  <c r="M36" i="4" s="1"/>
  <c r="F347" i="4"/>
  <c r="H683" i="4"/>
  <c r="H692" i="4" s="1"/>
  <c r="H48" i="4"/>
  <c r="O36" i="4" s="1"/>
  <c r="H293" i="4"/>
  <c r="H846" i="4"/>
  <c r="H347" i="4"/>
  <c r="C719" i="4"/>
  <c r="C726" i="4" s="1"/>
  <c r="C928" i="4"/>
  <c r="D685" i="4"/>
  <c r="D694" i="4" s="1"/>
  <c r="D846" i="4"/>
  <c r="D48" i="4"/>
  <c r="K36" i="4" s="1"/>
  <c r="D683" i="4"/>
  <c r="D692" i="4" s="1"/>
  <c r="D293" i="4"/>
  <c r="E347" i="4"/>
  <c r="D347" i="4"/>
  <c r="E853" i="4"/>
  <c r="G379" i="4"/>
  <c r="F853" i="4"/>
  <c r="G385" i="4"/>
  <c r="G393" i="4"/>
  <c r="G397" i="4"/>
  <c r="G376" i="4"/>
  <c r="G411" i="4"/>
  <c r="G409" i="4"/>
  <c r="G219" i="4"/>
  <c r="G401" i="4"/>
  <c r="G256" i="4"/>
  <c r="G395" i="4"/>
  <c r="H853" i="4"/>
  <c r="D853" i="4"/>
  <c r="G853" i="4"/>
  <c r="C652" i="4"/>
  <c r="C659" i="4" s="1"/>
  <c r="D652" i="4"/>
  <c r="D659" i="4" s="1"/>
  <c r="G407" i="4"/>
  <c r="G399" i="4"/>
  <c r="G387" i="4"/>
  <c r="C646" i="4"/>
  <c r="D750" i="4"/>
  <c r="G389" i="4"/>
  <c r="G377" i="4"/>
  <c r="G412" i="4"/>
  <c r="G381" i="4"/>
  <c r="C749" i="4"/>
  <c r="C757" i="4" s="1"/>
  <c r="G403" i="4"/>
  <c r="G406" i="4"/>
  <c r="C750" i="4"/>
  <c r="C758" i="4" s="1"/>
  <c r="C1019" i="4"/>
  <c r="C1020" i="4" s="1"/>
  <c r="G749" i="4"/>
  <c r="G646" i="4"/>
  <c r="G750" i="4"/>
  <c r="G719" i="4"/>
  <c r="G408" i="4"/>
  <c r="G404" i="4"/>
  <c r="G391" i="4"/>
  <c r="G396" i="4"/>
  <c r="G402" i="4"/>
  <c r="G400" i="4"/>
  <c r="G398" i="4"/>
  <c r="G651" i="4"/>
  <c r="G394" i="4"/>
  <c r="G487" i="4"/>
  <c r="G1015" i="4"/>
  <c r="G410" i="4"/>
  <c r="G388" i="4"/>
  <c r="G386" i="4"/>
  <c r="G392" i="4"/>
  <c r="G390" i="4"/>
  <c r="G383" i="4"/>
  <c r="G405" i="4"/>
  <c r="G380" i="4"/>
  <c r="G378" i="4"/>
  <c r="G384" i="4"/>
  <c r="G382" i="4"/>
  <c r="G685" i="4"/>
  <c r="G1018" i="4"/>
  <c r="G1016" i="4"/>
  <c r="D749" i="4"/>
  <c r="D719" i="4"/>
  <c r="F652" i="4"/>
  <c r="F659" i="4" s="1"/>
  <c r="H1015" i="4"/>
  <c r="E652" i="4"/>
  <c r="E659" i="4" s="1"/>
  <c r="H1018" i="4"/>
  <c r="H1016" i="4"/>
  <c r="H1017" i="4"/>
  <c r="F719" i="4"/>
  <c r="F749" i="4"/>
  <c r="F750" i="4"/>
  <c r="H395" i="4"/>
  <c r="H685" i="4"/>
  <c r="H694" i="4" s="1"/>
  <c r="H379" i="4"/>
  <c r="H642" i="4"/>
  <c r="H651" i="4"/>
  <c r="E569" i="4"/>
  <c r="H412" i="4"/>
  <c r="H378" i="4"/>
  <c r="F569" i="4"/>
  <c r="H411" i="4"/>
  <c r="H391" i="4"/>
  <c r="H390" i="4"/>
  <c r="H380" i="4"/>
  <c r="H400" i="4"/>
  <c r="H569" i="4"/>
  <c r="H384" i="4"/>
  <c r="H402" i="4"/>
  <c r="H396" i="4"/>
  <c r="H403" i="4"/>
  <c r="H377" i="4"/>
  <c r="H410" i="4"/>
  <c r="H386" i="4"/>
  <c r="H408" i="4"/>
  <c r="H398" i="4"/>
  <c r="H256" i="4"/>
  <c r="H406" i="4"/>
  <c r="H407" i="4"/>
  <c r="H392" i="4"/>
  <c r="H382" i="4"/>
  <c r="H219" i="4"/>
  <c r="H399" i="4"/>
  <c r="H397" i="4"/>
  <c r="H376" i="4"/>
  <c r="H409" i="4"/>
  <c r="H405" i="4"/>
  <c r="H383" i="4"/>
  <c r="H389" i="4"/>
  <c r="H387" i="4"/>
  <c r="H401" i="4"/>
  <c r="H388" i="4"/>
  <c r="H394" i="4"/>
  <c r="H404" i="4"/>
  <c r="H381" i="4"/>
  <c r="H487" i="4"/>
  <c r="H393" i="4"/>
  <c r="E251" i="4"/>
  <c r="L248" i="4" s="1"/>
  <c r="C556" i="4"/>
  <c r="C599" i="4"/>
  <c r="C533" i="4"/>
  <c r="C541" i="4"/>
  <c r="C549" i="4"/>
  <c r="C557" i="4"/>
  <c r="C542" i="4"/>
  <c r="C540" i="4"/>
  <c r="C534" i="4"/>
  <c r="C528" i="4"/>
  <c r="C551" i="4"/>
  <c r="C537" i="4"/>
  <c r="C553" i="4"/>
  <c r="C548" i="4"/>
  <c r="C544" i="4"/>
  <c r="C552" i="4"/>
  <c r="C529" i="4"/>
  <c r="C545" i="4"/>
  <c r="C532" i="4"/>
  <c r="C530" i="4"/>
  <c r="C538" i="4"/>
  <c r="C546" i="4"/>
  <c r="C531" i="4"/>
  <c r="C539" i="4"/>
  <c r="C547" i="4"/>
  <c r="C554" i="4"/>
  <c r="C536" i="4"/>
  <c r="C535" i="4"/>
  <c r="C543" i="4"/>
  <c r="C550" i="4"/>
  <c r="C555" i="4"/>
  <c r="D223" i="4"/>
  <c r="K224" i="4" s="1"/>
  <c r="C258" i="4"/>
  <c r="H4" i="4"/>
  <c r="H5" i="4" s="1"/>
  <c r="G5" i="4"/>
  <c r="G5" i="3"/>
  <c r="H4" i="3"/>
  <c r="C302" i="4" l="1"/>
  <c r="F855" i="4"/>
  <c r="G855" i="4"/>
  <c r="C58" i="4"/>
  <c r="J41" i="4" s="1"/>
  <c r="H855" i="4"/>
  <c r="E855" i="4"/>
  <c r="G694" i="4"/>
  <c r="D855" i="4"/>
  <c r="F694" i="4"/>
  <c r="E694" i="4"/>
  <c r="G616" i="4"/>
  <c r="H616" i="4"/>
  <c r="G885" i="4"/>
  <c r="G893" i="4" s="1"/>
  <c r="G251" i="4"/>
  <c r="N248" i="4" s="1"/>
  <c r="H251" i="4"/>
  <c r="H619" i="4" s="1"/>
  <c r="H885" i="4"/>
  <c r="H893" i="4" s="1"/>
  <c r="H881" i="4"/>
  <c r="H889" i="4" s="1"/>
  <c r="G569" i="4"/>
  <c r="N231" i="4"/>
  <c r="D619" i="4"/>
  <c r="K248" i="4"/>
  <c r="F619" i="4"/>
  <c r="M248" i="4"/>
  <c r="D589" i="4"/>
  <c r="D726" i="4"/>
  <c r="G982" i="4"/>
  <c r="F982" i="4"/>
  <c r="D982" i="4"/>
  <c r="E982" i="4"/>
  <c r="H928" i="4"/>
  <c r="H949" i="4" s="1"/>
  <c r="H975" i="4"/>
  <c r="H982" i="4" s="1"/>
  <c r="D949" i="4"/>
  <c r="C949" i="4"/>
  <c r="E949" i="4"/>
  <c r="F949" i="4"/>
  <c r="G949" i="4"/>
  <c r="G726" i="4"/>
  <c r="F726" i="4"/>
  <c r="E726" i="4"/>
  <c r="H356" i="4"/>
  <c r="H58" i="4"/>
  <c r="H302" i="4"/>
  <c r="F356" i="4"/>
  <c r="F58" i="4"/>
  <c r="F302" i="4"/>
  <c r="G58" i="4"/>
  <c r="G356" i="4"/>
  <c r="G302" i="4"/>
  <c r="E58" i="4"/>
  <c r="E302" i="4"/>
  <c r="D356" i="4"/>
  <c r="D302" i="4"/>
  <c r="D58" i="4"/>
  <c r="E356" i="4"/>
  <c r="D757" i="4"/>
  <c r="G758" i="4"/>
  <c r="D758" i="4"/>
  <c r="E758" i="4"/>
  <c r="F758" i="4"/>
  <c r="G1019" i="4"/>
  <c r="G1020" i="4" s="1"/>
  <c r="E757" i="4"/>
  <c r="G757" i="4"/>
  <c r="C1021" i="4"/>
  <c r="D1020" i="4"/>
  <c r="D1021" i="4"/>
  <c r="G658" i="4"/>
  <c r="G652" i="4"/>
  <c r="G659" i="4" s="1"/>
  <c r="F1020" i="4"/>
  <c r="F1021" i="4"/>
  <c r="E1020" i="4"/>
  <c r="E1021" i="4"/>
  <c r="F757" i="4"/>
  <c r="H1019" i="4"/>
  <c r="H646" i="4"/>
  <c r="H750" i="4"/>
  <c r="H758" i="4" s="1"/>
  <c r="H719" i="4"/>
  <c r="H749" i="4"/>
  <c r="H658" i="4"/>
  <c r="H652" i="4"/>
  <c r="H659" i="4" s="1"/>
  <c r="E589" i="4"/>
  <c r="E619" i="4"/>
  <c r="F589" i="4"/>
  <c r="D561" i="4"/>
  <c r="D252" i="4"/>
  <c r="K249" i="4" s="1"/>
  <c r="H5" i="3"/>
  <c r="I4" i="3"/>
  <c r="C312" i="4" l="1"/>
  <c r="C62" i="4"/>
  <c r="J40" i="4"/>
  <c r="C60" i="4"/>
  <c r="C257" i="4" s="1"/>
  <c r="G619" i="4"/>
  <c r="O248" i="4"/>
  <c r="G589" i="4"/>
  <c r="H589" i="4"/>
  <c r="N41" i="4"/>
  <c r="N40" i="4"/>
  <c r="M41" i="4"/>
  <c r="M40" i="4"/>
  <c r="L41" i="4"/>
  <c r="L40" i="4"/>
  <c r="O40" i="4"/>
  <c r="O41" i="4"/>
  <c r="K41" i="4"/>
  <c r="K40" i="4"/>
  <c r="H62" i="4"/>
  <c r="H883" i="4" s="1"/>
  <c r="H60" i="4"/>
  <c r="H366" i="4"/>
  <c r="H312" i="4"/>
  <c r="G62" i="4"/>
  <c r="G883" i="4" s="1"/>
  <c r="G60" i="4"/>
  <c r="G312" i="4"/>
  <c r="G366" i="4"/>
  <c r="E62" i="4"/>
  <c r="E883" i="4" s="1"/>
  <c r="E60" i="4"/>
  <c r="E312" i="4"/>
  <c r="F60" i="4"/>
  <c r="F62" i="4"/>
  <c r="F883" i="4" s="1"/>
  <c r="F366" i="4"/>
  <c r="F312" i="4"/>
  <c r="D62" i="4"/>
  <c r="D883" i="4" s="1"/>
  <c r="D60" i="4"/>
  <c r="D312" i="4"/>
  <c r="D366" i="4"/>
  <c r="E366" i="4"/>
  <c r="G1021" i="4"/>
  <c r="H1020" i="4"/>
  <c r="H1021" i="4"/>
  <c r="H757" i="4"/>
  <c r="H726" i="4"/>
  <c r="D599" i="4"/>
  <c r="D620" i="4"/>
  <c r="D258" i="4"/>
  <c r="D530" i="4"/>
  <c r="D538" i="4"/>
  <c r="D546" i="4"/>
  <c r="D543" i="4"/>
  <c r="D551" i="4"/>
  <c r="D549" i="4"/>
  <c r="D557" i="4"/>
  <c r="D532" i="4"/>
  <c r="D540" i="4"/>
  <c r="D548" i="4"/>
  <c r="D590" i="4"/>
  <c r="D550" i="4"/>
  <c r="D529" i="4"/>
  <c r="D537" i="4"/>
  <c r="D545" i="4"/>
  <c r="D553" i="4"/>
  <c r="D534" i="4"/>
  <c r="D542" i="4"/>
  <c r="D533" i="4"/>
  <c r="D531" i="4"/>
  <c r="D539" i="4"/>
  <c r="D547" i="4"/>
  <c r="D544" i="4"/>
  <c r="D552" i="4"/>
  <c r="D541" i="4"/>
  <c r="D554" i="4"/>
  <c r="D555" i="4"/>
  <c r="D535" i="4"/>
  <c r="D536" i="4"/>
  <c r="D556" i="4"/>
  <c r="E223" i="4"/>
  <c r="L224" i="4" s="1"/>
  <c r="D528" i="4"/>
  <c r="I5" i="3"/>
  <c r="J4" i="3"/>
  <c r="C746" i="4" l="1"/>
  <c r="C754" i="4" s="1"/>
  <c r="C748" i="4"/>
  <c r="C747" i="4" s="1"/>
  <c r="C755" i="4" s="1"/>
  <c r="J43" i="4"/>
  <c r="C974" i="4"/>
  <c r="C981" i="4" s="1"/>
  <c r="C883" i="4"/>
  <c r="C716" i="4"/>
  <c r="C723" i="4" s="1"/>
  <c r="C718" i="4"/>
  <c r="C684" i="4"/>
  <c r="C693" i="4" s="1"/>
  <c r="C598" i="4"/>
  <c r="C314" i="4"/>
  <c r="H974" i="4"/>
  <c r="O43" i="4"/>
  <c r="G974" i="4"/>
  <c r="N43" i="4"/>
  <c r="E974" i="4"/>
  <c r="L43" i="4"/>
  <c r="D974" i="4"/>
  <c r="K43" i="4"/>
  <c r="F974" i="4"/>
  <c r="M43" i="4"/>
  <c r="F884" i="4"/>
  <c r="G884" i="4"/>
  <c r="E884" i="4"/>
  <c r="H884" i="4"/>
  <c r="D884" i="4"/>
  <c r="H314" i="4"/>
  <c r="H684" i="4"/>
  <c r="H257" i="4"/>
  <c r="H368" i="4"/>
  <c r="H748" i="4"/>
  <c r="H746" i="4"/>
  <c r="H754" i="4" s="1"/>
  <c r="H598" i="4"/>
  <c r="G748" i="4"/>
  <c r="G598" i="4"/>
  <c r="G684" i="4"/>
  <c r="G314" i="4"/>
  <c r="G257" i="4"/>
  <c r="G368" i="4"/>
  <c r="G746" i="4"/>
  <c r="G754" i="4" s="1"/>
  <c r="F716" i="4"/>
  <c r="F718" i="4"/>
  <c r="G716" i="4"/>
  <c r="G718" i="4"/>
  <c r="F598" i="4"/>
  <c r="F314" i="4"/>
  <c r="F684" i="4"/>
  <c r="F746" i="4"/>
  <c r="F754" i="4" s="1"/>
  <c r="F748" i="4"/>
  <c r="F257" i="4"/>
  <c r="F368" i="4"/>
  <c r="E748" i="4"/>
  <c r="E746" i="4"/>
  <c r="E598" i="4"/>
  <c r="E257" i="4"/>
  <c r="E684" i="4"/>
  <c r="E314" i="4"/>
  <c r="E716" i="4"/>
  <c r="E718" i="4"/>
  <c r="H718" i="4"/>
  <c r="H716" i="4"/>
  <c r="D748" i="4"/>
  <c r="D746" i="4"/>
  <c r="D754" i="4" s="1"/>
  <c r="D598" i="4"/>
  <c r="D684" i="4"/>
  <c r="D693" i="4" s="1"/>
  <c r="D257" i="4"/>
  <c r="D314" i="4"/>
  <c r="E368" i="4"/>
  <c r="D368" i="4"/>
  <c r="D718" i="4"/>
  <c r="D716" i="4"/>
  <c r="D723" i="4" s="1"/>
  <c r="E252" i="4"/>
  <c r="E561" i="4"/>
  <c r="J5" i="3"/>
  <c r="K4" i="3"/>
  <c r="F723" i="4" l="1"/>
  <c r="E754" i="4"/>
  <c r="H723" i="4"/>
  <c r="G723" i="4"/>
  <c r="E723" i="4"/>
  <c r="F693" i="4"/>
  <c r="G981" i="4"/>
  <c r="E693" i="4"/>
  <c r="E981" i="4"/>
  <c r="G693" i="4"/>
  <c r="H693" i="4"/>
  <c r="F981" i="4"/>
  <c r="H981" i="4"/>
  <c r="C756" i="4"/>
  <c r="D981" i="4"/>
  <c r="C884" i="4"/>
  <c r="C892" i="4" s="1"/>
  <c r="C891" i="4"/>
  <c r="H891" i="4"/>
  <c r="G891" i="4"/>
  <c r="D891" i="4"/>
  <c r="F891" i="4"/>
  <c r="C725" i="4"/>
  <c r="C717" i="4"/>
  <c r="C724" i="4" s="1"/>
  <c r="E891" i="4"/>
  <c r="E620" i="4"/>
  <c r="L249" i="4"/>
  <c r="E717" i="4"/>
  <c r="E725" i="4"/>
  <c r="F725" i="4"/>
  <c r="F717" i="4"/>
  <c r="F756" i="4"/>
  <c r="F747" i="4"/>
  <c r="F755" i="4" s="1"/>
  <c r="G747" i="4"/>
  <c r="G755" i="4" s="1"/>
  <c r="G756" i="4"/>
  <c r="H756" i="4"/>
  <c r="H747" i="4"/>
  <c r="H755" i="4" s="1"/>
  <c r="H725" i="4"/>
  <c r="H717" i="4"/>
  <c r="E756" i="4"/>
  <c r="E747" i="4"/>
  <c r="E755" i="4" s="1"/>
  <c r="G725" i="4"/>
  <c r="G717" i="4"/>
  <c r="D725" i="4"/>
  <c r="D717" i="4"/>
  <c r="D747" i="4"/>
  <c r="D755" i="4" s="1"/>
  <c r="D756" i="4"/>
  <c r="E528" i="4"/>
  <c r="E599" i="4"/>
  <c r="E258" i="4"/>
  <c r="E533" i="4"/>
  <c r="E541" i="4"/>
  <c r="E549" i="4"/>
  <c r="E557" i="4"/>
  <c r="E530" i="4"/>
  <c r="E538" i="4"/>
  <c r="E546" i="4"/>
  <c r="E551" i="4"/>
  <c r="E590" i="4"/>
  <c r="E553" i="4"/>
  <c r="E544" i="4"/>
  <c r="E552" i="4"/>
  <c r="E532" i="4"/>
  <c r="E540" i="4"/>
  <c r="E548" i="4"/>
  <c r="E529" i="4"/>
  <c r="E537" i="4"/>
  <c r="E545" i="4"/>
  <c r="E534" i="4"/>
  <c r="E542" i="4"/>
  <c r="E531" i="4"/>
  <c r="E539" i="4"/>
  <c r="E547" i="4"/>
  <c r="E550" i="4"/>
  <c r="E543" i="4"/>
  <c r="E554" i="4"/>
  <c r="E535" i="4"/>
  <c r="E555" i="4"/>
  <c r="E536" i="4"/>
  <c r="E556" i="4"/>
  <c r="F223" i="4"/>
  <c r="M224" i="4" s="1"/>
  <c r="K5" i="3"/>
  <c r="L4" i="3"/>
  <c r="F892" i="4" l="1"/>
  <c r="D892" i="4"/>
  <c r="H892" i="4"/>
  <c r="G892" i="4"/>
  <c r="H724" i="4"/>
  <c r="G724" i="4"/>
  <c r="F724" i="4"/>
  <c r="E892" i="4"/>
  <c r="D724" i="4"/>
  <c r="E724" i="4"/>
  <c r="F252" i="4"/>
  <c r="F561" i="4"/>
  <c r="L5" i="3"/>
  <c r="M4" i="3"/>
  <c r="F620" i="4" l="1"/>
  <c r="M249" i="4"/>
  <c r="F528" i="4"/>
  <c r="F599" i="4"/>
  <c r="F544" i="4"/>
  <c r="F552" i="4"/>
  <c r="F533" i="4"/>
  <c r="F557" i="4"/>
  <c r="F541" i="4"/>
  <c r="F549" i="4"/>
  <c r="F531" i="4"/>
  <c r="F530" i="4"/>
  <c r="F538" i="4"/>
  <c r="F546" i="4"/>
  <c r="F532" i="4"/>
  <c r="F539" i="4"/>
  <c r="F551" i="4"/>
  <c r="F540" i="4"/>
  <c r="F548" i="4"/>
  <c r="F590" i="4"/>
  <c r="F529" i="4"/>
  <c r="F537" i="4"/>
  <c r="F545" i="4"/>
  <c r="F553" i="4"/>
  <c r="F534" i="4"/>
  <c r="F542" i="4"/>
  <c r="F547" i="4"/>
  <c r="F543" i="4"/>
  <c r="F554" i="4"/>
  <c r="F550" i="4"/>
  <c r="F555" i="4"/>
  <c r="F535" i="4"/>
  <c r="F556" i="4"/>
  <c r="F536" i="4"/>
  <c r="G223" i="4"/>
  <c r="N224" i="4" s="1"/>
  <c r="F258" i="4"/>
  <c r="M5" i="3"/>
  <c r="N4" i="3"/>
  <c r="O4" i="3" s="1"/>
  <c r="P4" i="3" s="1"/>
  <c r="Q4" i="3" s="1"/>
  <c r="R4" i="3" s="1"/>
  <c r="S4" i="3" s="1"/>
  <c r="G252" i="4" l="1"/>
  <c r="N249" i="4" s="1"/>
  <c r="G561" i="4"/>
  <c r="G599" i="4" l="1"/>
  <c r="G620" i="4"/>
  <c r="G531" i="4"/>
  <c r="G539" i="4"/>
  <c r="G547" i="4"/>
  <c r="G552" i="4"/>
  <c r="G544" i="4"/>
  <c r="G533" i="4"/>
  <c r="G541" i="4"/>
  <c r="G549" i="4"/>
  <c r="G557" i="4"/>
  <c r="G530" i="4"/>
  <c r="G538" i="4"/>
  <c r="G546" i="4"/>
  <c r="G551" i="4"/>
  <c r="G542" i="4"/>
  <c r="G550" i="4"/>
  <c r="G532" i="4"/>
  <c r="G540" i="4"/>
  <c r="G548" i="4"/>
  <c r="G590" i="4"/>
  <c r="G529" i="4"/>
  <c r="G537" i="4"/>
  <c r="G545" i="4"/>
  <c r="G553" i="4"/>
  <c r="G534" i="4"/>
  <c r="G543" i="4"/>
  <c r="G554" i="4"/>
  <c r="G535" i="4"/>
  <c r="G555" i="4"/>
  <c r="G536" i="4"/>
  <c r="G556" i="4"/>
  <c r="H223" i="4"/>
  <c r="O224" i="4" s="1"/>
  <c r="G258" i="4"/>
  <c r="G528" i="4"/>
  <c r="H252" i="4" l="1"/>
  <c r="H561" i="4"/>
  <c r="H528" i="4" l="1"/>
  <c r="O249" i="4"/>
  <c r="H599" i="4"/>
  <c r="H620" i="4"/>
  <c r="H258" i="4"/>
  <c r="H534" i="4"/>
  <c r="H542" i="4"/>
  <c r="H539" i="4"/>
  <c r="H547" i="4"/>
  <c r="H537" i="4"/>
  <c r="H531" i="4"/>
  <c r="H553" i="4"/>
  <c r="H544" i="4"/>
  <c r="H552" i="4"/>
  <c r="H530" i="4"/>
  <c r="H538" i="4"/>
  <c r="H546" i="4"/>
  <c r="H533" i="4"/>
  <c r="H541" i="4"/>
  <c r="H549" i="4"/>
  <c r="H557" i="4"/>
  <c r="H545" i="4"/>
  <c r="H551" i="4"/>
  <c r="H532" i="4"/>
  <c r="H540" i="4"/>
  <c r="H548" i="4"/>
  <c r="H590" i="4"/>
  <c r="H529" i="4"/>
  <c r="H550" i="4"/>
  <c r="H543" i="4"/>
  <c r="H554" i="4"/>
  <c r="H555" i="4"/>
  <c r="H535" i="4"/>
  <c r="H536" i="4"/>
  <c r="H55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tc={CBF46A4B-0D46-4204-A8BA-22766D0863CB}</author>
    <author>tc={868E7461-7BAD-423A-A3FE-0AABD902926E}</author>
    <author>tc={9E526BD9-63A6-4F30-8E00-707E283B8CA3}</author>
    <author>tc={CF68C9FC-1AD0-45AD-8FB7-E3C66692BB4F}</author>
  </authors>
  <commentList>
    <comment ref="A6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SYSCOHADA</t>
        </r>
      </text>
    </comment>
    <comment ref="A8" authorId="1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SYSCOHADA Révisé</t>
        </r>
      </text>
    </comment>
    <comment ref="A108" authorId="2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partir du SYSCOHADA Révisé</t>
        </r>
      </text>
    </comment>
    <comment ref="A118" authorId="3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Avec le SYSCOHADA Révisé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tc={5CDF947B-9ADF-4828-9115-9FCC68E77247}</author>
    <author>tc={CE7504E5-FCEE-434C-9A0F-F498594AEACE}</author>
  </authors>
  <commentList>
    <comment ref="G9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  <comment ref="H91" authorId="1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tc={5CDF947B-9ADF-4828-9115-9FCC68E77247}</author>
    <author>tc={CE7504E5-FCEE-434C-9A0F-F498594AEACE}</author>
  </authors>
  <commentList>
    <comment ref="G91" authorId="0" shapeId="0" xr:uid="{3BFE689A-69F8-4BD2-B24A-29E652EC200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  <comment ref="H91" authorId="1" shapeId="0" xr:uid="{D3A94D06-6802-41AE-B053-52A9980B99A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</commentList>
</comments>
</file>

<file path=xl/sharedStrings.xml><?xml version="1.0" encoding="utf-8"?>
<sst xmlns="http://schemas.openxmlformats.org/spreadsheetml/2006/main" count="1256" uniqueCount="397">
  <si>
    <t>COMPTE DE RESULTAT</t>
  </si>
  <si>
    <t>Ventes de marchandises</t>
  </si>
  <si>
    <t>Achats de marchandises</t>
  </si>
  <si>
    <t>Variation de stocks</t>
  </si>
  <si>
    <t>Marge brute sur marchandises</t>
  </si>
  <si>
    <t>Marge brute sur matières</t>
  </si>
  <si>
    <t>Marge brute commerciale</t>
  </si>
  <si>
    <t>Ventes de produits fabirqués</t>
  </si>
  <si>
    <t>Travaux, services vendus</t>
  </si>
  <si>
    <t>Produits accessoires</t>
  </si>
  <si>
    <t>Chiffre d'affaires</t>
  </si>
  <si>
    <t>Production stockée (ou déstockage)</t>
  </si>
  <si>
    <t>Production immobilisée</t>
  </si>
  <si>
    <t>Subventions d'exploitation</t>
  </si>
  <si>
    <t>Autres produits</t>
  </si>
  <si>
    <t>Transferts de charges d'exploitation</t>
  </si>
  <si>
    <t>Achats des matières premières et fournitures liées</t>
  </si>
  <si>
    <t>Variation de stocks de matières premières et fournitures liées</t>
  </si>
  <si>
    <t>Autres achats</t>
  </si>
  <si>
    <t>Variations de stocks d'autres approvisionnements</t>
  </si>
  <si>
    <t>Transports</t>
  </si>
  <si>
    <t>Services extérieurs</t>
  </si>
  <si>
    <t>Impots et taxes</t>
  </si>
  <si>
    <t>Autres charges</t>
  </si>
  <si>
    <t>Valeur ajoutée</t>
  </si>
  <si>
    <t>Charges de personnel</t>
  </si>
  <si>
    <t>Excédent brut d'exploitation</t>
  </si>
  <si>
    <t>Reprises d'amortissements, provisions et dépréciatioins</t>
  </si>
  <si>
    <t>Transferts de charges</t>
  </si>
  <si>
    <t>Dotations aux amortissements , aux provisions pour dépréciations</t>
  </si>
  <si>
    <t>Résultat d'exploitation</t>
  </si>
  <si>
    <t>Revenus financiers et assimilés</t>
  </si>
  <si>
    <t>Gains de changes</t>
  </si>
  <si>
    <t>Reprises de provisions et dépréciations finanicères</t>
  </si>
  <si>
    <t>Transferts de charges financières</t>
  </si>
  <si>
    <t>Frais financiers et charges assimilées</t>
  </si>
  <si>
    <t>Pertes de changes</t>
  </si>
  <si>
    <t>Dotations aux provisions et aux dépréciations financières</t>
  </si>
  <si>
    <t>Résultat financier</t>
  </si>
  <si>
    <t>Résultat des activités ordinaires</t>
  </si>
  <si>
    <t>Produits des cessions d'immobilisations</t>
  </si>
  <si>
    <t>Produits HAO</t>
  </si>
  <si>
    <t>Autres produits HAO</t>
  </si>
  <si>
    <t>Valeurs comptables des cessions d'immobilisations</t>
  </si>
  <si>
    <t>Charges HAO</t>
  </si>
  <si>
    <t>Dotations HAO</t>
  </si>
  <si>
    <t>Autres charges HAO</t>
  </si>
  <si>
    <t>Résultats hors activités ordinaires</t>
  </si>
  <si>
    <t>Participation des travailleurs</t>
  </si>
  <si>
    <t>Impots sur le résultat</t>
  </si>
  <si>
    <t>Résultat net</t>
  </si>
  <si>
    <t>BILAN</t>
  </si>
  <si>
    <t>Actif</t>
  </si>
  <si>
    <t>Charges immobilisées</t>
  </si>
  <si>
    <t>Frais d'établissement</t>
  </si>
  <si>
    <t>Charges à répartir</t>
  </si>
  <si>
    <t>Primes de remboursement des obligations</t>
  </si>
  <si>
    <t>Immobilisations incorporelles</t>
  </si>
  <si>
    <t>Frais de développement et de prospection / Frais de recherche et de développement</t>
  </si>
  <si>
    <t>Brevets, licences, logiciels et droits similaires</t>
  </si>
  <si>
    <t>Fonds commercial et droit au bail</t>
  </si>
  <si>
    <t>Autres immobilisations incorporelles</t>
  </si>
  <si>
    <t>Immobilisations corporelles</t>
  </si>
  <si>
    <t>Terrains</t>
  </si>
  <si>
    <t>Batiments</t>
  </si>
  <si>
    <t>Aménagements, agencements et installations</t>
  </si>
  <si>
    <t>Matériel, mobilier et actif biologique</t>
  </si>
  <si>
    <t>Matériels de transport</t>
  </si>
  <si>
    <t>Avances et acomptes versés sur immobilisations</t>
  </si>
  <si>
    <t>Immobilisations financiéres</t>
  </si>
  <si>
    <t>Titres de participations</t>
  </si>
  <si>
    <t>Autres immobilisations financières</t>
  </si>
  <si>
    <t>Total actif immobilisé</t>
  </si>
  <si>
    <t>Actif circulant HAO</t>
  </si>
  <si>
    <t>Stocks et encours</t>
  </si>
  <si>
    <t>Marchandises</t>
  </si>
  <si>
    <t>Matières premières et autres approvisionnements</t>
  </si>
  <si>
    <t>Encours</t>
  </si>
  <si>
    <t>Produits fabriqués</t>
  </si>
  <si>
    <t>Créances et emplois assimilés</t>
  </si>
  <si>
    <t>Fournisseurs, avances versées</t>
  </si>
  <si>
    <t>Clients</t>
  </si>
  <si>
    <t>Autres créances</t>
  </si>
  <si>
    <t>Total actif circulant</t>
  </si>
  <si>
    <t>Titres de placement</t>
  </si>
  <si>
    <t>Valeurs à encaisser</t>
  </si>
  <si>
    <t>Banques, chèques postaux, caisses et assimilés</t>
  </si>
  <si>
    <t>Total trésorerie actif</t>
  </si>
  <si>
    <t>Ecart de conversion actif</t>
  </si>
  <si>
    <t>Total Actif</t>
  </si>
  <si>
    <t>Passif</t>
  </si>
  <si>
    <t>Capital</t>
  </si>
  <si>
    <t>Apporteurs capital non appelé</t>
  </si>
  <si>
    <t>Primes liées au capital social (prime d'apport, d'émission, de fusion)</t>
  </si>
  <si>
    <t>Ecarts de réevaluation</t>
  </si>
  <si>
    <t>Réserves indisponibles</t>
  </si>
  <si>
    <t>Réserves libres</t>
  </si>
  <si>
    <t>Report à nouveau</t>
  </si>
  <si>
    <t>Résultat net de l'exercice</t>
  </si>
  <si>
    <t xml:space="preserve">Subventions d'investissement </t>
  </si>
  <si>
    <t>Provisions réglementées</t>
  </si>
  <si>
    <t>Total Capitaux propres et ressources assimilées</t>
  </si>
  <si>
    <t>Emprunts (et dettes financières diverses)</t>
  </si>
  <si>
    <t>Dette de crédit bail et assimilées</t>
  </si>
  <si>
    <t>Dettes de location acquisition</t>
  </si>
  <si>
    <t>Dettes financières diverses</t>
  </si>
  <si>
    <t>Provisions pour risques et charges</t>
  </si>
  <si>
    <t>Total dettes financières et ressources assimilées</t>
  </si>
  <si>
    <t>Total ressources stables</t>
  </si>
  <si>
    <t xml:space="preserve">Dettes circulanteset ressources HAO </t>
  </si>
  <si>
    <t>Clients, avances reçues</t>
  </si>
  <si>
    <t>Fournisseurs d'exploitation</t>
  </si>
  <si>
    <t>Dettes fiscales et sociales</t>
  </si>
  <si>
    <t xml:space="preserve">Dettes fiscales </t>
  </si>
  <si>
    <t>Dettes sociales</t>
  </si>
  <si>
    <t>Autres dettes</t>
  </si>
  <si>
    <t>Provision pour risques à court terme (risque provisionné)</t>
  </si>
  <si>
    <t>Total Passif circulant</t>
  </si>
  <si>
    <t>Banques, crédits d'escompte</t>
  </si>
  <si>
    <t>Banques, établissements financiers et crédits de trésorerie</t>
  </si>
  <si>
    <t>Total Trésorerie passif</t>
  </si>
  <si>
    <t>Ecarts de conversion - Passif</t>
  </si>
  <si>
    <t xml:space="preserve">Total passif </t>
  </si>
  <si>
    <t>AMORTISSEMENTS ET PROVISIONS</t>
  </si>
  <si>
    <t>Frais de développement et de prospection</t>
  </si>
  <si>
    <t>Avances et acomptes versés sur immobilisa- tions</t>
  </si>
  <si>
    <t>Total</t>
  </si>
  <si>
    <t>TABLEAU DES FLUX DE TRESORERIE</t>
  </si>
  <si>
    <t>TRESORERIE AU 1er Janvier (Trésorerie actif N-1  - Trésorerie Passif N-1)</t>
  </si>
  <si>
    <t>Flux de trésorerie provenant des activités opérationnelles</t>
  </si>
  <si>
    <t>Capacité d'autofinancement Global</t>
  </si>
  <si>
    <t>(-) Actif circulant HAO</t>
  </si>
  <si>
    <t>(-) Variation des stocks</t>
  </si>
  <si>
    <t>(-) Variation des créances</t>
  </si>
  <si>
    <t>(+) Variation du passif circulant</t>
  </si>
  <si>
    <t>Variation du BF lié aux activités opérationnelles</t>
  </si>
  <si>
    <t>Flux de trésorerie provenant des activités d'investissement</t>
  </si>
  <si>
    <t>(-) Décaissement liés aux acquisitions d'immobilisations incorporelles</t>
  </si>
  <si>
    <t>(-) Décaissements liées aux acquisitions d'immobilisation corporelles</t>
  </si>
  <si>
    <t>(-) Décaissement liés aux acquisitions d'immobilisations financières</t>
  </si>
  <si>
    <t>(+) Encaissements liés aux cessions d'immobilisations  incorporelles et corporelles</t>
  </si>
  <si>
    <t>(+) Encaisssement liés aux cessions d'immobilisations financières</t>
  </si>
  <si>
    <t>Flux  de  trésorerie  provenant  des  activités  d'investissement</t>
  </si>
  <si>
    <t>Flux de trésorerie provenant des activités de financement</t>
  </si>
  <si>
    <t>(+) Augmentaton de capital par apports nouveau</t>
  </si>
  <si>
    <t>(+) Subventions d'investissement reçues</t>
  </si>
  <si>
    <t>(-) Prélèvement sur le capital</t>
  </si>
  <si>
    <t>(-) Dividendes versés</t>
  </si>
  <si>
    <t>Flux de trésorerie provenant des capitaux propres</t>
  </si>
  <si>
    <t>(+) Emprunts</t>
  </si>
  <si>
    <t>(+) Autres dettes financières</t>
  </si>
  <si>
    <t>(-) Remboursement des emprunts et autres dettes financières</t>
  </si>
  <si>
    <t>Flux de trésorerie provenant des emprunts</t>
  </si>
  <si>
    <t xml:space="preserve">Variation de la trésorerie nette de l'exercice </t>
  </si>
  <si>
    <t>Trésorerie nette au 31 décembre</t>
  </si>
  <si>
    <t>Début</t>
  </si>
  <si>
    <t>Fin</t>
  </si>
  <si>
    <t>Nombre période</t>
  </si>
  <si>
    <t>Année (Year)</t>
  </si>
  <si>
    <t>Nombre de jours dans l'année</t>
  </si>
  <si>
    <t>Compte de résultat (Income statement)</t>
  </si>
  <si>
    <t>Marge commerciale</t>
  </si>
  <si>
    <t>Résultats Hors Activités Ordinaires</t>
  </si>
  <si>
    <t>Résultat avant impôt</t>
  </si>
  <si>
    <t>Taux d'impôt apparent</t>
  </si>
  <si>
    <t>Taux d'intérêt apparent</t>
  </si>
  <si>
    <t>Coût de production implicite des produits vendus</t>
  </si>
  <si>
    <t>Bilan (Balanced Sheet)</t>
  </si>
  <si>
    <t xml:space="preserve">Dettes circulantes et ressources HAO </t>
  </si>
  <si>
    <t>Amortissements et provisions (Depreciations and Amortizations)</t>
  </si>
  <si>
    <t>Immobilisations en brute</t>
  </si>
  <si>
    <t>Tableau des flux de trésorerie (Cash flows statement)</t>
  </si>
  <si>
    <t>Besoin de financement HAO</t>
  </si>
  <si>
    <t>FIN</t>
  </si>
  <si>
    <t>Nombre de périodes</t>
  </si>
  <si>
    <t>ANNEE (Year)</t>
  </si>
  <si>
    <t>Compte de Résultat (income statement)</t>
  </si>
  <si>
    <t>Bilan (Balanced  sheet)</t>
  </si>
  <si>
    <t>Amortissement et Provision   (depreciation and amortization)</t>
  </si>
  <si>
    <t>immobilisation en brute</t>
  </si>
  <si>
    <r>
      <rPr>
        <b/>
        <sz val="16"/>
        <color theme="3"/>
        <rFont val="Calibri"/>
        <family val="2"/>
        <scheme val="minor"/>
      </rPr>
      <t>SODECI</t>
    </r>
    <r>
      <rPr>
        <b/>
        <sz val="11"/>
        <color theme="3"/>
        <rFont val="Calibri"/>
        <family val="2"/>
        <scheme val="minor"/>
      </rPr>
      <t xml:space="preserve">   SA</t>
    </r>
  </si>
  <si>
    <t>Verification des etats finaniers</t>
  </si>
  <si>
    <t>Total actifs = Totals passifs</t>
  </si>
  <si>
    <t>Resultat Bilan = Resultat compte de resultat</t>
  </si>
  <si>
    <t>Tresorerie nette</t>
  </si>
  <si>
    <t>Analyse du compte de resultat</t>
  </si>
  <si>
    <t>Analyse verticale</t>
  </si>
  <si>
    <t>Analyse horizontale</t>
  </si>
  <si>
    <t>Analyse du bilan</t>
  </si>
  <si>
    <t>Analyse du tableau des flux de tresorerie</t>
  </si>
  <si>
    <t>Analyse de l'activite et des relations de tresorerie</t>
  </si>
  <si>
    <t>Analyse du cycle de vie de l'activite</t>
  </si>
  <si>
    <t>Resultat nette</t>
  </si>
  <si>
    <t>Analyse du comportement des flux de tresorerie</t>
  </si>
  <si>
    <t>Analyse des equilibres financiers et la relation de tresorerie</t>
  </si>
  <si>
    <t>Bilan economique</t>
  </si>
  <si>
    <t>Actif immobilisee (valeur nette)</t>
  </si>
  <si>
    <t>Besoin de financement global (BFG)</t>
  </si>
  <si>
    <t>Actif economique</t>
  </si>
  <si>
    <t>Capitaux propres et ressources assimilees</t>
  </si>
  <si>
    <t>Endettement nette</t>
  </si>
  <si>
    <t>Capitaux investis</t>
  </si>
  <si>
    <t>Verification</t>
  </si>
  <si>
    <t>Les equilibres financiers</t>
  </si>
  <si>
    <t>Fonds de roulement nette globale (FRNG)</t>
  </si>
  <si>
    <t>Besoins de financement globale (BFG)</t>
  </si>
  <si>
    <t>Tresorerie nette (TN)</t>
  </si>
  <si>
    <t>La relation de tresorerie</t>
  </si>
  <si>
    <t>Calcul des ratios de profitabilite</t>
  </si>
  <si>
    <t>Analyse tendencielle et la methode des ratios (profitabilite)</t>
  </si>
  <si>
    <t>Taux de marge commerciale</t>
  </si>
  <si>
    <t>Taux de brute d'exploitation</t>
  </si>
  <si>
    <t>Taux de marge d'exploitation</t>
  </si>
  <si>
    <t>Taux de valeur ajoutee</t>
  </si>
  <si>
    <t>Taux de marge nette</t>
  </si>
  <si>
    <t>Taux de performance operationnelle</t>
  </si>
  <si>
    <t>Analyse tendencielle des ratios de profitabilite</t>
  </si>
  <si>
    <t>Representation graphique des ratios de profitibilite</t>
  </si>
  <si>
    <t>Analyse tendencielle et la methode des ratios (rentabilite)</t>
  </si>
  <si>
    <t>Calcul des ratios de rentabilite economique</t>
  </si>
  <si>
    <t>Rentabilite economique (methode directe)</t>
  </si>
  <si>
    <t>Rentabilite economique (methode indirecte)</t>
  </si>
  <si>
    <t>Taux de rotation de l'actifs economique</t>
  </si>
  <si>
    <t>Analyse tendentielle des ratios de rentabilite economique</t>
  </si>
  <si>
    <t>Rentabilite financiere (methode directe)</t>
  </si>
  <si>
    <t>Rentabilite financiere (methode indirecte : identite de DuPont)</t>
  </si>
  <si>
    <t>Facteur d'ajustement</t>
  </si>
  <si>
    <t>Representation graphique des ratios de rentabilite economique</t>
  </si>
  <si>
    <t>Analyse tendentielle des ratios de rentabilite financiere</t>
  </si>
  <si>
    <t>Representation graphique des ratios de rentabilite financiere</t>
  </si>
  <si>
    <t>Analyse tendencielle et la methode des ratios (politique comptable)</t>
  </si>
  <si>
    <t>Taux de provision des stock</t>
  </si>
  <si>
    <t>Taux de provision des creances</t>
  </si>
  <si>
    <t>Ratio de vetuste</t>
  </si>
  <si>
    <t>Calcul des ratios de politique comptable</t>
  </si>
  <si>
    <t>Analyse tendentielle des ratios de politique comptable</t>
  </si>
  <si>
    <t>Representation graphique des ratios de politique comptable</t>
  </si>
  <si>
    <t>Analyse tendencielle et la methode des ratios (liquidite)</t>
  </si>
  <si>
    <t>Calcul des ratios de liquidite</t>
  </si>
  <si>
    <t>Liquidite generale</t>
  </si>
  <si>
    <t>Liquidite reduite</t>
  </si>
  <si>
    <t>Liquidite immediate</t>
  </si>
  <si>
    <t>Analyse tendencielle des ratios de liquidite</t>
  </si>
  <si>
    <t>Representation graphique des ratios de liquidite</t>
  </si>
  <si>
    <t>Quelques informations boursieres</t>
  </si>
  <si>
    <t>Analyse de la probabilite de defaut (modelisation)</t>
  </si>
  <si>
    <t>Nombre d'action</t>
  </si>
  <si>
    <t>Capitalisation boursiere</t>
  </si>
  <si>
    <t>Cours boursier</t>
  </si>
  <si>
    <t>Calcul du Zscore de Altman</t>
  </si>
  <si>
    <t>Parametre</t>
  </si>
  <si>
    <t>Constante</t>
  </si>
  <si>
    <t>X1</t>
  </si>
  <si>
    <t>X2</t>
  </si>
  <si>
    <t>X3</t>
  </si>
  <si>
    <t>X4</t>
  </si>
  <si>
    <t>Coef</t>
  </si>
  <si>
    <t>Zscore</t>
  </si>
  <si>
    <t>Implication</t>
  </si>
  <si>
    <t>Rating</t>
  </si>
  <si>
    <t>Analyse tendencielle et la methode des ratios (gestion de la dette)</t>
  </si>
  <si>
    <t>Calcul des ratios de gestion de la dette</t>
  </si>
  <si>
    <t>Levier</t>
  </si>
  <si>
    <t>Maturite de l'endettement</t>
  </si>
  <si>
    <t>Couverture des frais financiers</t>
  </si>
  <si>
    <t>Cout implicite de la dette</t>
  </si>
  <si>
    <t>Capacite de remoursement</t>
  </si>
  <si>
    <t>Taux d'endettement endettement</t>
  </si>
  <si>
    <t>Analyse tendentielle des ratios de gestion de la dette</t>
  </si>
  <si>
    <t>Representation graphique des ratios de gestion de la dette</t>
  </si>
  <si>
    <t>Analyse tendencielle et la methode des ratios (flux de tresorerie)</t>
  </si>
  <si>
    <t>Calcul des ratios de flux de tresorerie</t>
  </si>
  <si>
    <t>Capacite a investir</t>
  </si>
  <si>
    <t>Taux d'investissement net</t>
  </si>
  <si>
    <t>Taux de reinvestissemet</t>
  </si>
  <si>
    <t>Taux de croissance</t>
  </si>
  <si>
    <t>Couverture des flux de tresorerie des activites operationnelles</t>
  </si>
  <si>
    <t>Analyse tendencielle des flux de tresorerie</t>
  </si>
  <si>
    <t>Representation graphique des flux de tresorerie</t>
  </si>
  <si>
    <t>Analyse tendencielle et la methode des ratios (efficassite des actifs de BFG)</t>
  </si>
  <si>
    <t>Calcul des ratios de l'efficassite des actifs de BFG</t>
  </si>
  <si>
    <t>Variation de chiffre d'affaires</t>
  </si>
  <si>
    <t>Variation de la valeur ajoutee</t>
  </si>
  <si>
    <t>Efficience du personnel</t>
  </si>
  <si>
    <t>Besoin en financement global en jour</t>
  </si>
  <si>
    <t>Politique d'investissement</t>
  </si>
  <si>
    <t>Politique de financement</t>
  </si>
  <si>
    <t>Ration de l'actif</t>
  </si>
  <si>
    <t>Ration de l'actif economique</t>
  </si>
  <si>
    <t>Delai de rotation des stocks</t>
  </si>
  <si>
    <t>Delai de recuperation des creances clients</t>
  </si>
  <si>
    <t>Delai de paiement fournisseurs</t>
  </si>
  <si>
    <t>Cycle d'exploilation</t>
  </si>
  <si>
    <t>Analyse tendencielle de l'efficassite des actifs de BFG</t>
  </si>
  <si>
    <t>Representation graphique de l'efficassite des actifs de BFG</t>
  </si>
  <si>
    <t>Analyse tendencielle et la methode des ratios (valorisation)</t>
  </si>
  <si>
    <t>Calcul des ratios de valoration</t>
  </si>
  <si>
    <t>Capitalisation des benefices</t>
  </si>
  <si>
    <t>Valorisation boursiere</t>
  </si>
  <si>
    <t>Capitalisation du chiffre d'affaires</t>
  </si>
  <si>
    <t>Valeur de marche de l'actifs economique</t>
  </si>
  <si>
    <t>Analyse tendencielle des ratios de valoration</t>
  </si>
  <si>
    <t>Representation graphique des ratios de valoration</t>
  </si>
  <si>
    <t>Nombre de salaries</t>
  </si>
  <si>
    <t>Ratio valeur ajoute sur charge personnel</t>
  </si>
  <si>
    <t>Ratio valeur ajoute sur nombre de salarie</t>
  </si>
  <si>
    <t>Ratio chiffre d'affaire sur nombre de salarie</t>
  </si>
  <si>
    <t>Besoin en financement globale (BFG)</t>
  </si>
  <si>
    <t>chiffreDAffaires</t>
  </si>
  <si>
    <t>productionStockee</t>
  </si>
  <si>
    <t>productionImmobilisee</t>
  </si>
  <si>
    <t>autresProduits</t>
  </si>
  <si>
    <t>productionExercice</t>
  </si>
  <si>
    <t>achatsConsommes</t>
  </si>
  <si>
    <t>servicesExterieurs</t>
  </si>
  <si>
    <t>consommationExercice</t>
  </si>
  <si>
    <t>valeurAjoutee</t>
  </si>
  <si>
    <t>chargesPersonnel</t>
  </si>
  <si>
    <t>excedentBruteDExploitation</t>
  </si>
  <si>
    <t>dotationsAuxAmortissements</t>
  </si>
  <si>
    <t>reprisesDeProvisions</t>
  </si>
  <si>
    <t>resultatDExploitation</t>
  </si>
  <si>
    <t>produitsFinanciers</t>
  </si>
  <si>
    <t>chargesFinancieres</t>
  </si>
  <si>
    <t>resultatFinanciers</t>
  </si>
  <si>
    <t>resultatDesActivitesOrdinaires</t>
  </si>
  <si>
    <t>produitsHOA</t>
  </si>
  <si>
    <t>chargesHAO</t>
  </si>
  <si>
    <t>resultatHOA</t>
  </si>
  <si>
    <t>resultatAvantsImpots</t>
  </si>
  <si>
    <t>impotsResultat</t>
  </si>
  <si>
    <t>impotsDifferes</t>
  </si>
  <si>
    <t>resultatNetDesEntreprisesIntegrees</t>
  </si>
  <si>
    <t>partMiseEnEquivalence</t>
  </si>
  <si>
    <t>resultatNetConsolide</t>
  </si>
  <si>
    <t>partDesMinoritaires</t>
  </si>
  <si>
    <t>partEntreprise</t>
  </si>
  <si>
    <t>chargesImmobilisees</t>
  </si>
  <si>
    <t>immobilisationsIncorporelles</t>
  </si>
  <si>
    <t>immobilisationsCorporelles</t>
  </si>
  <si>
    <t>immobilisationsFinancieres</t>
  </si>
  <si>
    <t>amortissementsProvisions</t>
  </si>
  <si>
    <t>totalActifImmobilises</t>
  </si>
  <si>
    <t>stock</t>
  </si>
  <si>
    <t>fournisseursAvancesVersees</t>
  </si>
  <si>
    <t>creancesEmploisAssimiles</t>
  </si>
  <si>
    <t>clients</t>
  </si>
  <si>
    <t>autresCreances</t>
  </si>
  <si>
    <t>totalActifCirculant</t>
  </si>
  <si>
    <t>totalTresorerieActif</t>
  </si>
  <si>
    <t>totalActif</t>
  </si>
  <si>
    <t>capital</t>
  </si>
  <si>
    <t>primesReserves</t>
  </si>
  <si>
    <t>reportANouveau</t>
  </si>
  <si>
    <t>ecartDeConversion</t>
  </si>
  <si>
    <t>resultatNet</t>
  </si>
  <si>
    <t>autresCapitauxPropres</t>
  </si>
  <si>
    <t>partEentreprise</t>
  </si>
  <si>
    <t>totalCapitauxPropres</t>
  </si>
  <si>
    <t>empruntsDettesFinancieres</t>
  </si>
  <si>
    <t>provisionsFinancieres</t>
  </si>
  <si>
    <t>totalDettesFinancieres</t>
  </si>
  <si>
    <t>dettesCirculants</t>
  </si>
  <si>
    <t>clientsAvancesRecues</t>
  </si>
  <si>
    <t>fournisseursExploitation</t>
  </si>
  <si>
    <t>dettesFiscales</t>
  </si>
  <si>
    <t>dettesSociales</t>
  </si>
  <si>
    <t>autresDettes</t>
  </si>
  <si>
    <t>totalPassifCirculant</t>
  </si>
  <si>
    <t>totalTresoreriePassif</t>
  </si>
  <si>
    <t>totalPassif</t>
  </si>
  <si>
    <t xml:space="preserve">tresorerieInitiale </t>
  </si>
  <si>
    <t xml:space="preserve">capaciteautofinancement </t>
  </si>
  <si>
    <t xml:space="preserve">variationactifCirculantHaO </t>
  </si>
  <si>
    <t xml:space="preserve">variationStocks </t>
  </si>
  <si>
    <t xml:space="preserve">variationCreances </t>
  </si>
  <si>
    <t xml:space="preserve">variationPassifCirculant </t>
  </si>
  <si>
    <t xml:space="preserve">variationBFR </t>
  </si>
  <si>
    <t xml:space="preserve">FTactiviteOpretationnelles </t>
  </si>
  <si>
    <t xml:space="preserve">decaissementsLiesauxacquisitionsImmobilisationsIncorporelles </t>
  </si>
  <si>
    <t xml:space="preserve">decaissementsLiesauxacquisitionsImmobilisationsCorporelles </t>
  </si>
  <si>
    <t xml:space="preserve">decaissementsLiesauxacquisitionsImmobilisationsFinancieres </t>
  </si>
  <si>
    <t xml:space="preserve">encaissementsLiesauxacquisitionsImmobilisationsIncorporellesetCorporelles </t>
  </si>
  <si>
    <t xml:space="preserve">encaissementsLiesauxacquisitionsImmobilisationsFinancieres </t>
  </si>
  <si>
    <t xml:space="preserve">FTactiviteInvestissement </t>
  </si>
  <si>
    <t xml:space="preserve">augmentationduCapitalParapportsNouveaux </t>
  </si>
  <si>
    <t xml:space="preserve">subventionexploitation </t>
  </si>
  <si>
    <t xml:space="preserve">prelèvementSurLeCapital </t>
  </si>
  <si>
    <t xml:space="preserve">dividendesVerses </t>
  </si>
  <si>
    <t xml:space="preserve">FluxdeTresorerieProvenantdesCapitauxPropres </t>
  </si>
  <si>
    <t xml:space="preserve">emprunts </t>
  </si>
  <si>
    <t xml:space="preserve">autresdettesFinancières </t>
  </si>
  <si>
    <t xml:space="preserve">remboursementempruntsetautresdettesFinanciers </t>
  </si>
  <si>
    <t xml:space="preserve">FluxdeTresorerieProvenantdesCapitauxetrangers </t>
  </si>
  <si>
    <t xml:space="preserve">FTactiviteFinancement </t>
  </si>
  <si>
    <t xml:space="preserve">variationdeTresorerieNette </t>
  </si>
  <si>
    <t xml:space="preserve">tresorerieFinale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</si>
</sst>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&quot;A&quot;"/>
    <numFmt numFmtId="165" formatCode="#,###.00\x"/>
    <numFmt numFmtId="166" formatCode="0.000"/>
    <numFmt numFmtId="167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8"/>
      <color rgb="FFCCCCCC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37" fontId="0" fillId="0" borderId="0" xfId="0" applyNumberFormat="1"/>
    <xf numFmtId="0" fontId="3" fillId="2" borderId="0" xfId="0" applyFont="1" applyFill="1"/>
    <xf numFmtId="37" fontId="0" fillId="2" borderId="0" xfId="0" applyNumberFormat="1" applyFill="1"/>
    <xf numFmtId="0" fontId="0" fillId="2" borderId="0" xfId="0" applyFill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6" fillId="0" borderId="0" xfId="0" applyFont="1"/>
    <xf numFmtId="14" fontId="6" fillId="0" borderId="0" xfId="0" applyNumberFormat="1" applyFont="1"/>
    <xf numFmtId="37" fontId="6" fillId="0" borderId="0" xfId="0" applyNumberFormat="1" applyFont="1"/>
    <xf numFmtId="0" fontId="7" fillId="3" borderId="0" xfId="0" applyFont="1" applyFill="1"/>
    <xf numFmtId="164" fontId="7" fillId="3" borderId="0" xfId="0" applyNumberFormat="1" applyFont="1" applyFill="1"/>
    <xf numFmtId="14" fontId="7" fillId="3" borderId="0" xfId="0" applyNumberFormat="1" applyFont="1" applyFill="1"/>
    <xf numFmtId="0" fontId="6" fillId="0" borderId="0" xfId="0" applyFont="1" applyAlignment="1">
      <alignment horizontal="left" indent="1"/>
    </xf>
    <xf numFmtId="0" fontId="8" fillId="4" borderId="0" xfId="0" applyFont="1" applyFill="1"/>
    <xf numFmtId="0" fontId="6" fillId="0" borderId="0" xfId="0" applyFont="1" applyAlignment="1">
      <alignment horizontal="left" indent="5"/>
    </xf>
    <xf numFmtId="164" fontId="6" fillId="0" borderId="0" xfId="0" applyNumberFormat="1" applyFont="1"/>
    <xf numFmtId="0" fontId="5" fillId="0" borderId="0" xfId="0" applyFont="1" applyAlignment="1">
      <alignment horizontal="left" indent="2"/>
    </xf>
    <xf numFmtId="37" fontId="5" fillId="0" borderId="0" xfId="0" applyNumberFormat="1" applyFont="1"/>
    <xf numFmtId="37" fontId="6" fillId="0" borderId="1" xfId="0" applyNumberFormat="1" applyFont="1" applyBorder="1"/>
    <xf numFmtId="37" fontId="5" fillId="0" borderId="2" xfId="0" applyNumberFormat="1" applyFont="1" applyBorder="1"/>
    <xf numFmtId="37" fontId="5" fillId="0" borderId="3" xfId="0" applyNumberFormat="1" applyFont="1" applyBorder="1"/>
    <xf numFmtId="10" fontId="9" fillId="0" borderId="0" xfId="1" applyNumberFormat="1" applyFont="1"/>
    <xf numFmtId="10" fontId="9" fillId="0" borderId="0" xfId="1" applyNumberFormat="1" applyFont="1" applyBorder="1"/>
    <xf numFmtId="37" fontId="9" fillId="0" borderId="0" xfId="0" applyNumberFormat="1" applyFont="1"/>
    <xf numFmtId="0" fontId="6" fillId="0" borderId="0" xfId="0" applyFont="1" applyAlignment="1">
      <alignment horizontal="left" indent="2"/>
    </xf>
    <xf numFmtId="0" fontId="5" fillId="0" borderId="0" xfId="0" applyFont="1" applyAlignment="1">
      <alignment horizontal="left" indent="3"/>
    </xf>
    <xf numFmtId="0" fontId="5" fillId="0" borderId="0" xfId="0" applyFont="1" applyAlignment="1">
      <alignment horizontal="left" indent="5"/>
    </xf>
    <xf numFmtId="0" fontId="5" fillId="0" borderId="0" xfId="0" applyFont="1"/>
    <xf numFmtId="0" fontId="6" fillId="0" borderId="0" xfId="0" applyFont="1" applyAlignment="1">
      <alignment horizontal="left" indent="3"/>
    </xf>
    <xf numFmtId="37" fontId="6" fillId="2" borderId="0" xfId="0" applyNumberFormat="1" applyFont="1" applyFill="1"/>
    <xf numFmtId="37" fontId="5" fillId="2" borderId="0" xfId="0" applyNumberFormat="1" applyFont="1" applyFill="1"/>
    <xf numFmtId="14" fontId="0" fillId="0" borderId="0" xfId="0" applyNumberFormat="1"/>
    <xf numFmtId="0" fontId="0" fillId="5" borderId="0" xfId="0" applyFill="1"/>
    <xf numFmtId="0" fontId="10" fillId="5" borderId="0" xfId="0" applyFont="1" applyFill="1"/>
    <xf numFmtId="0" fontId="11" fillId="5" borderId="0" xfId="0" applyFont="1" applyFill="1"/>
    <xf numFmtId="14" fontId="11" fillId="5" borderId="0" xfId="0" applyNumberFormat="1" applyFont="1" applyFill="1"/>
    <xf numFmtId="0" fontId="8" fillId="5" borderId="0" xfId="0" applyFont="1" applyFill="1"/>
    <xf numFmtId="0" fontId="14" fillId="0" borderId="0" xfId="0" applyFont="1" applyAlignment="1">
      <alignment horizontal="left" indent="3"/>
    </xf>
    <xf numFmtId="0" fontId="14" fillId="0" borderId="0" xfId="0" applyFont="1" applyAlignment="1">
      <alignment horizontal="right"/>
    </xf>
    <xf numFmtId="0" fontId="0" fillId="6" borderId="0" xfId="0" applyFill="1"/>
    <xf numFmtId="0" fontId="14" fillId="6" borderId="0" xfId="0" applyFont="1" applyFill="1" applyAlignment="1">
      <alignment horizontal="left" indent="2"/>
    </xf>
    <xf numFmtId="10" fontId="0" fillId="0" borderId="0" xfId="1" applyNumberFormat="1" applyFont="1"/>
    <xf numFmtId="0" fontId="0" fillId="7" borderId="0" xfId="0" applyFill="1"/>
    <xf numFmtId="0" fontId="0" fillId="8" borderId="0" xfId="0" applyFill="1"/>
    <xf numFmtId="0" fontId="15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0" fontId="14" fillId="0" borderId="0" xfId="0" applyFont="1" applyAlignment="1">
      <alignment horizontal="left" indent="4"/>
    </xf>
    <xf numFmtId="37" fontId="14" fillId="0" borderId="0" xfId="0" applyNumberFormat="1" applyFont="1"/>
    <xf numFmtId="37" fontId="14" fillId="0" borderId="4" xfId="0" applyNumberFormat="1" applyFont="1" applyBorder="1"/>
    <xf numFmtId="0" fontId="0" fillId="0" borderId="0" xfId="0" applyBorder="1"/>
    <xf numFmtId="0" fontId="0" fillId="9" borderId="0" xfId="0" applyFill="1"/>
    <xf numFmtId="0" fontId="17" fillId="0" borderId="0" xfId="0" applyFont="1" applyAlignment="1">
      <alignment horizontal="left" indent="3"/>
    </xf>
    <xf numFmtId="0" fontId="18" fillId="0" borderId="0" xfId="0" applyFont="1" applyAlignment="1">
      <alignment horizontal="left" indent="3"/>
    </xf>
    <xf numFmtId="0" fontId="14" fillId="9" borderId="0" xfId="0" applyFont="1" applyFill="1" applyAlignment="1">
      <alignment horizontal="left" indent="3"/>
    </xf>
    <xf numFmtId="0" fontId="18" fillId="0" borderId="0" xfId="0" applyFont="1" applyAlignment="1">
      <alignment horizontal="right" indent="3"/>
    </xf>
    <xf numFmtId="0" fontId="0" fillId="0" borderId="0" xfId="0" applyAlignment="1">
      <alignment horizontal="right"/>
    </xf>
    <xf numFmtId="0" fontId="14" fillId="0" borderId="0" xfId="0" applyFont="1"/>
    <xf numFmtId="10" fontId="0" fillId="0" borderId="0" xfId="0" applyNumberFormat="1"/>
    <xf numFmtId="10" fontId="0" fillId="6" borderId="0" xfId="0" applyNumberFormat="1" applyFill="1"/>
    <xf numFmtId="10" fontId="14" fillId="0" borderId="0" xfId="1" applyNumberFormat="1" applyFont="1"/>
    <xf numFmtId="0" fontId="17" fillId="0" borderId="0" xfId="0" applyFont="1" applyAlignment="1">
      <alignment horizontal="left" indent="4"/>
    </xf>
    <xf numFmtId="165" fontId="0" fillId="0" borderId="0" xfId="1" applyNumberFormat="1" applyFont="1"/>
    <xf numFmtId="10" fontId="14" fillId="0" borderId="0" xfId="0" applyNumberFormat="1" applyFont="1"/>
    <xf numFmtId="10" fontId="0" fillId="10" borderId="0" xfId="0" applyNumberFormat="1" applyFill="1"/>
    <xf numFmtId="43" fontId="0" fillId="0" borderId="0" xfId="2" applyFont="1"/>
    <xf numFmtId="167" fontId="0" fillId="0" borderId="0" xfId="2" applyNumberFormat="1" applyFont="1"/>
    <xf numFmtId="167" fontId="14" fillId="0" borderId="4" xfId="2" applyNumberFormat="1" applyFont="1" applyBorder="1"/>
    <xf numFmtId="0" fontId="20" fillId="0" borderId="0" xfId="0" applyFont="1" applyAlignment="1">
      <alignment horizontal="right"/>
    </xf>
    <xf numFmtId="0" fontId="20" fillId="0" borderId="6" xfId="0" applyFont="1" applyBorder="1" applyAlignment="1">
      <alignment horizontal="right"/>
    </xf>
    <xf numFmtId="0" fontId="21" fillId="0" borderId="2" xfId="0" applyFont="1" applyBorder="1"/>
    <xf numFmtId="0" fontId="20" fillId="0" borderId="5" xfId="0" applyFont="1" applyBorder="1"/>
    <xf numFmtId="0" fontId="21" fillId="0" borderId="0" xfId="0" applyFont="1" applyBorder="1"/>
    <xf numFmtId="166" fontId="21" fillId="0" borderId="0" xfId="0" applyNumberFormat="1" applyFont="1" applyBorder="1"/>
    <xf numFmtId="0" fontId="21" fillId="0" borderId="0" xfId="0" applyFont="1"/>
    <xf numFmtId="166" fontId="20" fillId="0" borderId="7" xfId="0" applyNumberFormat="1" applyFont="1" applyBorder="1"/>
    <xf numFmtId="10" fontId="0" fillId="11" borderId="0" xfId="1" applyNumberFormat="1" applyFont="1" applyFill="1"/>
    <xf numFmtId="0" fontId="0" fillId="11" borderId="0" xfId="0" applyFill="1"/>
    <xf numFmtId="0" fontId="0" fillId="0" borderId="0" xfId="0" applyNumberFormat="1"/>
    <xf numFmtId="2" fontId="0" fillId="0" borderId="0" xfId="0" applyNumberFormat="1"/>
    <xf numFmtId="10" fontId="0" fillId="10" borderId="0" xfId="1" applyNumberFormat="1" applyFont="1" applyFill="1"/>
    <xf numFmtId="167" fontId="0" fillId="0" borderId="0" xfId="0" applyNumberFormat="1"/>
    <xf numFmtId="43" fontId="0" fillId="0" borderId="0" xfId="0" applyNumberFormat="1"/>
    <xf numFmtId="0" fontId="2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 SODECI'!$A$597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SODECI'!$C$597:$H$597</c:f>
            </c:numRef>
          </c:val>
          <c:smooth val="0"/>
          <c:extLst>
            <c:ext xmlns:c16="http://schemas.microsoft.com/office/drawing/2014/chart" uri="{C3380CC4-5D6E-409C-BE32-E72D297353CC}">
              <c16:uniqueId val="{00000000-A662-40EA-B280-82057DC5AB0A}"/>
            </c:ext>
          </c:extLst>
        </c:ser>
        <c:ser>
          <c:idx val="1"/>
          <c:order val="1"/>
          <c:tx>
            <c:strRef>
              <c:f>'AF SODECI'!$A$598</c:f>
              <c:strCache>
                <c:ptCount val="1"/>
                <c:pt idx="0">
                  <c:v>Resultat nette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SODECI'!$C$598:$H$598</c:f>
            </c:numRef>
          </c:val>
          <c:smooth val="0"/>
          <c:extLst>
            <c:ext xmlns:c16="http://schemas.microsoft.com/office/drawing/2014/chart" uri="{C3380CC4-5D6E-409C-BE32-E72D297353CC}">
              <c16:uniqueId val="{00000001-A662-40EA-B280-82057DC5AB0A}"/>
            </c:ext>
          </c:extLst>
        </c:ser>
        <c:ser>
          <c:idx val="2"/>
          <c:order val="2"/>
          <c:tx>
            <c:strRef>
              <c:f>'AF SODECI'!$A$599</c:f>
              <c:strCache>
                <c:ptCount val="1"/>
                <c:pt idx="0">
                  <c:v>Tresorerie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SODECI'!$C$599:$H$599</c:f>
            </c:numRef>
          </c:val>
          <c:smooth val="0"/>
          <c:extLst>
            <c:ext xmlns:c16="http://schemas.microsoft.com/office/drawing/2014/chart" uri="{C3380CC4-5D6E-409C-BE32-E72D297353CC}">
              <c16:uniqueId val="{00000002-A662-40EA-B280-82057DC5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990768"/>
        <c:axId val="255967472"/>
      </c:lineChart>
      <c:catAx>
        <c:axId val="2559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67472"/>
        <c:crosses val="autoZero"/>
        <c:auto val="1"/>
        <c:lblAlgn val="ctr"/>
        <c:lblOffset val="100"/>
        <c:noMultiLvlLbl val="0"/>
      </c:catAx>
      <c:valAx>
        <c:axId val="255967472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0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 de</a:t>
            </a:r>
            <a:r>
              <a:rPr lang="en-US" baseline="0"/>
              <a:t> rentabilite financiere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SODECI'!$A$747</c:f>
              <c:strCache>
                <c:ptCount val="1"/>
                <c:pt idx="0">
                  <c:v>Rentabilite financiere (methode indirecte : identite de DuPont)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SODECI'!$C$747:$H$747</c:f>
            </c:numRef>
          </c:val>
          <c:extLst>
            <c:ext xmlns:c16="http://schemas.microsoft.com/office/drawing/2014/chart" uri="{C3380CC4-5D6E-409C-BE32-E72D297353CC}">
              <c16:uniqueId val="{00000000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70415"/>
        <c:axId val="153671247"/>
      </c:barChart>
      <c:lineChart>
        <c:grouping val="standard"/>
        <c:varyColors val="0"/>
        <c:ser>
          <c:idx val="1"/>
          <c:order val="1"/>
          <c:tx>
            <c:strRef>
              <c:f>'AF SODECI'!$A$748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SODECI'!$C$748:$H$748</c:f>
            </c:numRef>
          </c:val>
          <c:smooth val="0"/>
          <c:extLst>
            <c:ext xmlns:c16="http://schemas.microsoft.com/office/drawing/2014/chart" uri="{C3380CC4-5D6E-409C-BE32-E72D297353CC}">
              <c16:uniqueId val="{00000001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0415"/>
        <c:axId val="153671247"/>
      </c:lineChart>
      <c:lineChart>
        <c:grouping val="standard"/>
        <c:varyColors val="0"/>
        <c:ser>
          <c:idx val="2"/>
          <c:order val="2"/>
          <c:tx>
            <c:strRef>
              <c:f>'AF SODECI'!$A$749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SODECI'!$C$749:$H$749</c:f>
            </c:numRef>
          </c:val>
          <c:smooth val="0"/>
          <c:extLst>
            <c:ext xmlns:c16="http://schemas.microsoft.com/office/drawing/2014/chart" uri="{C3380CC4-5D6E-409C-BE32-E72D297353CC}">
              <c16:uniqueId val="{00000002-850D-43C1-A4BD-CC5E10B44A2A}"/>
            </c:ext>
          </c:extLst>
        </c:ser>
        <c:ser>
          <c:idx val="3"/>
          <c:order val="3"/>
          <c:tx>
            <c:strRef>
              <c:f>'AF SODECI'!$A$750</c:f>
              <c:strCache>
                <c:ptCount val="1"/>
                <c:pt idx="0">
                  <c:v>Facteur d'ajustement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SODECI'!$C$750:$H$750</c:f>
            </c:numRef>
          </c:val>
          <c:smooth val="0"/>
          <c:extLst>
            <c:ext xmlns:c16="http://schemas.microsoft.com/office/drawing/2014/chart" uri="{C3380CC4-5D6E-409C-BE32-E72D297353CC}">
              <c16:uniqueId val="{00000003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67199"/>
        <c:axId val="102166367"/>
      </c:lineChart>
      <c:catAx>
        <c:axId val="1536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247"/>
        <c:crosses val="autoZero"/>
        <c:auto val="1"/>
        <c:lblAlgn val="ctr"/>
        <c:lblOffset val="100"/>
        <c:noMultiLvlLbl val="0"/>
      </c:catAx>
      <c:valAx>
        <c:axId val="153671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415"/>
        <c:crosses val="autoZero"/>
        <c:crossBetween val="between"/>
      </c:valAx>
      <c:valAx>
        <c:axId val="102166367"/>
        <c:scaling>
          <c:orientation val="minMax"/>
        </c:scaling>
        <c:delete val="0"/>
        <c:axPos val="r"/>
        <c:numFmt formatCode="#,###.0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199"/>
        <c:crosses val="max"/>
        <c:crossBetween val="between"/>
      </c:valAx>
      <c:catAx>
        <c:axId val="10216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166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Ratios de rentabilite financiere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SODECI'!$A$755</c:f>
              <c:strCache>
                <c:ptCount val="1"/>
                <c:pt idx="0">
                  <c:v>Rentabilite financiere (methode indirecte : identite de DuPont)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SODECI'!$C$755:$H$755</c:f>
            </c:numRef>
          </c:val>
          <c:smooth val="0"/>
          <c:extLst>
            <c:ext xmlns:c16="http://schemas.microsoft.com/office/drawing/2014/chart" uri="{C3380CC4-5D6E-409C-BE32-E72D297353CC}">
              <c16:uniqueId val="{00000000-850D-43C1-A4BD-CC5E10B44A2A}"/>
            </c:ext>
          </c:extLst>
        </c:ser>
        <c:ser>
          <c:idx val="1"/>
          <c:order val="1"/>
          <c:tx>
            <c:strRef>
              <c:f>'AF SODECI'!$A$756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SODECI'!$C$756:$H$756</c:f>
            </c:numRef>
          </c:val>
          <c:smooth val="0"/>
          <c:extLst>
            <c:ext xmlns:c16="http://schemas.microsoft.com/office/drawing/2014/chart" uri="{C3380CC4-5D6E-409C-BE32-E72D297353CC}">
              <c16:uniqueId val="{00000001-850D-43C1-A4BD-CC5E10B44A2A}"/>
            </c:ext>
          </c:extLst>
        </c:ser>
        <c:ser>
          <c:idx val="2"/>
          <c:order val="2"/>
          <c:tx>
            <c:strRef>
              <c:f>'AF SODECI'!$A$757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SODECI'!$C$757:$H$757</c:f>
            </c:numRef>
          </c:val>
          <c:smooth val="0"/>
          <c:extLst>
            <c:ext xmlns:c16="http://schemas.microsoft.com/office/drawing/2014/chart" uri="{C3380CC4-5D6E-409C-BE32-E72D297353CC}">
              <c16:uniqueId val="{00000002-850D-43C1-A4BD-CC5E10B44A2A}"/>
            </c:ext>
          </c:extLst>
        </c:ser>
        <c:ser>
          <c:idx val="3"/>
          <c:order val="3"/>
          <c:tx>
            <c:strRef>
              <c:f>'AF SODECI'!$A$758</c:f>
              <c:strCache>
                <c:ptCount val="1"/>
                <c:pt idx="0">
                  <c:v>Facteur d'ajustement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SODECI'!$C$758:$H$758</c:f>
            </c:numRef>
          </c:val>
          <c:smooth val="0"/>
          <c:extLst>
            <c:ext xmlns:c16="http://schemas.microsoft.com/office/drawing/2014/chart" uri="{C3380CC4-5D6E-409C-BE32-E72D297353CC}">
              <c16:uniqueId val="{00000003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0415"/>
        <c:axId val="153671247"/>
      </c:lineChart>
      <c:catAx>
        <c:axId val="1536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247"/>
        <c:crosses val="autoZero"/>
        <c:auto val="1"/>
        <c:lblAlgn val="ctr"/>
        <c:lblOffset val="100"/>
        <c:noMultiLvlLbl val="0"/>
      </c:catAx>
      <c:valAx>
        <c:axId val="153671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politique comptable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SODECI'!$A$781</c:f>
              <c:strCache>
                <c:ptCount val="1"/>
                <c:pt idx="0">
                  <c:v>Ratio de vetuste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SODECI'!$C$781:$H$781</c:f>
            </c:numRef>
          </c:val>
          <c:smooth val="0"/>
          <c:extLst>
            <c:ext xmlns:c16="http://schemas.microsoft.com/office/drawing/2014/chart" uri="{C3380CC4-5D6E-409C-BE32-E72D297353CC}">
              <c16:uniqueId val="{00000000-0DBF-484D-AD2A-5E813E09724A}"/>
            </c:ext>
          </c:extLst>
        </c:ser>
        <c:ser>
          <c:idx val="1"/>
          <c:order val="1"/>
          <c:tx>
            <c:strRef>
              <c:f>'AF SODECI'!$A$782</c:f>
              <c:strCache>
                <c:ptCount val="1"/>
                <c:pt idx="0">
                  <c:v>Taux de provision des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SODECI'!$C$782:$H$782</c:f>
            </c:numRef>
          </c:val>
          <c:smooth val="0"/>
          <c:extLst>
            <c:ext xmlns:c16="http://schemas.microsoft.com/office/drawing/2014/chart" uri="{C3380CC4-5D6E-409C-BE32-E72D297353CC}">
              <c16:uniqueId val="{00000001-0DBF-484D-AD2A-5E813E09724A}"/>
            </c:ext>
          </c:extLst>
        </c:ser>
        <c:ser>
          <c:idx val="2"/>
          <c:order val="2"/>
          <c:tx>
            <c:strRef>
              <c:f>'AF SODECI'!$A$783</c:f>
              <c:strCache>
                <c:ptCount val="1"/>
                <c:pt idx="0">
                  <c:v>Taux de provision des creances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SODECI'!$C$783:$H$783</c:f>
            </c:numRef>
          </c:val>
          <c:smooth val="0"/>
          <c:extLst>
            <c:ext xmlns:c16="http://schemas.microsoft.com/office/drawing/2014/chart" uri="{C3380CC4-5D6E-409C-BE32-E72D297353CC}">
              <c16:uniqueId val="{00000002-0DBF-484D-AD2A-5E813E0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78815"/>
        <c:axId val="834579231"/>
      </c:lineChart>
      <c:catAx>
        <c:axId val="8345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9231"/>
        <c:crosses val="autoZero"/>
        <c:auto val="1"/>
        <c:lblAlgn val="ctr"/>
        <c:lblOffset val="100"/>
        <c:noMultiLvlLbl val="0"/>
      </c:catAx>
      <c:valAx>
        <c:axId val="8345792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politique comptable : analyse tendencielle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SODECI'!$A$787</c:f>
              <c:strCache>
                <c:ptCount val="1"/>
                <c:pt idx="0">
                  <c:v>Ratio de vetuste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SODECI'!$C$787:$H$787</c:f>
            </c:numRef>
          </c:val>
          <c:smooth val="0"/>
          <c:extLst>
            <c:ext xmlns:c16="http://schemas.microsoft.com/office/drawing/2014/chart" uri="{C3380CC4-5D6E-409C-BE32-E72D297353CC}">
              <c16:uniqueId val="{00000000-0DBF-484D-AD2A-5E813E09724A}"/>
            </c:ext>
          </c:extLst>
        </c:ser>
        <c:ser>
          <c:idx val="1"/>
          <c:order val="1"/>
          <c:tx>
            <c:strRef>
              <c:f>'AF SODECI'!$A$788</c:f>
              <c:strCache>
                <c:ptCount val="1"/>
                <c:pt idx="0">
                  <c:v>Taux de provision des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SODECI'!$C$788:$H$788</c:f>
            </c:numRef>
          </c:val>
          <c:smooth val="0"/>
          <c:extLst>
            <c:ext xmlns:c16="http://schemas.microsoft.com/office/drawing/2014/chart" uri="{C3380CC4-5D6E-409C-BE32-E72D297353CC}">
              <c16:uniqueId val="{00000001-0DBF-484D-AD2A-5E813E09724A}"/>
            </c:ext>
          </c:extLst>
        </c:ser>
        <c:ser>
          <c:idx val="2"/>
          <c:order val="2"/>
          <c:tx>
            <c:strRef>
              <c:f>'AF SODECI'!$A$789</c:f>
              <c:strCache>
                <c:ptCount val="1"/>
                <c:pt idx="0">
                  <c:v>Taux de provision des creances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SODECI'!$C$789:$H$789</c:f>
            </c:numRef>
          </c:val>
          <c:smooth val="0"/>
          <c:extLst>
            <c:ext xmlns:c16="http://schemas.microsoft.com/office/drawing/2014/chart" uri="{C3380CC4-5D6E-409C-BE32-E72D297353CC}">
              <c16:uniqueId val="{00000002-0DBF-484D-AD2A-5E813E0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78815"/>
        <c:axId val="834579231"/>
      </c:lineChart>
      <c:catAx>
        <c:axId val="8345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9231"/>
        <c:crosses val="autoZero"/>
        <c:auto val="1"/>
        <c:lblAlgn val="ctr"/>
        <c:lblOffset val="100"/>
        <c:noMultiLvlLbl val="0"/>
      </c:catAx>
      <c:valAx>
        <c:axId val="8345792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liquidite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SODECI'!$A$812</c:f>
              <c:strCache>
                <c:ptCount val="1"/>
                <c:pt idx="0">
                  <c:v>Liquidite generale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SODECI'!$C$812:$H$812</c:f>
            </c:numRef>
          </c:val>
          <c:smooth val="0"/>
          <c:extLst>
            <c:ext xmlns:c16="http://schemas.microsoft.com/office/drawing/2014/chart" uri="{C3380CC4-5D6E-409C-BE32-E72D297353CC}">
              <c16:uniqueId val="{00000000-DC52-4A80-A28C-026C2B84AC3A}"/>
            </c:ext>
          </c:extLst>
        </c:ser>
        <c:ser>
          <c:idx val="1"/>
          <c:order val="1"/>
          <c:tx>
            <c:strRef>
              <c:f>'AF SODECI'!$A$813</c:f>
              <c:strCache>
                <c:ptCount val="1"/>
                <c:pt idx="0">
                  <c:v>Liquidite reduite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SODECI'!$C$813:$H$813</c:f>
            </c:numRef>
          </c:val>
          <c:smooth val="0"/>
          <c:extLst>
            <c:ext xmlns:c16="http://schemas.microsoft.com/office/drawing/2014/chart" uri="{C3380CC4-5D6E-409C-BE32-E72D297353CC}">
              <c16:uniqueId val="{00000001-DC52-4A80-A28C-026C2B84AC3A}"/>
            </c:ext>
          </c:extLst>
        </c:ser>
        <c:ser>
          <c:idx val="2"/>
          <c:order val="2"/>
          <c:tx>
            <c:strRef>
              <c:f>'AF SODECI'!$A$814</c:f>
              <c:strCache>
                <c:ptCount val="1"/>
                <c:pt idx="0">
                  <c:v>Liquidite immediate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SODECI'!$C$814:$H$814</c:f>
            </c:numRef>
          </c:val>
          <c:smooth val="0"/>
          <c:extLst>
            <c:ext xmlns:c16="http://schemas.microsoft.com/office/drawing/2014/chart" uri="{C3380CC4-5D6E-409C-BE32-E72D297353CC}">
              <c16:uniqueId val="{00000002-DC52-4A80-A28C-026C2B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5679"/>
        <c:axId val="812973215"/>
      </c:lineChart>
      <c:catAx>
        <c:axId val="8129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215"/>
        <c:crosses val="autoZero"/>
        <c:auto val="1"/>
        <c:lblAlgn val="ctr"/>
        <c:lblOffset val="100"/>
        <c:noMultiLvlLbl val="0"/>
      </c:catAx>
      <c:valAx>
        <c:axId val="812973215"/>
        <c:scaling>
          <c:orientation val="minMax"/>
        </c:scaling>
        <c:delete val="0"/>
        <c:axPos val="l"/>
        <c:numFmt formatCode="#,###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Ratios de liquidite : analyse tendencielle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SODECI'!$A$818</c:f>
              <c:strCache>
                <c:ptCount val="1"/>
                <c:pt idx="0">
                  <c:v>Liquidite generale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SODECI'!$C$818:$H$818</c:f>
            </c:numRef>
          </c:val>
          <c:smooth val="0"/>
          <c:extLst>
            <c:ext xmlns:c16="http://schemas.microsoft.com/office/drawing/2014/chart" uri="{C3380CC4-5D6E-409C-BE32-E72D297353CC}">
              <c16:uniqueId val="{00000000-DC52-4A80-A28C-026C2B84AC3A}"/>
            </c:ext>
          </c:extLst>
        </c:ser>
        <c:ser>
          <c:idx val="1"/>
          <c:order val="1"/>
          <c:tx>
            <c:strRef>
              <c:f>'AF SODECI'!$A$819</c:f>
              <c:strCache>
                <c:ptCount val="1"/>
                <c:pt idx="0">
                  <c:v>Liquidite reduite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SODECI'!$C$819:$H$819</c:f>
            </c:numRef>
          </c:val>
          <c:smooth val="0"/>
          <c:extLst>
            <c:ext xmlns:c16="http://schemas.microsoft.com/office/drawing/2014/chart" uri="{C3380CC4-5D6E-409C-BE32-E72D297353CC}">
              <c16:uniqueId val="{00000001-DC52-4A80-A28C-026C2B84AC3A}"/>
            </c:ext>
          </c:extLst>
        </c:ser>
        <c:ser>
          <c:idx val="2"/>
          <c:order val="2"/>
          <c:tx>
            <c:strRef>
              <c:f>'AF SODECI'!$A$820</c:f>
              <c:strCache>
                <c:ptCount val="1"/>
                <c:pt idx="0">
                  <c:v>Liquidite immediate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SODECI'!$C$820:$H$820</c:f>
            </c:numRef>
          </c:val>
          <c:smooth val="0"/>
          <c:extLst>
            <c:ext xmlns:c16="http://schemas.microsoft.com/office/drawing/2014/chart" uri="{C3380CC4-5D6E-409C-BE32-E72D297353CC}">
              <c16:uniqueId val="{00000002-DC52-4A80-A28C-026C2B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5679"/>
        <c:axId val="812973215"/>
      </c:lineChart>
      <c:catAx>
        <c:axId val="8129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215"/>
        <c:crosses val="autoZero"/>
        <c:auto val="1"/>
        <c:lblAlgn val="ctr"/>
        <c:lblOffset val="100"/>
        <c:noMultiLvlLbl val="0"/>
      </c:catAx>
      <c:valAx>
        <c:axId val="81297321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la gestion de dettes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SODECI'!$A$843</c:f>
              <c:strCache>
                <c:ptCount val="1"/>
                <c:pt idx="0">
                  <c:v>Levier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SODECI'!$C$843:$H$843</c:f>
              <c:numCache>
                <c:formatCode>#,###.00\x</c:formatCode>
                <c:ptCount val="6"/>
                <c:pt idx="0">
                  <c:v>2.0080063266947548</c:v>
                </c:pt>
                <c:pt idx="1">
                  <c:v>2.8011683709693251</c:v>
                </c:pt>
                <c:pt idx="2">
                  <c:v>2.976564334807287</c:v>
                </c:pt>
                <c:pt idx="3">
                  <c:v>2.8505459238846744</c:v>
                </c:pt>
                <c:pt idx="4">
                  <c:v>2.9206001959985866</c:v>
                </c:pt>
                <c:pt idx="5">
                  <c:v>2.7978002451874149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C-41C6-BD0C-71AF1ECA86C0}"/>
            </c:ext>
          </c:extLst>
        </c:ser>
        <c:ser>
          <c:idx val="1"/>
          <c:order val="1"/>
          <c:tx>
            <c:strRef>
              <c:f>'AF SODECI'!$A$844</c:f>
              <c:strCache>
                <c:ptCount val="1"/>
                <c:pt idx="0">
                  <c:v>Taux d'endettement endettement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SODECI'!$C$844:$H$844</c:f>
              <c:numCache>
                <c:formatCode>0.00%</c:formatCode>
                <c:ptCount val="6"/>
                <c:pt idx="0">
                  <c:v>0.17562983497374024</c:v>
                </c:pt>
                <c:pt idx="1">
                  <c:v>0.23285459716660825</c:v>
                </c:pt>
                <c:pt idx="2">
                  <c:v>0.22757218243906233</c:v>
                </c:pt>
                <c:pt idx="3">
                  <c:v>0.19263660312828068</c:v>
                </c:pt>
                <c:pt idx="4">
                  <c:v>0.1897217837931704</c:v>
                </c:pt>
                <c:pt idx="5">
                  <c:v>0.1696456204111591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C-41C6-BD0C-71AF1ECA86C0}"/>
            </c:ext>
          </c:extLst>
        </c:ser>
        <c:ser>
          <c:idx val="2"/>
          <c:order val="2"/>
          <c:tx>
            <c:strRef>
              <c:f>'AF SODECI'!$A$845</c:f>
              <c:strCache>
                <c:ptCount val="1"/>
                <c:pt idx="0">
                  <c:v>Maturite de l'endettement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SODECI'!$C$845:$H$845</c:f>
              <c:numCache>
                <c:formatCode>#,###.00\x</c:formatCode>
                <c:ptCount val="6"/>
                <c:pt idx="0">
                  <c:v>0.73569269675084137</c:v>
                </c:pt>
                <c:pt idx="1">
                  <c:v>0.57800728755406683</c:v>
                </c:pt>
                <c:pt idx="2">
                  <c:v>0.63606949212869168</c:v>
                </c:pt>
                <c:pt idx="3">
                  <c:v>0.73392433456018369</c:v>
                </c:pt>
                <c:pt idx="4">
                  <c:v>0.10702296132838954</c:v>
                </c:pt>
                <c:pt idx="5">
                  <c:v>9.572421767601838E-2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C-41C6-BD0C-71AF1ECA86C0}"/>
            </c:ext>
          </c:extLst>
        </c:ser>
        <c:ser>
          <c:idx val="3"/>
          <c:order val="3"/>
          <c:tx>
            <c:strRef>
              <c:f>'AF SODECI'!$A$846</c:f>
              <c:strCache>
                <c:ptCount val="1"/>
                <c:pt idx="0">
                  <c:v>Couverture des frais financiers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SODECI'!$C$846:$H$846</c:f>
              <c:numCache>
                <c:formatCode>0.00%</c:formatCode>
                <c:ptCount val="6"/>
                <c:pt idx="0">
                  <c:v>0.12453316561416283</c:v>
                </c:pt>
                <c:pt idx="1">
                  <c:v>6.1638880969259589E-2</c:v>
                </c:pt>
                <c:pt idx="2">
                  <c:v>0.19486538782668755</c:v>
                </c:pt>
                <c:pt idx="3">
                  <c:v>0.24263675408575741</c:v>
                </c:pt>
                <c:pt idx="4">
                  <c:v>0.15918579471232414</c:v>
                </c:pt>
                <c:pt idx="5">
                  <c:v>0.19366300596651473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8C-41C6-BD0C-71AF1ECA86C0}"/>
            </c:ext>
          </c:extLst>
        </c:ser>
        <c:ser>
          <c:idx val="4"/>
          <c:order val="4"/>
          <c:tx>
            <c:strRef>
              <c:f>'AF SODECI'!$A$847</c:f>
              <c:strCache>
                <c:ptCount val="1"/>
                <c:pt idx="0">
                  <c:v>Cout implicite de la dette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SODECI'!$C$847:$H$847</c:f>
              <c:numCache>
                <c:formatCode>0.00%</c:formatCode>
                <c:ptCount val="6"/>
                <c:pt idx="0">
                  <c:v>2.1631775375538731E-2</c:v>
                </c:pt>
                <c:pt idx="1">
                  <c:v>7.5510058323991118E-3</c:v>
                </c:pt>
                <c:pt idx="2">
                  <c:v>1.7689180978925443E-2</c:v>
                </c:pt>
                <c:pt idx="3">
                  <c:v>1.462584524152871E-2</c:v>
                </c:pt>
                <c:pt idx="4">
                  <c:v>1.5187992489649804E-2</c:v>
                </c:pt>
                <c:pt idx="5">
                  <c:v>1.69259422091971E-2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8C-41C6-BD0C-71AF1ECA86C0}"/>
            </c:ext>
          </c:extLst>
        </c:ser>
        <c:ser>
          <c:idx val="5"/>
          <c:order val="5"/>
          <c:tx>
            <c:strRef>
              <c:f>'AF SODECI'!$A$848</c:f>
              <c:strCache>
                <c:ptCount val="1"/>
                <c:pt idx="0">
                  <c:v>Capacite de remoursement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SODECI'!$C$848:$H$848</c:f>
              <c:numCache>
                <c:formatCode>#,###.00\x</c:formatCode>
                <c:ptCount val="6"/>
                <c:pt idx="0">
                  <c:v>3.8396039840544005</c:v>
                </c:pt>
                <c:pt idx="1">
                  <c:v>5.0985012926378621</c:v>
                </c:pt>
                <c:pt idx="2">
                  <c:v>4.0505354688549327</c:v>
                </c:pt>
                <c:pt idx="3">
                  <c:v>4.5330356448451825</c:v>
                </c:pt>
                <c:pt idx="4">
                  <c:v>4.0739872320631072</c:v>
                </c:pt>
                <c:pt idx="5">
                  <c:v>4.200337305663929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8C-41C6-BD0C-71AF1ECA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282976"/>
        <c:axId val="1439285472"/>
      </c:lineChart>
      <c:catAx>
        <c:axId val="14392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85472"/>
        <c:crosses val="autoZero"/>
        <c:auto val="1"/>
        <c:lblAlgn val="ctr"/>
        <c:lblOffset val="100"/>
        <c:noMultiLvlLbl val="0"/>
      </c:catAx>
      <c:valAx>
        <c:axId val="1439285472"/>
        <c:scaling>
          <c:orientation val="minMax"/>
        </c:scaling>
        <c:delete val="0"/>
        <c:axPos val="l"/>
        <c:numFmt formatCode="#,###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Ratios</a:t>
            </a:r>
            <a:r>
              <a:rPr lang="en-US" sz="1200" baseline="0"/>
              <a:t> de la gestion de dettes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SODECI'!$A$843</c:f>
              <c:strCache>
                <c:ptCount val="1"/>
                <c:pt idx="0">
                  <c:v>Levier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SODECI'!$C$843:$H$843</c:f>
              <c:numCache>
                <c:formatCode>#,###.00\x</c:formatCode>
                <c:ptCount val="6"/>
                <c:pt idx="0">
                  <c:v>2.0080063266947548</c:v>
                </c:pt>
                <c:pt idx="1">
                  <c:v>2.8011683709693251</c:v>
                </c:pt>
                <c:pt idx="2">
                  <c:v>2.976564334807287</c:v>
                </c:pt>
                <c:pt idx="3">
                  <c:v>2.8505459238846744</c:v>
                </c:pt>
                <c:pt idx="4">
                  <c:v>2.9206001959985866</c:v>
                </c:pt>
                <c:pt idx="5">
                  <c:v>2.7978002451874149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C-41C6-BD0C-71AF1ECA86C0}"/>
            </c:ext>
          </c:extLst>
        </c:ser>
        <c:ser>
          <c:idx val="1"/>
          <c:order val="1"/>
          <c:tx>
            <c:strRef>
              <c:f>'AF SODECI'!$A$844</c:f>
              <c:strCache>
                <c:ptCount val="1"/>
                <c:pt idx="0">
                  <c:v>Taux d'endettement endettement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SODECI'!$C$844:$H$844</c:f>
              <c:numCache>
                <c:formatCode>0.00%</c:formatCode>
                <c:ptCount val="6"/>
                <c:pt idx="0">
                  <c:v>0.17562983497374024</c:v>
                </c:pt>
                <c:pt idx="1">
                  <c:v>0.23285459716660825</c:v>
                </c:pt>
                <c:pt idx="2">
                  <c:v>0.22757218243906233</c:v>
                </c:pt>
                <c:pt idx="3">
                  <c:v>0.19263660312828068</c:v>
                </c:pt>
                <c:pt idx="4">
                  <c:v>0.1897217837931704</c:v>
                </c:pt>
                <c:pt idx="5">
                  <c:v>0.1696456204111591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C-41C6-BD0C-71AF1ECA86C0}"/>
            </c:ext>
          </c:extLst>
        </c:ser>
        <c:ser>
          <c:idx val="2"/>
          <c:order val="2"/>
          <c:tx>
            <c:strRef>
              <c:f>'AF SODECI'!$A$845</c:f>
              <c:strCache>
                <c:ptCount val="1"/>
                <c:pt idx="0">
                  <c:v>Maturite de l'endettement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SODECI'!$C$845:$H$845</c:f>
              <c:numCache>
                <c:formatCode>#,###.00\x</c:formatCode>
                <c:ptCount val="6"/>
                <c:pt idx="0">
                  <c:v>0.73569269675084137</c:v>
                </c:pt>
                <c:pt idx="1">
                  <c:v>0.57800728755406683</c:v>
                </c:pt>
                <c:pt idx="2">
                  <c:v>0.63606949212869168</c:v>
                </c:pt>
                <c:pt idx="3">
                  <c:v>0.73392433456018369</c:v>
                </c:pt>
                <c:pt idx="4">
                  <c:v>0.10702296132838954</c:v>
                </c:pt>
                <c:pt idx="5">
                  <c:v>9.572421767601838E-2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C-41C6-BD0C-71AF1ECA86C0}"/>
            </c:ext>
          </c:extLst>
        </c:ser>
        <c:ser>
          <c:idx val="3"/>
          <c:order val="3"/>
          <c:tx>
            <c:strRef>
              <c:f>'AF SODECI'!$A$846</c:f>
              <c:strCache>
                <c:ptCount val="1"/>
                <c:pt idx="0">
                  <c:v>Couverture des frais financiers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SODECI'!$C$846:$H$846</c:f>
              <c:numCache>
                <c:formatCode>0.00%</c:formatCode>
                <c:ptCount val="6"/>
                <c:pt idx="0">
                  <c:v>0.12453316561416283</c:v>
                </c:pt>
                <c:pt idx="1">
                  <c:v>6.1638880969259589E-2</c:v>
                </c:pt>
                <c:pt idx="2">
                  <c:v>0.19486538782668755</c:v>
                </c:pt>
                <c:pt idx="3">
                  <c:v>0.24263675408575741</c:v>
                </c:pt>
                <c:pt idx="4">
                  <c:v>0.15918579471232414</c:v>
                </c:pt>
                <c:pt idx="5">
                  <c:v>0.19366300596651473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8C-41C6-BD0C-71AF1ECA86C0}"/>
            </c:ext>
          </c:extLst>
        </c:ser>
        <c:ser>
          <c:idx val="4"/>
          <c:order val="4"/>
          <c:tx>
            <c:strRef>
              <c:f>'AF SODECI'!$A$847</c:f>
              <c:strCache>
                <c:ptCount val="1"/>
                <c:pt idx="0">
                  <c:v>Cout implicite de la dette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SODECI'!$C$847:$H$847</c:f>
              <c:numCache>
                <c:formatCode>0.00%</c:formatCode>
                <c:ptCount val="6"/>
                <c:pt idx="0">
                  <c:v>2.1631775375538731E-2</c:v>
                </c:pt>
                <c:pt idx="1">
                  <c:v>7.5510058323991118E-3</c:v>
                </c:pt>
                <c:pt idx="2">
                  <c:v>1.7689180978925443E-2</c:v>
                </c:pt>
                <c:pt idx="3">
                  <c:v>1.462584524152871E-2</c:v>
                </c:pt>
                <c:pt idx="4">
                  <c:v>1.5187992489649804E-2</c:v>
                </c:pt>
                <c:pt idx="5">
                  <c:v>1.69259422091971E-2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8C-41C6-BD0C-71AF1ECA86C0}"/>
            </c:ext>
          </c:extLst>
        </c:ser>
        <c:ser>
          <c:idx val="5"/>
          <c:order val="5"/>
          <c:tx>
            <c:strRef>
              <c:f>'AF SODECI'!$A$848</c:f>
              <c:strCache>
                <c:ptCount val="1"/>
                <c:pt idx="0">
                  <c:v>Capacite de remoursement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SODECI'!$C$848:$H$848</c:f>
              <c:numCache>
                <c:formatCode>#,###.00\x</c:formatCode>
                <c:ptCount val="6"/>
                <c:pt idx="0">
                  <c:v>3.8396039840544005</c:v>
                </c:pt>
                <c:pt idx="1">
                  <c:v>5.0985012926378621</c:v>
                </c:pt>
                <c:pt idx="2">
                  <c:v>4.0505354688549327</c:v>
                </c:pt>
                <c:pt idx="3">
                  <c:v>4.5330356448451825</c:v>
                </c:pt>
                <c:pt idx="4">
                  <c:v>4.0739872320631072</c:v>
                </c:pt>
                <c:pt idx="5">
                  <c:v>4.200337305663929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8C-41C6-BD0C-71AF1ECA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282976"/>
        <c:axId val="1439285472"/>
      </c:lineChart>
      <c:catAx>
        <c:axId val="14392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85472"/>
        <c:crosses val="autoZero"/>
        <c:auto val="1"/>
        <c:lblAlgn val="ctr"/>
        <c:lblOffset val="100"/>
        <c:noMultiLvlLbl val="0"/>
      </c:catAx>
      <c:valAx>
        <c:axId val="1439285472"/>
        <c:scaling>
          <c:orientation val="minMax"/>
        </c:scaling>
        <c:delete val="0"/>
        <c:axPos val="l"/>
        <c:numFmt formatCode="#,###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 de flux de tresorerie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SODECI'!$A$881</c:f>
              <c:strCache>
                <c:ptCount val="1"/>
                <c:pt idx="0">
                  <c:v>Capacite a investir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SODECI'!$C$881:$H$881</c:f>
            </c:numRef>
          </c:val>
          <c:smooth val="0"/>
          <c:extLst>
            <c:ext xmlns:c16="http://schemas.microsoft.com/office/drawing/2014/chart" uri="{C3380CC4-5D6E-409C-BE32-E72D297353CC}">
              <c16:uniqueId val="{00000000-A7EE-4D5A-8AEC-253380D4F281}"/>
            </c:ext>
          </c:extLst>
        </c:ser>
        <c:ser>
          <c:idx val="1"/>
          <c:order val="1"/>
          <c:tx>
            <c:strRef>
              <c:f>'AF SODECI'!$A$882</c:f>
              <c:strCache>
                <c:ptCount val="1"/>
                <c:pt idx="0">
                  <c:v>Taux d'investissement 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SODECI'!$C$882:$H$882</c:f>
            </c:numRef>
          </c:val>
          <c:smooth val="0"/>
          <c:extLst>
            <c:ext xmlns:c16="http://schemas.microsoft.com/office/drawing/2014/chart" uri="{C3380CC4-5D6E-409C-BE32-E72D297353CC}">
              <c16:uniqueId val="{00000001-A7EE-4D5A-8AEC-253380D4F281}"/>
            </c:ext>
          </c:extLst>
        </c:ser>
        <c:ser>
          <c:idx val="2"/>
          <c:order val="2"/>
          <c:tx>
            <c:strRef>
              <c:f>'AF SODECI'!$A$883</c:f>
              <c:strCache>
                <c:ptCount val="1"/>
                <c:pt idx="0">
                  <c:v>Taux de reinvestissemet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SODECI'!$C$883:$H$883</c:f>
            </c:numRef>
          </c:val>
          <c:smooth val="0"/>
          <c:extLst>
            <c:ext xmlns:c16="http://schemas.microsoft.com/office/drawing/2014/chart" uri="{C3380CC4-5D6E-409C-BE32-E72D297353CC}">
              <c16:uniqueId val="{00000002-A7EE-4D5A-8AEC-253380D4F281}"/>
            </c:ext>
          </c:extLst>
        </c:ser>
        <c:ser>
          <c:idx val="3"/>
          <c:order val="3"/>
          <c:tx>
            <c:strRef>
              <c:f>'AF SODECI'!$A$884</c:f>
              <c:strCache>
                <c:ptCount val="1"/>
                <c:pt idx="0">
                  <c:v>Taux de croissance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SODECI'!$C$884:$H$884</c:f>
            </c:numRef>
          </c:val>
          <c:smooth val="0"/>
          <c:extLst>
            <c:ext xmlns:c16="http://schemas.microsoft.com/office/drawing/2014/chart" uri="{C3380CC4-5D6E-409C-BE32-E72D297353CC}">
              <c16:uniqueId val="{00000003-A7EE-4D5A-8AEC-253380D4F281}"/>
            </c:ext>
          </c:extLst>
        </c:ser>
        <c:ser>
          <c:idx val="4"/>
          <c:order val="4"/>
          <c:tx>
            <c:strRef>
              <c:f>'AF SODECI'!$A$885</c:f>
              <c:strCache>
                <c:ptCount val="1"/>
                <c:pt idx="0">
                  <c:v>Couverture des flux de tresorerie des activites operationnelles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SODECI'!$C$885:$H$885</c:f>
            </c:numRef>
          </c:val>
          <c:smooth val="0"/>
          <c:extLst>
            <c:ext xmlns:c16="http://schemas.microsoft.com/office/drawing/2014/chart" uri="{C3380CC4-5D6E-409C-BE32-E72D297353CC}">
              <c16:uniqueId val="{00000004-A7EE-4D5A-8AEC-253380D4F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286688"/>
        <c:axId val="523281280"/>
      </c:lineChart>
      <c:catAx>
        <c:axId val="5232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81280"/>
        <c:crosses val="autoZero"/>
        <c:auto val="1"/>
        <c:lblAlgn val="ctr"/>
        <c:lblOffset val="100"/>
        <c:noMultiLvlLbl val="0"/>
      </c:catAx>
      <c:valAx>
        <c:axId val="52328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8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Ratios de flux de tresorerie : analyse tendancielle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SODECI'!$A$889</c:f>
              <c:strCache>
                <c:ptCount val="1"/>
                <c:pt idx="0">
                  <c:v>Capacite a investir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SODECI'!$C$889:$H$889</c:f>
            </c:numRef>
          </c:val>
          <c:smooth val="0"/>
          <c:extLst>
            <c:ext xmlns:c16="http://schemas.microsoft.com/office/drawing/2014/chart" uri="{C3380CC4-5D6E-409C-BE32-E72D297353CC}">
              <c16:uniqueId val="{00000000-A7EE-4D5A-8AEC-253380D4F281}"/>
            </c:ext>
          </c:extLst>
        </c:ser>
        <c:ser>
          <c:idx val="1"/>
          <c:order val="1"/>
          <c:tx>
            <c:strRef>
              <c:f>'AF SODECI'!$A$890</c:f>
              <c:strCache>
                <c:ptCount val="1"/>
                <c:pt idx="0">
                  <c:v>Taux d'investissement 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SODECI'!$C$890:$H$890</c:f>
            </c:numRef>
          </c:val>
          <c:smooth val="0"/>
          <c:extLst>
            <c:ext xmlns:c16="http://schemas.microsoft.com/office/drawing/2014/chart" uri="{C3380CC4-5D6E-409C-BE32-E72D297353CC}">
              <c16:uniqueId val="{00000001-A7EE-4D5A-8AEC-253380D4F281}"/>
            </c:ext>
          </c:extLst>
        </c:ser>
        <c:ser>
          <c:idx val="2"/>
          <c:order val="2"/>
          <c:tx>
            <c:strRef>
              <c:f>'AF SODECI'!$A$891</c:f>
              <c:strCache>
                <c:ptCount val="1"/>
                <c:pt idx="0">
                  <c:v>Taux de reinvestissemet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SODECI'!$C$891:$H$891</c:f>
            </c:numRef>
          </c:val>
          <c:smooth val="0"/>
          <c:extLst>
            <c:ext xmlns:c16="http://schemas.microsoft.com/office/drawing/2014/chart" uri="{C3380CC4-5D6E-409C-BE32-E72D297353CC}">
              <c16:uniqueId val="{00000002-A7EE-4D5A-8AEC-253380D4F281}"/>
            </c:ext>
          </c:extLst>
        </c:ser>
        <c:ser>
          <c:idx val="3"/>
          <c:order val="3"/>
          <c:tx>
            <c:strRef>
              <c:f>'AF SODECI'!$A$892</c:f>
              <c:strCache>
                <c:ptCount val="1"/>
                <c:pt idx="0">
                  <c:v>Taux de croissance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SODECI'!$C$892:$H$892</c:f>
            </c:numRef>
          </c:val>
          <c:smooth val="0"/>
          <c:extLst>
            <c:ext xmlns:c16="http://schemas.microsoft.com/office/drawing/2014/chart" uri="{C3380CC4-5D6E-409C-BE32-E72D297353CC}">
              <c16:uniqueId val="{00000003-A7EE-4D5A-8AEC-253380D4F281}"/>
            </c:ext>
          </c:extLst>
        </c:ser>
        <c:ser>
          <c:idx val="4"/>
          <c:order val="4"/>
          <c:tx>
            <c:strRef>
              <c:f>'AF SODECI'!$A$893</c:f>
              <c:strCache>
                <c:ptCount val="1"/>
                <c:pt idx="0">
                  <c:v>Couverture des flux de tresorerie des activites operationnelles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SODECI'!$C$893:$H$893</c:f>
            </c:numRef>
          </c:val>
          <c:smooth val="0"/>
          <c:extLst>
            <c:ext xmlns:c16="http://schemas.microsoft.com/office/drawing/2014/chart" uri="{C3380CC4-5D6E-409C-BE32-E72D297353CC}">
              <c16:uniqueId val="{00000004-A7EE-4D5A-8AEC-253380D4F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286688"/>
        <c:axId val="523281280"/>
      </c:lineChart>
      <c:catAx>
        <c:axId val="5232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81280"/>
        <c:crosses val="autoZero"/>
        <c:auto val="1"/>
        <c:lblAlgn val="ctr"/>
        <c:lblOffset val="100"/>
        <c:noMultiLvlLbl val="0"/>
      </c:catAx>
      <c:valAx>
        <c:axId val="523281280"/>
        <c:scaling>
          <c:orientation val="minMax"/>
          <c:max val="6"/>
          <c:min val="-5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8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Flux</a:t>
            </a:r>
            <a:r>
              <a:rPr lang="en-US" b="0" baseline="0"/>
              <a:t> de tresorerie par cycle de l'activite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33A1-4780-89BA-A7131C874ED1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33A1-4780-89BA-A7131C874ED1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33A1-4780-89BA-A7131C87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50144"/>
        <c:axId val="108850976"/>
      </c:lineChart>
      <c:catAx>
        <c:axId val="1088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976"/>
        <c:crosses val="autoZero"/>
        <c:auto val="1"/>
        <c:lblAlgn val="ctr"/>
        <c:lblOffset val="100"/>
        <c:noMultiLvlLbl val="0"/>
      </c:catAx>
      <c:valAx>
        <c:axId val="1088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 </a:t>
            </a:r>
            <a:r>
              <a:rPr lang="fr-FR" sz="1400" b="0" i="0" u="none" strike="noStrike" baseline="0">
                <a:effectLst/>
              </a:rPr>
              <a:t>d’efficacité des actifs du BFG : analyse tendancielle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SODECI'!$C$938:$C$953</c:f>
            </c:numRef>
          </c:val>
          <c:smooth val="0"/>
          <c:extLst>
            <c:ext xmlns:c16="http://schemas.microsoft.com/office/drawing/2014/chart" uri="{C3380CC4-5D6E-409C-BE32-E72D297353CC}">
              <c16:uniqueId val="{00000000-D0A5-4DCA-A95F-279052D327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SODECI'!$D$938:$D$953</c:f>
            </c:numRef>
          </c:val>
          <c:smooth val="0"/>
          <c:extLst>
            <c:ext xmlns:c16="http://schemas.microsoft.com/office/drawing/2014/chart" uri="{C3380CC4-5D6E-409C-BE32-E72D297353CC}">
              <c16:uniqueId val="{00000001-D0A5-4DCA-A95F-279052D327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SODECI'!$E$938:$E$953</c:f>
            </c:numRef>
          </c:val>
          <c:smooth val="0"/>
          <c:extLst>
            <c:ext xmlns:c16="http://schemas.microsoft.com/office/drawing/2014/chart" uri="{C3380CC4-5D6E-409C-BE32-E72D297353CC}">
              <c16:uniqueId val="{00000002-D0A5-4DCA-A95F-279052D327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SODECI'!$F$938:$F$953</c:f>
            </c:numRef>
          </c:val>
          <c:smooth val="0"/>
          <c:extLst>
            <c:ext xmlns:c16="http://schemas.microsoft.com/office/drawing/2014/chart" uri="{C3380CC4-5D6E-409C-BE32-E72D297353CC}">
              <c16:uniqueId val="{00000003-D0A5-4DCA-A95F-279052D3273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SODECI'!$G$938:$G$953</c:f>
            </c:numRef>
          </c:val>
          <c:smooth val="0"/>
          <c:extLst>
            <c:ext xmlns:c16="http://schemas.microsoft.com/office/drawing/2014/chart" uri="{C3380CC4-5D6E-409C-BE32-E72D297353CC}">
              <c16:uniqueId val="{00000004-D0A5-4DCA-A95F-279052D3273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SODECI'!$H$938:$H$953</c:f>
            </c:numRef>
          </c:val>
          <c:smooth val="0"/>
          <c:extLst>
            <c:ext xmlns:c16="http://schemas.microsoft.com/office/drawing/2014/chart" uri="{C3380CC4-5D6E-409C-BE32-E72D297353CC}">
              <c16:uniqueId val="{00000005-D0A5-4DCA-A95F-279052D32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84944"/>
        <c:axId val="678186192"/>
      </c:lineChart>
      <c:catAx>
        <c:axId val="6781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86192"/>
        <c:crosses val="autoZero"/>
        <c:auto val="1"/>
        <c:lblAlgn val="ctr"/>
        <c:lblOffset val="100"/>
        <c:noMultiLvlLbl val="0"/>
      </c:catAx>
      <c:valAx>
        <c:axId val="67818619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valorisation : analyse tendancielle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SODECI'!$A$981</c:f>
              <c:strCache>
                <c:ptCount val="1"/>
                <c:pt idx="0">
                  <c:v>Capitalisation des benefices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SODECI'!$C$981:$H$981</c:f>
            </c:numRef>
          </c:val>
          <c:smooth val="0"/>
          <c:extLst>
            <c:ext xmlns:c16="http://schemas.microsoft.com/office/drawing/2014/chart" uri="{C3380CC4-5D6E-409C-BE32-E72D297353CC}">
              <c16:uniqueId val="{00000000-0233-43B7-AD4F-034F4E7A6CEA}"/>
            </c:ext>
          </c:extLst>
        </c:ser>
        <c:ser>
          <c:idx val="1"/>
          <c:order val="1"/>
          <c:tx>
            <c:strRef>
              <c:f>'AF SODECI'!$A$982</c:f>
              <c:strCache>
                <c:ptCount val="1"/>
                <c:pt idx="0">
                  <c:v>Valorisation boursiere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SODECI'!$C$982:$H$982</c:f>
            </c:numRef>
          </c:val>
          <c:smooth val="0"/>
          <c:extLst>
            <c:ext xmlns:c16="http://schemas.microsoft.com/office/drawing/2014/chart" uri="{C3380CC4-5D6E-409C-BE32-E72D297353CC}">
              <c16:uniqueId val="{00000001-0233-43B7-AD4F-034F4E7A6CEA}"/>
            </c:ext>
          </c:extLst>
        </c:ser>
        <c:ser>
          <c:idx val="2"/>
          <c:order val="2"/>
          <c:tx>
            <c:strRef>
              <c:f>'AF SODECI'!$A$983</c:f>
              <c:strCache>
                <c:ptCount val="1"/>
                <c:pt idx="0">
                  <c:v>Capitalisation du chiffre d'affaires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SODECI'!$C$983:$H$983</c:f>
            </c:numRef>
          </c:val>
          <c:smooth val="0"/>
          <c:extLst>
            <c:ext xmlns:c16="http://schemas.microsoft.com/office/drawing/2014/chart" uri="{C3380CC4-5D6E-409C-BE32-E72D297353CC}">
              <c16:uniqueId val="{00000002-0233-43B7-AD4F-034F4E7A6CEA}"/>
            </c:ext>
          </c:extLst>
        </c:ser>
        <c:ser>
          <c:idx val="3"/>
          <c:order val="3"/>
          <c:tx>
            <c:strRef>
              <c:f>'AF SODECI'!$A$984</c:f>
              <c:strCache>
                <c:ptCount val="1"/>
                <c:pt idx="0">
                  <c:v>Valeur de marche de l'actifs economique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SODECI'!$C$984:$H$984</c:f>
            </c:numRef>
          </c:val>
          <c:smooth val="0"/>
          <c:extLst>
            <c:ext xmlns:c16="http://schemas.microsoft.com/office/drawing/2014/chart" uri="{C3380CC4-5D6E-409C-BE32-E72D297353CC}">
              <c16:uniqueId val="{00000003-0233-43B7-AD4F-034F4E7A6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056336"/>
        <c:axId val="859057168"/>
      </c:lineChart>
      <c:catAx>
        <c:axId val="8590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57168"/>
        <c:crosses val="autoZero"/>
        <c:auto val="1"/>
        <c:lblAlgn val="ctr"/>
        <c:lblOffset val="100"/>
        <c:noMultiLvlLbl val="0"/>
      </c:catAx>
      <c:valAx>
        <c:axId val="85905716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de tresorerie VS Variation de la Treso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'AF SODECI'!$A$619</c:f>
              <c:strCache>
                <c:ptCount val="1"/>
                <c:pt idx="0">
                  <c:v>Variation de la trésorerie nette de l'exercice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SODECI'!$C$619:$H$619</c:f>
            </c:numRef>
          </c:val>
          <c:extLst>
            <c:ext xmlns:c16="http://schemas.microsoft.com/office/drawing/2014/chart" uri="{C3380CC4-5D6E-409C-BE32-E72D297353CC}">
              <c16:uniqueId val="{00000003-BD13-4C7D-B502-D5D276C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348496"/>
        <c:axId val="96355568"/>
      </c:barChart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BD13-4C7D-B502-D5D276C81A20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BD13-4C7D-B502-D5D276C81A20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BD13-4C7D-B502-D5D276C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48496"/>
        <c:axId val="96355568"/>
      </c:lineChart>
      <c:catAx>
        <c:axId val="9634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5568"/>
        <c:crosses val="autoZero"/>
        <c:auto val="1"/>
        <c:lblAlgn val="ctr"/>
        <c:lblOffset val="100"/>
        <c:noMultiLvlLbl val="0"/>
      </c:catAx>
      <c:valAx>
        <c:axId val="963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de treso VS Treso nette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'AF SODECI'!$A$620</c:f>
              <c:strCache>
                <c:ptCount val="1"/>
                <c:pt idx="0">
                  <c:v>Trésorerie nette au 31 décembre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SODECI'!$C$620:$H$620</c:f>
            </c:numRef>
          </c:val>
          <c:extLst>
            <c:ext xmlns:c16="http://schemas.microsoft.com/office/drawing/2014/chart" uri="{C3380CC4-5D6E-409C-BE32-E72D297353CC}">
              <c16:uniqueId val="{00000003-8D94-4921-A2B8-1F98B620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435200"/>
        <c:axId val="195449760"/>
      </c:barChart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8D94-4921-A2B8-1F98B620F525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8D94-4921-A2B8-1F98B620F525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8D94-4921-A2B8-1F98B620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5200"/>
        <c:axId val="195449760"/>
      </c:lineChart>
      <c:catAx>
        <c:axId val="1954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9760"/>
        <c:crosses val="autoZero"/>
        <c:auto val="1"/>
        <c:lblAlgn val="ctr"/>
        <c:lblOffset val="100"/>
        <c:noMultiLvlLbl val="0"/>
      </c:catAx>
      <c:valAx>
        <c:axId val="1954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 SODECI'!$A$656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SODECI'!$C$656:$H$656</c:f>
            </c:numRef>
          </c:val>
          <c:smooth val="0"/>
          <c:extLst>
            <c:ext xmlns:c16="http://schemas.microsoft.com/office/drawing/2014/chart" uri="{C3380CC4-5D6E-409C-BE32-E72D297353CC}">
              <c16:uniqueId val="{00000000-12B7-4FC5-8D7C-C9DF588F5859}"/>
            </c:ext>
          </c:extLst>
        </c:ser>
        <c:ser>
          <c:idx val="1"/>
          <c:order val="1"/>
          <c:tx>
            <c:strRef>
              <c:f>'AF SODECI'!$A$657</c:f>
              <c:strCache>
                <c:ptCount val="1"/>
                <c:pt idx="0">
                  <c:v>Fonds de roulement nette globale (FRNG)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SODECI'!$C$657:$H$657</c:f>
            </c:numRef>
          </c:val>
          <c:smooth val="0"/>
          <c:extLst>
            <c:ext xmlns:c16="http://schemas.microsoft.com/office/drawing/2014/chart" uri="{C3380CC4-5D6E-409C-BE32-E72D297353CC}">
              <c16:uniqueId val="{00000001-12B7-4FC5-8D7C-C9DF588F5859}"/>
            </c:ext>
          </c:extLst>
        </c:ser>
        <c:ser>
          <c:idx val="2"/>
          <c:order val="2"/>
          <c:tx>
            <c:strRef>
              <c:f>'AF SODECI'!$A$658</c:f>
              <c:strCache>
                <c:ptCount val="1"/>
                <c:pt idx="0">
                  <c:v>Besoins de financement globale (BFG)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SODECI'!$C$658:$H$658</c:f>
            </c:numRef>
          </c:val>
          <c:smooth val="0"/>
          <c:extLst>
            <c:ext xmlns:c16="http://schemas.microsoft.com/office/drawing/2014/chart" uri="{C3380CC4-5D6E-409C-BE32-E72D297353CC}">
              <c16:uniqueId val="{00000002-12B7-4FC5-8D7C-C9DF588F5859}"/>
            </c:ext>
          </c:extLst>
        </c:ser>
        <c:ser>
          <c:idx val="3"/>
          <c:order val="3"/>
          <c:tx>
            <c:strRef>
              <c:f>'AF SODECI'!$A$659</c:f>
              <c:strCache>
                <c:ptCount val="1"/>
                <c:pt idx="0">
                  <c:v>Tresorerie nette (TN)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SODECI'!$C$659:$H$659</c:f>
            </c:numRef>
          </c:val>
          <c:smooth val="0"/>
          <c:extLst>
            <c:ext xmlns:c16="http://schemas.microsoft.com/office/drawing/2014/chart" uri="{C3380CC4-5D6E-409C-BE32-E72D297353CC}">
              <c16:uniqueId val="{00000003-12B7-4FC5-8D7C-C9DF588F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014896"/>
        <c:axId val="732989520"/>
      </c:lineChart>
      <c:catAx>
        <c:axId val="7330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89520"/>
        <c:crosses val="autoZero"/>
        <c:auto val="1"/>
        <c:lblAlgn val="ctr"/>
        <c:lblOffset val="100"/>
        <c:noMultiLvlLbl val="0"/>
      </c:catAx>
      <c:valAx>
        <c:axId val="732989520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profitabilite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SODECI'!$A$680</c:f>
              <c:strCache>
                <c:ptCount val="1"/>
                <c:pt idx="0">
                  <c:v>Taux de marge commerciale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SODECI'!$C$680:$H$680</c:f>
            </c:numRef>
          </c:val>
          <c:smooth val="0"/>
          <c:extLst>
            <c:ext xmlns:c16="http://schemas.microsoft.com/office/drawing/2014/chart" uri="{C3380CC4-5D6E-409C-BE32-E72D297353CC}">
              <c16:uniqueId val="{00000000-22B9-4037-92C1-8609AE7DBF93}"/>
            </c:ext>
          </c:extLst>
        </c:ser>
        <c:ser>
          <c:idx val="1"/>
          <c:order val="1"/>
          <c:tx>
            <c:strRef>
              <c:f>'AF SODECI'!$A$681</c:f>
              <c:strCache>
                <c:ptCount val="1"/>
                <c:pt idx="0">
                  <c:v>Taux de valeur ajoutee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SODECI'!$C$681:$H$681</c:f>
            </c:numRef>
          </c:val>
          <c:smooth val="0"/>
          <c:extLst>
            <c:ext xmlns:c16="http://schemas.microsoft.com/office/drawing/2014/chart" uri="{C3380CC4-5D6E-409C-BE32-E72D297353CC}">
              <c16:uniqueId val="{00000001-22B9-4037-92C1-8609AE7DBF93}"/>
            </c:ext>
          </c:extLst>
        </c:ser>
        <c:ser>
          <c:idx val="2"/>
          <c:order val="2"/>
          <c:tx>
            <c:strRef>
              <c:f>'AF SODECI'!$A$682</c:f>
              <c:strCache>
                <c:ptCount val="1"/>
                <c:pt idx="0">
                  <c:v>Taux de brute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SODECI'!$C$682:$H$682</c:f>
            </c:numRef>
          </c:val>
          <c:smooth val="0"/>
          <c:extLst>
            <c:ext xmlns:c16="http://schemas.microsoft.com/office/drawing/2014/chart" uri="{C3380CC4-5D6E-409C-BE32-E72D297353CC}">
              <c16:uniqueId val="{00000002-22B9-4037-92C1-8609AE7DBF93}"/>
            </c:ext>
          </c:extLst>
        </c:ser>
        <c:ser>
          <c:idx val="3"/>
          <c:order val="3"/>
          <c:tx>
            <c:strRef>
              <c:f>'AF SODECI'!$A$683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SODECI'!$C$683:$H$683</c:f>
            </c:numRef>
          </c:val>
          <c:smooth val="0"/>
          <c:extLst>
            <c:ext xmlns:c16="http://schemas.microsoft.com/office/drawing/2014/chart" uri="{C3380CC4-5D6E-409C-BE32-E72D297353CC}">
              <c16:uniqueId val="{00000003-22B9-4037-92C1-8609AE7DBF93}"/>
            </c:ext>
          </c:extLst>
        </c:ser>
        <c:ser>
          <c:idx val="4"/>
          <c:order val="4"/>
          <c:tx>
            <c:strRef>
              <c:f>'AF SODECI'!$A$684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SODECI'!$C$684:$H$684</c:f>
            </c:numRef>
          </c:val>
          <c:smooth val="0"/>
          <c:extLst>
            <c:ext xmlns:c16="http://schemas.microsoft.com/office/drawing/2014/chart" uri="{C3380CC4-5D6E-409C-BE32-E72D297353CC}">
              <c16:uniqueId val="{00000004-22B9-4037-92C1-8609AE7DBF93}"/>
            </c:ext>
          </c:extLst>
        </c:ser>
        <c:ser>
          <c:idx val="5"/>
          <c:order val="5"/>
          <c:tx>
            <c:strRef>
              <c:f>'AF SODECI'!$A$685</c:f>
              <c:strCache>
                <c:ptCount val="1"/>
                <c:pt idx="0">
                  <c:v>Taux de performance operationnelle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SODECI'!$C$685:$H$685</c:f>
            </c:numRef>
          </c:val>
          <c:smooth val="0"/>
          <c:extLst>
            <c:ext xmlns:c16="http://schemas.microsoft.com/office/drawing/2014/chart" uri="{C3380CC4-5D6E-409C-BE32-E72D297353CC}">
              <c16:uniqueId val="{00000005-22B9-4037-92C1-8609AE7D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9871"/>
        <c:axId val="102450303"/>
      </c:lineChart>
      <c:catAx>
        <c:axId val="1024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303"/>
        <c:crosses val="autoZero"/>
        <c:auto val="1"/>
        <c:lblAlgn val="ctr"/>
        <c:lblOffset val="100"/>
        <c:noMultiLvlLbl val="0"/>
      </c:catAx>
      <c:valAx>
        <c:axId val="1024503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profitabilite : analyse tendentielle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SODECI'!$A$689</c:f>
              <c:strCache>
                <c:ptCount val="1"/>
                <c:pt idx="0">
                  <c:v>Taux de marge commerciale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SODECI'!$C$689:$H$689</c:f>
            </c:numRef>
          </c:val>
          <c:smooth val="0"/>
          <c:extLst>
            <c:ext xmlns:c16="http://schemas.microsoft.com/office/drawing/2014/chart" uri="{C3380CC4-5D6E-409C-BE32-E72D297353CC}">
              <c16:uniqueId val="{00000000-976A-445E-AD92-233DEF936CFA}"/>
            </c:ext>
          </c:extLst>
        </c:ser>
        <c:ser>
          <c:idx val="1"/>
          <c:order val="1"/>
          <c:tx>
            <c:strRef>
              <c:f>'AF SODECI'!$A$690</c:f>
              <c:strCache>
                <c:ptCount val="1"/>
                <c:pt idx="0">
                  <c:v>Taux de valeur ajoutee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SODECI'!$C$690:$H$690</c:f>
            </c:numRef>
          </c:val>
          <c:smooth val="0"/>
          <c:extLst>
            <c:ext xmlns:c16="http://schemas.microsoft.com/office/drawing/2014/chart" uri="{C3380CC4-5D6E-409C-BE32-E72D297353CC}">
              <c16:uniqueId val="{00000001-976A-445E-AD92-233DEF936CFA}"/>
            </c:ext>
          </c:extLst>
        </c:ser>
        <c:ser>
          <c:idx val="2"/>
          <c:order val="2"/>
          <c:tx>
            <c:strRef>
              <c:f>'AF SODECI'!$A$691</c:f>
              <c:strCache>
                <c:ptCount val="1"/>
                <c:pt idx="0">
                  <c:v>Taux de brute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SODECI'!$C$691:$H$691</c:f>
            </c:numRef>
          </c:val>
          <c:smooth val="0"/>
          <c:extLst>
            <c:ext xmlns:c16="http://schemas.microsoft.com/office/drawing/2014/chart" uri="{C3380CC4-5D6E-409C-BE32-E72D297353CC}">
              <c16:uniqueId val="{00000002-976A-445E-AD92-233DEF936CFA}"/>
            </c:ext>
          </c:extLst>
        </c:ser>
        <c:ser>
          <c:idx val="3"/>
          <c:order val="3"/>
          <c:tx>
            <c:strRef>
              <c:f>'AF SODECI'!$A$692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SODECI'!$C$692:$H$692</c:f>
            </c:numRef>
          </c:val>
          <c:smooth val="0"/>
          <c:extLst>
            <c:ext xmlns:c16="http://schemas.microsoft.com/office/drawing/2014/chart" uri="{C3380CC4-5D6E-409C-BE32-E72D297353CC}">
              <c16:uniqueId val="{00000003-976A-445E-AD92-233DEF936CFA}"/>
            </c:ext>
          </c:extLst>
        </c:ser>
        <c:ser>
          <c:idx val="4"/>
          <c:order val="4"/>
          <c:tx>
            <c:strRef>
              <c:f>'AF SODECI'!$A$693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SODECI'!$C$693:$H$693</c:f>
            </c:numRef>
          </c:val>
          <c:smooth val="0"/>
          <c:extLst>
            <c:ext xmlns:c16="http://schemas.microsoft.com/office/drawing/2014/chart" uri="{C3380CC4-5D6E-409C-BE32-E72D297353CC}">
              <c16:uniqueId val="{00000004-976A-445E-AD92-233DEF936CFA}"/>
            </c:ext>
          </c:extLst>
        </c:ser>
        <c:ser>
          <c:idx val="5"/>
          <c:order val="5"/>
          <c:tx>
            <c:strRef>
              <c:f>'AF SODECI'!$A$694</c:f>
              <c:strCache>
                <c:ptCount val="1"/>
                <c:pt idx="0">
                  <c:v>Taux de performance operationnelle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SODECI'!$C$694:$H$694</c:f>
            </c:numRef>
          </c:val>
          <c:smooth val="0"/>
          <c:extLst>
            <c:ext xmlns:c16="http://schemas.microsoft.com/office/drawing/2014/chart" uri="{C3380CC4-5D6E-409C-BE32-E72D297353CC}">
              <c16:uniqueId val="{00000005-976A-445E-AD92-233DEF93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9871"/>
        <c:axId val="102450303"/>
      </c:lineChart>
      <c:catAx>
        <c:axId val="1024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303"/>
        <c:crosses val="autoZero"/>
        <c:auto val="1"/>
        <c:lblAlgn val="ctr"/>
        <c:lblOffset val="100"/>
        <c:noMultiLvlLbl val="0"/>
      </c:catAx>
      <c:valAx>
        <c:axId val="1024503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rentabilite economique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SODECI'!$A$717</c:f>
              <c:strCache>
                <c:ptCount val="1"/>
                <c:pt idx="0">
                  <c:v>Rentabilite economique (methode indirecte)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SODECI'!$C$717:$H$717</c:f>
            </c:numRef>
          </c:val>
          <c:extLst>
            <c:ext xmlns:c16="http://schemas.microsoft.com/office/drawing/2014/chart" uri="{C3380CC4-5D6E-409C-BE32-E72D297353CC}">
              <c16:uniqueId val="{00000000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865855"/>
        <c:axId val="1972866687"/>
      </c:barChart>
      <c:lineChart>
        <c:grouping val="standard"/>
        <c:varyColors val="0"/>
        <c:ser>
          <c:idx val="1"/>
          <c:order val="1"/>
          <c:tx>
            <c:strRef>
              <c:f>'AF SODECI'!$A$718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SODECI'!$C$718:$H$718</c:f>
            </c:numRef>
          </c:val>
          <c:smooth val="0"/>
          <c:extLst>
            <c:ext xmlns:c16="http://schemas.microsoft.com/office/drawing/2014/chart" uri="{C3380CC4-5D6E-409C-BE32-E72D297353CC}">
              <c16:uniqueId val="{00000001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865855"/>
        <c:axId val="1972866687"/>
      </c:lineChart>
      <c:lineChart>
        <c:grouping val="standard"/>
        <c:varyColors val="0"/>
        <c:ser>
          <c:idx val="2"/>
          <c:order val="2"/>
          <c:tx>
            <c:strRef>
              <c:f>'AF SODECI'!$A$719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SODECI'!$C$719:$H$719</c:f>
            </c:numRef>
          </c:val>
          <c:smooth val="0"/>
          <c:extLst>
            <c:ext xmlns:c16="http://schemas.microsoft.com/office/drawing/2014/chart" uri="{C3380CC4-5D6E-409C-BE32-E72D297353CC}">
              <c16:uniqueId val="{00000002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531199"/>
        <c:axId val="1873530783"/>
      </c:lineChart>
      <c:catAx>
        <c:axId val="19728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6687"/>
        <c:crosses val="autoZero"/>
        <c:auto val="1"/>
        <c:lblAlgn val="ctr"/>
        <c:lblOffset val="100"/>
        <c:noMultiLvlLbl val="0"/>
      </c:catAx>
      <c:valAx>
        <c:axId val="19728666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5855"/>
        <c:crosses val="autoZero"/>
        <c:crossBetween val="between"/>
      </c:valAx>
      <c:valAx>
        <c:axId val="1873530783"/>
        <c:scaling>
          <c:orientation val="minMax"/>
        </c:scaling>
        <c:delete val="0"/>
        <c:axPos val="r"/>
        <c:numFmt formatCode="#,###.0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31199"/>
        <c:crosses val="max"/>
        <c:crossBetween val="between"/>
      </c:valAx>
      <c:catAx>
        <c:axId val="1873531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3530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Ratios</a:t>
            </a:r>
            <a:r>
              <a:rPr lang="en-US" sz="1200" baseline="0"/>
              <a:t> de rentabilite economique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SODECI'!$A$724</c:f>
              <c:strCache>
                <c:ptCount val="1"/>
                <c:pt idx="0">
                  <c:v>Rentabilite economique (methode indirecte)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SODECI'!$C$724:$H$724</c:f>
            </c:numRef>
          </c:val>
          <c:smooth val="0"/>
          <c:extLst>
            <c:ext xmlns:c16="http://schemas.microsoft.com/office/drawing/2014/chart" uri="{C3380CC4-5D6E-409C-BE32-E72D297353CC}">
              <c16:uniqueId val="{00000000-1AD9-4AD3-AF62-99F567F6F1D5}"/>
            </c:ext>
          </c:extLst>
        </c:ser>
        <c:ser>
          <c:idx val="1"/>
          <c:order val="1"/>
          <c:tx>
            <c:strRef>
              <c:f>'AF SODECI'!$A$725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SODECI'!$C$725:$H$725</c:f>
            </c:numRef>
          </c:val>
          <c:smooth val="0"/>
          <c:extLst>
            <c:ext xmlns:c16="http://schemas.microsoft.com/office/drawing/2014/chart" uri="{C3380CC4-5D6E-409C-BE32-E72D297353CC}">
              <c16:uniqueId val="{00000001-1AD9-4AD3-AF62-99F567F6F1D5}"/>
            </c:ext>
          </c:extLst>
        </c:ser>
        <c:ser>
          <c:idx val="2"/>
          <c:order val="2"/>
          <c:tx>
            <c:strRef>
              <c:f>'AF SODECI'!$A$726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SODECI'!$C$726:$H$726</c:f>
            </c:numRef>
          </c:val>
          <c:smooth val="0"/>
          <c:extLst>
            <c:ext xmlns:c16="http://schemas.microsoft.com/office/drawing/2014/chart" uri="{C3380CC4-5D6E-409C-BE32-E72D297353CC}">
              <c16:uniqueId val="{00000002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865855"/>
        <c:axId val="1972866687"/>
      </c:lineChart>
      <c:catAx>
        <c:axId val="19728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6687"/>
        <c:crosses val="autoZero"/>
        <c:auto val="1"/>
        <c:lblAlgn val="ctr"/>
        <c:lblOffset val="100"/>
        <c:noMultiLvlLbl val="0"/>
      </c:catAx>
      <c:valAx>
        <c:axId val="19728666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1</xdr:row>
      <xdr:rowOff>57149</xdr:rowOff>
    </xdr:from>
    <xdr:to>
      <xdr:col>10</xdr:col>
      <xdr:colOff>514350</xdr:colOff>
      <xdr:row>17</xdr:row>
      <xdr:rowOff>66674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1C3B369D-B2F7-48FE-9822-D3EED7545987}"/>
            </a:ext>
          </a:extLst>
        </xdr:cNvPr>
        <xdr:cNvSpPr txBox="1"/>
      </xdr:nvSpPr>
      <xdr:spPr>
        <a:xfrm>
          <a:off x="1514475" y="247649"/>
          <a:ext cx="6619875" cy="3057525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fr-FR" sz="1800" b="1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Clause de non-responsabilité</a:t>
          </a:r>
        </a:p>
        <a:p>
          <a:endParaRPr lang="fr-FR" sz="1800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fr-FR" sz="180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Cette simulation de cas est essentiellement conçue pour des objectifs pédagogiques. Les informations contenues ne constituent pas un conseil en investissement. Elles ne peuvent donc être utilisées à des fins de prise de recommandations de gestion. </a:t>
          </a:r>
          <a:endParaRPr lang="fr-FR" sz="18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599</xdr:row>
      <xdr:rowOff>144780</xdr:rowOff>
    </xdr:from>
    <xdr:to>
      <xdr:col>8</xdr:col>
      <xdr:colOff>22860</xdr:colOff>
      <xdr:row>612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2088F-5AD6-4C76-A062-718E32029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701040</xdr:colOff>
      <xdr:row>602</xdr:row>
      <xdr:rowOff>144780</xdr:rowOff>
    </xdr:from>
    <xdr:to>
      <xdr:col>3</xdr:col>
      <xdr:colOff>708660</xdr:colOff>
      <xdr:row>607</xdr:row>
      <xdr:rowOff>91440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73B3DDA-DA5E-4811-A6A1-88CCD63769FB}"/>
            </a:ext>
          </a:extLst>
        </xdr:cNvPr>
        <xdr:cNvCxnSpPr/>
      </xdr:nvCxnSpPr>
      <xdr:spPr>
        <a:xfrm flipH="1">
          <a:off x="5234940" y="6637020"/>
          <a:ext cx="7620" cy="861060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929640</xdr:colOff>
      <xdr:row>601</xdr:row>
      <xdr:rowOff>144780</xdr:rowOff>
    </xdr:from>
    <xdr:to>
      <xdr:col>6</xdr:col>
      <xdr:colOff>944880</xdr:colOff>
      <xdr:row>607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C66B727-794D-434C-8D84-9E987855C3B2}"/>
            </a:ext>
          </a:extLst>
        </xdr:cNvPr>
        <xdr:cNvCxnSpPr/>
      </xdr:nvCxnSpPr>
      <xdr:spPr>
        <a:xfrm>
          <a:off x="9944100" y="6454140"/>
          <a:ext cx="15240" cy="1028700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620</xdr:row>
      <xdr:rowOff>182880</xdr:rowOff>
    </xdr:from>
    <xdr:to>
      <xdr:col>2</xdr:col>
      <xdr:colOff>967740</xdr:colOff>
      <xdr:row>633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090060-19FF-4A9F-B782-67035E31A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952500</xdr:colOff>
      <xdr:row>620</xdr:row>
      <xdr:rowOff>175260</xdr:rowOff>
    </xdr:from>
    <xdr:to>
      <xdr:col>5</xdr:col>
      <xdr:colOff>807720</xdr:colOff>
      <xdr:row>633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5CBD7E-CABD-4AF2-9CE4-096164306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739140</xdr:colOff>
      <xdr:row>621</xdr:row>
      <xdr:rowOff>0</xdr:rowOff>
    </xdr:from>
    <xdr:to>
      <xdr:col>8</xdr:col>
      <xdr:colOff>0</xdr:colOff>
      <xdr:row>633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20B5B9-813A-4194-B855-4258711F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784860</xdr:colOff>
      <xdr:row>659</xdr:row>
      <xdr:rowOff>106680</xdr:rowOff>
    </xdr:from>
    <xdr:to>
      <xdr:col>8</xdr:col>
      <xdr:colOff>0</xdr:colOff>
      <xdr:row>672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847F90-89FE-46ED-93C2-8E39FE25C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899160</xdr:colOff>
      <xdr:row>696</xdr:row>
      <xdr:rowOff>167640</xdr:rowOff>
    </xdr:from>
    <xdr:to>
      <xdr:col>3</xdr:col>
      <xdr:colOff>922020</xdr:colOff>
      <xdr:row>709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C3C65-1DC0-460C-A66D-A6C12E197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1356360</xdr:colOff>
      <xdr:row>696</xdr:row>
      <xdr:rowOff>144780</xdr:rowOff>
    </xdr:from>
    <xdr:to>
      <xdr:col>6</xdr:col>
      <xdr:colOff>1432560</xdr:colOff>
      <xdr:row>709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4DD6EC-360F-4D04-AF4E-47ED4F2C4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1104900</xdr:colOff>
      <xdr:row>729</xdr:row>
      <xdr:rowOff>60960</xdr:rowOff>
    </xdr:from>
    <xdr:to>
      <xdr:col>3</xdr:col>
      <xdr:colOff>1143000</xdr:colOff>
      <xdr:row>742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8DC0CC-1813-419B-AF30-7F94C5AC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1371600</xdr:colOff>
      <xdr:row>729</xdr:row>
      <xdr:rowOff>60960</xdr:rowOff>
    </xdr:from>
    <xdr:to>
      <xdr:col>6</xdr:col>
      <xdr:colOff>1463040</xdr:colOff>
      <xdr:row>742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91FAD21-1044-45F5-B7F1-7EC4F5798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441960</xdr:colOff>
      <xdr:row>732</xdr:row>
      <xdr:rowOff>60960</xdr:rowOff>
    </xdr:from>
    <xdr:to>
      <xdr:col>6</xdr:col>
      <xdr:colOff>1203960</xdr:colOff>
      <xdr:row>732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F784EED-3891-459F-A767-86CBF7FFE992}"/>
            </a:ext>
          </a:extLst>
        </xdr:cNvPr>
        <xdr:cNvCxnSpPr/>
      </xdr:nvCxnSpPr>
      <xdr:spPr>
        <a:xfrm>
          <a:off x="6469380" y="9509760"/>
          <a:ext cx="3749040" cy="15240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1394460</xdr:colOff>
      <xdr:row>761</xdr:row>
      <xdr:rowOff>22860</xdr:rowOff>
    </xdr:from>
    <xdr:to>
      <xdr:col>3</xdr:col>
      <xdr:colOff>1432560</xdr:colOff>
      <xdr:row>772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367A1B-F10A-455B-88DE-5A2F47AFD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182880</xdr:colOff>
      <xdr:row>761</xdr:row>
      <xdr:rowOff>22860</xdr:rowOff>
    </xdr:from>
    <xdr:to>
      <xdr:col>7</xdr:col>
      <xdr:colOff>274320</xdr:colOff>
      <xdr:row>772</xdr:row>
      <xdr:rowOff>167640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F8FB59-3130-4DC1-B92C-9CA16B798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792480</xdr:colOff>
      <xdr:row>766</xdr:row>
      <xdr:rowOff>30480</xdr:rowOff>
    </xdr:from>
    <xdr:to>
      <xdr:col>7</xdr:col>
      <xdr:colOff>91440</xdr:colOff>
      <xdr:row>766</xdr:row>
      <xdr:rowOff>53340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5080375-8E74-4BD0-93AA-3EC59EA43D0F}"/>
            </a:ext>
          </a:extLst>
        </xdr:cNvPr>
        <xdr:cNvCxnSpPr/>
      </xdr:nvCxnSpPr>
      <xdr:spPr>
        <a:xfrm flipV="1">
          <a:off x="6819900" y="16649700"/>
          <a:ext cx="3779520" cy="22860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952500</xdr:colOff>
      <xdr:row>791</xdr:row>
      <xdr:rowOff>106680</xdr:rowOff>
    </xdr:from>
    <xdr:to>
      <xdr:col>4</xdr:col>
      <xdr:colOff>106680</xdr:colOff>
      <xdr:row>804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DC7DB5-9146-4CC0-8791-66A6B774F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15240</xdr:colOff>
      <xdr:row>791</xdr:row>
      <xdr:rowOff>76200</xdr:rowOff>
    </xdr:from>
    <xdr:to>
      <xdr:col>7</xdr:col>
      <xdr:colOff>716280</xdr:colOff>
      <xdr:row>804</xdr:row>
      <xdr:rowOff>15240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6340C59-23C3-477D-8FB2-A8FEC291C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655320</xdr:colOff>
      <xdr:row>795</xdr:row>
      <xdr:rowOff>190500</xdr:rowOff>
    </xdr:from>
    <xdr:to>
      <xdr:col>7</xdr:col>
      <xdr:colOff>571500</xdr:colOff>
      <xdr:row>796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495DF7D-51D1-421E-96B5-6719EE2DE285}"/>
            </a:ext>
          </a:extLst>
        </xdr:cNvPr>
        <xdr:cNvCxnSpPr/>
      </xdr:nvCxnSpPr>
      <xdr:spPr>
        <a:xfrm flipV="1">
          <a:off x="6682740" y="9517380"/>
          <a:ext cx="4396740" cy="7620"/>
        </a:xfrm>
        <a:prstGeom prst="straightConnector1">
          <a:avLst/>
        </a:prstGeom>
        <a:ln w="28575">
          <a:solidFill>
            <a:srgbClr val="00B05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777240</xdr:colOff>
      <xdr:row>822</xdr:row>
      <xdr:rowOff>144780</xdr:rowOff>
    </xdr:from>
    <xdr:to>
      <xdr:col>3</xdr:col>
      <xdr:colOff>815340</xdr:colOff>
      <xdr:row>837</xdr:row>
      <xdr:rowOff>7620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91A904A-168C-4B70-93FD-13C5C0EFF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1325880</xdr:colOff>
      <xdr:row>822</xdr:row>
      <xdr:rowOff>144780</xdr:rowOff>
    </xdr:from>
    <xdr:to>
      <xdr:col>6</xdr:col>
      <xdr:colOff>1417320</xdr:colOff>
      <xdr:row>837</xdr:row>
      <xdr:rowOff>7620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7450DB-69B5-4056-BA3F-8919AE272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548640</xdr:colOff>
      <xdr:row>829</xdr:row>
      <xdr:rowOff>175260</xdr:rowOff>
    </xdr:from>
    <xdr:to>
      <xdr:col>6</xdr:col>
      <xdr:colOff>1173480</xdr:colOff>
      <xdr:row>829</xdr:row>
      <xdr:rowOff>175260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9E323E7-5F09-4962-84C3-28D12F76950B}"/>
            </a:ext>
          </a:extLst>
        </xdr:cNvPr>
        <xdr:cNvCxnSpPr/>
      </xdr:nvCxnSpPr>
      <xdr:spPr>
        <a:xfrm>
          <a:off x="6576060" y="15872460"/>
          <a:ext cx="3611880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1310640</xdr:colOff>
      <xdr:row>859</xdr:row>
      <xdr:rowOff>137160</xdr:rowOff>
    </xdr:from>
    <xdr:to>
      <xdr:col>3</xdr:col>
      <xdr:colOff>1348740</xdr:colOff>
      <xdr:row>874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7D58F1-3FDD-408C-B93D-84AA5052F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60960</xdr:colOff>
      <xdr:row>859</xdr:row>
      <xdr:rowOff>137160</xdr:rowOff>
    </xdr:from>
    <xdr:to>
      <xdr:col>7</xdr:col>
      <xdr:colOff>152400</xdr:colOff>
      <xdr:row>874</xdr:row>
      <xdr:rowOff>137160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DE5C234-A667-403C-80C9-D4F960E27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396240</xdr:colOff>
      <xdr:row>895</xdr:row>
      <xdr:rowOff>83820</xdr:rowOff>
    </xdr:from>
    <xdr:to>
      <xdr:col>3</xdr:col>
      <xdr:colOff>457200</xdr:colOff>
      <xdr:row>910</xdr:row>
      <xdr:rowOff>7620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85F43E0-8B33-46CA-8CDD-DB981B0E9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472440</xdr:colOff>
      <xdr:row>895</xdr:row>
      <xdr:rowOff>76200</xdr:rowOff>
    </xdr:from>
    <xdr:to>
      <xdr:col>6</xdr:col>
      <xdr:colOff>586740</xdr:colOff>
      <xdr:row>910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EBD85BA-557A-4AC1-91B8-DC680D85A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850231</xdr:colOff>
      <xdr:row>955</xdr:row>
      <xdr:rowOff>84221</xdr:rowOff>
    </xdr:from>
    <xdr:to>
      <xdr:col>3</xdr:col>
      <xdr:colOff>890336</xdr:colOff>
      <xdr:row>967</xdr:row>
      <xdr:rowOff>136358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8791B82-6340-4B4F-85E3-AFB7A929A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597568</xdr:colOff>
      <xdr:row>986</xdr:row>
      <xdr:rowOff>140368</xdr:rowOff>
    </xdr:from>
    <xdr:to>
      <xdr:col>4</xdr:col>
      <xdr:colOff>1391652</xdr:colOff>
      <xdr:row>1001</xdr:row>
      <xdr:rowOff>116305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D79AAE4-E4CC-4800-A768-EA0304DCB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0.7905</cdr:x>
      <cdr:y>0.17844</cdr:y>
    </cdr:from>
    <cdr:to>
      <cdr:x>0.95335</cdr:x>
      <cdr:y>0.30855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36FBBE-68A1-4F8C-AE62-4BCEEDD620A9}"/>
            </a:ext>
          </a:extLst>
        </cdr:cNvPr>
        <cdr:cNvSpPr txBox="1"/>
      </cdr:nvSpPr>
      <cdr:spPr>
        <a:xfrm xmlns:a="http://schemas.openxmlformats.org/drawingml/2006/main">
          <a:off x="7101840" y="36576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6">
                  <a:lumMod val="60000"/>
                  <a:lumOff val="40000"/>
                </a:schemeClr>
              </a:solidFill>
            </a:rPr>
            <a:t>Chiffre d'affaires</a:t>
          </a:r>
        </a:p>
      </cdr:txBody>
    </cdr:sp>
  </cdr:relSizeAnchor>
  <cdr:relSizeAnchor xmlns:cdr="http://schemas.openxmlformats.org/drawingml/2006/chartDrawing">
    <cdr:from>
      <cdr:x>0.79531</cdr:x>
      <cdr:y>0.50805</cdr:y>
    </cdr:from>
    <cdr:to>
      <cdr:x>0.95816</cdr:x>
      <cdr:y>0.63817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FCB479F-9A75-438C-A73E-33C97F83AD82}"/>
            </a:ext>
          </a:extLst>
        </cdr:cNvPr>
        <cdr:cNvSpPr txBox="1"/>
      </cdr:nvSpPr>
      <cdr:spPr>
        <a:xfrm xmlns:a="http://schemas.openxmlformats.org/drawingml/2006/main">
          <a:off x="7145020" y="104140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7030A0"/>
              </a:solidFill>
            </a:rPr>
            <a:t>Resultat</a:t>
          </a:r>
          <a:r>
            <a:rPr lang="en-US" sz="1100" b="1" baseline="0">
              <a:solidFill>
                <a:srgbClr val="7030A0"/>
              </a:solidFill>
            </a:rPr>
            <a:t> nette</a:t>
          </a:r>
          <a:endParaRPr lang="en-US" sz="1100" b="1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0.79531</cdr:x>
      <cdr:y>0.86617</cdr:y>
    </cdr:from>
    <cdr:to>
      <cdr:x>0.95816</cdr:x>
      <cdr:y>0.99628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FCB479F-9A75-438C-A73E-33C97F83AD82}"/>
            </a:ext>
          </a:extLst>
        </cdr:cNvPr>
        <cdr:cNvSpPr txBox="1"/>
      </cdr:nvSpPr>
      <cdr:spPr>
        <a:xfrm xmlns:a="http://schemas.openxmlformats.org/drawingml/2006/main">
          <a:off x="7145020" y="177546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Tresorerie</a:t>
          </a:r>
          <a:r>
            <a:rPr lang="en-US" sz="1100" b="1" baseline="0">
              <a:solidFill>
                <a:srgbClr val="FF0000"/>
              </a:solidFill>
            </a:rPr>
            <a:t> nette</a:t>
          </a:r>
          <a:endParaRPr lang="en-US" sz="1100" b="1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0.199</cdr:x>
      <cdr:y>0.53125</cdr:y>
    </cdr:from>
    <cdr:to>
      <cdr:x>0.97324</cdr:x>
      <cdr:y>0.53125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7ADE6F1-8A62-4559-8978-B4EA07204EC0}"/>
            </a:ext>
          </a:extLst>
        </cdr:cNvPr>
        <cdr:cNvCxnSpPr/>
      </cdr:nvCxnSpPr>
      <cdr:spPr>
        <a:xfrm xmlns:a="http://schemas.openxmlformats.org/drawingml/2006/main">
          <a:off x="906780" y="1943100"/>
          <a:ext cx="3528060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prstDash val="sysDot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0.20288</cdr:x>
      <cdr:y>0.31825</cdr:y>
    </cdr:from>
    <cdr:to>
      <cdr:x>0.93333</cdr:x>
      <cdr:y>0.33239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9B23505A-4391-49C1-B31C-84BF286680EB}"/>
            </a:ext>
          </a:extLst>
        </cdr:cNvPr>
        <cdr:cNvCxnSpPr/>
      </cdr:nvCxnSpPr>
      <cdr:spPr>
        <a:xfrm xmlns:a="http://schemas.openxmlformats.org/drawingml/2006/main" flipV="1">
          <a:off x="931244" y="902368"/>
          <a:ext cx="3352800" cy="40105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prstDash val="sysDot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Bleu vert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zoomScale="70" zoomScaleNormal="70" workbookViewId="0">
      <selection activeCell="M29" sqref="M29"/>
    </sheetView>
  </sheetViews>
  <sheetFormatPr defaultColWidth="11.44140625" defaultRowHeight="15" x14ac:dyDescent="0.25"/>
  <cols>
    <col min="1" max="16384" width="11.44140625" style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6"/>
  <sheetViews>
    <sheetView zoomScaleNormal="100" workbookViewId="0">
      <pane xSplit="1" ySplit="1" topLeftCell="C189" activePane="bottomRight" state="frozen"/>
      <selection activeCell="M29" sqref="M29"/>
      <selection pane="topRight" activeCell="M29" sqref="M29"/>
      <selection pane="bottomLeft" activeCell="M29" sqref="M29"/>
      <selection pane="bottomRight" activeCell="M29" sqref="M29"/>
    </sheetView>
  </sheetViews>
  <sheetFormatPr defaultColWidth="11.44140625" defaultRowHeight="18" x14ac:dyDescent="0.35"/>
  <cols>
    <col min="1" max="1" width="71.6640625" style="2" customWidth="1"/>
    <col min="3" max="8" width="18" bestFit="1" customWidth="1"/>
    <col min="10" max="10" width="16" bestFit="1" customWidth="1"/>
  </cols>
  <sheetData>
    <row r="1" spans="1:8" x14ac:dyDescent="0.35"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</row>
    <row r="2" spans="1:8" x14ac:dyDescent="0.35">
      <c r="A2" s="2" t="s">
        <v>0</v>
      </c>
      <c r="B2" s="3"/>
      <c r="C2" s="3"/>
      <c r="D2" s="3"/>
      <c r="E2" s="3"/>
      <c r="F2" s="3"/>
      <c r="G2" s="3"/>
      <c r="H2" s="3"/>
    </row>
    <row r="3" spans="1:8" x14ac:dyDescent="0.35">
      <c r="A3" s="2" t="s">
        <v>1</v>
      </c>
      <c r="B3" s="3"/>
      <c r="C3" s="3">
        <v>25111684</v>
      </c>
      <c r="D3" s="3">
        <v>37740357</v>
      </c>
      <c r="E3" s="3">
        <v>33137957</v>
      </c>
      <c r="F3" s="3">
        <v>42141265</v>
      </c>
      <c r="G3" s="3">
        <v>63630992</v>
      </c>
      <c r="H3" s="3">
        <v>82379648</v>
      </c>
    </row>
    <row r="4" spans="1:8" x14ac:dyDescent="0.35">
      <c r="A4" s="2" t="s">
        <v>2</v>
      </c>
      <c r="B4" s="3"/>
      <c r="C4" s="3"/>
      <c r="D4" s="3"/>
      <c r="E4" s="3"/>
      <c r="F4" s="3"/>
      <c r="G4" s="3"/>
      <c r="H4" s="3"/>
    </row>
    <row r="5" spans="1:8" x14ac:dyDescent="0.35">
      <c r="A5" s="2" t="s">
        <v>3</v>
      </c>
      <c r="B5" s="3"/>
      <c r="C5" s="3"/>
      <c r="D5" s="3"/>
      <c r="E5" s="3"/>
      <c r="F5" s="3"/>
      <c r="G5" s="3"/>
      <c r="H5" s="3"/>
    </row>
    <row r="6" spans="1:8" x14ac:dyDescent="0.35">
      <c r="A6" s="2" t="s">
        <v>4</v>
      </c>
      <c r="B6" s="3"/>
      <c r="C6" s="3">
        <v>25111684</v>
      </c>
      <c r="D6" s="3">
        <v>37740357</v>
      </c>
      <c r="E6" s="3">
        <v>33137957</v>
      </c>
      <c r="F6" s="3"/>
      <c r="G6" s="3"/>
      <c r="H6" s="3"/>
    </row>
    <row r="7" spans="1:8" x14ac:dyDescent="0.35">
      <c r="A7" s="2" t="s">
        <v>5</v>
      </c>
      <c r="B7" s="3"/>
      <c r="C7" s="3">
        <v>66710528357</v>
      </c>
      <c r="D7" s="3">
        <v>72530226667</v>
      </c>
      <c r="E7" s="3">
        <v>71319108231</v>
      </c>
      <c r="F7" s="3"/>
      <c r="G7" s="3"/>
      <c r="H7" s="3"/>
    </row>
    <row r="8" spans="1:8" x14ac:dyDescent="0.35">
      <c r="A8" s="2" t="s">
        <v>6</v>
      </c>
      <c r="B8" s="3"/>
      <c r="C8" s="3"/>
      <c r="D8" s="3"/>
      <c r="E8" s="3"/>
      <c r="F8" s="3">
        <v>42141265</v>
      </c>
      <c r="G8" s="3">
        <v>63630992</v>
      </c>
      <c r="H8" s="3">
        <v>82379648</v>
      </c>
    </row>
    <row r="9" spans="1:8" x14ac:dyDescent="0.35">
      <c r="A9" s="2" t="s">
        <v>7</v>
      </c>
      <c r="B9" s="3"/>
      <c r="C9" s="3">
        <v>44439036667</v>
      </c>
      <c r="D9" s="3">
        <v>49511907097</v>
      </c>
      <c r="E9" s="3">
        <v>54008120427</v>
      </c>
      <c r="F9" s="3">
        <v>54995767896</v>
      </c>
      <c r="G9" s="3">
        <v>57087120007</v>
      </c>
      <c r="H9" s="3">
        <v>62232380967</v>
      </c>
    </row>
    <row r="10" spans="1:8" x14ac:dyDescent="0.35">
      <c r="A10" s="2" t="s">
        <v>8</v>
      </c>
      <c r="B10" s="3"/>
      <c r="C10" s="3">
        <v>35288330435</v>
      </c>
      <c r="D10" s="3">
        <v>36695060862</v>
      </c>
      <c r="E10" s="3">
        <v>31948704111</v>
      </c>
      <c r="F10" s="3">
        <v>34269050195</v>
      </c>
      <c r="G10" s="3">
        <v>39212623703</v>
      </c>
      <c r="H10" s="3">
        <v>31544326031</v>
      </c>
    </row>
    <row r="11" spans="1:8" x14ac:dyDescent="0.35">
      <c r="A11" s="2" t="s">
        <v>9</v>
      </c>
      <c r="B11" s="3"/>
      <c r="C11" s="3">
        <v>1477296056</v>
      </c>
      <c r="D11" s="3">
        <v>1683895256</v>
      </c>
      <c r="E11" s="3">
        <v>1992622603</v>
      </c>
      <c r="F11" s="3">
        <v>1962575544</v>
      </c>
      <c r="G11" s="3">
        <v>2069328409</v>
      </c>
      <c r="H11" s="3">
        <v>2618830549</v>
      </c>
    </row>
    <row r="12" spans="1:8" x14ac:dyDescent="0.35">
      <c r="A12" s="4" t="s">
        <v>10</v>
      </c>
      <c r="B12" s="5"/>
      <c r="C12" s="5"/>
      <c r="D12" s="5"/>
      <c r="E12" s="5"/>
      <c r="F12" s="5"/>
      <c r="G12" s="5"/>
      <c r="H12" s="5"/>
    </row>
    <row r="13" spans="1:8" x14ac:dyDescent="0.35">
      <c r="A13" s="2" t="s">
        <v>11</v>
      </c>
      <c r="B13" s="3"/>
      <c r="C13" s="3">
        <v>-90026243</v>
      </c>
      <c r="D13" s="3">
        <v>55303297</v>
      </c>
      <c r="E13" s="3">
        <v>130145953</v>
      </c>
      <c r="F13" s="3">
        <v>1007944269</v>
      </c>
      <c r="G13" s="3">
        <v>778295204</v>
      </c>
      <c r="H13" s="3">
        <v>-848510337</v>
      </c>
    </row>
    <row r="14" spans="1:8" x14ac:dyDescent="0.35">
      <c r="A14" s="2" t="s">
        <v>12</v>
      </c>
      <c r="B14" s="3"/>
      <c r="C14" s="3">
        <v>2463701303</v>
      </c>
      <c r="D14" s="3">
        <v>2098138741</v>
      </c>
      <c r="E14" s="3">
        <v>1716840814</v>
      </c>
      <c r="F14" s="3">
        <v>1982695297</v>
      </c>
      <c r="G14" s="3">
        <v>3817802331</v>
      </c>
      <c r="H14" s="3">
        <v>5370554971</v>
      </c>
    </row>
    <row r="15" spans="1:8" x14ac:dyDescent="0.35">
      <c r="A15" s="2" t="s">
        <v>13</v>
      </c>
      <c r="B15" s="3"/>
      <c r="C15" s="3"/>
      <c r="D15" s="3"/>
      <c r="E15" s="3"/>
      <c r="F15" s="3"/>
      <c r="G15" s="3"/>
      <c r="H15" s="3"/>
    </row>
    <row r="16" spans="1:8" x14ac:dyDescent="0.35">
      <c r="A16" s="2" t="s">
        <v>14</v>
      </c>
      <c r="B16" s="3"/>
      <c r="C16" s="3">
        <v>2518229241</v>
      </c>
      <c r="D16" s="3">
        <v>2665273570</v>
      </c>
      <c r="E16" s="3">
        <v>1699703633</v>
      </c>
      <c r="F16" s="3">
        <v>419022414</v>
      </c>
      <c r="G16" s="3">
        <v>566997115</v>
      </c>
      <c r="H16" s="3">
        <v>479628867</v>
      </c>
    </row>
    <row r="17" spans="1:8" x14ac:dyDescent="0.35">
      <c r="A17" s="2" t="s">
        <v>15</v>
      </c>
      <c r="B17" s="3"/>
      <c r="C17" s="3"/>
      <c r="D17" s="3"/>
      <c r="E17" s="3"/>
      <c r="F17" s="3"/>
      <c r="G17" s="3"/>
      <c r="H17" s="3"/>
    </row>
    <row r="18" spans="1:8" x14ac:dyDescent="0.35">
      <c r="A18" s="2" t="s">
        <v>16</v>
      </c>
      <c r="B18" s="3"/>
      <c r="C18" s="3">
        <v>12650821830</v>
      </c>
      <c r="D18" s="3">
        <v>18189325317</v>
      </c>
      <c r="E18" s="3">
        <v>16492781627</v>
      </c>
      <c r="F18" s="3">
        <v>18494756298</v>
      </c>
      <c r="G18" s="3">
        <v>23420406311</v>
      </c>
      <c r="H18" s="3">
        <v>22146096713</v>
      </c>
    </row>
    <row r="19" spans="1:8" x14ac:dyDescent="0.35">
      <c r="A19" s="2" t="s">
        <v>17</v>
      </c>
      <c r="B19" s="3"/>
      <c r="C19" s="3">
        <v>-2739691975</v>
      </c>
      <c r="D19" s="3">
        <v>-2359141987</v>
      </c>
      <c r="E19" s="3">
        <v>-8078553</v>
      </c>
      <c r="F19" s="3">
        <v>690134239</v>
      </c>
      <c r="G19" s="3">
        <v>770933138</v>
      </c>
      <c r="H19" s="3">
        <v>766368299</v>
      </c>
    </row>
    <row r="20" spans="1:8" x14ac:dyDescent="0.35">
      <c r="A20" s="2" t="s">
        <v>18</v>
      </c>
      <c r="B20" s="3"/>
      <c r="C20" s="3">
        <v>14396164621</v>
      </c>
      <c r="D20" s="3">
        <v>17865840871</v>
      </c>
      <c r="E20" s="3">
        <v>18256235375</v>
      </c>
      <c r="F20" s="3">
        <v>18516056857</v>
      </c>
      <c r="G20" s="3">
        <v>18499301733</v>
      </c>
      <c r="H20" s="3">
        <v>21878392994</v>
      </c>
    </row>
    <row r="21" spans="1:8" x14ac:dyDescent="0.35">
      <c r="A21" s="2" t="s">
        <v>19</v>
      </c>
      <c r="B21" s="3"/>
      <c r="C21" s="3"/>
      <c r="D21" s="3"/>
      <c r="E21" s="3"/>
      <c r="F21" s="3"/>
      <c r="G21" s="3"/>
      <c r="H21" s="3"/>
    </row>
    <row r="22" spans="1:8" x14ac:dyDescent="0.35">
      <c r="A22" s="2" t="s">
        <v>20</v>
      </c>
      <c r="B22" s="3"/>
      <c r="C22" s="3">
        <v>2036076475</v>
      </c>
      <c r="D22" s="3">
        <v>2241671414</v>
      </c>
      <c r="E22" s="3">
        <v>2137152091</v>
      </c>
      <c r="F22" s="3">
        <v>1955530397</v>
      </c>
      <c r="G22" s="3">
        <v>1862988693</v>
      </c>
      <c r="H22" s="3">
        <v>1569935178</v>
      </c>
    </row>
    <row r="23" spans="1:8" x14ac:dyDescent="0.35">
      <c r="A23" s="2" t="s">
        <v>21</v>
      </c>
      <c r="B23" s="3"/>
      <c r="C23" s="3">
        <v>24048552685</v>
      </c>
      <c r="D23" s="3">
        <v>26363616522</v>
      </c>
      <c r="E23" s="3">
        <v>21296581541</v>
      </c>
      <c r="F23" s="3">
        <v>25948675229</v>
      </c>
      <c r="G23" s="3">
        <v>25609838859</v>
      </c>
      <c r="H23" s="3">
        <v>22381142804</v>
      </c>
    </row>
    <row r="24" spans="1:8" x14ac:dyDescent="0.35">
      <c r="A24" s="2" t="s">
        <v>22</v>
      </c>
      <c r="B24" s="3"/>
      <c r="C24" s="3">
        <v>1489668785</v>
      </c>
      <c r="D24" s="3">
        <v>1636486093</v>
      </c>
      <c r="E24" s="3">
        <v>1576774413</v>
      </c>
      <c r="F24" s="3">
        <v>1956087512</v>
      </c>
      <c r="G24" s="3">
        <v>1739712598</v>
      </c>
      <c r="H24" s="3">
        <v>1855008465</v>
      </c>
    </row>
    <row r="25" spans="1:8" x14ac:dyDescent="0.35">
      <c r="A25" s="2" t="s">
        <v>23</v>
      </c>
      <c r="B25" s="3"/>
      <c r="C25" s="3">
        <v>6229713344</v>
      </c>
      <c r="D25" s="3">
        <v>3820014131</v>
      </c>
      <c r="E25" s="3">
        <v>4462971944</v>
      </c>
      <c r="F25" s="3">
        <v>4395313690</v>
      </c>
      <c r="G25" s="3">
        <v>5407421539</v>
      </c>
      <c r="H25" s="3">
        <v>4448295749</v>
      </c>
    </row>
    <row r="26" spans="1:8" x14ac:dyDescent="0.35">
      <c r="A26" s="4" t="s">
        <v>24</v>
      </c>
      <c r="B26" s="5"/>
      <c r="C26" s="5"/>
      <c r="D26" s="5"/>
      <c r="E26" s="5"/>
      <c r="F26" s="5"/>
      <c r="G26" s="5"/>
      <c r="H26" s="5"/>
    </row>
    <row r="27" spans="1:8" x14ac:dyDescent="0.35">
      <c r="A27" s="2" t="s">
        <v>25</v>
      </c>
      <c r="B27" s="3"/>
      <c r="C27" s="3">
        <v>14127449451</v>
      </c>
      <c r="D27" s="3">
        <v>16382541057</v>
      </c>
      <c r="E27" s="3">
        <v>17044158781</v>
      </c>
      <c r="F27" s="3">
        <v>16531026069</v>
      </c>
      <c r="G27" s="3">
        <v>17709757316</v>
      </c>
      <c r="H27" s="3">
        <v>18043060640</v>
      </c>
    </row>
    <row r="28" spans="1:8" x14ac:dyDescent="0.35">
      <c r="A28" s="2" t="s">
        <v>26</v>
      </c>
      <c r="B28" s="3"/>
      <c r="C28" s="3"/>
      <c r="D28" s="3"/>
      <c r="E28" s="3"/>
      <c r="F28" s="3"/>
      <c r="G28" s="3"/>
      <c r="H28" s="3"/>
    </row>
    <row r="29" spans="1:8" x14ac:dyDescent="0.35">
      <c r="A29" s="2" t="s">
        <v>27</v>
      </c>
      <c r="B29" s="3"/>
      <c r="C29" s="3">
        <v>1750048311</v>
      </c>
      <c r="D29" s="3">
        <v>1050162341</v>
      </c>
      <c r="E29" s="3">
        <v>203098417</v>
      </c>
      <c r="F29" s="3">
        <v>1603107664</v>
      </c>
      <c r="G29" s="3">
        <v>1035174517</v>
      </c>
      <c r="H29" s="3">
        <v>910496359</v>
      </c>
    </row>
    <row r="30" spans="1:8" x14ac:dyDescent="0.35">
      <c r="A30" s="2" t="s">
        <v>28</v>
      </c>
      <c r="B30" s="3"/>
      <c r="C30" s="3"/>
      <c r="D30" s="3"/>
      <c r="E30" s="3"/>
      <c r="F30" s="3"/>
      <c r="G30" s="3"/>
      <c r="H30" s="3"/>
    </row>
    <row r="31" spans="1:8" x14ac:dyDescent="0.35">
      <c r="A31" s="2" t="s">
        <v>29</v>
      </c>
      <c r="B31" s="3"/>
      <c r="C31" s="3">
        <v>5484003225</v>
      </c>
      <c r="D31" s="3">
        <v>4983768229</v>
      </c>
      <c r="E31" s="3">
        <v>6937944564</v>
      </c>
      <c r="F31" s="3">
        <v>6912115843</v>
      </c>
      <c r="G31" s="3">
        <v>7327120061</v>
      </c>
      <c r="H31" s="3">
        <v>7298433321</v>
      </c>
    </row>
    <row r="32" spans="1:8" x14ac:dyDescent="0.35">
      <c r="A32" s="4" t="s">
        <v>30</v>
      </c>
      <c r="B32" s="5"/>
      <c r="C32" s="5"/>
      <c r="D32" s="5"/>
      <c r="E32" s="5"/>
      <c r="F32" s="5"/>
      <c r="G32" s="5"/>
      <c r="H32" s="5"/>
    </row>
    <row r="33" spans="1:8" x14ac:dyDescent="0.35">
      <c r="A33" s="2" t="s">
        <v>31</v>
      </c>
      <c r="B33" s="3"/>
      <c r="C33" s="3">
        <v>664896398</v>
      </c>
      <c r="D33" s="3">
        <v>326505786</v>
      </c>
      <c r="E33" s="3">
        <v>1480906158</v>
      </c>
      <c r="F33" s="3">
        <v>1391601810</v>
      </c>
      <c r="G33" s="3">
        <v>1395855653</v>
      </c>
      <c r="H33" s="3">
        <v>1520772020</v>
      </c>
    </row>
    <row r="34" spans="1:8" x14ac:dyDescent="0.35">
      <c r="A34" s="2" t="s">
        <v>32</v>
      </c>
      <c r="B34" s="3"/>
      <c r="C34" s="3"/>
      <c r="D34" s="3"/>
      <c r="E34" s="3"/>
      <c r="F34" s="3"/>
      <c r="G34" s="3"/>
      <c r="H34" s="3"/>
    </row>
    <row r="35" spans="1:8" x14ac:dyDescent="0.35">
      <c r="A35" s="2" t="s">
        <v>33</v>
      </c>
      <c r="B35" s="3"/>
      <c r="C35" s="3"/>
      <c r="D35" s="3"/>
      <c r="E35" s="3"/>
      <c r="F35" s="3"/>
      <c r="G35" s="3"/>
      <c r="H35" s="3"/>
    </row>
    <row r="36" spans="1:8" x14ac:dyDescent="0.35">
      <c r="A36" s="2" t="s">
        <v>34</v>
      </c>
      <c r="B36" s="3"/>
      <c r="C36" s="3"/>
      <c r="D36" s="3"/>
      <c r="E36" s="3"/>
      <c r="F36" s="3"/>
      <c r="G36" s="3"/>
      <c r="H36" s="3"/>
    </row>
    <row r="37" spans="1:8" x14ac:dyDescent="0.35">
      <c r="A37" s="2" t="s">
        <v>35</v>
      </c>
      <c r="B37" s="3"/>
      <c r="C37" s="3">
        <v>581518210</v>
      </c>
      <c r="D37" s="3">
        <v>288060673</v>
      </c>
      <c r="E37" s="3">
        <v>689015197</v>
      </c>
      <c r="F37" s="3">
        <v>549057103</v>
      </c>
      <c r="G37" s="3">
        <v>608942702</v>
      </c>
      <c r="H37" s="3">
        <v>684809720</v>
      </c>
    </row>
    <row r="38" spans="1:8" x14ac:dyDescent="0.35">
      <c r="A38" s="2" t="s">
        <v>36</v>
      </c>
      <c r="B38" s="3"/>
      <c r="C38" s="3"/>
      <c r="D38" s="3"/>
      <c r="E38" s="3"/>
      <c r="F38" s="3"/>
      <c r="G38" s="3"/>
      <c r="H38" s="3"/>
    </row>
    <row r="39" spans="1:8" x14ac:dyDescent="0.35">
      <c r="A39" s="2" t="s">
        <v>37</v>
      </c>
      <c r="B39" s="3"/>
      <c r="C39" s="3"/>
      <c r="D39" s="3"/>
      <c r="E39" s="3"/>
      <c r="F39" s="3"/>
      <c r="G39" s="3">
        <v>7950000</v>
      </c>
      <c r="H39" s="3"/>
    </row>
    <row r="40" spans="1:8" x14ac:dyDescent="0.35">
      <c r="A40" s="4" t="s">
        <v>38</v>
      </c>
      <c r="B40" s="5"/>
      <c r="C40" s="5"/>
      <c r="D40" s="5"/>
      <c r="E40" s="5"/>
      <c r="F40" s="5"/>
      <c r="G40" s="5"/>
      <c r="H40" s="5"/>
    </row>
    <row r="41" spans="1:8" x14ac:dyDescent="0.35">
      <c r="A41" s="2" t="s">
        <v>39</v>
      </c>
      <c r="B41" s="3"/>
      <c r="C41" s="3"/>
      <c r="D41" s="3"/>
      <c r="E41" s="3"/>
      <c r="F41" s="3"/>
      <c r="G41" s="3"/>
      <c r="H41" s="3"/>
    </row>
    <row r="42" spans="1:8" x14ac:dyDescent="0.35">
      <c r="A42" s="2" t="s">
        <v>40</v>
      </c>
      <c r="B42" s="3"/>
      <c r="C42" s="3">
        <v>43648781</v>
      </c>
      <c r="D42" s="3">
        <v>17816073</v>
      </c>
      <c r="E42" s="3">
        <v>13602521</v>
      </c>
      <c r="F42" s="3">
        <v>244217191</v>
      </c>
      <c r="G42" s="3">
        <v>38845956</v>
      </c>
      <c r="H42" s="3">
        <v>17480486</v>
      </c>
    </row>
    <row r="43" spans="1:8" x14ac:dyDescent="0.35">
      <c r="A43" s="2" t="s">
        <v>41</v>
      </c>
      <c r="B43" s="3"/>
      <c r="C43" s="3">
        <v>77207576</v>
      </c>
      <c r="D43" s="3">
        <v>26165522</v>
      </c>
      <c r="E43" s="3">
        <v>316139964</v>
      </c>
      <c r="F43" s="3"/>
      <c r="G43" s="3"/>
      <c r="H43" s="3"/>
    </row>
    <row r="44" spans="1:8" x14ac:dyDescent="0.35">
      <c r="A44" s="2" t="s">
        <v>42</v>
      </c>
      <c r="B44" s="3"/>
      <c r="C44" s="3"/>
      <c r="D44" s="3"/>
      <c r="E44" s="3"/>
      <c r="F44" s="3">
        <v>734134437</v>
      </c>
      <c r="G44" s="3">
        <v>111775546</v>
      </c>
      <c r="H44" s="3">
        <v>663392026</v>
      </c>
    </row>
    <row r="45" spans="1:8" x14ac:dyDescent="0.35">
      <c r="A45" s="2" t="s">
        <v>43</v>
      </c>
      <c r="B45" s="3"/>
      <c r="C45" s="3">
        <v>193171778</v>
      </c>
      <c r="D45" s="3">
        <v>275404752</v>
      </c>
      <c r="E45" s="3">
        <v>187938736</v>
      </c>
      <c r="F45" s="3">
        <v>433168840</v>
      </c>
      <c r="G45" s="3">
        <v>321920457</v>
      </c>
      <c r="H45" s="3">
        <v>245241147</v>
      </c>
    </row>
    <row r="46" spans="1:8" x14ac:dyDescent="0.35">
      <c r="A46" s="2" t="s">
        <v>44</v>
      </c>
      <c r="B46" s="3"/>
      <c r="C46" s="3">
        <v>61008842</v>
      </c>
      <c r="D46" s="3">
        <v>8554325</v>
      </c>
      <c r="E46" s="3">
        <v>220447201</v>
      </c>
      <c r="F46" s="3"/>
      <c r="G46" s="3"/>
      <c r="H46" s="3"/>
    </row>
    <row r="47" spans="1:8" x14ac:dyDescent="0.35">
      <c r="A47" s="2" t="s">
        <v>45</v>
      </c>
      <c r="B47" s="3"/>
      <c r="C47" s="3"/>
      <c r="D47" s="3"/>
      <c r="E47" s="3"/>
      <c r="F47" s="3"/>
      <c r="G47" s="3"/>
      <c r="H47" s="3"/>
    </row>
    <row r="48" spans="1:8" x14ac:dyDescent="0.35">
      <c r="A48" s="2" t="s">
        <v>46</v>
      </c>
      <c r="B48" s="3"/>
      <c r="C48" s="3"/>
      <c r="D48" s="3"/>
      <c r="E48" s="3"/>
      <c r="F48" s="3">
        <v>88082551</v>
      </c>
      <c r="G48" s="3">
        <v>394945580</v>
      </c>
      <c r="H48" s="3">
        <v>907549281</v>
      </c>
    </row>
    <row r="49" spans="1:8" x14ac:dyDescent="0.35">
      <c r="A49" s="4" t="s">
        <v>47</v>
      </c>
      <c r="B49" s="5"/>
      <c r="C49" s="5"/>
      <c r="D49" s="5"/>
      <c r="E49" s="5"/>
      <c r="F49" s="5"/>
      <c r="G49" s="5"/>
      <c r="H49" s="5"/>
    </row>
    <row r="50" spans="1:8" x14ac:dyDescent="0.35">
      <c r="A50" s="2" t="s">
        <v>48</v>
      </c>
      <c r="B50" s="3"/>
      <c r="C50" s="3"/>
      <c r="D50" s="3"/>
      <c r="E50" s="3"/>
      <c r="F50" s="3"/>
      <c r="G50" s="3"/>
      <c r="H50" s="3"/>
    </row>
    <row r="51" spans="1:8" x14ac:dyDescent="0.35">
      <c r="A51" s="2" t="s">
        <v>49</v>
      </c>
      <c r="B51" s="3"/>
      <c r="C51" s="3">
        <v>1501719630</v>
      </c>
      <c r="D51" s="3">
        <v>1180695980</v>
      </c>
      <c r="E51" s="3">
        <v>1541967996</v>
      </c>
      <c r="F51" s="3">
        <v>839890079</v>
      </c>
      <c r="G51" s="3">
        <v>1174402607</v>
      </c>
      <c r="H51" s="3">
        <v>947790266</v>
      </c>
    </row>
    <row r="52" spans="1:8" x14ac:dyDescent="0.35">
      <c r="A52" s="4" t="s">
        <v>50</v>
      </c>
      <c r="B52" s="5"/>
      <c r="C52" s="5"/>
      <c r="D52" s="5"/>
      <c r="E52" s="5"/>
      <c r="F52" s="5"/>
      <c r="G52" s="5"/>
      <c r="H52" s="5"/>
    </row>
    <row r="56" spans="1:8" x14ac:dyDescent="0.35">
      <c r="A56" s="2" t="s">
        <v>51</v>
      </c>
    </row>
    <row r="57" spans="1:8" x14ac:dyDescent="0.35">
      <c r="A57" s="2" t="s">
        <v>52</v>
      </c>
    </row>
    <row r="58" spans="1:8" x14ac:dyDescent="0.35">
      <c r="A58" s="4" t="s">
        <v>53</v>
      </c>
      <c r="B58" s="6"/>
      <c r="C58" s="6">
        <f t="shared" ref="C58:H58" si="0">C59+C60+C61</f>
        <v>0</v>
      </c>
      <c r="D58" s="6">
        <f t="shared" si="0"/>
        <v>0</v>
      </c>
      <c r="E58" s="6">
        <f t="shared" si="0"/>
        <v>0</v>
      </c>
      <c r="F58" s="6">
        <f t="shared" si="0"/>
        <v>0</v>
      </c>
      <c r="G58" s="6">
        <f t="shared" si="0"/>
        <v>0</v>
      </c>
      <c r="H58" s="6">
        <f t="shared" si="0"/>
        <v>0</v>
      </c>
    </row>
    <row r="59" spans="1:8" x14ac:dyDescent="0.35">
      <c r="A59" s="2" t="s">
        <v>54</v>
      </c>
    </row>
    <row r="60" spans="1:8" x14ac:dyDescent="0.35">
      <c r="A60" s="2" t="s">
        <v>55</v>
      </c>
    </row>
    <row r="61" spans="1:8" x14ac:dyDescent="0.35">
      <c r="A61" s="2" t="s">
        <v>56</v>
      </c>
    </row>
    <row r="62" spans="1:8" x14ac:dyDescent="0.35">
      <c r="A62" s="4" t="s">
        <v>57</v>
      </c>
      <c r="B62" s="6"/>
      <c r="C62" s="5">
        <f t="shared" ref="C62:H62" si="1">C63+C64+C65+C66</f>
        <v>286952160</v>
      </c>
      <c r="D62" s="5">
        <f t="shared" si="1"/>
        <v>192546166</v>
      </c>
      <c r="E62" s="5">
        <f t="shared" si="1"/>
        <v>439667421</v>
      </c>
      <c r="F62" s="5">
        <f t="shared" si="1"/>
        <v>397422185</v>
      </c>
      <c r="G62" s="5">
        <f t="shared" si="1"/>
        <v>252255188</v>
      </c>
      <c r="H62" s="5">
        <f t="shared" si="1"/>
        <v>318452127</v>
      </c>
    </row>
    <row r="63" spans="1:8" x14ac:dyDescent="0.35">
      <c r="A63" s="2" t="s">
        <v>58</v>
      </c>
      <c r="C63" s="3"/>
      <c r="D63" s="3"/>
      <c r="E63" s="3"/>
      <c r="F63" s="3"/>
      <c r="G63" s="3"/>
      <c r="H63" s="3"/>
    </row>
    <row r="64" spans="1:8" x14ac:dyDescent="0.35">
      <c r="A64" s="2" t="s">
        <v>59</v>
      </c>
      <c r="C64" s="3">
        <v>286952160</v>
      </c>
      <c r="D64" s="3">
        <v>192546166</v>
      </c>
      <c r="E64" s="3">
        <v>439667421</v>
      </c>
      <c r="F64" s="3">
        <v>397422185</v>
      </c>
      <c r="G64" s="3">
        <v>252255188</v>
      </c>
      <c r="H64" s="3">
        <v>318452127</v>
      </c>
    </row>
    <row r="65" spans="1:8" x14ac:dyDescent="0.35">
      <c r="A65" s="2" t="s">
        <v>60</v>
      </c>
      <c r="C65" s="3"/>
      <c r="D65" s="3"/>
      <c r="E65" s="3"/>
      <c r="F65" s="3"/>
      <c r="G65" s="3"/>
      <c r="H65" s="3"/>
    </row>
    <row r="66" spans="1:8" x14ac:dyDescent="0.35">
      <c r="A66" s="2" t="s">
        <v>61</v>
      </c>
      <c r="C66" s="3"/>
      <c r="D66" s="3"/>
      <c r="E66" s="3"/>
      <c r="F66" s="3"/>
      <c r="G66" s="3"/>
      <c r="H66" s="3"/>
    </row>
    <row r="67" spans="1:8" x14ac:dyDescent="0.35">
      <c r="A67" s="4" t="s">
        <v>62</v>
      </c>
      <c r="B67" s="6"/>
      <c r="C67" s="5">
        <f t="shared" ref="C67:H67" si="2">C68+C69+C70+C71+C72</f>
        <v>20326765662</v>
      </c>
      <c r="D67" s="5">
        <f t="shared" si="2"/>
        <v>24091927923</v>
      </c>
      <c r="E67" s="5">
        <f t="shared" si="2"/>
        <v>28141667306</v>
      </c>
      <c r="F67" s="5">
        <f t="shared" si="2"/>
        <v>30122861323</v>
      </c>
      <c r="G67" s="5">
        <f t="shared" si="2"/>
        <v>33689224259</v>
      </c>
      <c r="H67" s="5">
        <f t="shared" si="2"/>
        <v>35736123515</v>
      </c>
    </row>
    <row r="68" spans="1:8" x14ac:dyDescent="0.35">
      <c r="A68" s="2" t="s">
        <v>63</v>
      </c>
      <c r="C68" s="3">
        <v>312851031</v>
      </c>
      <c r="D68" s="3">
        <v>558160031</v>
      </c>
      <c r="E68" s="3">
        <v>558160031</v>
      </c>
      <c r="F68" s="3">
        <v>558160031</v>
      </c>
      <c r="G68" s="3">
        <v>558160031</v>
      </c>
      <c r="H68" s="3">
        <v>578160031</v>
      </c>
    </row>
    <row r="69" spans="1:8" x14ac:dyDescent="0.35">
      <c r="A69" s="2" t="s">
        <v>64</v>
      </c>
      <c r="C69" s="3">
        <v>491076916</v>
      </c>
      <c r="D69" s="3">
        <v>454331435</v>
      </c>
      <c r="E69" s="3">
        <v>413676737</v>
      </c>
      <c r="F69" s="3">
        <v>2646361142</v>
      </c>
      <c r="G69" s="3">
        <v>2496919348</v>
      </c>
      <c r="H69" s="3">
        <v>2351765785</v>
      </c>
    </row>
    <row r="70" spans="1:8" x14ac:dyDescent="0.35">
      <c r="A70" s="2" t="s">
        <v>65</v>
      </c>
      <c r="C70" s="3">
        <v>5963364809</v>
      </c>
      <c r="D70" s="3">
        <v>7801001136</v>
      </c>
      <c r="E70" s="3">
        <v>10408044359</v>
      </c>
      <c r="F70" s="3">
        <v>7825243800</v>
      </c>
      <c r="G70" s="3">
        <v>9535736085</v>
      </c>
      <c r="H70" s="3">
        <v>10345592798</v>
      </c>
    </row>
    <row r="71" spans="1:8" x14ac:dyDescent="0.35">
      <c r="A71" s="2" t="s">
        <v>66</v>
      </c>
      <c r="C71" s="3">
        <v>8974667724</v>
      </c>
      <c r="D71" s="3">
        <v>11009347387</v>
      </c>
      <c r="E71" s="3">
        <v>11699000131</v>
      </c>
      <c r="F71" s="3">
        <v>13203524027</v>
      </c>
      <c r="G71" s="3">
        <v>15285022247</v>
      </c>
      <c r="H71" s="3">
        <v>17069519870</v>
      </c>
    </row>
    <row r="72" spans="1:8" x14ac:dyDescent="0.35">
      <c r="A72" s="2" t="s">
        <v>67</v>
      </c>
      <c r="C72" s="3">
        <v>4584805182</v>
      </c>
      <c r="D72" s="3">
        <v>4269087934</v>
      </c>
      <c r="E72" s="3">
        <v>5062786048</v>
      </c>
      <c r="F72" s="3">
        <v>5889572323</v>
      </c>
      <c r="G72" s="3">
        <v>5813386548</v>
      </c>
      <c r="H72" s="3">
        <v>5391085031</v>
      </c>
    </row>
    <row r="73" spans="1:8" x14ac:dyDescent="0.35">
      <c r="A73" s="2" t="s">
        <v>68</v>
      </c>
      <c r="C73" s="3">
        <v>237974239</v>
      </c>
      <c r="D73" s="3">
        <v>663740073</v>
      </c>
      <c r="E73" s="3">
        <v>164653319</v>
      </c>
      <c r="F73" s="3">
        <v>248793333</v>
      </c>
      <c r="G73" s="3">
        <v>72076859</v>
      </c>
      <c r="H73" s="3">
        <v>311070713</v>
      </c>
    </row>
    <row r="74" spans="1:8" x14ac:dyDescent="0.35">
      <c r="A74" s="4" t="s">
        <v>69</v>
      </c>
      <c r="B74" s="6"/>
      <c r="C74" s="5">
        <f t="shared" ref="C74:H74" si="3">C75+C76</f>
        <v>2145398319</v>
      </c>
      <c r="D74" s="5">
        <f t="shared" si="3"/>
        <v>2082882093</v>
      </c>
      <c r="E74" s="5">
        <f t="shared" si="3"/>
        <v>1985124580</v>
      </c>
      <c r="F74" s="5">
        <f t="shared" si="3"/>
        <v>1849434812</v>
      </c>
      <c r="G74" s="5">
        <f t="shared" si="3"/>
        <v>1715752598</v>
      </c>
      <c r="H74" s="5">
        <f t="shared" si="3"/>
        <v>1562352707</v>
      </c>
    </row>
    <row r="75" spans="1:8" x14ac:dyDescent="0.35">
      <c r="A75" s="2" t="s">
        <v>70</v>
      </c>
      <c r="C75" s="3">
        <v>219700000</v>
      </c>
      <c r="D75" s="3">
        <v>219700000</v>
      </c>
      <c r="E75" s="3">
        <v>219700000</v>
      </c>
      <c r="F75" s="3">
        <v>219700000</v>
      </c>
      <c r="G75" s="3">
        <v>219700000</v>
      </c>
      <c r="H75" s="3">
        <v>219700000</v>
      </c>
    </row>
    <row r="76" spans="1:8" x14ac:dyDescent="0.35">
      <c r="A76" s="2" t="s">
        <v>71</v>
      </c>
      <c r="C76" s="3">
        <v>1925698319</v>
      </c>
      <c r="D76" s="3">
        <v>1863182093</v>
      </c>
      <c r="E76" s="3">
        <v>1765424580</v>
      </c>
      <c r="F76" s="3">
        <v>1629734812</v>
      </c>
      <c r="G76" s="3">
        <v>1496052598</v>
      </c>
      <c r="H76" s="3">
        <v>1342652707</v>
      </c>
    </row>
    <row r="77" spans="1:8" x14ac:dyDescent="0.35">
      <c r="A77" s="2" t="s">
        <v>72</v>
      </c>
      <c r="C77" s="3">
        <f>C58+C62+C67+C73+C74</f>
        <v>22997090380</v>
      </c>
      <c r="D77" s="3">
        <f>D58+D62+D67+D73+D74</f>
        <v>27031096255</v>
      </c>
      <c r="E77" s="3">
        <f>E58+E62+E67+E73+E74</f>
        <v>30731112626</v>
      </c>
      <c r="F77" s="3">
        <f>F58+F62+F67+F73+F74</f>
        <v>32618511653</v>
      </c>
      <c r="G77" s="3">
        <v>35729308904</v>
      </c>
      <c r="H77" s="3">
        <v>37927999062</v>
      </c>
    </row>
    <row r="78" spans="1:8" x14ac:dyDescent="0.35">
      <c r="A78" s="2" t="s">
        <v>73</v>
      </c>
      <c r="C78" s="3"/>
      <c r="D78" s="3"/>
      <c r="E78" s="3"/>
      <c r="F78" s="3"/>
      <c r="G78" s="3"/>
      <c r="H78" s="3"/>
    </row>
    <row r="79" spans="1:8" x14ac:dyDescent="0.35">
      <c r="A79" s="2" t="s">
        <v>74</v>
      </c>
      <c r="C79" s="3">
        <f>C80+C81+C82+C83</f>
        <v>9407671633</v>
      </c>
      <c r="D79" s="3">
        <f>D80+D81+D82+D83</f>
        <v>12298331651</v>
      </c>
      <c r="E79" s="3">
        <f>E80+E81+E82+E83</f>
        <v>12869667591</v>
      </c>
      <c r="F79" s="3">
        <f>F80+F81+F82+F83</f>
        <v>14549513975</v>
      </c>
      <c r="G79" s="3">
        <v>16037718059</v>
      </c>
      <c r="H79" s="3">
        <v>15948665233</v>
      </c>
    </row>
    <row r="80" spans="1:8" x14ac:dyDescent="0.35">
      <c r="A80" s="2" t="s">
        <v>75</v>
      </c>
      <c r="C80" s="3"/>
      <c r="D80" s="3"/>
      <c r="E80" s="3"/>
      <c r="F80" s="3"/>
      <c r="G80" s="3"/>
      <c r="H80" s="3"/>
    </row>
    <row r="81" spans="1:8" x14ac:dyDescent="0.35">
      <c r="A81" s="2" t="s">
        <v>76</v>
      </c>
      <c r="C81" s="3">
        <v>8667419513</v>
      </c>
      <c r="D81" s="3">
        <v>11502776234</v>
      </c>
      <c r="E81" s="3">
        <v>11943966221</v>
      </c>
      <c r="F81" s="3">
        <v>12615868336</v>
      </c>
      <c r="G81" s="3"/>
      <c r="H81" s="3"/>
    </row>
    <row r="82" spans="1:8" x14ac:dyDescent="0.35">
      <c r="A82" s="2" t="s">
        <v>77</v>
      </c>
      <c r="C82" s="3"/>
      <c r="D82" s="3"/>
      <c r="E82" s="3"/>
      <c r="G82" s="3"/>
      <c r="H82" s="3"/>
    </row>
    <row r="83" spans="1:8" x14ac:dyDescent="0.35">
      <c r="A83" s="2" t="s">
        <v>78</v>
      </c>
      <c r="C83" s="3">
        <v>740252120</v>
      </c>
      <c r="D83" s="3">
        <v>795555417</v>
      </c>
      <c r="E83" s="3">
        <v>925701370</v>
      </c>
      <c r="F83" s="3">
        <v>1933645639</v>
      </c>
      <c r="G83" s="3"/>
      <c r="H83" s="3"/>
    </row>
    <row r="84" spans="1:8" x14ac:dyDescent="0.35">
      <c r="A84" s="2" t="s">
        <v>79</v>
      </c>
      <c r="C84" s="3">
        <f t="shared" ref="C84:H84" si="4">C85+C86+C87</f>
        <v>113468155764</v>
      </c>
      <c r="D84" s="3">
        <f t="shared" si="4"/>
        <v>112074351103</v>
      </c>
      <c r="E84" s="3">
        <f t="shared" si="4"/>
        <v>121095231125</v>
      </c>
      <c r="F84" s="3">
        <f t="shared" si="4"/>
        <v>138448033069</v>
      </c>
      <c r="G84" s="3">
        <f t="shared" si="4"/>
        <v>152671403410</v>
      </c>
      <c r="H84" s="3">
        <f t="shared" si="4"/>
        <v>178155854030</v>
      </c>
    </row>
    <row r="85" spans="1:8" x14ac:dyDescent="0.35">
      <c r="A85" s="2" t="s">
        <v>80</v>
      </c>
      <c r="C85" s="3">
        <v>6572848542</v>
      </c>
      <c r="D85" s="3">
        <v>7751081969</v>
      </c>
      <c r="E85" s="3">
        <v>7738661652</v>
      </c>
      <c r="F85" s="3">
        <v>5185483044</v>
      </c>
      <c r="G85" s="3">
        <v>6212187549</v>
      </c>
      <c r="H85" s="3">
        <v>9334294925</v>
      </c>
    </row>
    <row r="86" spans="1:8" x14ac:dyDescent="0.35">
      <c r="A86" s="2" t="s">
        <v>81</v>
      </c>
      <c r="C86" s="3">
        <v>103127713047</v>
      </c>
      <c r="D86" s="3">
        <v>100397198170</v>
      </c>
      <c r="E86" s="3">
        <v>108915111440</v>
      </c>
      <c r="F86" s="3">
        <v>114901946159</v>
      </c>
      <c r="G86" s="3">
        <v>126280091310</v>
      </c>
      <c r="H86" s="3">
        <v>127642859261</v>
      </c>
    </row>
    <row r="87" spans="1:8" x14ac:dyDescent="0.35">
      <c r="A87" s="2" t="s">
        <v>82</v>
      </c>
      <c r="C87" s="3">
        <v>3767594175</v>
      </c>
      <c r="D87" s="3">
        <v>3926070964</v>
      </c>
      <c r="E87" s="3">
        <v>4441458033</v>
      </c>
      <c r="F87" s="3">
        <v>18360603866</v>
      </c>
      <c r="G87" s="3">
        <v>20179124551</v>
      </c>
      <c r="H87" s="3">
        <v>41178699844</v>
      </c>
    </row>
    <row r="88" spans="1:8" x14ac:dyDescent="0.35">
      <c r="A88" s="2" t="s">
        <v>83</v>
      </c>
      <c r="C88" s="3">
        <f t="shared" ref="C88:H88" si="5">C79+C84</f>
        <v>122875827397</v>
      </c>
      <c r="D88" s="3">
        <f t="shared" si="5"/>
        <v>124372682754</v>
      </c>
      <c r="E88" s="3">
        <f t="shared" si="5"/>
        <v>133964898716</v>
      </c>
      <c r="F88" s="3">
        <f t="shared" si="5"/>
        <v>152997547044</v>
      </c>
      <c r="G88" s="3">
        <f t="shared" si="5"/>
        <v>168709121469</v>
      </c>
      <c r="H88" s="3">
        <f t="shared" si="5"/>
        <v>194104519263</v>
      </c>
    </row>
    <row r="89" spans="1:8" x14ac:dyDescent="0.35">
      <c r="A89" s="2" t="s">
        <v>84</v>
      </c>
      <c r="C89" s="3"/>
      <c r="D89" s="3"/>
      <c r="E89" s="3"/>
      <c r="F89" s="3"/>
      <c r="G89" s="3"/>
      <c r="H89" s="3"/>
    </row>
    <row r="90" spans="1:8" x14ac:dyDescent="0.35">
      <c r="A90" s="2" t="s">
        <v>85</v>
      </c>
      <c r="C90" s="3"/>
      <c r="D90" s="3"/>
      <c r="E90" s="3"/>
      <c r="F90" s="3"/>
      <c r="G90" s="3"/>
      <c r="H90" s="3"/>
    </row>
    <row r="91" spans="1:8" x14ac:dyDescent="0.35">
      <c r="A91" s="2" t="s">
        <v>86</v>
      </c>
      <c r="C91" s="3">
        <v>7191012688</v>
      </c>
      <c r="D91" s="3">
        <v>12426567122</v>
      </c>
      <c r="E91" s="3">
        <v>6463840216</v>
      </c>
      <c r="F91" s="3">
        <v>9259659616</v>
      </c>
      <c r="G91" s="3">
        <v>6890452333</v>
      </c>
      <c r="H91" s="3">
        <v>6459808043</v>
      </c>
    </row>
    <row r="92" spans="1:8" x14ac:dyDescent="0.35">
      <c r="A92" s="2" t="s">
        <v>87</v>
      </c>
      <c r="C92" s="3">
        <f t="shared" ref="C92:H92" si="6">C89+C90+C91</f>
        <v>7191012688</v>
      </c>
      <c r="D92" s="3">
        <f t="shared" si="6"/>
        <v>12426567122</v>
      </c>
      <c r="E92" s="3">
        <f t="shared" si="6"/>
        <v>6463840216</v>
      </c>
      <c r="F92" s="3">
        <f t="shared" si="6"/>
        <v>9259659616</v>
      </c>
      <c r="G92" s="3">
        <f t="shared" si="6"/>
        <v>6890452333</v>
      </c>
      <c r="H92" s="3">
        <f t="shared" si="6"/>
        <v>6459808043</v>
      </c>
    </row>
    <row r="93" spans="1:8" x14ac:dyDescent="0.35">
      <c r="A93" s="2" t="s">
        <v>88</v>
      </c>
      <c r="C93" s="3"/>
      <c r="D93" s="3"/>
      <c r="E93" s="3"/>
      <c r="F93" s="3"/>
      <c r="G93" s="3"/>
      <c r="H93" s="3"/>
    </row>
    <row r="94" spans="1:8" x14ac:dyDescent="0.35">
      <c r="A94" s="2" t="s">
        <v>89</v>
      </c>
      <c r="C94" s="3">
        <f t="shared" ref="C94:H94" si="7">C92+C88+C77</f>
        <v>153063930465</v>
      </c>
      <c r="D94" s="3">
        <f t="shared" si="7"/>
        <v>163830346131</v>
      </c>
      <c r="E94" s="3">
        <f t="shared" si="7"/>
        <v>171159851558</v>
      </c>
      <c r="F94" s="3">
        <f t="shared" si="7"/>
        <v>194875718313</v>
      </c>
      <c r="G94" s="3">
        <f t="shared" si="7"/>
        <v>211328882706</v>
      </c>
      <c r="H94" s="3">
        <f t="shared" si="7"/>
        <v>238492326368</v>
      </c>
    </row>
    <row r="96" spans="1:8" x14ac:dyDescent="0.35">
      <c r="A96" s="7" t="s">
        <v>90</v>
      </c>
    </row>
    <row r="97" spans="1:8" x14ac:dyDescent="0.35">
      <c r="A97" s="2" t="s">
        <v>91</v>
      </c>
      <c r="B97" s="3"/>
      <c r="C97" s="3">
        <v>4500000000</v>
      </c>
      <c r="D97" s="3">
        <v>4500000000</v>
      </c>
      <c r="E97" s="3">
        <v>4500000000</v>
      </c>
      <c r="F97" s="3">
        <v>4500000000</v>
      </c>
      <c r="G97" s="3">
        <v>4500000000</v>
      </c>
      <c r="H97" s="3">
        <v>4500000000</v>
      </c>
    </row>
    <row r="98" spans="1:8" x14ac:dyDescent="0.35">
      <c r="A98" s="2" t="s">
        <v>92</v>
      </c>
      <c r="B98" s="3"/>
      <c r="C98" s="3"/>
      <c r="D98" s="3"/>
      <c r="E98" s="3"/>
      <c r="F98" s="3"/>
      <c r="G98" s="3"/>
      <c r="H98" s="3"/>
    </row>
    <row r="99" spans="1:8" x14ac:dyDescent="0.35">
      <c r="A99" s="2" t="s">
        <v>93</v>
      </c>
      <c r="B99" s="3"/>
      <c r="C99" s="3">
        <v>255906342</v>
      </c>
      <c r="D99" s="3">
        <v>255906342</v>
      </c>
      <c r="E99" s="3">
        <v>255906342</v>
      </c>
      <c r="F99" s="3">
        <v>255906342</v>
      </c>
      <c r="G99" s="3">
        <v>255906342</v>
      </c>
      <c r="H99" s="3">
        <v>255906342</v>
      </c>
    </row>
    <row r="100" spans="1:8" x14ac:dyDescent="0.35">
      <c r="A100" s="2" t="s">
        <v>94</v>
      </c>
      <c r="B100" s="3"/>
      <c r="C100" s="3">
        <v>1045087734</v>
      </c>
      <c r="D100" s="3">
        <v>1045087734</v>
      </c>
      <c r="E100" s="3">
        <v>1045087734</v>
      </c>
      <c r="F100" s="3">
        <v>1045087734</v>
      </c>
      <c r="G100" s="3">
        <v>1045087734</v>
      </c>
      <c r="H100" s="3">
        <v>1045087734</v>
      </c>
    </row>
    <row r="101" spans="1:8" x14ac:dyDescent="0.35">
      <c r="A101" s="2" t="s">
        <v>95</v>
      </c>
      <c r="B101" s="3"/>
      <c r="C101" s="3">
        <v>909800000</v>
      </c>
      <c r="D101" s="3">
        <v>909800000</v>
      </c>
      <c r="E101" s="3">
        <v>909800000</v>
      </c>
      <c r="F101" s="3">
        <v>909800000</v>
      </c>
      <c r="G101" s="3">
        <v>909800000</v>
      </c>
      <c r="H101" s="3">
        <v>909800000</v>
      </c>
    </row>
    <row r="102" spans="1:8" x14ac:dyDescent="0.35">
      <c r="A102" s="2" t="s">
        <v>96</v>
      </c>
      <c r="B102" s="3"/>
      <c r="C102" s="3">
        <v>2911725555</v>
      </c>
      <c r="D102" s="3">
        <v>2911725555</v>
      </c>
      <c r="E102" s="3">
        <v>2911725555</v>
      </c>
      <c r="F102" s="3">
        <v>2911725555</v>
      </c>
      <c r="G102" s="3">
        <v>2911725555</v>
      </c>
      <c r="H102" s="3">
        <v>2911725555</v>
      </c>
    </row>
    <row r="103" spans="1:8" x14ac:dyDescent="0.35">
      <c r="A103" s="2" t="s">
        <v>97</v>
      </c>
      <c r="C103" s="3">
        <v>647264272</v>
      </c>
      <c r="D103" s="3">
        <v>705183630</v>
      </c>
      <c r="E103" s="3">
        <v>756315155</v>
      </c>
      <c r="F103" s="3">
        <v>763446800</v>
      </c>
      <c r="G103" s="3">
        <v>786078553</v>
      </c>
      <c r="H103" s="3">
        <v>949752668</v>
      </c>
    </row>
    <row r="104" spans="1:8" x14ac:dyDescent="0.35">
      <c r="A104" s="2" t="s">
        <v>98</v>
      </c>
      <c r="B104" s="3"/>
      <c r="C104" s="3">
        <v>3177919358</v>
      </c>
      <c r="D104" s="3">
        <v>3291131525</v>
      </c>
      <c r="E104" s="3">
        <v>2707131645</v>
      </c>
      <c r="F104" s="3">
        <v>2722631753</v>
      </c>
      <c r="G104" s="3">
        <v>2863674115</v>
      </c>
      <c r="H104" s="3">
        <v>2952343608</v>
      </c>
    </row>
    <row r="105" spans="1:8" x14ac:dyDescent="0.35">
      <c r="A105" s="2" t="s">
        <v>99</v>
      </c>
      <c r="B105" s="3"/>
      <c r="C105" s="3"/>
      <c r="D105" s="3"/>
      <c r="E105" s="3"/>
      <c r="F105" s="3"/>
    </row>
    <row r="106" spans="1:8" x14ac:dyDescent="0.35">
      <c r="A106" s="2" t="s">
        <v>100</v>
      </c>
      <c r="B106" s="3"/>
      <c r="C106" s="3"/>
      <c r="D106" s="3"/>
      <c r="E106" s="3"/>
      <c r="F106" s="3">
        <v>60877913</v>
      </c>
      <c r="G106" s="3">
        <v>455622621</v>
      </c>
      <c r="H106" s="3">
        <v>936451762</v>
      </c>
    </row>
    <row r="107" spans="1:8" x14ac:dyDescent="0.35">
      <c r="A107" s="2" t="s">
        <v>101</v>
      </c>
      <c r="B107" s="3"/>
      <c r="C107" s="3">
        <f t="shared" ref="C107:H107" si="8">C97+C98+C99+C100+C101+C102+C103+C104+C105+C106</f>
        <v>13447703261</v>
      </c>
      <c r="D107" s="3">
        <f t="shared" si="8"/>
        <v>13618834786</v>
      </c>
      <c r="E107" s="3">
        <f t="shared" si="8"/>
        <v>13085966431</v>
      </c>
      <c r="F107" s="3">
        <f t="shared" si="8"/>
        <v>13169476097</v>
      </c>
      <c r="G107" s="3">
        <f t="shared" si="8"/>
        <v>13727894920</v>
      </c>
      <c r="H107" s="3">
        <f t="shared" si="8"/>
        <v>14461067669</v>
      </c>
    </row>
    <row r="108" spans="1:8" x14ac:dyDescent="0.35">
      <c r="A108" s="2" t="s">
        <v>102</v>
      </c>
      <c r="B108" s="3"/>
      <c r="C108" s="3">
        <v>1413411923</v>
      </c>
      <c r="D108" s="3">
        <v>11013216277</v>
      </c>
      <c r="E108" s="3">
        <v>7514745494</v>
      </c>
      <c r="F108" s="3">
        <v>3779701721</v>
      </c>
      <c r="G108" s="3">
        <v>29631409952</v>
      </c>
      <c r="H108" s="3">
        <v>30647275656</v>
      </c>
    </row>
    <row r="109" spans="1:8" x14ac:dyDescent="0.35">
      <c r="A109" s="2" t="s">
        <v>103</v>
      </c>
      <c r="B109" s="3"/>
      <c r="C109" s="3">
        <v>1038557998</v>
      </c>
      <c r="D109" s="3">
        <v>1620248528</v>
      </c>
      <c r="E109" s="3">
        <v>2400359930</v>
      </c>
      <c r="F109" s="3">
        <v>3118504430</v>
      </c>
      <c r="G109" s="3"/>
      <c r="H109" s="3"/>
    </row>
    <row r="110" spans="1:8" x14ac:dyDescent="0.35">
      <c r="A110" s="2" t="s">
        <v>104</v>
      </c>
      <c r="B110" s="3"/>
      <c r="C110" s="3"/>
      <c r="D110" s="3"/>
      <c r="E110" s="3"/>
      <c r="F110" s="3"/>
      <c r="G110" s="3">
        <v>4290945712</v>
      </c>
      <c r="H110" s="3">
        <v>3872923226</v>
      </c>
    </row>
    <row r="111" spans="1:8" x14ac:dyDescent="0.35">
      <c r="A111" s="2" t="s">
        <v>105</v>
      </c>
      <c r="B111" s="3"/>
      <c r="C111" s="3">
        <v>18738769230</v>
      </c>
      <c r="D111" s="3">
        <v>20429948750</v>
      </c>
      <c r="E111" s="3">
        <v>22375323407</v>
      </c>
      <c r="F111" s="3">
        <v>24433159238</v>
      </c>
      <c r="G111" s="3"/>
      <c r="H111" s="3"/>
    </row>
    <row r="112" spans="1:8" x14ac:dyDescent="0.35">
      <c r="A112" s="2" t="s">
        <v>106</v>
      </c>
      <c r="B112" s="3"/>
      <c r="C112" s="3">
        <v>5691853697</v>
      </c>
      <c r="D112" s="3">
        <v>5085235697</v>
      </c>
      <c r="E112" s="3">
        <v>6660792134</v>
      </c>
      <c r="F112" s="3">
        <v>6208831019</v>
      </c>
      <c r="G112" s="3">
        <v>6171336930</v>
      </c>
      <c r="H112" s="3">
        <v>5938979788</v>
      </c>
    </row>
    <row r="113" spans="1:8" x14ac:dyDescent="0.35">
      <c r="A113" s="2" t="s">
        <v>107</v>
      </c>
      <c r="B113" s="3"/>
      <c r="C113" s="3">
        <f t="shared" ref="C113:H113" si="9">C108+C109+C110+C111+C112</f>
        <v>26882592848</v>
      </c>
      <c r="D113" s="3">
        <f t="shared" si="9"/>
        <v>38148649252</v>
      </c>
      <c r="E113" s="3">
        <f t="shared" si="9"/>
        <v>38951220965</v>
      </c>
      <c r="F113" s="3">
        <f t="shared" si="9"/>
        <v>37540196408</v>
      </c>
      <c r="G113" s="3">
        <f t="shared" si="9"/>
        <v>40093692594</v>
      </c>
      <c r="H113" s="3">
        <f t="shared" si="9"/>
        <v>40459178670</v>
      </c>
    </row>
    <row r="114" spans="1:8" x14ac:dyDescent="0.35">
      <c r="A114" s="2" t="s">
        <v>108</v>
      </c>
      <c r="B114" s="3"/>
      <c r="C114" s="3">
        <f t="shared" ref="C114:H114" si="10">C113+C107</f>
        <v>40330296109</v>
      </c>
      <c r="D114" s="3">
        <f t="shared" si="10"/>
        <v>51767484038</v>
      </c>
      <c r="E114" s="3">
        <f t="shared" si="10"/>
        <v>52037187396</v>
      </c>
      <c r="F114" s="3">
        <f t="shared" si="10"/>
        <v>50709672505</v>
      </c>
      <c r="G114" s="3">
        <f t="shared" si="10"/>
        <v>53821587514</v>
      </c>
      <c r="H114" s="3">
        <f t="shared" si="10"/>
        <v>54920246339</v>
      </c>
    </row>
    <row r="115" spans="1:8" x14ac:dyDescent="0.35">
      <c r="A115" s="2" t="s">
        <v>109</v>
      </c>
      <c r="B115" s="3"/>
      <c r="C115" s="3">
        <v>696894983</v>
      </c>
      <c r="D115" s="3">
        <v>1215871289</v>
      </c>
      <c r="E115" s="3">
        <v>1223195112</v>
      </c>
      <c r="F115" s="3">
        <v>589730490</v>
      </c>
      <c r="G115" s="3"/>
      <c r="H115" s="3"/>
    </row>
    <row r="116" spans="1:8" x14ac:dyDescent="0.35">
      <c r="A116" s="2" t="s">
        <v>110</v>
      </c>
      <c r="B116" s="3"/>
      <c r="C116" s="3">
        <v>25171749728</v>
      </c>
      <c r="D116" s="3">
        <v>20067950718</v>
      </c>
      <c r="E116" s="3">
        <v>19399553922</v>
      </c>
      <c r="F116" s="3">
        <v>19972606231</v>
      </c>
      <c r="G116" s="3">
        <v>20088520500</v>
      </c>
      <c r="H116" s="3">
        <v>20822193744</v>
      </c>
    </row>
    <row r="117" spans="1:8" x14ac:dyDescent="0.35">
      <c r="A117" s="2" t="s">
        <v>111</v>
      </c>
      <c r="B117" s="3"/>
      <c r="C117" s="3">
        <v>27564207129</v>
      </c>
      <c r="D117" s="3">
        <v>34876829810</v>
      </c>
      <c r="E117" s="3">
        <v>36209081393</v>
      </c>
      <c r="F117" s="3">
        <v>50952765983</v>
      </c>
      <c r="G117" s="3">
        <v>65062766794</v>
      </c>
      <c r="H117" s="3">
        <v>85466357355</v>
      </c>
    </row>
    <row r="118" spans="1:8" x14ac:dyDescent="0.35">
      <c r="A118" s="2" t="s">
        <v>112</v>
      </c>
      <c r="B118" s="3"/>
      <c r="C118" s="3"/>
      <c r="D118" s="3"/>
      <c r="E118" s="3"/>
      <c r="G118" s="3">
        <v>17836937454</v>
      </c>
      <c r="H118" s="3">
        <v>17157242518</v>
      </c>
    </row>
    <row r="119" spans="1:8" x14ac:dyDescent="0.35">
      <c r="A119" s="2" t="s">
        <v>113</v>
      </c>
      <c r="B119" s="3"/>
      <c r="C119" s="3">
        <v>46568626185</v>
      </c>
      <c r="D119" s="3">
        <v>36141038683</v>
      </c>
      <c r="E119" s="3">
        <v>20797280170</v>
      </c>
      <c r="F119" s="3">
        <v>11295052325</v>
      </c>
      <c r="G119" s="3"/>
      <c r="H119" s="3"/>
    </row>
    <row r="120" spans="1:8" x14ac:dyDescent="0.35">
      <c r="A120" s="2" t="s">
        <v>114</v>
      </c>
      <c r="B120" s="3"/>
      <c r="C120" s="3">
        <v>3459411295</v>
      </c>
      <c r="D120" s="3">
        <v>3714529172</v>
      </c>
      <c r="E120" s="3">
        <v>3046844080</v>
      </c>
      <c r="F120" s="3">
        <v>3852181338</v>
      </c>
      <c r="G120" s="3"/>
      <c r="H120" s="3"/>
    </row>
    <row r="121" spans="1:8" x14ac:dyDescent="0.35">
      <c r="A121" s="8" t="s">
        <v>115</v>
      </c>
      <c r="B121" s="3"/>
      <c r="C121" s="3">
        <v>4729329051</v>
      </c>
      <c r="D121" s="3">
        <v>4774487606</v>
      </c>
      <c r="E121" s="3">
        <v>5398135513</v>
      </c>
      <c r="F121" s="3">
        <v>5465276829</v>
      </c>
      <c r="G121" s="3">
        <v>5490405076</v>
      </c>
      <c r="H121" s="3">
        <v>7086990075</v>
      </c>
    </row>
    <row r="122" spans="1:8" x14ac:dyDescent="0.35">
      <c r="A122" s="2" t="s">
        <v>116</v>
      </c>
      <c r="B122" s="3"/>
      <c r="C122" s="3"/>
      <c r="D122" s="3"/>
      <c r="E122" s="3"/>
      <c r="F122" s="3"/>
    </row>
    <row r="123" spans="1:8" x14ac:dyDescent="0.35">
      <c r="A123" s="2" t="s">
        <v>117</v>
      </c>
      <c r="B123" s="3"/>
      <c r="C123" s="3">
        <f t="shared" ref="C123:H123" si="11">C115+C116+C117+C118+C119+C120+C121+C122</f>
        <v>108190218371</v>
      </c>
      <c r="D123" s="3">
        <f t="shared" si="11"/>
        <v>100790707278</v>
      </c>
      <c r="E123" s="3">
        <f t="shared" si="11"/>
        <v>86074090190</v>
      </c>
      <c r="F123" s="3">
        <f t="shared" si="11"/>
        <v>92127613196</v>
      </c>
      <c r="G123" s="3">
        <f t="shared" si="11"/>
        <v>108478629824</v>
      </c>
      <c r="H123" s="3">
        <f t="shared" si="11"/>
        <v>130532783692</v>
      </c>
    </row>
    <row r="124" spans="1:8" x14ac:dyDescent="0.35">
      <c r="A124" s="2" t="s">
        <v>118</v>
      </c>
      <c r="B124" s="3"/>
      <c r="C124" s="3"/>
      <c r="D124" s="3"/>
      <c r="E124" s="3"/>
      <c r="F124" s="3"/>
      <c r="G124" s="3"/>
      <c r="H124" s="3"/>
    </row>
    <row r="125" spans="1:8" x14ac:dyDescent="0.35">
      <c r="A125" s="2" t="s">
        <v>119</v>
      </c>
      <c r="B125" s="3"/>
      <c r="C125" s="3">
        <v>4603415985</v>
      </c>
      <c r="D125" s="3">
        <v>11272154815</v>
      </c>
      <c r="E125" s="3">
        <v>33048573972</v>
      </c>
      <c r="F125" s="3">
        <v>52038432612</v>
      </c>
      <c r="G125" s="3">
        <v>49028665368</v>
      </c>
      <c r="H125" s="3">
        <v>53039296337</v>
      </c>
    </row>
    <row r="126" spans="1:8" x14ac:dyDescent="0.35">
      <c r="A126" s="2" t="s">
        <v>120</v>
      </c>
      <c r="B126" s="3"/>
      <c r="C126" s="3">
        <f t="shared" ref="C126:H126" si="12">C124+C125</f>
        <v>4603415985</v>
      </c>
      <c r="D126" s="3">
        <f t="shared" si="12"/>
        <v>11272154815</v>
      </c>
      <c r="E126" s="3">
        <f t="shared" si="12"/>
        <v>33048573972</v>
      </c>
      <c r="F126" s="3">
        <f t="shared" si="12"/>
        <v>52038432612</v>
      </c>
      <c r="G126" s="3">
        <f t="shared" si="12"/>
        <v>49028665368</v>
      </c>
      <c r="H126" s="3">
        <f t="shared" si="12"/>
        <v>53039296337</v>
      </c>
    </row>
    <row r="127" spans="1:8" x14ac:dyDescent="0.35">
      <c r="A127" s="2" t="s">
        <v>121</v>
      </c>
      <c r="B127" s="3"/>
      <c r="C127" s="3"/>
      <c r="D127" s="3"/>
      <c r="E127" s="3"/>
      <c r="F127" s="3"/>
      <c r="G127" s="3"/>
      <c r="H127" s="3"/>
    </row>
    <row r="128" spans="1:8" x14ac:dyDescent="0.35">
      <c r="A128" s="2" t="s">
        <v>122</v>
      </c>
      <c r="B128" s="3"/>
      <c r="C128" s="3">
        <f t="shared" ref="C128:H128" si="13">C126+C123+C114</f>
        <v>153123930465</v>
      </c>
      <c r="D128" s="3">
        <f t="shared" si="13"/>
        <v>163830346131</v>
      </c>
      <c r="E128" s="3">
        <f t="shared" si="13"/>
        <v>171159851558</v>
      </c>
      <c r="F128" s="3">
        <f t="shared" si="13"/>
        <v>194875718313</v>
      </c>
      <c r="G128" s="3">
        <f t="shared" si="13"/>
        <v>211328882706</v>
      </c>
      <c r="H128" s="3">
        <f t="shared" si="13"/>
        <v>238492326368</v>
      </c>
    </row>
    <row r="129" spans="1:8" x14ac:dyDescent="0.35">
      <c r="B129" s="3"/>
      <c r="C129" s="3"/>
      <c r="D129" s="3"/>
      <c r="E129" s="3"/>
      <c r="F129" s="3"/>
      <c r="G129" s="3"/>
      <c r="H129" s="3"/>
    </row>
    <row r="130" spans="1:8" x14ac:dyDescent="0.35">
      <c r="B130" s="3"/>
      <c r="C130" s="3"/>
      <c r="D130" s="3"/>
      <c r="E130" s="3"/>
      <c r="F130" s="3"/>
      <c r="G130" s="3"/>
      <c r="H130" s="3"/>
    </row>
    <row r="131" spans="1:8" x14ac:dyDescent="0.35">
      <c r="A131" s="2" t="s">
        <v>123</v>
      </c>
      <c r="B131" s="3"/>
      <c r="C131" s="3"/>
      <c r="D131" s="3"/>
      <c r="E131" s="3"/>
      <c r="F131" s="3"/>
      <c r="G131" s="3"/>
      <c r="H131" s="3"/>
    </row>
    <row r="132" spans="1:8" x14ac:dyDescent="0.35">
      <c r="B132" s="3"/>
      <c r="C132" s="3"/>
      <c r="D132" s="3"/>
      <c r="E132" s="3"/>
      <c r="F132" s="3"/>
      <c r="G132" s="3"/>
      <c r="H132" s="3"/>
    </row>
    <row r="133" spans="1:8" x14ac:dyDescent="0.35">
      <c r="A133" s="2" t="s">
        <v>53</v>
      </c>
      <c r="B133" s="3"/>
      <c r="C133" s="3">
        <f t="shared" ref="C133:H133" si="14">C134+C135+C136</f>
        <v>0</v>
      </c>
      <c r="D133" s="3">
        <f t="shared" si="14"/>
        <v>0</v>
      </c>
      <c r="E133" s="3">
        <f t="shared" si="14"/>
        <v>0</v>
      </c>
      <c r="F133" s="3">
        <f t="shared" si="14"/>
        <v>0</v>
      </c>
      <c r="G133" s="3">
        <f t="shared" si="14"/>
        <v>0</v>
      </c>
      <c r="H133" s="3">
        <f t="shared" si="14"/>
        <v>0</v>
      </c>
    </row>
    <row r="134" spans="1:8" x14ac:dyDescent="0.35">
      <c r="A134" s="2" t="s">
        <v>54</v>
      </c>
      <c r="B134" s="3"/>
      <c r="C134" s="3"/>
      <c r="D134" s="3"/>
      <c r="E134" s="3"/>
      <c r="F134" s="3"/>
      <c r="G134" s="3"/>
      <c r="H134" s="3"/>
    </row>
    <row r="135" spans="1:8" x14ac:dyDescent="0.35">
      <c r="A135" s="2" t="s">
        <v>55</v>
      </c>
      <c r="B135" s="3"/>
      <c r="C135" s="3"/>
      <c r="D135" s="3"/>
      <c r="E135" s="3"/>
      <c r="F135" s="3"/>
      <c r="G135" s="3"/>
      <c r="H135" s="3"/>
    </row>
    <row r="136" spans="1:8" x14ac:dyDescent="0.35">
      <c r="A136" s="2" t="s">
        <v>56</v>
      </c>
      <c r="B136" s="3"/>
      <c r="C136" s="3"/>
      <c r="D136" s="3"/>
      <c r="E136" s="3"/>
      <c r="F136" s="3"/>
      <c r="G136" s="3"/>
      <c r="H136" s="3"/>
    </row>
    <row r="137" spans="1:8" x14ac:dyDescent="0.35">
      <c r="A137" s="2" t="s">
        <v>57</v>
      </c>
      <c r="B137" s="3"/>
      <c r="C137" s="3">
        <f t="shared" ref="C137:H137" si="15">C138+C139+C140+C141</f>
        <v>4019569750</v>
      </c>
      <c r="D137" s="3">
        <f t="shared" si="15"/>
        <v>3122777515</v>
      </c>
      <c r="E137" s="3">
        <f t="shared" si="15"/>
        <v>3324016325</v>
      </c>
      <c r="F137" s="3">
        <f t="shared" si="15"/>
        <v>3508332029</v>
      </c>
      <c r="G137" s="3">
        <f t="shared" si="15"/>
        <v>3694072360</v>
      </c>
      <c r="H137" s="3">
        <f t="shared" si="15"/>
        <v>3800272487</v>
      </c>
    </row>
    <row r="138" spans="1:8" x14ac:dyDescent="0.35">
      <c r="A138" s="2" t="s">
        <v>124</v>
      </c>
      <c r="B138" s="3"/>
      <c r="C138" s="3"/>
      <c r="D138" s="3"/>
      <c r="E138" s="3"/>
      <c r="F138" s="3"/>
      <c r="G138" s="3"/>
      <c r="H138" s="3"/>
    </row>
    <row r="139" spans="1:8" x14ac:dyDescent="0.35">
      <c r="A139" s="2" t="s">
        <v>59</v>
      </c>
      <c r="B139" s="3"/>
      <c r="C139" s="3">
        <v>3902612847</v>
      </c>
      <c r="D139" s="3">
        <v>3005820612</v>
      </c>
      <c r="E139" s="3">
        <v>3207059422</v>
      </c>
      <c r="F139" s="3">
        <v>3391375126</v>
      </c>
      <c r="G139" s="3">
        <v>3577115457</v>
      </c>
      <c r="H139" s="3">
        <v>3683315584</v>
      </c>
    </row>
    <row r="140" spans="1:8" x14ac:dyDescent="0.35">
      <c r="A140" s="2" t="s">
        <v>60</v>
      </c>
      <c r="B140" s="3"/>
      <c r="C140" s="3"/>
      <c r="D140" s="3"/>
      <c r="E140" s="3"/>
      <c r="F140" s="3"/>
      <c r="G140" s="3"/>
      <c r="H140" s="3"/>
    </row>
    <row r="141" spans="1:8" x14ac:dyDescent="0.35">
      <c r="A141" s="2" t="s">
        <v>61</v>
      </c>
      <c r="B141" s="3"/>
      <c r="C141" s="3">
        <v>116956903</v>
      </c>
      <c r="D141" s="3">
        <v>116956903</v>
      </c>
      <c r="E141" s="3">
        <v>116956903</v>
      </c>
      <c r="F141" s="3">
        <v>116956903</v>
      </c>
      <c r="G141" s="3">
        <v>116956903</v>
      </c>
      <c r="H141" s="3">
        <v>116956903</v>
      </c>
    </row>
    <row r="142" spans="1:8" x14ac:dyDescent="0.35">
      <c r="A142" s="2" t="s">
        <v>62</v>
      </c>
      <c r="B142" s="3"/>
      <c r="C142" s="3">
        <f t="shared" ref="C142:H142" si="16">C143+C144+C145+C146+C147+C148</f>
        <v>35178355025</v>
      </c>
      <c r="D142" s="3">
        <f t="shared" si="16"/>
        <v>32906849091</v>
      </c>
      <c r="E142" s="3">
        <f t="shared" si="16"/>
        <v>36865161678</v>
      </c>
      <c r="F142" s="3">
        <f t="shared" si="16"/>
        <v>38537967038</v>
      </c>
      <c r="G142" s="3">
        <f t="shared" si="16"/>
        <v>41544474109</v>
      </c>
      <c r="H142" s="3">
        <f t="shared" si="16"/>
        <v>46053717784</v>
      </c>
    </row>
    <row r="143" spans="1:8" x14ac:dyDescent="0.35">
      <c r="A143" s="2" t="s">
        <v>63</v>
      </c>
      <c r="B143" s="3"/>
      <c r="C143" s="3"/>
      <c r="D143" s="3"/>
      <c r="E143" s="3"/>
      <c r="F143" s="3"/>
      <c r="G143" s="3"/>
      <c r="H143" s="3"/>
    </row>
    <row r="144" spans="1:8" x14ac:dyDescent="0.35">
      <c r="A144" s="2" t="s">
        <v>64</v>
      </c>
      <c r="B144" s="3"/>
      <c r="C144" s="3">
        <v>8903229872</v>
      </c>
      <c r="D144" s="3">
        <v>8710692446</v>
      </c>
      <c r="E144" s="3">
        <v>8751347144</v>
      </c>
      <c r="F144" s="3">
        <v>8806155119</v>
      </c>
      <c r="G144" s="3">
        <v>8960308589</v>
      </c>
      <c r="H144" s="3">
        <v>9114290202</v>
      </c>
    </row>
    <row r="145" spans="1:8" x14ac:dyDescent="0.35">
      <c r="A145" s="2" t="s">
        <v>65</v>
      </c>
      <c r="B145" s="3"/>
      <c r="C145" s="3">
        <v>5276440333</v>
      </c>
      <c r="D145" s="3">
        <v>5705613320</v>
      </c>
      <c r="E145" s="3">
        <v>6205078634</v>
      </c>
      <c r="F145" s="3">
        <v>6807534828</v>
      </c>
      <c r="G145" s="3">
        <v>7516300187</v>
      </c>
      <c r="H145" s="3">
        <v>8237647541</v>
      </c>
    </row>
    <row r="146" spans="1:8" x14ac:dyDescent="0.35">
      <c r="A146" s="2" t="s">
        <v>66</v>
      </c>
      <c r="B146" s="3"/>
      <c r="C146" s="3">
        <v>13555998063</v>
      </c>
      <c r="D146" s="3">
        <v>11058067329</v>
      </c>
      <c r="E146" s="3">
        <v>12629628408</v>
      </c>
      <c r="F146" s="3">
        <v>14256253540</v>
      </c>
      <c r="G146" s="3">
        <v>15595217507</v>
      </c>
      <c r="H146" s="3">
        <v>17725793034</v>
      </c>
    </row>
    <row r="147" spans="1:8" x14ac:dyDescent="0.35">
      <c r="A147" s="2" t="s">
        <v>67</v>
      </c>
      <c r="B147" s="3"/>
      <c r="C147" s="3">
        <v>7442686757</v>
      </c>
      <c r="D147" s="3">
        <v>7432475996</v>
      </c>
      <c r="E147" s="3">
        <v>9279107492</v>
      </c>
      <c r="F147" s="3">
        <v>8668023551</v>
      </c>
      <c r="G147" s="3">
        <v>9472647826</v>
      </c>
      <c r="H147" s="3">
        <v>10975987007</v>
      </c>
    </row>
    <row r="148" spans="1:8" x14ac:dyDescent="0.35">
      <c r="A148" s="2" t="s">
        <v>125</v>
      </c>
      <c r="B148" s="3"/>
      <c r="C148" s="3"/>
      <c r="D148" s="3"/>
      <c r="E148" s="3"/>
      <c r="F148" s="3"/>
      <c r="G148" s="3"/>
      <c r="H148" s="3"/>
    </row>
    <row r="149" spans="1:8" x14ac:dyDescent="0.35">
      <c r="A149" s="2" t="s">
        <v>69</v>
      </c>
      <c r="B149" s="3"/>
      <c r="C149" s="3">
        <f t="shared" ref="C149:H149" si="17">C150+C151</f>
        <v>35927415</v>
      </c>
      <c r="D149" s="3">
        <f t="shared" si="17"/>
        <v>35927415</v>
      </c>
      <c r="E149" s="3">
        <f t="shared" si="17"/>
        <v>35927415</v>
      </c>
      <c r="F149" s="3">
        <f t="shared" si="17"/>
        <v>35927415</v>
      </c>
      <c r="G149" s="3">
        <f t="shared" si="17"/>
        <v>43877415</v>
      </c>
      <c r="H149" s="3">
        <f t="shared" si="17"/>
        <v>43877415</v>
      </c>
    </row>
    <row r="150" spans="1:8" x14ac:dyDescent="0.35">
      <c r="A150" s="2" t="s">
        <v>70</v>
      </c>
      <c r="B150" s="3"/>
      <c r="C150" s="3"/>
      <c r="D150" s="3"/>
      <c r="E150" s="3"/>
      <c r="F150" s="3"/>
      <c r="G150" s="3"/>
      <c r="H150" s="3"/>
    </row>
    <row r="151" spans="1:8" x14ac:dyDescent="0.35">
      <c r="A151" s="2" t="s">
        <v>71</v>
      </c>
      <c r="B151" s="3"/>
      <c r="C151" s="3">
        <v>35927415</v>
      </c>
      <c r="D151" s="3">
        <v>35927415</v>
      </c>
      <c r="E151" s="3">
        <v>35927415</v>
      </c>
      <c r="F151" s="3">
        <v>35927415</v>
      </c>
      <c r="G151" s="3">
        <v>43877415</v>
      </c>
      <c r="H151" s="3">
        <v>43877415</v>
      </c>
    </row>
    <row r="152" spans="1:8" x14ac:dyDescent="0.35">
      <c r="A152" s="2" t="s">
        <v>72</v>
      </c>
      <c r="B152" s="3"/>
      <c r="C152" s="3">
        <f t="shared" ref="C152:H152" si="18">C149+C142+C137+C133</f>
        <v>39233852190</v>
      </c>
      <c r="D152" s="3">
        <f t="shared" si="18"/>
        <v>36065554021</v>
      </c>
      <c r="E152" s="3">
        <f t="shared" si="18"/>
        <v>40225105418</v>
      </c>
      <c r="F152" s="3">
        <f t="shared" si="18"/>
        <v>42082226482</v>
      </c>
      <c r="G152" s="3">
        <f t="shared" si="18"/>
        <v>45282423884</v>
      </c>
      <c r="H152" s="3">
        <f t="shared" si="18"/>
        <v>49897867686</v>
      </c>
    </row>
    <row r="153" spans="1:8" x14ac:dyDescent="0.35">
      <c r="A153" s="2" t="s">
        <v>73</v>
      </c>
      <c r="B153" s="3"/>
      <c r="C153" s="3"/>
      <c r="D153" s="3"/>
      <c r="E153" s="3"/>
      <c r="F153" s="3"/>
      <c r="G153" s="3"/>
    </row>
    <row r="154" spans="1:8" x14ac:dyDescent="0.35">
      <c r="A154" s="2" t="s">
        <v>74</v>
      </c>
      <c r="B154" s="3"/>
      <c r="C154" s="3">
        <f>C155+C156+C157+C158</f>
        <v>1276115961</v>
      </c>
      <c r="D154" s="3">
        <f>D155+D156+D157+D158</f>
        <v>799901227</v>
      </c>
      <c r="E154" s="3">
        <f>E155+E156+E157+E158</f>
        <v>366789793</v>
      </c>
      <c r="F154" s="3">
        <f>F155+F156+F157+F158</f>
        <v>385021917</v>
      </c>
      <c r="G154" s="3">
        <v>446046175</v>
      </c>
      <c r="H154" s="3">
        <v>452956963</v>
      </c>
    </row>
    <row r="155" spans="1:8" x14ac:dyDescent="0.35">
      <c r="A155" s="2" t="s">
        <v>75</v>
      </c>
      <c r="B155" s="3"/>
      <c r="C155" s="3"/>
      <c r="D155" s="3"/>
      <c r="E155" s="3"/>
      <c r="F155" s="3"/>
      <c r="G155" s="3"/>
      <c r="H155" s="3"/>
    </row>
    <row r="156" spans="1:8" x14ac:dyDescent="0.35">
      <c r="A156" s="2" t="s">
        <v>76</v>
      </c>
      <c r="B156" s="3"/>
      <c r="C156" s="3">
        <v>1276115961</v>
      </c>
      <c r="D156" s="3">
        <v>799901227</v>
      </c>
      <c r="E156" s="3">
        <v>366789793</v>
      </c>
      <c r="F156" s="3">
        <v>385021917</v>
      </c>
      <c r="G156" s="3"/>
      <c r="H156" s="3"/>
    </row>
    <row r="157" spans="1:8" x14ac:dyDescent="0.35">
      <c r="A157" s="2" t="s">
        <v>77</v>
      </c>
      <c r="B157" s="3"/>
      <c r="C157" s="3"/>
      <c r="D157" s="3"/>
      <c r="E157" s="3"/>
      <c r="F157" s="3"/>
      <c r="G157" s="3"/>
      <c r="H157" s="3"/>
    </row>
    <row r="158" spans="1:8" x14ac:dyDescent="0.35">
      <c r="A158" s="2" t="s">
        <v>78</v>
      </c>
      <c r="B158" s="3"/>
      <c r="C158" s="3"/>
      <c r="D158" s="3"/>
      <c r="E158" s="3"/>
      <c r="F158" s="3"/>
      <c r="G158" s="3"/>
      <c r="H158" s="3"/>
    </row>
    <row r="159" spans="1:8" x14ac:dyDescent="0.35">
      <c r="A159" s="2" t="s">
        <v>79</v>
      </c>
      <c r="B159" s="3"/>
      <c r="C159" s="3">
        <f t="shared" ref="C159:H159" si="19">C160+C161+C162</f>
        <v>23713526076</v>
      </c>
      <c r="D159" s="3">
        <f t="shared" si="19"/>
        <v>26737546197</v>
      </c>
      <c r="E159" s="3">
        <f t="shared" si="19"/>
        <v>30580070720</v>
      </c>
      <c r="F159" s="3">
        <f t="shared" si="19"/>
        <v>34434545895</v>
      </c>
      <c r="G159" s="3">
        <f t="shared" si="19"/>
        <v>38510981928</v>
      </c>
      <c r="H159" s="3">
        <f t="shared" si="19"/>
        <v>42242344247</v>
      </c>
    </row>
    <row r="160" spans="1:8" x14ac:dyDescent="0.35">
      <c r="A160" s="2" t="s">
        <v>80</v>
      </c>
      <c r="B160" s="3"/>
      <c r="C160" s="3"/>
      <c r="D160" s="3"/>
      <c r="E160" s="3"/>
      <c r="F160" s="3"/>
      <c r="G160" s="3"/>
      <c r="H160" s="3"/>
    </row>
    <row r="161" spans="1:8" x14ac:dyDescent="0.35">
      <c r="A161" s="2" t="s">
        <v>81</v>
      </c>
      <c r="B161" s="3"/>
      <c r="C161" s="3">
        <v>22848204965</v>
      </c>
      <c r="D161" s="3">
        <v>25671473802</v>
      </c>
      <c r="E161" s="3">
        <v>29529212142</v>
      </c>
      <c r="F161" s="3">
        <v>33439574490</v>
      </c>
      <c r="G161" s="3">
        <v>37603200986</v>
      </c>
      <c r="H161" s="3">
        <v>41164973649</v>
      </c>
    </row>
    <row r="162" spans="1:8" x14ac:dyDescent="0.35">
      <c r="A162" s="2" t="s">
        <v>82</v>
      </c>
      <c r="B162" s="3"/>
      <c r="C162" s="3">
        <v>865321111</v>
      </c>
      <c r="D162" s="3">
        <v>1066072395</v>
      </c>
      <c r="E162" s="3">
        <v>1050858578</v>
      </c>
      <c r="F162" s="3">
        <v>994971405</v>
      </c>
      <c r="G162" s="3">
        <v>907780942</v>
      </c>
      <c r="H162" s="3">
        <v>1077370598</v>
      </c>
    </row>
    <row r="163" spans="1:8" x14ac:dyDescent="0.35">
      <c r="A163" s="2" t="s">
        <v>83</v>
      </c>
      <c r="B163" s="3"/>
      <c r="C163" s="3">
        <f t="shared" ref="C163:H163" si="20">C154+C159</f>
        <v>24989642037</v>
      </c>
      <c r="D163" s="3">
        <f t="shared" si="20"/>
        <v>27537447424</v>
      </c>
      <c r="E163" s="3">
        <f t="shared" si="20"/>
        <v>30946860513</v>
      </c>
      <c r="F163" s="3">
        <f t="shared" si="20"/>
        <v>34819567812</v>
      </c>
      <c r="G163" s="3">
        <f t="shared" si="20"/>
        <v>38957028103</v>
      </c>
      <c r="H163" s="3">
        <f t="shared" si="20"/>
        <v>42695301210</v>
      </c>
    </row>
    <row r="164" spans="1:8" x14ac:dyDescent="0.35">
      <c r="A164" s="2" t="s">
        <v>84</v>
      </c>
      <c r="B164" s="3"/>
      <c r="C164" s="3"/>
      <c r="D164" s="3"/>
      <c r="E164" s="3"/>
      <c r="F164" s="3"/>
      <c r="G164" s="3"/>
      <c r="H164" s="3"/>
    </row>
    <row r="165" spans="1:8" x14ac:dyDescent="0.35">
      <c r="A165" s="2" t="s">
        <v>85</v>
      </c>
      <c r="B165" s="3"/>
      <c r="C165" s="3"/>
      <c r="D165" s="3"/>
      <c r="E165" s="3"/>
      <c r="F165" s="3"/>
      <c r="G165" s="3"/>
      <c r="H165" s="3"/>
    </row>
    <row r="166" spans="1:8" x14ac:dyDescent="0.35">
      <c r="A166" s="2" t="s">
        <v>86</v>
      </c>
      <c r="B166" s="3"/>
      <c r="C166" s="3">
        <v>69473401</v>
      </c>
      <c r="D166" s="3">
        <v>58004734</v>
      </c>
      <c r="E166" s="3">
        <v>83215255</v>
      </c>
      <c r="F166" s="3">
        <v>41938703</v>
      </c>
      <c r="G166" s="3">
        <v>41430720</v>
      </c>
      <c r="H166" s="3">
        <v>66504184</v>
      </c>
    </row>
    <row r="167" spans="1:8" x14ac:dyDescent="0.35">
      <c r="A167" s="2" t="s">
        <v>87</v>
      </c>
      <c r="B167" s="3"/>
      <c r="C167" s="3">
        <f t="shared" ref="C167:H167" si="21">C164+C165+C166</f>
        <v>69473401</v>
      </c>
      <c r="D167" s="3">
        <f t="shared" si="21"/>
        <v>58004734</v>
      </c>
      <c r="E167" s="3">
        <f t="shared" si="21"/>
        <v>83215255</v>
      </c>
      <c r="F167" s="3">
        <f t="shared" si="21"/>
        <v>41938703</v>
      </c>
      <c r="G167" s="3">
        <f t="shared" si="21"/>
        <v>41430720</v>
      </c>
      <c r="H167" s="3">
        <f t="shared" si="21"/>
        <v>66504184</v>
      </c>
    </row>
    <row r="168" spans="1:8" x14ac:dyDescent="0.35">
      <c r="A168" s="2" t="s">
        <v>88</v>
      </c>
      <c r="B168" s="3"/>
      <c r="C168" s="3"/>
      <c r="D168" s="3"/>
      <c r="E168" s="3"/>
      <c r="F168" s="3"/>
      <c r="G168" s="3"/>
      <c r="H168" s="3"/>
    </row>
    <row r="169" spans="1:8" x14ac:dyDescent="0.35">
      <c r="A169" s="2" t="s">
        <v>126</v>
      </c>
      <c r="B169" s="3"/>
      <c r="C169" s="3">
        <f t="shared" ref="C169:H169" si="22">C167+C163+C152</f>
        <v>64292967628</v>
      </c>
      <c r="D169" s="3">
        <f t="shared" si="22"/>
        <v>63661006179</v>
      </c>
      <c r="E169" s="3">
        <f t="shared" si="22"/>
        <v>71255181186</v>
      </c>
      <c r="F169" s="3">
        <f t="shared" si="22"/>
        <v>76943732997</v>
      </c>
      <c r="G169" s="3">
        <f t="shared" si="22"/>
        <v>84280882707</v>
      </c>
      <c r="H169" s="3">
        <f t="shared" si="22"/>
        <v>92659673080</v>
      </c>
    </row>
    <row r="170" spans="1:8" x14ac:dyDescent="0.35">
      <c r="B170" s="3"/>
      <c r="C170" s="3"/>
      <c r="D170" s="3"/>
      <c r="E170" s="3"/>
      <c r="F170" s="3"/>
      <c r="G170" s="3"/>
      <c r="H170" s="3"/>
    </row>
    <row r="171" spans="1:8" x14ac:dyDescent="0.35">
      <c r="B171" s="3"/>
      <c r="C171" s="3"/>
      <c r="D171" s="3"/>
      <c r="E171" s="3"/>
      <c r="F171" s="3"/>
      <c r="G171" s="3"/>
      <c r="H171" s="3"/>
    </row>
    <row r="172" spans="1:8" x14ac:dyDescent="0.35">
      <c r="A172" s="2" t="s">
        <v>127</v>
      </c>
      <c r="B172" s="3"/>
      <c r="C172" s="3"/>
      <c r="D172" s="3"/>
      <c r="E172" s="3"/>
      <c r="F172" s="3"/>
      <c r="G172" s="3"/>
      <c r="H172" s="3"/>
    </row>
    <row r="173" spans="1:8" x14ac:dyDescent="0.35">
      <c r="B173" s="3"/>
      <c r="C173" s="3"/>
      <c r="D173" s="3"/>
      <c r="E173" s="3"/>
      <c r="F173" s="3"/>
      <c r="G173" s="3"/>
      <c r="H173" s="3"/>
    </row>
    <row r="174" spans="1:8" ht="36" x14ac:dyDescent="0.35">
      <c r="A174" s="8" t="s">
        <v>128</v>
      </c>
      <c r="B174" s="3"/>
      <c r="C174" s="3"/>
      <c r="D174" s="3"/>
      <c r="E174" s="3"/>
      <c r="F174" s="3">
        <v>-42778772996</v>
      </c>
      <c r="G174" s="3">
        <v>-26584733756</v>
      </c>
      <c r="H174" s="3">
        <v>-42138213035</v>
      </c>
    </row>
    <row r="175" spans="1:8" x14ac:dyDescent="0.35">
      <c r="A175" s="2" t="s">
        <v>129</v>
      </c>
      <c r="B175" s="3"/>
      <c r="C175" s="3"/>
      <c r="D175" s="3"/>
      <c r="E175" s="3"/>
      <c r="F175" s="3"/>
      <c r="G175" s="3"/>
      <c r="H175" s="3"/>
    </row>
    <row r="176" spans="1:8" x14ac:dyDescent="0.35">
      <c r="A176" s="2" t="s">
        <v>130</v>
      </c>
      <c r="B176" s="3"/>
      <c r="C176" s="3">
        <v>7001397269</v>
      </c>
      <c r="D176" s="3">
        <v>7482326092</v>
      </c>
      <c r="E176" s="3">
        <v>9616314007</v>
      </c>
      <c r="F176" s="3">
        <v>8281469494</v>
      </c>
      <c r="G176" s="3">
        <v>9841388868</v>
      </c>
      <c r="H176" s="3">
        <v>9632364195</v>
      </c>
    </row>
    <row r="177" spans="1:8" x14ac:dyDescent="0.35">
      <c r="A177" s="2" t="s">
        <v>131</v>
      </c>
      <c r="B177" s="3"/>
      <c r="C177" s="3"/>
      <c r="D177" s="3"/>
      <c r="E177" s="3"/>
      <c r="F177" s="3"/>
      <c r="G177" s="3"/>
      <c r="H177" s="3"/>
    </row>
    <row r="178" spans="1:8" x14ac:dyDescent="0.35">
      <c r="A178" s="2" t="s">
        <v>132</v>
      </c>
      <c r="B178" s="3"/>
      <c r="C178" s="3">
        <v>-2426496245</v>
      </c>
      <c r="D178" s="3">
        <v>-2890660018</v>
      </c>
      <c r="E178" s="3">
        <v>571335940</v>
      </c>
      <c r="F178" s="3">
        <v>1679846384</v>
      </c>
      <c r="G178" s="3">
        <v>1488204084</v>
      </c>
      <c r="H178" s="3">
        <v>-89052826</v>
      </c>
    </row>
    <row r="179" spans="1:8" x14ac:dyDescent="0.35">
      <c r="A179" s="2" t="s">
        <v>133</v>
      </c>
      <c r="B179" s="3"/>
      <c r="C179" s="3">
        <v>1262329938</v>
      </c>
      <c r="D179" s="3">
        <v>1393804661</v>
      </c>
      <c r="E179" s="3">
        <v>9020880022</v>
      </c>
      <c r="F179" s="3">
        <v>17352801944</v>
      </c>
      <c r="G179" s="3">
        <v>14223370341</v>
      </c>
      <c r="H179" s="3">
        <v>25484450620</v>
      </c>
    </row>
    <row r="180" spans="1:8" x14ac:dyDescent="0.35">
      <c r="A180" s="2" t="s">
        <v>134</v>
      </c>
      <c r="B180" s="3"/>
      <c r="C180" s="3">
        <v>-104862119</v>
      </c>
      <c r="D180" s="3">
        <v>7918487399</v>
      </c>
      <c r="E180" s="3">
        <v>14723940911</v>
      </c>
      <c r="F180" s="3">
        <v>6053523006</v>
      </c>
      <c r="G180" s="3">
        <v>16351016628</v>
      </c>
      <c r="H180" s="3">
        <v>22054153868</v>
      </c>
    </row>
    <row r="181" spans="1:8" x14ac:dyDescent="0.35">
      <c r="A181" s="2" t="s">
        <v>135</v>
      </c>
      <c r="B181" s="3"/>
      <c r="C181" s="3">
        <f t="shared" ref="C181:H181" si="23">-C178-C179+C180</f>
        <v>1059304188</v>
      </c>
      <c r="D181" s="3">
        <f t="shared" si="23"/>
        <v>9415342756</v>
      </c>
      <c r="E181" s="3">
        <f t="shared" si="23"/>
        <v>5131724949</v>
      </c>
      <c r="F181" s="3">
        <f t="shared" si="23"/>
        <v>-12979125322</v>
      </c>
      <c r="G181" s="3">
        <f t="shared" si="23"/>
        <v>639442203</v>
      </c>
      <c r="H181" s="3">
        <f t="shared" si="23"/>
        <v>-3341243926</v>
      </c>
    </row>
    <row r="182" spans="1:8" x14ac:dyDescent="0.35">
      <c r="A182" s="2" t="s">
        <v>129</v>
      </c>
      <c r="B182" s="3"/>
      <c r="C182" s="3">
        <f t="shared" ref="C182:H182" si="24">C176+C181</f>
        <v>8060701457</v>
      </c>
      <c r="D182" s="3">
        <f t="shared" si="24"/>
        <v>16897668848</v>
      </c>
      <c r="E182" s="3">
        <f t="shared" si="24"/>
        <v>14748038956</v>
      </c>
      <c r="F182" s="3">
        <f t="shared" si="24"/>
        <v>-4697655828</v>
      </c>
      <c r="G182" s="3">
        <f t="shared" si="24"/>
        <v>10480831071</v>
      </c>
      <c r="H182" s="3">
        <f t="shared" si="24"/>
        <v>6291120269</v>
      </c>
    </row>
    <row r="183" spans="1:8" x14ac:dyDescent="0.35">
      <c r="A183" s="2" t="s">
        <v>136</v>
      </c>
      <c r="B183" s="3"/>
      <c r="C183" s="3"/>
      <c r="D183" s="3"/>
      <c r="E183" s="3"/>
      <c r="F183" s="3"/>
      <c r="G183" s="3"/>
      <c r="H183" s="3"/>
    </row>
    <row r="184" spans="1:8" x14ac:dyDescent="0.35">
      <c r="A184" s="2" t="s">
        <v>137</v>
      </c>
      <c r="B184" s="3"/>
      <c r="C184" s="3">
        <v>83874778</v>
      </c>
      <c r="D184" s="3">
        <v>43743069</v>
      </c>
      <c r="E184" s="3">
        <v>448360065</v>
      </c>
      <c r="F184" s="3">
        <v>53489849</v>
      </c>
      <c r="G184" s="3">
        <v>40573334</v>
      </c>
      <c r="H184" s="3">
        <v>172397066</v>
      </c>
    </row>
    <row r="185" spans="1:8" x14ac:dyDescent="0.35">
      <c r="A185" s="2" t="s">
        <v>138</v>
      </c>
      <c r="B185" s="3"/>
      <c r="C185" s="3">
        <v>6470102885</v>
      </c>
      <c r="D185" s="3">
        <v>9906937006</v>
      </c>
      <c r="E185" s="3">
        <v>9355144972</v>
      </c>
      <c r="F185" s="3">
        <v>8070054614</v>
      </c>
      <c r="G185" s="3">
        <v>9303251118</v>
      </c>
      <c r="H185" s="3">
        <v>8254193576</v>
      </c>
    </row>
    <row r="186" spans="1:8" x14ac:dyDescent="0.35">
      <c r="A186" s="2" t="s">
        <v>139</v>
      </c>
      <c r="B186" s="3"/>
      <c r="C186" s="3">
        <v>12914761</v>
      </c>
      <c r="D186">
        <v>139399776</v>
      </c>
      <c r="E186" s="3">
        <v>104158489</v>
      </c>
      <c r="F186" s="3">
        <v>66226234</v>
      </c>
      <c r="G186" s="3">
        <v>669548829</v>
      </c>
      <c r="H186" s="3">
        <v>422305239</v>
      </c>
    </row>
    <row r="187" spans="1:8" x14ac:dyDescent="0.35">
      <c r="A187" s="2" t="s">
        <v>140</v>
      </c>
      <c r="B187" s="3"/>
      <c r="C187" s="3">
        <v>32148781</v>
      </c>
      <c r="D187" s="3">
        <v>17816073</v>
      </c>
      <c r="E187" s="3">
        <v>13602521</v>
      </c>
      <c r="F187" s="3">
        <v>42301189</v>
      </c>
      <c r="G187" s="3">
        <v>38845956</v>
      </c>
      <c r="H187" s="3">
        <v>16741133</v>
      </c>
    </row>
    <row r="188" spans="1:8" x14ac:dyDescent="0.35">
      <c r="A188" s="2" t="s">
        <v>141</v>
      </c>
      <c r="B188" s="3"/>
      <c r="C188" s="3">
        <v>213416002</v>
      </c>
      <c r="D188" s="3">
        <v>201916002</v>
      </c>
      <c r="E188" s="3">
        <v>201916002</v>
      </c>
      <c r="F188" s="3">
        <v>201916002</v>
      </c>
      <c r="G188" s="3">
        <v>201916002</v>
      </c>
      <c r="H188" s="3">
        <v>201916002</v>
      </c>
    </row>
    <row r="189" spans="1:8" x14ac:dyDescent="0.35">
      <c r="A189" s="2" t="s">
        <v>142</v>
      </c>
      <c r="B189" s="3"/>
      <c r="C189" s="3">
        <f t="shared" ref="C189:H189" si="25">-C184-C185-C186+C187+C188</f>
        <v>-6321327641</v>
      </c>
      <c r="D189" s="3">
        <f t="shared" si="25"/>
        <v>-9870347776</v>
      </c>
      <c r="E189" s="3">
        <f t="shared" si="25"/>
        <v>-9692145003</v>
      </c>
      <c r="F189" s="3">
        <f t="shared" si="25"/>
        <v>-7945553506</v>
      </c>
      <c r="G189" s="3">
        <f t="shared" si="25"/>
        <v>-9772611323</v>
      </c>
      <c r="H189" s="3">
        <f t="shared" si="25"/>
        <v>-8630238746</v>
      </c>
    </row>
    <row r="190" spans="1:8" x14ac:dyDescent="0.35">
      <c r="A190" s="2" t="s">
        <v>143</v>
      </c>
      <c r="B190" s="3"/>
      <c r="C190" s="3"/>
      <c r="D190" s="3"/>
      <c r="E190" s="3"/>
      <c r="F190" s="3"/>
      <c r="G190" s="3"/>
      <c r="H190" s="3"/>
    </row>
    <row r="191" spans="1:8" x14ac:dyDescent="0.35">
      <c r="A191" s="2" t="s">
        <v>144</v>
      </c>
      <c r="B191" s="3"/>
      <c r="C191" s="3"/>
      <c r="D191" s="3"/>
      <c r="E191" s="3"/>
      <c r="F191" s="3"/>
      <c r="G191" s="3"/>
      <c r="H191" s="3"/>
    </row>
    <row r="192" spans="1:8" x14ac:dyDescent="0.35">
      <c r="A192" s="2" t="s">
        <v>145</v>
      </c>
      <c r="B192" s="3"/>
      <c r="C192" s="3"/>
      <c r="D192" s="3"/>
      <c r="E192" s="3"/>
      <c r="F192" s="3"/>
      <c r="G192" s="3"/>
      <c r="H192" s="3"/>
    </row>
    <row r="193" spans="1:10" x14ac:dyDescent="0.35">
      <c r="A193" s="2" t="s">
        <v>146</v>
      </c>
      <c r="B193" s="3"/>
      <c r="C193" s="3"/>
      <c r="D193" s="3"/>
      <c r="E193" s="3"/>
      <c r="F193" s="3"/>
      <c r="G193" s="3"/>
      <c r="H193" s="3"/>
    </row>
    <row r="194" spans="1:10" x14ac:dyDescent="0.35">
      <c r="A194" s="2" t="s">
        <v>147</v>
      </c>
      <c r="B194" s="3"/>
      <c r="C194" s="3">
        <v>2430000000</v>
      </c>
      <c r="D194" s="3">
        <v>3060000000</v>
      </c>
      <c r="E194" s="3">
        <v>3240000000</v>
      </c>
      <c r="F194" s="3">
        <v>2700000000</v>
      </c>
      <c r="G194" s="3">
        <v>2700000000</v>
      </c>
      <c r="H194" s="3">
        <v>2700000000</v>
      </c>
    </row>
    <row r="195" spans="1:10" x14ac:dyDescent="0.35">
      <c r="A195" s="2" t="s">
        <v>148</v>
      </c>
      <c r="B195" s="3"/>
      <c r="C195" s="3">
        <f t="shared" ref="C195:H195" si="26">C191+C192-C193-C194</f>
        <v>-2430000000</v>
      </c>
      <c r="D195" s="3">
        <f t="shared" si="26"/>
        <v>-3060000000</v>
      </c>
      <c r="E195" s="3">
        <f t="shared" si="26"/>
        <v>-3240000000</v>
      </c>
      <c r="F195" s="3">
        <f t="shared" si="26"/>
        <v>-2700000000</v>
      </c>
      <c r="G195" s="3">
        <f t="shared" si="26"/>
        <v>-2700000000</v>
      </c>
      <c r="H195" s="3">
        <f t="shared" si="26"/>
        <v>-2700000000</v>
      </c>
    </row>
    <row r="196" spans="1:10" x14ac:dyDescent="0.35">
      <c r="A196" s="2" t="s">
        <v>149</v>
      </c>
      <c r="B196" s="3"/>
      <c r="C196" s="3">
        <v>573204933</v>
      </c>
      <c r="D196" s="3">
        <v>11059525042</v>
      </c>
      <c r="E196" s="3">
        <v>1642027715</v>
      </c>
      <c r="F196" s="3"/>
      <c r="G196" s="3"/>
      <c r="H196" s="3"/>
    </row>
    <row r="197" spans="1:10" x14ac:dyDescent="0.35">
      <c r="A197" s="2" t="s">
        <v>150</v>
      </c>
      <c r="B197" s="3"/>
      <c r="C197" s="3">
        <v>1475696957</v>
      </c>
      <c r="D197" s="3">
        <v>2729708854</v>
      </c>
      <c r="E197" s="3">
        <v>2603877364</v>
      </c>
      <c r="F197" s="3">
        <v>4214130915</v>
      </c>
      <c r="G197" s="3">
        <v>3808485464</v>
      </c>
      <c r="H197" s="3">
        <v>2307026567</v>
      </c>
    </row>
    <row r="198" spans="1:10" x14ac:dyDescent="0.35">
      <c r="A198" s="2" t="s">
        <v>151</v>
      </c>
      <c r="B198" s="3"/>
      <c r="C198" s="3">
        <v>733031831</v>
      </c>
      <c r="D198" s="3">
        <v>878030158</v>
      </c>
      <c r="E198" s="3">
        <v>4360387096</v>
      </c>
      <c r="F198" s="3">
        <v>5064960821</v>
      </c>
      <c r="G198" s="3">
        <v>1176145251</v>
      </c>
      <c r="H198" s="3">
        <v>1709183349</v>
      </c>
    </row>
    <row r="199" spans="1:10" x14ac:dyDescent="0.35">
      <c r="A199" s="2" t="s">
        <v>152</v>
      </c>
      <c r="B199" s="3"/>
      <c r="C199" s="3">
        <f t="shared" ref="C199:H199" si="27">C196+C197-C198</f>
        <v>1315870059</v>
      </c>
      <c r="D199" s="3">
        <f t="shared" si="27"/>
        <v>12911203738</v>
      </c>
      <c r="E199" s="3">
        <f t="shared" si="27"/>
        <v>-114482017</v>
      </c>
      <c r="F199" s="3">
        <f t="shared" si="27"/>
        <v>-850829906</v>
      </c>
      <c r="G199" s="3">
        <f t="shared" si="27"/>
        <v>2632340213</v>
      </c>
      <c r="H199" s="3">
        <f t="shared" si="27"/>
        <v>597843218</v>
      </c>
    </row>
    <row r="200" spans="1:10" x14ac:dyDescent="0.35">
      <c r="A200" s="2" t="s">
        <v>143</v>
      </c>
      <c r="B200" s="3"/>
      <c r="C200" s="3">
        <f t="shared" ref="C200:H200" si="28">C195+C199</f>
        <v>-1114129941</v>
      </c>
      <c r="D200" s="3">
        <f t="shared" si="28"/>
        <v>9851203738</v>
      </c>
      <c r="E200" s="3">
        <f t="shared" si="28"/>
        <v>-3354482017</v>
      </c>
      <c r="F200" s="3">
        <f t="shared" si="28"/>
        <v>-3550829906</v>
      </c>
      <c r="G200" s="3">
        <f t="shared" si="28"/>
        <v>-67659787</v>
      </c>
      <c r="H200" s="3">
        <f t="shared" si="28"/>
        <v>-2102156782</v>
      </c>
    </row>
    <row r="201" spans="1:10" x14ac:dyDescent="0.35">
      <c r="A201" s="2" t="s">
        <v>153</v>
      </c>
      <c r="B201" s="3"/>
      <c r="C201" s="3">
        <f t="shared" ref="C201:H201" si="29">C182+C189+C200</f>
        <v>625243875</v>
      </c>
      <c r="D201" s="3">
        <f t="shared" si="29"/>
        <v>16878524810</v>
      </c>
      <c r="E201" s="3">
        <f t="shared" si="29"/>
        <v>1701411936</v>
      </c>
      <c r="F201" s="3">
        <f t="shared" si="29"/>
        <v>-16194039240</v>
      </c>
      <c r="G201" s="3">
        <f t="shared" si="29"/>
        <v>640559961</v>
      </c>
      <c r="H201" s="3">
        <f t="shared" si="29"/>
        <v>-4441275259</v>
      </c>
      <c r="J201" s="3"/>
    </row>
    <row r="202" spans="1:10" x14ac:dyDescent="0.35">
      <c r="A202" s="2" t="s">
        <v>154</v>
      </c>
      <c r="B202" s="3"/>
      <c r="C202" s="3"/>
      <c r="D202" s="3"/>
      <c r="E202" s="3"/>
      <c r="F202" s="3"/>
      <c r="G202" s="3">
        <v>-42138213035</v>
      </c>
      <c r="H202" s="3">
        <v>-46579488294</v>
      </c>
    </row>
    <row r="203" spans="1:10" x14ac:dyDescent="0.35">
      <c r="B203" s="3"/>
      <c r="C203" s="3"/>
      <c r="D203" s="3"/>
      <c r="E203" s="3"/>
      <c r="F203" s="3"/>
      <c r="G203" s="3"/>
      <c r="H203" s="3"/>
    </row>
    <row r="204" spans="1:10" x14ac:dyDescent="0.35">
      <c r="B204" s="3"/>
      <c r="C204" s="3"/>
      <c r="D204" s="3"/>
      <c r="E204" s="3"/>
      <c r="F204" s="3"/>
      <c r="G204" s="3"/>
      <c r="H204" s="3"/>
    </row>
    <row r="205" spans="1:10" x14ac:dyDescent="0.35">
      <c r="B205" s="3"/>
      <c r="C205" s="3"/>
      <c r="D205" s="3"/>
      <c r="E205" s="3"/>
      <c r="F205" s="3"/>
      <c r="G205" s="3"/>
      <c r="H205" s="3"/>
    </row>
    <row r="206" spans="1:10" x14ac:dyDescent="0.35">
      <c r="B206" s="3"/>
      <c r="C206" s="3"/>
      <c r="D206" s="3"/>
      <c r="E206" s="3"/>
      <c r="F206" s="3"/>
      <c r="G206" s="3"/>
      <c r="H206" s="3"/>
    </row>
    <row r="207" spans="1:10" x14ac:dyDescent="0.35">
      <c r="B207" s="3"/>
      <c r="C207" s="3"/>
      <c r="D207" s="3"/>
      <c r="E207" s="3"/>
      <c r="F207" s="3"/>
      <c r="G207" s="3"/>
      <c r="H207" s="3"/>
    </row>
    <row r="208" spans="1:10" x14ac:dyDescent="0.35">
      <c r="B208" s="3"/>
      <c r="C208" s="3"/>
      <c r="D208" s="3"/>
      <c r="E208" s="3"/>
      <c r="F208" s="3"/>
      <c r="G208" s="3"/>
      <c r="H208" s="3"/>
    </row>
    <row r="209" spans="2:8" x14ac:dyDescent="0.35">
      <c r="B209" s="3"/>
      <c r="C209" s="3"/>
      <c r="D209" s="3"/>
      <c r="E209" s="3"/>
      <c r="F209" s="3"/>
      <c r="G209" s="3"/>
      <c r="H209" s="3"/>
    </row>
    <row r="210" spans="2:8" x14ac:dyDescent="0.35">
      <c r="B210" s="3"/>
      <c r="C210" s="3"/>
      <c r="D210" s="3"/>
      <c r="E210" s="3"/>
      <c r="F210" s="3"/>
      <c r="G210" s="3"/>
      <c r="H210" s="3"/>
    </row>
    <row r="211" spans="2:8" x14ac:dyDescent="0.35">
      <c r="B211" s="3"/>
      <c r="C211" s="3"/>
      <c r="D211" s="3"/>
      <c r="E211" s="3"/>
      <c r="F211" s="3"/>
      <c r="G211" s="3"/>
      <c r="H211" s="3"/>
    </row>
    <row r="212" spans="2:8" x14ac:dyDescent="0.35">
      <c r="B212" s="3"/>
      <c r="C212" s="3"/>
      <c r="D212" s="3"/>
      <c r="E212" s="3"/>
      <c r="F212" s="3"/>
      <c r="G212" s="3"/>
      <c r="H212" s="3"/>
    </row>
    <row r="213" spans="2:8" x14ac:dyDescent="0.35">
      <c r="B213" s="3"/>
      <c r="C213" s="3"/>
      <c r="D213" s="3"/>
      <c r="E213" s="3"/>
      <c r="F213" s="3"/>
      <c r="G213" s="3"/>
      <c r="H213" s="3"/>
    </row>
    <row r="214" spans="2:8" x14ac:dyDescent="0.35">
      <c r="B214" s="3"/>
      <c r="C214" s="3"/>
      <c r="D214" s="3"/>
      <c r="E214" s="3"/>
      <c r="F214" s="3"/>
      <c r="G214" s="3"/>
      <c r="H214" s="3"/>
    </row>
    <row r="215" spans="2:8" x14ac:dyDescent="0.35">
      <c r="B215" s="3"/>
      <c r="C215" s="3"/>
      <c r="D215" s="3"/>
      <c r="E215" s="3"/>
      <c r="F215" s="3"/>
      <c r="G215" s="3"/>
      <c r="H215" s="3"/>
    </row>
    <row r="216" spans="2:8" x14ac:dyDescent="0.35">
      <c r="B216" s="3"/>
      <c r="C216" s="3"/>
      <c r="D216" s="3"/>
      <c r="E216" s="3"/>
      <c r="F216" s="3"/>
      <c r="G216" s="3"/>
      <c r="H216" s="3"/>
    </row>
    <row r="217" spans="2:8" x14ac:dyDescent="0.35">
      <c r="B217" s="3"/>
      <c r="C217" s="3"/>
      <c r="D217" s="3"/>
      <c r="E217" s="3"/>
      <c r="F217" s="3"/>
      <c r="G217" s="3"/>
      <c r="H217" s="3"/>
    </row>
    <row r="218" spans="2:8" x14ac:dyDescent="0.35">
      <c r="B218" s="3"/>
      <c r="C218" s="3"/>
      <c r="D218" s="3"/>
      <c r="E218" s="3"/>
      <c r="F218" s="3"/>
      <c r="G218" s="3"/>
      <c r="H218" s="3"/>
    </row>
    <row r="219" spans="2:8" x14ac:dyDescent="0.35">
      <c r="B219" s="3"/>
      <c r="C219" s="3"/>
      <c r="D219" s="3"/>
      <c r="E219" s="3"/>
      <c r="F219" s="3"/>
      <c r="G219" s="3"/>
      <c r="H219" s="3"/>
    </row>
    <row r="220" spans="2:8" x14ac:dyDescent="0.35">
      <c r="B220" s="3"/>
      <c r="C220" s="3"/>
      <c r="D220" s="3"/>
      <c r="E220" s="3"/>
      <c r="F220" s="3"/>
      <c r="G220" s="3"/>
      <c r="H220" s="3"/>
    </row>
    <row r="221" spans="2:8" x14ac:dyDescent="0.35">
      <c r="B221" s="3"/>
      <c r="C221" s="3"/>
      <c r="D221" s="3"/>
      <c r="E221" s="3"/>
      <c r="F221" s="3"/>
      <c r="G221" s="3"/>
      <c r="H221" s="3"/>
    </row>
    <row r="222" spans="2:8" x14ac:dyDescent="0.35">
      <c r="B222" s="3"/>
      <c r="C222" s="3"/>
      <c r="D222" s="3"/>
      <c r="E222" s="3"/>
      <c r="F222" s="3"/>
      <c r="G222" s="3"/>
      <c r="H222" s="3"/>
    </row>
    <row r="223" spans="2:8" x14ac:dyDescent="0.35">
      <c r="B223" s="3"/>
      <c r="C223" s="3"/>
      <c r="D223" s="3"/>
      <c r="E223" s="3"/>
      <c r="F223" s="3"/>
      <c r="G223" s="3"/>
      <c r="H223" s="3"/>
    </row>
    <row r="224" spans="2:8" x14ac:dyDescent="0.35">
      <c r="B224" s="3"/>
      <c r="C224" s="3"/>
      <c r="D224" s="3"/>
      <c r="E224" s="3"/>
      <c r="F224" s="3"/>
      <c r="G224" s="3"/>
      <c r="H224" s="3"/>
    </row>
    <row r="225" spans="2:8" x14ac:dyDescent="0.35">
      <c r="B225" s="3"/>
      <c r="C225" s="3"/>
      <c r="D225" s="3"/>
      <c r="E225" s="3"/>
      <c r="F225" s="3"/>
      <c r="G225" s="3"/>
      <c r="H225" s="3"/>
    </row>
    <row r="226" spans="2:8" x14ac:dyDescent="0.35">
      <c r="B226" s="3"/>
      <c r="C226" s="3"/>
      <c r="D226" s="3"/>
      <c r="E226" s="3"/>
      <c r="F226" s="3"/>
      <c r="G226" s="3"/>
      <c r="H226" s="3"/>
    </row>
    <row r="227" spans="2:8" x14ac:dyDescent="0.35">
      <c r="B227" s="3"/>
      <c r="C227" s="3"/>
      <c r="D227" s="3"/>
      <c r="E227" s="3"/>
      <c r="F227" s="3"/>
      <c r="G227" s="3"/>
      <c r="H227" s="3"/>
    </row>
    <row r="228" spans="2:8" x14ac:dyDescent="0.35">
      <c r="B228" s="3"/>
      <c r="C228" s="3"/>
      <c r="D228" s="3"/>
      <c r="E228" s="3"/>
      <c r="F228" s="3"/>
      <c r="G228" s="3"/>
      <c r="H228" s="3"/>
    </row>
    <row r="229" spans="2:8" x14ac:dyDescent="0.35">
      <c r="B229" s="3"/>
      <c r="C229" s="3"/>
      <c r="D229" s="3"/>
      <c r="E229" s="3"/>
      <c r="F229" s="3"/>
      <c r="G229" s="3"/>
      <c r="H229" s="3"/>
    </row>
    <row r="230" spans="2:8" x14ac:dyDescent="0.35">
      <c r="B230" s="3"/>
      <c r="C230" s="3"/>
      <c r="D230" s="3"/>
      <c r="E230" s="3"/>
      <c r="F230" s="3"/>
      <c r="G230" s="3"/>
      <c r="H230" s="3"/>
    </row>
    <row r="231" spans="2:8" x14ac:dyDescent="0.35">
      <c r="B231" s="3"/>
      <c r="C231" s="3"/>
      <c r="D231" s="3"/>
      <c r="E231" s="3"/>
      <c r="F231" s="3"/>
      <c r="G231" s="3"/>
      <c r="H231" s="3"/>
    </row>
    <row r="232" spans="2:8" x14ac:dyDescent="0.35">
      <c r="B232" s="3"/>
      <c r="C232" s="3"/>
      <c r="D232" s="3"/>
      <c r="E232" s="3"/>
      <c r="F232" s="3"/>
      <c r="G232" s="3"/>
      <c r="H232" s="3"/>
    </row>
    <row r="233" spans="2:8" x14ac:dyDescent="0.35">
      <c r="B233" s="3"/>
      <c r="C233" s="3"/>
      <c r="D233" s="3"/>
      <c r="E233" s="3"/>
      <c r="F233" s="3"/>
      <c r="G233" s="3"/>
      <c r="H233" s="3"/>
    </row>
    <row r="234" spans="2:8" x14ac:dyDescent="0.35">
      <c r="B234" s="3"/>
      <c r="C234" s="3"/>
      <c r="D234" s="3"/>
      <c r="E234" s="3"/>
      <c r="F234" s="3"/>
      <c r="G234" s="3"/>
      <c r="H234" s="3"/>
    </row>
    <row r="235" spans="2:8" x14ac:dyDescent="0.35">
      <c r="B235" s="3"/>
      <c r="C235" s="3"/>
      <c r="D235" s="3"/>
      <c r="E235" s="3"/>
      <c r="F235" s="3"/>
      <c r="G235" s="3"/>
      <c r="H235" s="3"/>
    </row>
    <row r="236" spans="2:8" x14ac:dyDescent="0.35">
      <c r="B236" s="3"/>
      <c r="C236" s="3"/>
      <c r="D236" s="3"/>
      <c r="E236" s="3"/>
      <c r="F236" s="3"/>
      <c r="G236" s="3"/>
      <c r="H236" s="3"/>
    </row>
    <row r="237" spans="2:8" x14ac:dyDescent="0.35">
      <c r="B237" s="3"/>
      <c r="C237" s="3"/>
      <c r="D237" s="3"/>
      <c r="E237" s="3"/>
      <c r="F237" s="3"/>
      <c r="G237" s="3"/>
      <c r="H237" s="3"/>
    </row>
    <row r="238" spans="2:8" x14ac:dyDescent="0.35">
      <c r="B238" s="3"/>
      <c r="C238" s="3"/>
      <c r="D238" s="3"/>
      <c r="E238" s="3"/>
      <c r="F238" s="3"/>
      <c r="G238" s="3"/>
      <c r="H238" s="3"/>
    </row>
    <row r="239" spans="2:8" x14ac:dyDescent="0.35">
      <c r="B239" s="3"/>
      <c r="C239" s="3"/>
      <c r="D239" s="3"/>
      <c r="E239" s="3"/>
      <c r="F239" s="3"/>
      <c r="G239" s="3"/>
      <c r="H239" s="3"/>
    </row>
    <row r="240" spans="2:8" x14ac:dyDescent="0.35">
      <c r="B240" s="3"/>
      <c r="C240" s="3"/>
      <c r="D240" s="3"/>
      <c r="E240" s="3"/>
      <c r="F240" s="3"/>
      <c r="G240" s="3"/>
      <c r="H240" s="3"/>
    </row>
    <row r="241" spans="2:8" x14ac:dyDescent="0.35">
      <c r="B241" s="3"/>
      <c r="C241" s="3"/>
      <c r="D241" s="3"/>
      <c r="E241" s="3"/>
      <c r="F241" s="3"/>
      <c r="G241" s="3"/>
      <c r="H241" s="3"/>
    </row>
    <row r="242" spans="2:8" x14ac:dyDescent="0.35">
      <c r="B242" s="3"/>
      <c r="C242" s="3"/>
      <c r="D242" s="3"/>
      <c r="E242" s="3"/>
      <c r="F242" s="3"/>
      <c r="G242" s="3"/>
      <c r="H242" s="3"/>
    </row>
    <row r="243" spans="2:8" x14ac:dyDescent="0.35">
      <c r="B243" s="3"/>
      <c r="C243" s="3"/>
      <c r="D243" s="3"/>
      <c r="E243" s="3"/>
      <c r="F243" s="3"/>
      <c r="G243" s="3"/>
      <c r="H243" s="3"/>
    </row>
    <row r="244" spans="2:8" x14ac:dyDescent="0.35">
      <c r="B244" s="3"/>
      <c r="C244" s="3"/>
      <c r="D244" s="3"/>
      <c r="E244" s="3"/>
      <c r="F244" s="3"/>
      <c r="G244" s="3"/>
      <c r="H244" s="3"/>
    </row>
    <row r="245" spans="2:8" x14ac:dyDescent="0.35">
      <c r="B245" s="3"/>
      <c r="C245" s="3"/>
      <c r="D245" s="3"/>
      <c r="E245" s="3"/>
      <c r="F245" s="3"/>
      <c r="G245" s="3"/>
      <c r="H245" s="3"/>
    </row>
    <row r="246" spans="2:8" x14ac:dyDescent="0.35">
      <c r="B246" s="3"/>
      <c r="C246" s="3"/>
      <c r="D246" s="3"/>
      <c r="E246" s="3"/>
      <c r="F246" s="3"/>
      <c r="G246" s="3"/>
      <c r="H246" s="3"/>
    </row>
    <row r="247" spans="2:8" x14ac:dyDescent="0.35">
      <c r="B247" s="3"/>
      <c r="C247" s="3"/>
      <c r="D247" s="3"/>
      <c r="E247" s="3"/>
      <c r="F247" s="3"/>
      <c r="G247" s="3"/>
      <c r="H247" s="3"/>
    </row>
    <row r="248" spans="2:8" x14ac:dyDescent="0.35">
      <c r="B248" s="3"/>
      <c r="C248" s="3"/>
      <c r="D248" s="3"/>
      <c r="E248" s="3"/>
      <c r="F248" s="3"/>
      <c r="G248" s="3"/>
      <c r="H248" s="3"/>
    </row>
    <row r="249" spans="2:8" x14ac:dyDescent="0.35">
      <c r="B249" s="3"/>
      <c r="C249" s="3"/>
      <c r="D249" s="3"/>
      <c r="E249" s="3"/>
      <c r="F249" s="3"/>
      <c r="G249" s="3"/>
      <c r="H249" s="3"/>
    </row>
    <row r="250" spans="2:8" x14ac:dyDescent="0.35">
      <c r="B250" s="3"/>
      <c r="C250" s="3"/>
      <c r="D250" s="3"/>
      <c r="E250" s="3"/>
      <c r="F250" s="3"/>
      <c r="G250" s="3"/>
      <c r="H250" s="3"/>
    </row>
    <row r="251" spans="2:8" x14ac:dyDescent="0.35">
      <c r="B251" s="3"/>
      <c r="C251" s="3"/>
      <c r="D251" s="3"/>
      <c r="E251" s="3"/>
      <c r="F251" s="3"/>
      <c r="G251" s="3"/>
      <c r="H251" s="3"/>
    </row>
    <row r="252" spans="2:8" x14ac:dyDescent="0.35">
      <c r="B252" s="3"/>
      <c r="C252" s="3"/>
      <c r="D252" s="3"/>
      <c r="E252" s="3"/>
      <c r="F252" s="3"/>
      <c r="G252" s="3"/>
      <c r="H252" s="3"/>
    </row>
    <row r="253" spans="2:8" x14ac:dyDescent="0.35">
      <c r="B253" s="3"/>
      <c r="C253" s="3"/>
      <c r="D253" s="3"/>
      <c r="E253" s="3"/>
      <c r="F253" s="3"/>
      <c r="G253" s="3"/>
      <c r="H253" s="3"/>
    </row>
    <row r="254" spans="2:8" x14ac:dyDescent="0.35">
      <c r="B254" s="3"/>
      <c r="C254" s="3"/>
      <c r="D254" s="3"/>
      <c r="E254" s="3"/>
      <c r="F254" s="3"/>
      <c r="G254" s="3"/>
      <c r="H254" s="3"/>
    </row>
    <row r="255" spans="2:8" x14ac:dyDescent="0.35">
      <c r="B255" s="3"/>
      <c r="C255" s="3"/>
      <c r="D255" s="3"/>
      <c r="E255" s="3"/>
      <c r="F255" s="3"/>
      <c r="G255" s="3"/>
      <c r="H255" s="3"/>
    </row>
    <row r="256" spans="2:8" x14ac:dyDescent="0.35">
      <c r="B256" s="3"/>
      <c r="C256" s="3"/>
      <c r="D256" s="3"/>
      <c r="E256" s="3"/>
      <c r="F256" s="3"/>
      <c r="G256" s="3"/>
      <c r="H256" s="3"/>
    </row>
    <row r="257" spans="2:8" x14ac:dyDescent="0.35">
      <c r="B257" s="3"/>
      <c r="C257" s="3"/>
      <c r="D257" s="3"/>
      <c r="E257" s="3"/>
      <c r="F257" s="3"/>
      <c r="G257" s="3"/>
      <c r="H257" s="3"/>
    </row>
    <row r="258" spans="2:8" x14ac:dyDescent="0.35">
      <c r="B258" s="3"/>
      <c r="C258" s="3"/>
      <c r="D258" s="3"/>
      <c r="E258" s="3"/>
      <c r="F258" s="3"/>
      <c r="G258" s="3"/>
      <c r="H258" s="3"/>
    </row>
    <row r="259" spans="2:8" x14ac:dyDescent="0.35">
      <c r="B259" s="3"/>
      <c r="C259" s="3"/>
      <c r="D259" s="3"/>
      <c r="E259" s="3"/>
      <c r="F259" s="3"/>
      <c r="G259" s="3"/>
      <c r="H259" s="3"/>
    </row>
    <row r="260" spans="2:8" x14ac:dyDescent="0.35">
      <c r="B260" s="3"/>
      <c r="C260" s="3"/>
      <c r="D260" s="3"/>
      <c r="E260" s="3"/>
      <c r="F260" s="3"/>
      <c r="G260" s="3"/>
      <c r="H260" s="3"/>
    </row>
    <row r="261" spans="2:8" x14ac:dyDescent="0.35">
      <c r="B261" s="3"/>
      <c r="C261" s="3"/>
      <c r="D261" s="3"/>
      <c r="E261" s="3"/>
      <c r="F261" s="3"/>
      <c r="G261" s="3"/>
      <c r="H261" s="3"/>
    </row>
    <row r="262" spans="2:8" x14ac:dyDescent="0.35">
      <c r="B262" s="3"/>
      <c r="C262" s="3"/>
      <c r="D262" s="3"/>
      <c r="E262" s="3"/>
      <c r="F262" s="3"/>
      <c r="G262" s="3"/>
      <c r="H262" s="3"/>
    </row>
    <row r="263" spans="2:8" x14ac:dyDescent="0.35">
      <c r="B263" s="3"/>
      <c r="C263" s="3"/>
      <c r="D263" s="3"/>
      <c r="E263" s="3"/>
      <c r="F263" s="3"/>
      <c r="G263" s="3"/>
      <c r="H263" s="3"/>
    </row>
    <row r="264" spans="2:8" x14ac:dyDescent="0.35">
      <c r="B264" s="3"/>
      <c r="C264" s="3"/>
      <c r="D264" s="3"/>
      <c r="E264" s="3"/>
      <c r="F264" s="3"/>
      <c r="G264" s="3"/>
      <c r="H264" s="3"/>
    </row>
    <row r="265" spans="2:8" x14ac:dyDescent="0.35">
      <c r="B265" s="3"/>
      <c r="C265" s="3"/>
      <c r="D265" s="3"/>
      <c r="E265" s="3"/>
      <c r="F265" s="3"/>
      <c r="G265" s="3"/>
      <c r="H265" s="3"/>
    </row>
    <row r="266" spans="2:8" x14ac:dyDescent="0.35">
      <c r="B266" s="3"/>
      <c r="C266" s="3"/>
      <c r="D266" s="3"/>
      <c r="E266" s="3"/>
      <c r="F266" s="3"/>
      <c r="G266" s="3"/>
      <c r="H266" s="3"/>
    </row>
    <row r="267" spans="2:8" x14ac:dyDescent="0.35">
      <c r="B267" s="3"/>
      <c r="C267" s="3"/>
      <c r="D267" s="3"/>
      <c r="E267" s="3"/>
      <c r="F267" s="3"/>
      <c r="G267" s="3"/>
      <c r="H267" s="3"/>
    </row>
    <row r="268" spans="2:8" x14ac:dyDescent="0.35">
      <c r="B268" s="3"/>
      <c r="C268" s="3"/>
      <c r="D268" s="3"/>
      <c r="E268" s="3"/>
      <c r="F268" s="3"/>
      <c r="G268" s="3"/>
      <c r="H268" s="3"/>
    </row>
    <row r="269" spans="2:8" x14ac:dyDescent="0.35">
      <c r="B269" s="3"/>
      <c r="C269" s="3"/>
      <c r="D269" s="3"/>
      <c r="E269" s="3"/>
      <c r="F269" s="3"/>
      <c r="G269" s="3"/>
      <c r="H269" s="3"/>
    </row>
    <row r="270" spans="2:8" x14ac:dyDescent="0.35">
      <c r="B270" s="3"/>
      <c r="C270" s="3"/>
      <c r="D270" s="3"/>
      <c r="E270" s="3"/>
      <c r="F270" s="3"/>
      <c r="G270" s="3"/>
      <c r="H270" s="3"/>
    </row>
    <row r="271" spans="2:8" x14ac:dyDescent="0.35">
      <c r="B271" s="3"/>
      <c r="C271" s="3"/>
      <c r="D271" s="3"/>
      <c r="E271" s="3"/>
      <c r="F271" s="3"/>
      <c r="G271" s="3"/>
      <c r="H271" s="3"/>
    </row>
    <row r="272" spans="2:8" x14ac:dyDescent="0.35">
      <c r="B272" s="3"/>
      <c r="C272" s="3"/>
      <c r="D272" s="3"/>
      <c r="E272" s="3"/>
      <c r="F272" s="3"/>
      <c r="G272" s="3"/>
      <c r="H272" s="3"/>
    </row>
    <row r="273" spans="2:8" x14ac:dyDescent="0.35">
      <c r="B273" s="3"/>
      <c r="C273" s="3"/>
      <c r="D273" s="3"/>
      <c r="E273" s="3"/>
      <c r="F273" s="3"/>
      <c r="G273" s="3"/>
      <c r="H273" s="3"/>
    </row>
    <row r="274" spans="2:8" x14ac:dyDescent="0.35">
      <c r="B274" s="3"/>
      <c r="C274" s="3"/>
      <c r="D274" s="3"/>
      <c r="E274" s="3"/>
      <c r="F274" s="3"/>
      <c r="G274" s="3"/>
      <c r="H274" s="3"/>
    </row>
    <row r="275" spans="2:8" x14ac:dyDescent="0.35">
      <c r="B275" s="3"/>
      <c r="C275" s="3"/>
      <c r="D275" s="3"/>
      <c r="E275" s="3"/>
      <c r="F275" s="3"/>
      <c r="G275" s="3"/>
      <c r="H275" s="3"/>
    </row>
    <row r="276" spans="2:8" x14ac:dyDescent="0.35">
      <c r="B276" s="3"/>
      <c r="C276" s="3"/>
      <c r="D276" s="3"/>
      <c r="E276" s="3"/>
      <c r="F276" s="3"/>
      <c r="G276" s="3"/>
      <c r="H276" s="3"/>
    </row>
    <row r="277" spans="2:8" x14ac:dyDescent="0.35">
      <c r="B277" s="3"/>
      <c r="C277" s="3"/>
      <c r="D277" s="3"/>
      <c r="E277" s="3"/>
      <c r="F277" s="3"/>
      <c r="G277" s="3"/>
      <c r="H277" s="3"/>
    </row>
    <row r="278" spans="2:8" x14ac:dyDescent="0.35">
      <c r="B278" s="3"/>
      <c r="C278" s="3"/>
      <c r="D278" s="3"/>
      <c r="E278" s="3"/>
      <c r="F278" s="3"/>
      <c r="G278" s="3"/>
      <c r="H278" s="3"/>
    </row>
    <row r="279" spans="2:8" x14ac:dyDescent="0.35">
      <c r="B279" s="3"/>
      <c r="C279" s="3"/>
      <c r="D279" s="3"/>
      <c r="E279" s="3"/>
      <c r="F279" s="3"/>
      <c r="G279" s="3"/>
      <c r="H279" s="3"/>
    </row>
    <row r="280" spans="2:8" x14ac:dyDescent="0.35">
      <c r="B280" s="3"/>
      <c r="C280" s="3"/>
      <c r="D280" s="3"/>
      <c r="E280" s="3"/>
      <c r="F280" s="3"/>
      <c r="G280" s="3"/>
      <c r="H280" s="3"/>
    </row>
    <row r="281" spans="2:8" x14ac:dyDescent="0.35">
      <c r="B281" s="3"/>
      <c r="C281" s="3"/>
      <c r="D281" s="3"/>
      <c r="E281" s="3"/>
      <c r="F281" s="3"/>
      <c r="G281" s="3"/>
      <c r="H281" s="3"/>
    </row>
    <row r="282" spans="2:8" x14ac:dyDescent="0.35">
      <c r="B282" s="3"/>
      <c r="C282" s="3"/>
      <c r="D282" s="3"/>
      <c r="E282" s="3"/>
      <c r="F282" s="3"/>
      <c r="G282" s="3"/>
      <c r="H282" s="3"/>
    </row>
    <row r="283" spans="2:8" x14ac:dyDescent="0.35">
      <c r="B283" s="3"/>
      <c r="C283" s="3"/>
      <c r="D283" s="3"/>
      <c r="E283" s="3"/>
      <c r="F283" s="3"/>
      <c r="G283" s="3"/>
      <c r="H283" s="3"/>
    </row>
    <row r="284" spans="2:8" x14ac:dyDescent="0.35">
      <c r="B284" s="3"/>
      <c r="C284" s="3"/>
      <c r="D284" s="3"/>
      <c r="E284" s="3"/>
      <c r="F284" s="3"/>
      <c r="G284" s="3"/>
      <c r="H284" s="3"/>
    </row>
    <row r="285" spans="2:8" x14ac:dyDescent="0.35">
      <c r="B285" s="3"/>
      <c r="C285" s="3"/>
      <c r="D285" s="3"/>
      <c r="E285" s="3"/>
      <c r="F285" s="3"/>
      <c r="G285" s="3"/>
      <c r="H285" s="3"/>
    </row>
    <row r="286" spans="2:8" x14ac:dyDescent="0.35">
      <c r="B286" s="3"/>
      <c r="C286" s="3"/>
      <c r="D286" s="3"/>
      <c r="E286" s="3"/>
      <c r="F286" s="3"/>
      <c r="G286" s="3"/>
      <c r="H286" s="3"/>
    </row>
    <row r="287" spans="2:8" x14ac:dyDescent="0.35">
      <c r="B287" s="3"/>
      <c r="C287" s="3"/>
      <c r="D287" s="3"/>
      <c r="E287" s="3"/>
      <c r="F287" s="3"/>
      <c r="G287" s="3"/>
      <c r="H287" s="3"/>
    </row>
    <row r="288" spans="2:8" x14ac:dyDescent="0.35">
      <c r="B288" s="3"/>
      <c r="C288" s="3"/>
      <c r="D288" s="3"/>
      <c r="E288" s="3"/>
      <c r="F288" s="3"/>
      <c r="G288" s="3"/>
      <c r="H288" s="3"/>
    </row>
    <row r="289" spans="2:8" x14ac:dyDescent="0.35">
      <c r="B289" s="3"/>
      <c r="C289" s="3"/>
      <c r="D289" s="3"/>
      <c r="E289" s="3"/>
      <c r="F289" s="3"/>
      <c r="G289" s="3"/>
      <c r="H289" s="3"/>
    </row>
    <row r="290" spans="2:8" x14ac:dyDescent="0.35">
      <c r="B290" s="3"/>
      <c r="C290" s="3"/>
      <c r="D290" s="3"/>
      <c r="E290" s="3"/>
      <c r="F290" s="3"/>
      <c r="G290" s="3"/>
      <c r="H290" s="3"/>
    </row>
    <row r="291" spans="2:8" x14ac:dyDescent="0.35">
      <c r="B291" s="3"/>
      <c r="C291" s="3"/>
      <c r="D291" s="3"/>
      <c r="E291" s="3"/>
      <c r="F291" s="3"/>
      <c r="G291" s="3"/>
      <c r="H291" s="3"/>
    </row>
    <row r="292" spans="2:8" x14ac:dyDescent="0.35">
      <c r="B292" s="3"/>
      <c r="C292" s="3"/>
      <c r="D292" s="3"/>
      <c r="E292" s="3"/>
      <c r="F292" s="3"/>
      <c r="G292" s="3"/>
      <c r="H292" s="3"/>
    </row>
    <row r="293" spans="2:8" x14ac:dyDescent="0.35">
      <c r="B293" s="3"/>
      <c r="C293" s="3"/>
      <c r="D293" s="3"/>
      <c r="E293" s="3"/>
      <c r="F293" s="3"/>
      <c r="G293" s="3"/>
      <c r="H293" s="3"/>
    </row>
    <row r="294" spans="2:8" x14ac:dyDescent="0.35">
      <c r="B294" s="3"/>
      <c r="C294" s="3"/>
      <c r="D294" s="3"/>
      <c r="E294" s="3"/>
      <c r="F294" s="3"/>
      <c r="G294" s="3"/>
      <c r="H294" s="3"/>
    </row>
    <row r="295" spans="2:8" x14ac:dyDescent="0.35">
      <c r="B295" s="3"/>
      <c r="C295" s="3"/>
      <c r="D295" s="3"/>
      <c r="E295" s="3"/>
      <c r="F295" s="3"/>
      <c r="G295" s="3"/>
      <c r="H295" s="3"/>
    </row>
    <row r="296" spans="2:8" x14ac:dyDescent="0.35">
      <c r="B296" s="3"/>
      <c r="C296" s="3"/>
      <c r="D296" s="3"/>
      <c r="E296" s="3"/>
      <c r="F296" s="3"/>
      <c r="G296" s="3"/>
      <c r="H296" s="3"/>
    </row>
    <row r="297" spans="2:8" x14ac:dyDescent="0.35">
      <c r="B297" s="3"/>
      <c r="C297" s="3"/>
      <c r="D297" s="3"/>
      <c r="E297" s="3"/>
      <c r="F297" s="3"/>
      <c r="G297" s="3"/>
      <c r="H297" s="3"/>
    </row>
    <row r="298" spans="2:8" x14ac:dyDescent="0.35">
      <c r="B298" s="3"/>
      <c r="C298" s="3"/>
      <c r="D298" s="3"/>
      <c r="E298" s="3"/>
      <c r="F298" s="3"/>
      <c r="G298" s="3"/>
      <c r="H298" s="3"/>
    </row>
    <row r="299" spans="2:8" x14ac:dyDescent="0.35">
      <c r="B299" s="3"/>
      <c r="C299" s="3"/>
      <c r="D299" s="3"/>
      <c r="E299" s="3"/>
      <c r="F299" s="3"/>
      <c r="G299" s="3"/>
      <c r="H299" s="3"/>
    </row>
    <row r="300" spans="2:8" x14ac:dyDescent="0.35">
      <c r="B300" s="3"/>
      <c r="C300" s="3"/>
      <c r="D300" s="3"/>
      <c r="E300" s="3"/>
      <c r="F300" s="3"/>
      <c r="G300" s="3"/>
      <c r="H300" s="3"/>
    </row>
    <row r="301" spans="2:8" x14ac:dyDescent="0.35">
      <c r="B301" s="3"/>
      <c r="C301" s="3"/>
      <c r="D301" s="3"/>
      <c r="E301" s="3"/>
      <c r="F301" s="3"/>
      <c r="G301" s="3"/>
      <c r="H301" s="3"/>
    </row>
    <row r="302" spans="2:8" x14ac:dyDescent="0.35">
      <c r="B302" s="3"/>
      <c r="C302" s="3"/>
      <c r="D302" s="3"/>
      <c r="E302" s="3"/>
      <c r="F302" s="3"/>
      <c r="G302" s="3"/>
      <c r="H302" s="3"/>
    </row>
    <row r="303" spans="2:8" x14ac:dyDescent="0.35">
      <c r="B303" s="3"/>
      <c r="C303" s="3"/>
      <c r="D303" s="3"/>
      <c r="E303" s="3"/>
      <c r="F303" s="3"/>
      <c r="G303" s="3"/>
      <c r="H303" s="3"/>
    </row>
    <row r="304" spans="2:8" x14ac:dyDescent="0.35">
      <c r="B304" s="3"/>
      <c r="C304" s="3"/>
      <c r="D304" s="3"/>
      <c r="E304" s="3"/>
      <c r="F304" s="3"/>
      <c r="G304" s="3"/>
      <c r="H304" s="3"/>
    </row>
    <row r="305" spans="2:8" x14ac:dyDescent="0.35">
      <c r="B305" s="3"/>
      <c r="C305" s="3"/>
      <c r="D305" s="3"/>
      <c r="E305" s="3"/>
      <c r="F305" s="3"/>
      <c r="G305" s="3"/>
      <c r="H305" s="3"/>
    </row>
    <row r="306" spans="2:8" x14ac:dyDescent="0.35">
      <c r="B306" s="3"/>
      <c r="C306" s="3"/>
      <c r="D306" s="3"/>
      <c r="E306" s="3"/>
      <c r="F306" s="3"/>
      <c r="G306" s="3"/>
      <c r="H306" s="3"/>
    </row>
    <row r="307" spans="2:8" x14ac:dyDescent="0.35">
      <c r="B307" s="3"/>
      <c r="C307" s="3"/>
      <c r="D307" s="3"/>
      <c r="E307" s="3"/>
      <c r="F307" s="3"/>
      <c r="G307" s="3"/>
      <c r="H307" s="3"/>
    </row>
    <row r="308" spans="2:8" x14ac:dyDescent="0.35">
      <c r="B308" s="3"/>
      <c r="C308" s="3"/>
      <c r="D308" s="3"/>
      <c r="E308" s="3"/>
      <c r="F308" s="3"/>
      <c r="G308" s="3"/>
      <c r="H308" s="3"/>
    </row>
    <row r="309" spans="2:8" x14ac:dyDescent="0.35">
      <c r="B309" s="3"/>
      <c r="C309" s="3"/>
      <c r="D309" s="3"/>
      <c r="E309" s="3"/>
      <c r="F309" s="3"/>
      <c r="G309" s="3"/>
      <c r="H309" s="3"/>
    </row>
    <row r="310" spans="2:8" x14ac:dyDescent="0.35">
      <c r="B310" s="3"/>
      <c r="C310" s="3"/>
      <c r="D310" s="3"/>
      <c r="E310" s="3"/>
      <c r="F310" s="3"/>
      <c r="G310" s="3"/>
      <c r="H310" s="3"/>
    </row>
    <row r="311" spans="2:8" x14ac:dyDescent="0.35">
      <c r="B311" s="3"/>
      <c r="C311" s="3"/>
      <c r="D311" s="3"/>
      <c r="E311" s="3"/>
      <c r="F311" s="3"/>
      <c r="G311" s="3"/>
      <c r="H311" s="3"/>
    </row>
    <row r="312" spans="2:8" x14ac:dyDescent="0.35">
      <c r="B312" s="3"/>
      <c r="C312" s="3"/>
      <c r="D312" s="3"/>
      <c r="E312" s="3"/>
      <c r="F312" s="3"/>
      <c r="G312" s="3"/>
      <c r="H312" s="3"/>
    </row>
    <row r="313" spans="2:8" x14ac:dyDescent="0.35">
      <c r="B313" s="3"/>
      <c r="C313" s="3"/>
      <c r="D313" s="3"/>
      <c r="E313" s="3"/>
      <c r="F313" s="3"/>
      <c r="G313" s="3"/>
      <c r="H313" s="3"/>
    </row>
    <row r="314" spans="2:8" x14ac:dyDescent="0.35">
      <c r="B314" s="3"/>
      <c r="C314" s="3"/>
      <c r="D314" s="3"/>
      <c r="E314" s="3"/>
      <c r="F314" s="3"/>
      <c r="G314" s="3"/>
      <c r="H314" s="3"/>
    </row>
    <row r="315" spans="2:8" x14ac:dyDescent="0.35">
      <c r="B315" s="3"/>
      <c r="C315" s="3"/>
      <c r="D315" s="3"/>
      <c r="E315" s="3"/>
      <c r="F315" s="3"/>
      <c r="G315" s="3"/>
      <c r="H315" s="3"/>
    </row>
    <row r="316" spans="2:8" x14ac:dyDescent="0.35">
      <c r="B316" s="3"/>
      <c r="C316" s="3"/>
      <c r="D316" s="3"/>
      <c r="E316" s="3"/>
      <c r="F316" s="3"/>
      <c r="G316" s="3"/>
      <c r="H316" s="3"/>
    </row>
    <row r="317" spans="2:8" x14ac:dyDescent="0.35">
      <c r="B317" s="3"/>
      <c r="C317" s="3"/>
      <c r="D317" s="3"/>
      <c r="E317" s="3"/>
      <c r="F317" s="3"/>
      <c r="G317" s="3"/>
      <c r="H317" s="3"/>
    </row>
    <row r="318" spans="2:8" x14ac:dyDescent="0.35">
      <c r="B318" s="3"/>
      <c r="C318" s="3"/>
      <c r="D318" s="3"/>
      <c r="E318" s="3"/>
      <c r="F318" s="3"/>
      <c r="G318" s="3"/>
      <c r="H318" s="3"/>
    </row>
    <row r="319" spans="2:8" x14ac:dyDescent="0.35">
      <c r="B319" s="3"/>
      <c r="C319" s="3"/>
      <c r="D319" s="3"/>
      <c r="E319" s="3"/>
      <c r="F319" s="3"/>
      <c r="G319" s="3"/>
      <c r="H319" s="3"/>
    </row>
    <row r="320" spans="2:8" x14ac:dyDescent="0.35">
      <c r="B320" s="3"/>
      <c r="C320" s="3"/>
      <c r="D320" s="3"/>
      <c r="E320" s="3"/>
      <c r="F320" s="3"/>
      <c r="G320" s="3"/>
      <c r="H320" s="3"/>
    </row>
    <row r="321" spans="2:8" x14ac:dyDescent="0.35">
      <c r="B321" s="3"/>
      <c r="C321" s="3"/>
      <c r="D321" s="3"/>
      <c r="E321" s="3"/>
      <c r="F321" s="3"/>
      <c r="G321" s="3"/>
      <c r="H321" s="3"/>
    </row>
    <row r="322" spans="2:8" x14ac:dyDescent="0.35">
      <c r="B322" s="3"/>
      <c r="C322" s="3"/>
      <c r="D322" s="3"/>
      <c r="E322" s="3"/>
      <c r="F322" s="3"/>
      <c r="G322" s="3"/>
      <c r="H322" s="3"/>
    </row>
    <row r="323" spans="2:8" x14ac:dyDescent="0.35">
      <c r="B323" s="3"/>
      <c r="C323" s="3"/>
      <c r="D323" s="3"/>
      <c r="E323" s="3"/>
      <c r="F323" s="3"/>
      <c r="G323" s="3"/>
      <c r="H323" s="3"/>
    </row>
    <row r="324" spans="2:8" x14ac:dyDescent="0.35">
      <c r="B324" s="3"/>
      <c r="C324" s="3"/>
      <c r="D324" s="3"/>
      <c r="E324" s="3"/>
      <c r="F324" s="3"/>
      <c r="G324" s="3"/>
      <c r="H324" s="3"/>
    </row>
    <row r="325" spans="2:8" x14ac:dyDescent="0.35">
      <c r="B325" s="3"/>
      <c r="C325" s="3"/>
      <c r="D325" s="3"/>
      <c r="E325" s="3"/>
      <c r="F325" s="3"/>
      <c r="G325" s="3"/>
      <c r="H325" s="3"/>
    </row>
    <row r="326" spans="2:8" x14ac:dyDescent="0.35">
      <c r="B326" s="3"/>
      <c r="C326" s="3"/>
      <c r="D326" s="3"/>
      <c r="E326" s="3"/>
      <c r="F326" s="3"/>
      <c r="G326" s="3"/>
      <c r="H326" s="3"/>
    </row>
    <row r="327" spans="2:8" x14ac:dyDescent="0.35">
      <c r="B327" s="3"/>
      <c r="C327" s="3"/>
      <c r="D327" s="3"/>
      <c r="E327" s="3"/>
      <c r="F327" s="3"/>
      <c r="G327" s="3"/>
      <c r="H327" s="3"/>
    </row>
    <row r="328" spans="2:8" x14ac:dyDescent="0.35">
      <c r="B328" s="3"/>
      <c r="C328" s="3"/>
      <c r="D328" s="3"/>
      <c r="E328" s="3"/>
      <c r="F328" s="3"/>
      <c r="G328" s="3"/>
      <c r="H328" s="3"/>
    </row>
    <row r="329" spans="2:8" x14ac:dyDescent="0.35">
      <c r="B329" s="3"/>
      <c r="C329" s="3"/>
      <c r="D329" s="3"/>
      <c r="E329" s="3"/>
      <c r="F329" s="3"/>
      <c r="G329" s="3"/>
      <c r="H329" s="3"/>
    </row>
    <row r="330" spans="2:8" x14ac:dyDescent="0.35">
      <c r="B330" s="3"/>
      <c r="C330" s="3"/>
      <c r="D330" s="3"/>
      <c r="E330" s="3"/>
      <c r="F330" s="3"/>
      <c r="G330" s="3"/>
      <c r="H330" s="3"/>
    </row>
    <row r="331" spans="2:8" x14ac:dyDescent="0.35">
      <c r="B331" s="3"/>
      <c r="C331" s="3"/>
      <c r="D331" s="3"/>
      <c r="E331" s="3"/>
      <c r="F331" s="3"/>
      <c r="G331" s="3"/>
      <c r="H331" s="3"/>
    </row>
    <row r="332" spans="2:8" x14ac:dyDescent="0.35">
      <c r="B332" s="3"/>
      <c r="C332" s="3"/>
      <c r="D332" s="3"/>
      <c r="E332" s="3"/>
      <c r="F332" s="3"/>
      <c r="G332" s="3"/>
      <c r="H332" s="3"/>
    </row>
    <row r="333" spans="2:8" x14ac:dyDescent="0.35">
      <c r="B333" s="3"/>
      <c r="C333" s="3"/>
      <c r="D333" s="3"/>
      <c r="E333" s="3"/>
      <c r="F333" s="3"/>
      <c r="G333" s="3"/>
      <c r="H333" s="3"/>
    </row>
    <row r="334" spans="2:8" x14ac:dyDescent="0.35">
      <c r="B334" s="3"/>
      <c r="C334" s="3"/>
      <c r="D334" s="3"/>
      <c r="E334" s="3"/>
      <c r="F334" s="3"/>
      <c r="G334" s="3"/>
      <c r="H334" s="3"/>
    </row>
    <row r="335" spans="2:8" x14ac:dyDescent="0.35">
      <c r="B335" s="3"/>
      <c r="C335" s="3"/>
      <c r="D335" s="3"/>
      <c r="E335" s="3"/>
      <c r="F335" s="3"/>
      <c r="G335" s="3"/>
      <c r="H335" s="3"/>
    </row>
    <row r="336" spans="2:8" x14ac:dyDescent="0.35">
      <c r="B336" s="3"/>
      <c r="C336" s="3"/>
      <c r="D336" s="3"/>
      <c r="E336" s="3"/>
      <c r="F336" s="3"/>
      <c r="G336" s="3"/>
      <c r="H336" s="3"/>
    </row>
    <row r="337" spans="2:8" x14ac:dyDescent="0.35">
      <c r="B337" s="3"/>
      <c r="C337" s="3"/>
      <c r="D337" s="3"/>
      <c r="E337" s="3"/>
      <c r="F337" s="3"/>
      <c r="G337" s="3"/>
      <c r="H337" s="3"/>
    </row>
    <row r="338" spans="2:8" x14ac:dyDescent="0.35">
      <c r="B338" s="3"/>
      <c r="C338" s="3"/>
      <c r="D338" s="3"/>
      <c r="E338" s="3"/>
      <c r="F338" s="3"/>
      <c r="G338" s="3"/>
      <c r="H338" s="3"/>
    </row>
    <row r="339" spans="2:8" x14ac:dyDescent="0.35">
      <c r="B339" s="3"/>
      <c r="C339" s="3"/>
      <c r="D339" s="3"/>
      <c r="E339" s="3"/>
      <c r="F339" s="3"/>
      <c r="G339" s="3"/>
      <c r="H339" s="3"/>
    </row>
    <row r="340" spans="2:8" x14ac:dyDescent="0.35">
      <c r="B340" s="3"/>
      <c r="C340" s="3"/>
      <c r="D340" s="3"/>
      <c r="E340" s="3"/>
      <c r="F340" s="3"/>
      <c r="G340" s="3"/>
      <c r="H340" s="3"/>
    </row>
    <row r="341" spans="2:8" x14ac:dyDescent="0.35">
      <c r="B341" s="3"/>
      <c r="C341" s="3"/>
      <c r="D341" s="3"/>
      <c r="E341" s="3"/>
      <c r="F341" s="3"/>
      <c r="G341" s="3"/>
      <c r="H341" s="3"/>
    </row>
    <row r="342" spans="2:8" x14ac:dyDescent="0.35">
      <c r="B342" s="3"/>
      <c r="C342" s="3"/>
      <c r="D342" s="3"/>
      <c r="E342" s="3"/>
      <c r="F342" s="3"/>
      <c r="G342" s="3"/>
      <c r="H342" s="3"/>
    </row>
    <row r="343" spans="2:8" x14ac:dyDescent="0.35">
      <c r="B343" s="3"/>
      <c r="C343" s="3"/>
      <c r="D343" s="3"/>
      <c r="E343" s="3"/>
      <c r="F343" s="3"/>
      <c r="G343" s="3"/>
      <c r="H343" s="3"/>
    </row>
    <row r="344" spans="2:8" x14ac:dyDescent="0.35">
      <c r="B344" s="3"/>
      <c r="C344" s="3"/>
      <c r="D344" s="3"/>
      <c r="E344" s="3"/>
      <c r="F344" s="3"/>
      <c r="G344" s="3"/>
      <c r="H344" s="3"/>
    </row>
    <row r="345" spans="2:8" x14ac:dyDescent="0.35">
      <c r="B345" s="3"/>
      <c r="C345" s="3"/>
      <c r="D345" s="3"/>
      <c r="E345" s="3"/>
      <c r="F345" s="3"/>
      <c r="G345" s="3"/>
      <c r="H345" s="3"/>
    </row>
    <row r="346" spans="2:8" x14ac:dyDescent="0.35">
      <c r="B346" s="3"/>
      <c r="C346" s="3"/>
      <c r="D346" s="3"/>
      <c r="E346" s="3"/>
      <c r="F346" s="3"/>
      <c r="G346" s="3"/>
      <c r="H346" s="3"/>
    </row>
  </sheetData>
  <pageMargins left="0.7" right="0.7" top="0.75" bottom="0.75" header="0.3" footer="0.3"/>
  <pageSetup paperSize="9"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56"/>
  <sheetViews>
    <sheetView showGridLines="0" zoomScale="80" zoomScaleNormal="80" workbookViewId="0">
      <pane ySplit="5" topLeftCell="A113" activePane="bottomLeft" state="frozen"/>
      <selection activeCell="M29" sqref="M29"/>
      <selection pane="bottomLeft" activeCell="F266" sqref="F266"/>
    </sheetView>
  </sheetViews>
  <sheetFormatPr defaultColWidth="11.44140625" defaultRowHeight="13.8" x14ac:dyDescent="0.25"/>
  <cols>
    <col min="1" max="1" width="59.6640625" style="10" customWidth="1"/>
    <col min="2" max="2" width="16.109375" style="10" bestFit="1" customWidth="1"/>
    <col min="3" max="8" width="25.88671875" style="10" customWidth="1"/>
    <col min="9" max="51" width="7" style="10" bestFit="1" customWidth="1"/>
    <col min="52" max="55" width="6.44140625" style="10" bestFit="1" customWidth="1"/>
    <col min="56" max="16384" width="11.44140625" style="10"/>
  </cols>
  <sheetData>
    <row r="1" spans="1:19" x14ac:dyDescent="0.25">
      <c r="A1" s="9"/>
      <c r="B1" s="9"/>
      <c r="C1" s="10" t="s">
        <v>155</v>
      </c>
      <c r="D1" s="11">
        <v>41640</v>
      </c>
    </row>
    <row r="2" spans="1:19" x14ac:dyDescent="0.25">
      <c r="C2" s="10" t="s">
        <v>156</v>
      </c>
      <c r="D2" s="11">
        <f>DATE(YEAR(D1)+D3-1,12,31)</f>
        <v>43830</v>
      </c>
      <c r="G2" s="12"/>
    </row>
    <row r="3" spans="1:19" x14ac:dyDescent="0.25">
      <c r="C3" s="10" t="s">
        <v>157</v>
      </c>
      <c r="D3" s="10">
        <v>6</v>
      </c>
    </row>
    <row r="4" spans="1:19" x14ac:dyDescent="0.25">
      <c r="A4" s="13" t="s">
        <v>158</v>
      </c>
      <c r="B4" s="13"/>
      <c r="C4" s="14">
        <f>YEAR($D$1)</f>
        <v>2014</v>
      </c>
      <c r="D4" s="14">
        <f>IF(C4&lt;YEAR($D$2),C4+1,"")</f>
        <v>2015</v>
      </c>
      <c r="E4" s="14">
        <f>IF(D4&lt;YEAR($D$2),D4+1,"")</f>
        <v>2016</v>
      </c>
      <c r="F4" s="14">
        <f>IF(E4&lt;YEAR($D$2),E4+1,"")</f>
        <v>2017</v>
      </c>
      <c r="G4" s="14">
        <f>IF(F4&lt;YEAR($D$2),F4+1,"")</f>
        <v>2018</v>
      </c>
      <c r="H4" s="14">
        <f>IF(G4&lt;YEAR($D$2),G4+1,"")</f>
        <v>2019</v>
      </c>
      <c r="I4" s="10" t="str">
        <f t="shared" ref="I4:S4" si="0">IF(H4&lt;YEAR($D$2),H4+1,"")</f>
        <v/>
      </c>
      <c r="J4" s="10" t="str">
        <f>IF(I4&lt;YEAR($D$2),I4+1,"")</f>
        <v/>
      </c>
      <c r="K4" s="10" t="str">
        <f t="shared" si="0"/>
        <v/>
      </c>
      <c r="L4" s="10" t="str">
        <f t="shared" si="0"/>
        <v/>
      </c>
      <c r="M4" s="10" t="str">
        <f t="shared" si="0"/>
        <v/>
      </c>
      <c r="N4" s="10" t="str">
        <f t="shared" si="0"/>
        <v/>
      </c>
      <c r="O4" s="10" t="str">
        <f t="shared" si="0"/>
        <v/>
      </c>
      <c r="P4" s="10" t="str">
        <f t="shared" si="0"/>
        <v/>
      </c>
      <c r="Q4" s="10" t="str">
        <f t="shared" si="0"/>
        <v/>
      </c>
      <c r="R4" s="10" t="str">
        <f t="shared" si="0"/>
        <v/>
      </c>
      <c r="S4" s="10" t="str">
        <f t="shared" si="0"/>
        <v/>
      </c>
    </row>
    <row r="5" spans="1:19" x14ac:dyDescent="0.25">
      <c r="A5" s="13"/>
      <c r="B5" s="13"/>
      <c r="C5" s="15">
        <f t="shared" ref="C5:M5" si="1">IFERROR(DATE(C4,12,31),"")</f>
        <v>42004</v>
      </c>
      <c r="D5" s="15">
        <f t="shared" si="1"/>
        <v>42369</v>
      </c>
      <c r="E5" s="15">
        <f t="shared" si="1"/>
        <v>42735</v>
      </c>
      <c r="F5" s="15">
        <f t="shared" si="1"/>
        <v>43100</v>
      </c>
      <c r="G5" s="15">
        <f t="shared" si="1"/>
        <v>43465</v>
      </c>
      <c r="H5" s="15">
        <f t="shared" si="1"/>
        <v>43830</v>
      </c>
      <c r="I5" s="11" t="str">
        <f t="shared" si="1"/>
        <v/>
      </c>
      <c r="J5" s="11" t="str">
        <f t="shared" si="1"/>
        <v/>
      </c>
      <c r="K5" s="11" t="str">
        <f t="shared" si="1"/>
        <v/>
      </c>
      <c r="L5" s="11" t="str">
        <f t="shared" si="1"/>
        <v/>
      </c>
      <c r="M5" s="11" t="str">
        <f t="shared" si="1"/>
        <v/>
      </c>
    </row>
    <row r="6" spans="1:19" x14ac:dyDescent="0.25">
      <c r="A6" s="16" t="s">
        <v>159</v>
      </c>
      <c r="B6" s="16"/>
      <c r="C6" s="10">
        <v>365</v>
      </c>
      <c r="D6" s="10">
        <v>365</v>
      </c>
      <c r="E6" s="10">
        <v>365</v>
      </c>
      <c r="F6" s="10">
        <v>365</v>
      </c>
      <c r="G6" s="10">
        <v>365</v>
      </c>
      <c r="H6" s="10">
        <v>365</v>
      </c>
    </row>
    <row r="7" spans="1:19" x14ac:dyDescent="0.25">
      <c r="A7" s="16"/>
      <c r="B7" s="16"/>
    </row>
    <row r="8" spans="1:19" s="1" customFormat="1" ht="15.6" x14ac:dyDescent="0.3">
      <c r="A8" s="17" t="s">
        <v>160</v>
      </c>
      <c r="B8" s="17"/>
      <c r="C8" s="17"/>
      <c r="D8" s="17"/>
      <c r="E8" s="17"/>
      <c r="F8" s="17"/>
      <c r="G8" s="17"/>
      <c r="H8" s="17"/>
    </row>
    <row r="10" spans="1:19" x14ac:dyDescent="0.25">
      <c r="A10" s="18" t="s">
        <v>1</v>
      </c>
      <c r="B10" s="18"/>
      <c r="C10" s="12">
        <v>25111684</v>
      </c>
      <c r="D10" s="12">
        <v>37740357</v>
      </c>
      <c r="E10" s="12">
        <v>33137957</v>
      </c>
      <c r="F10" s="12">
        <v>42141265</v>
      </c>
      <c r="G10" s="12">
        <v>63630992</v>
      </c>
      <c r="H10" s="12">
        <v>82379648</v>
      </c>
    </row>
    <row r="11" spans="1:19" x14ac:dyDescent="0.25">
      <c r="A11" s="18" t="s">
        <v>2</v>
      </c>
      <c r="B11" s="18"/>
      <c r="D11" s="12"/>
      <c r="E11" s="12"/>
      <c r="F11" s="12"/>
      <c r="G11" s="12"/>
      <c r="H11" s="12"/>
      <c r="I11" s="19"/>
      <c r="J11" s="19"/>
    </row>
    <row r="12" spans="1:19" x14ac:dyDescent="0.25">
      <c r="A12" s="18" t="s">
        <v>3</v>
      </c>
      <c r="B12" s="18"/>
      <c r="D12" s="12"/>
      <c r="E12" s="12"/>
      <c r="F12" s="12"/>
      <c r="G12" s="12"/>
      <c r="H12" s="12"/>
    </row>
    <row r="13" spans="1:19" x14ac:dyDescent="0.25">
      <c r="A13" s="20" t="s">
        <v>4</v>
      </c>
      <c r="B13" s="20"/>
      <c r="C13" s="21">
        <f t="shared" ref="C13:H13" si="2">C10-C11-C12</f>
        <v>25111684</v>
      </c>
      <c r="D13" s="21">
        <f t="shared" si="2"/>
        <v>37740357</v>
      </c>
      <c r="E13" s="21">
        <f t="shared" si="2"/>
        <v>33137957</v>
      </c>
      <c r="F13" s="21">
        <f t="shared" si="2"/>
        <v>42141265</v>
      </c>
      <c r="G13" s="21">
        <f t="shared" si="2"/>
        <v>63630992</v>
      </c>
      <c r="H13" s="21">
        <f t="shared" si="2"/>
        <v>82379648</v>
      </c>
    </row>
    <row r="14" spans="1:19" x14ac:dyDescent="0.25">
      <c r="A14" s="20" t="s">
        <v>5</v>
      </c>
      <c r="B14" s="20"/>
      <c r="C14" s="21">
        <f>Données!C7</f>
        <v>66710528357</v>
      </c>
      <c r="D14" s="21">
        <v>72530226667</v>
      </c>
      <c r="E14" s="21">
        <v>71319108231</v>
      </c>
      <c r="F14" s="21"/>
      <c r="G14" s="21"/>
      <c r="H14" s="21"/>
    </row>
    <row r="15" spans="1:19" x14ac:dyDescent="0.25">
      <c r="A15" s="20" t="s">
        <v>161</v>
      </c>
      <c r="B15" s="20"/>
      <c r="C15" s="21">
        <f t="shared" ref="C15:H15" si="3">C13</f>
        <v>25111684</v>
      </c>
      <c r="D15" s="21">
        <f t="shared" si="3"/>
        <v>37740357</v>
      </c>
      <c r="E15" s="21">
        <f t="shared" si="3"/>
        <v>33137957</v>
      </c>
      <c r="F15" s="21">
        <f t="shared" si="3"/>
        <v>42141265</v>
      </c>
      <c r="G15" s="21">
        <f t="shared" si="3"/>
        <v>63630992</v>
      </c>
      <c r="H15" s="21">
        <f t="shared" si="3"/>
        <v>82379648</v>
      </c>
    </row>
    <row r="16" spans="1:19" x14ac:dyDescent="0.25">
      <c r="A16" s="18" t="s">
        <v>7</v>
      </c>
      <c r="B16" s="18"/>
      <c r="C16" s="12">
        <v>44439036667</v>
      </c>
      <c r="D16" s="12">
        <v>49511907097</v>
      </c>
      <c r="E16" s="12">
        <v>54008120427</v>
      </c>
      <c r="F16" s="12">
        <v>54995767896</v>
      </c>
      <c r="G16" s="12">
        <v>57087120007</v>
      </c>
      <c r="H16" s="12">
        <v>62232380967</v>
      </c>
    </row>
    <row r="17" spans="1:9" x14ac:dyDescent="0.25">
      <c r="A17" s="18" t="s">
        <v>8</v>
      </c>
      <c r="B17" s="18"/>
      <c r="C17" s="12">
        <v>35288330435</v>
      </c>
      <c r="D17" s="12">
        <v>36695060862</v>
      </c>
      <c r="E17" s="12">
        <v>31948704111</v>
      </c>
      <c r="F17" s="12">
        <v>34269050195</v>
      </c>
      <c r="G17" s="12">
        <v>39212623703</v>
      </c>
      <c r="H17" s="12">
        <v>31544326031</v>
      </c>
    </row>
    <row r="18" spans="1:9" x14ac:dyDescent="0.25">
      <c r="A18" s="18" t="s">
        <v>9</v>
      </c>
      <c r="B18" s="18"/>
      <c r="C18" s="22">
        <v>1477296056</v>
      </c>
      <c r="D18" s="22">
        <v>1683895256</v>
      </c>
      <c r="E18" s="22">
        <v>1992622603</v>
      </c>
      <c r="F18" s="22">
        <v>1962575544</v>
      </c>
      <c r="G18" s="22">
        <v>2069328409</v>
      </c>
      <c r="H18" s="22">
        <v>2618830549</v>
      </c>
    </row>
    <row r="19" spans="1:9" x14ac:dyDescent="0.25">
      <c r="A19" s="20" t="s">
        <v>10</v>
      </c>
      <c r="B19" s="20"/>
      <c r="C19" s="21">
        <f t="shared" ref="C19:H19" si="4">C10+C16+C17+C18</f>
        <v>81229774842</v>
      </c>
      <c r="D19" s="21">
        <f t="shared" si="4"/>
        <v>87928603572</v>
      </c>
      <c r="E19" s="21">
        <f t="shared" si="4"/>
        <v>87982585098</v>
      </c>
      <c r="F19" s="21">
        <f t="shared" si="4"/>
        <v>91269534900</v>
      </c>
      <c r="G19" s="21">
        <f t="shared" si="4"/>
        <v>98432703111</v>
      </c>
      <c r="H19" s="21">
        <f t="shared" si="4"/>
        <v>96477917195</v>
      </c>
    </row>
    <row r="20" spans="1:9" x14ac:dyDescent="0.25">
      <c r="A20" s="18" t="s">
        <v>11</v>
      </c>
      <c r="B20" s="18"/>
      <c r="C20" s="12">
        <v>-90026243</v>
      </c>
      <c r="D20" s="12">
        <v>55303297</v>
      </c>
      <c r="E20" s="12">
        <v>130145953</v>
      </c>
      <c r="F20" s="12">
        <v>1007944269</v>
      </c>
      <c r="G20" s="12">
        <v>778295204</v>
      </c>
      <c r="H20" s="12">
        <v>-848510337</v>
      </c>
    </row>
    <row r="21" spans="1:9" x14ac:dyDescent="0.25">
      <c r="A21" s="18" t="s">
        <v>12</v>
      </c>
      <c r="B21" s="18"/>
      <c r="C21" s="12">
        <v>2463701303</v>
      </c>
      <c r="D21" s="12">
        <v>2098138741</v>
      </c>
      <c r="E21" s="12">
        <v>1716840814</v>
      </c>
      <c r="F21" s="12">
        <v>1982695297</v>
      </c>
      <c r="G21" s="12">
        <v>3817802331</v>
      </c>
      <c r="H21" s="12">
        <v>5370554971</v>
      </c>
    </row>
    <row r="22" spans="1:9" x14ac:dyDescent="0.25">
      <c r="A22" s="18" t="s">
        <v>13</v>
      </c>
      <c r="B22" s="18"/>
      <c r="C22" s="12"/>
      <c r="D22" s="12"/>
      <c r="E22" s="12"/>
      <c r="F22" s="12"/>
      <c r="G22" s="12"/>
      <c r="H22" s="12"/>
    </row>
    <row r="23" spans="1:9" x14ac:dyDescent="0.25">
      <c r="A23" s="18" t="s">
        <v>14</v>
      </c>
      <c r="B23" s="18"/>
      <c r="C23" s="12">
        <v>2518229241</v>
      </c>
      <c r="D23" s="12">
        <v>2665273570</v>
      </c>
      <c r="E23" s="12">
        <v>1699703633</v>
      </c>
      <c r="F23" s="12">
        <v>419022414</v>
      </c>
      <c r="G23" s="12">
        <v>566997115</v>
      </c>
      <c r="H23" s="12">
        <v>479628867</v>
      </c>
    </row>
    <row r="24" spans="1:9" x14ac:dyDescent="0.25">
      <c r="A24" s="18" t="s">
        <v>15</v>
      </c>
      <c r="B24" s="18"/>
      <c r="C24" s="12"/>
      <c r="D24" s="12"/>
      <c r="E24" s="12"/>
      <c r="F24" s="12"/>
      <c r="G24" s="12"/>
      <c r="H24" s="12"/>
    </row>
    <row r="25" spans="1:9" x14ac:dyDescent="0.25">
      <c r="A25" s="18" t="s">
        <v>16</v>
      </c>
      <c r="B25" s="18"/>
      <c r="C25" s="12">
        <v>12650821830</v>
      </c>
      <c r="D25" s="12">
        <v>18189325317</v>
      </c>
      <c r="E25" s="12">
        <v>16492781627</v>
      </c>
      <c r="F25" s="12">
        <v>18494756298</v>
      </c>
      <c r="G25" s="12">
        <v>23420406311</v>
      </c>
      <c r="H25" s="12">
        <v>22146096713</v>
      </c>
    </row>
    <row r="26" spans="1:9" x14ac:dyDescent="0.25">
      <c r="A26" s="18" t="s">
        <v>17</v>
      </c>
      <c r="B26" s="18"/>
      <c r="C26" s="12">
        <v>-2739691975</v>
      </c>
      <c r="D26" s="12">
        <v>2359141987</v>
      </c>
      <c r="E26" s="12">
        <v>8078553</v>
      </c>
      <c r="F26" s="12">
        <v>690134239</v>
      </c>
      <c r="G26" s="12">
        <v>770933138</v>
      </c>
      <c r="H26" s="12">
        <v>766368299</v>
      </c>
    </row>
    <row r="27" spans="1:9" x14ac:dyDescent="0.25">
      <c r="A27" s="18" t="s">
        <v>18</v>
      </c>
      <c r="B27" s="18"/>
      <c r="C27" s="12">
        <v>14396164621</v>
      </c>
      <c r="D27" s="12">
        <v>17865840871</v>
      </c>
      <c r="E27" s="12">
        <v>18256235375</v>
      </c>
      <c r="F27" s="12">
        <v>18516056857</v>
      </c>
      <c r="G27" s="12">
        <v>18499301733</v>
      </c>
      <c r="H27" s="12">
        <v>21878392994</v>
      </c>
    </row>
    <row r="28" spans="1:9" x14ac:dyDescent="0.25">
      <c r="A28" s="18" t="s">
        <v>19</v>
      </c>
      <c r="B28" s="18"/>
      <c r="C28" s="12"/>
      <c r="D28" s="12"/>
      <c r="E28" s="12"/>
      <c r="F28" s="12"/>
      <c r="G28" s="12"/>
      <c r="H28" s="12"/>
    </row>
    <row r="29" spans="1:9" x14ac:dyDescent="0.25">
      <c r="A29" s="18" t="s">
        <v>20</v>
      </c>
      <c r="B29" s="18"/>
      <c r="C29" s="12">
        <v>2036076475</v>
      </c>
      <c r="D29" s="12">
        <v>2241671414</v>
      </c>
      <c r="E29" s="12">
        <v>2137152091</v>
      </c>
      <c r="F29" s="12">
        <v>1955530397</v>
      </c>
      <c r="G29" s="12">
        <v>1862988693</v>
      </c>
      <c r="H29" s="12">
        <v>1569935178</v>
      </c>
    </row>
    <row r="30" spans="1:9" x14ac:dyDescent="0.25">
      <c r="A30" s="18" t="s">
        <v>21</v>
      </c>
      <c r="B30" s="18"/>
      <c r="C30" s="12">
        <v>24048552685</v>
      </c>
      <c r="D30" s="12">
        <v>26363616522</v>
      </c>
      <c r="E30" s="12">
        <v>21296581541</v>
      </c>
      <c r="F30" s="12">
        <v>25948675229</v>
      </c>
      <c r="G30" s="12">
        <v>25609838859</v>
      </c>
      <c r="H30" s="12">
        <v>22381142804</v>
      </c>
    </row>
    <row r="31" spans="1:9" x14ac:dyDescent="0.25">
      <c r="A31" s="18" t="s">
        <v>22</v>
      </c>
      <c r="B31" s="18"/>
      <c r="C31" s="12">
        <v>1489668785</v>
      </c>
      <c r="D31" s="12">
        <v>1636486093</v>
      </c>
      <c r="E31" s="12">
        <v>1576774413</v>
      </c>
      <c r="F31" s="12">
        <v>1956087512</v>
      </c>
      <c r="G31" s="12">
        <v>1739712598</v>
      </c>
      <c r="H31" s="12">
        <v>1855008465</v>
      </c>
      <c r="I31" s="12"/>
    </row>
    <row r="32" spans="1:9" x14ac:dyDescent="0.25">
      <c r="A32" s="18" t="s">
        <v>23</v>
      </c>
      <c r="B32" s="18"/>
      <c r="C32" s="22">
        <v>6229713344</v>
      </c>
      <c r="D32" s="22">
        <v>3820014131</v>
      </c>
      <c r="E32" s="22">
        <v>4462971944</v>
      </c>
      <c r="F32" s="22">
        <v>4395313690</v>
      </c>
      <c r="G32" s="22">
        <v>5407421539</v>
      </c>
      <c r="H32" s="22">
        <v>4448295749</v>
      </c>
    </row>
    <row r="33" spans="1:8" x14ac:dyDescent="0.25">
      <c r="A33" s="20" t="s">
        <v>24</v>
      </c>
      <c r="B33" s="20"/>
      <c r="C33" s="23">
        <f t="shared" ref="C33:H33" si="5">C19+C20+C21+C22+C23+C24+C24-C25+C26-C27-C28-C29-C30-C31-C32</f>
        <v>22530989428</v>
      </c>
      <c r="D33" s="23">
        <f t="shared" si="5"/>
        <v>24989506819</v>
      </c>
      <c r="E33" s="23">
        <f t="shared" si="5"/>
        <v>27314857060</v>
      </c>
      <c r="F33" s="23">
        <f t="shared" si="5"/>
        <v>24102911136</v>
      </c>
      <c r="G33" s="23">
        <f t="shared" si="5"/>
        <v>27827061166</v>
      </c>
      <c r="H33" s="23">
        <f t="shared" si="5"/>
        <v>27967087092</v>
      </c>
    </row>
    <row r="34" spans="1:8" x14ac:dyDescent="0.25">
      <c r="A34" s="18" t="s">
        <v>25</v>
      </c>
      <c r="B34" s="18"/>
      <c r="C34" s="12">
        <v>14127449451</v>
      </c>
      <c r="D34" s="12">
        <v>16382541057</v>
      </c>
      <c r="E34" s="12">
        <v>17044158781</v>
      </c>
      <c r="F34" s="12">
        <v>16531026069</v>
      </c>
      <c r="G34" s="12">
        <v>17709757316</v>
      </c>
      <c r="H34" s="12">
        <v>18043060640</v>
      </c>
    </row>
    <row r="35" spans="1:8" x14ac:dyDescent="0.25">
      <c r="A35" s="20" t="s">
        <v>26</v>
      </c>
      <c r="B35" s="20"/>
      <c r="C35" s="23">
        <f t="shared" ref="C35:H35" si="6">C33-C34</f>
        <v>8403539977</v>
      </c>
      <c r="D35" s="23">
        <f t="shared" si="6"/>
        <v>8606965762</v>
      </c>
      <c r="E35" s="23">
        <f t="shared" si="6"/>
        <v>10270698279</v>
      </c>
      <c r="F35" s="23">
        <f t="shared" si="6"/>
        <v>7571885067</v>
      </c>
      <c r="G35" s="23">
        <f t="shared" si="6"/>
        <v>10117303850</v>
      </c>
      <c r="H35" s="23">
        <f t="shared" si="6"/>
        <v>9924026452</v>
      </c>
    </row>
    <row r="36" spans="1:8" x14ac:dyDescent="0.25">
      <c r="A36" s="18" t="s">
        <v>27</v>
      </c>
      <c r="B36" s="18"/>
      <c r="C36" s="12">
        <v>1750048311</v>
      </c>
      <c r="D36" s="12">
        <v>1050162341</v>
      </c>
      <c r="E36" s="12">
        <v>203098417</v>
      </c>
      <c r="F36" s="12">
        <v>1603107664</v>
      </c>
      <c r="G36" s="12">
        <v>1035174517</v>
      </c>
      <c r="H36" s="12">
        <v>910496359</v>
      </c>
    </row>
    <row r="37" spans="1:8" x14ac:dyDescent="0.25">
      <c r="A37" s="18" t="s">
        <v>28</v>
      </c>
      <c r="B37" s="18"/>
      <c r="C37" s="12"/>
      <c r="D37" s="12"/>
      <c r="E37" s="12"/>
      <c r="F37" s="12"/>
      <c r="G37" s="12"/>
      <c r="H37" s="12"/>
    </row>
    <row r="38" spans="1:8" x14ac:dyDescent="0.25">
      <c r="A38" s="18" t="s">
        <v>29</v>
      </c>
      <c r="B38" s="18"/>
      <c r="C38" s="12">
        <v>5484003225</v>
      </c>
      <c r="D38" s="12">
        <v>4983768229</v>
      </c>
      <c r="E38" s="12">
        <v>6937944564</v>
      </c>
      <c r="F38" s="12">
        <v>6912115843</v>
      </c>
      <c r="G38" s="12">
        <v>7327120061</v>
      </c>
      <c r="H38" s="12">
        <v>7298433321</v>
      </c>
    </row>
    <row r="39" spans="1:8" x14ac:dyDescent="0.25">
      <c r="A39" s="20" t="s">
        <v>30</v>
      </c>
      <c r="B39" s="20"/>
      <c r="C39" s="23">
        <f t="shared" ref="C39:H39" si="7">C35+C36+C37-C38</f>
        <v>4669585063</v>
      </c>
      <c r="D39" s="23">
        <f t="shared" si="7"/>
        <v>4673359874</v>
      </c>
      <c r="E39" s="23">
        <f t="shared" si="7"/>
        <v>3535852132</v>
      </c>
      <c r="F39" s="23">
        <f t="shared" si="7"/>
        <v>2262876888</v>
      </c>
      <c r="G39" s="23">
        <f t="shared" si="7"/>
        <v>3825358306</v>
      </c>
      <c r="H39" s="23">
        <f t="shared" si="7"/>
        <v>3536089490</v>
      </c>
    </row>
    <row r="40" spans="1:8" x14ac:dyDescent="0.25">
      <c r="A40" s="18" t="s">
        <v>31</v>
      </c>
      <c r="B40" s="18"/>
      <c r="C40" s="12">
        <v>664896398</v>
      </c>
      <c r="D40" s="12">
        <v>326505786</v>
      </c>
      <c r="E40" s="12">
        <v>1480906158</v>
      </c>
      <c r="F40" s="12">
        <v>1391601810</v>
      </c>
      <c r="G40" s="12">
        <v>1395855653</v>
      </c>
      <c r="H40" s="12">
        <v>1520772020</v>
      </c>
    </row>
    <row r="41" spans="1:8" x14ac:dyDescent="0.25">
      <c r="A41" s="18" t="s">
        <v>32</v>
      </c>
      <c r="B41" s="18"/>
      <c r="C41" s="12"/>
      <c r="D41" s="12"/>
      <c r="E41" s="12"/>
      <c r="F41" s="12"/>
      <c r="G41" s="12"/>
      <c r="H41" s="12"/>
    </row>
    <row r="42" spans="1:8" x14ac:dyDescent="0.25">
      <c r="A42" s="18" t="s">
        <v>33</v>
      </c>
      <c r="B42" s="18"/>
      <c r="C42" s="12"/>
      <c r="D42" s="12"/>
      <c r="E42" s="12"/>
      <c r="F42" s="12"/>
      <c r="G42" s="12"/>
      <c r="H42" s="12"/>
    </row>
    <row r="43" spans="1:8" x14ac:dyDescent="0.25">
      <c r="A43" s="18" t="s">
        <v>34</v>
      </c>
      <c r="B43" s="18"/>
      <c r="C43" s="12"/>
      <c r="D43" s="12"/>
      <c r="E43" s="12"/>
      <c r="F43" s="12"/>
      <c r="G43" s="12"/>
      <c r="H43" s="12"/>
    </row>
    <row r="44" spans="1:8" x14ac:dyDescent="0.25">
      <c r="A44" s="18" t="s">
        <v>35</v>
      </c>
      <c r="B44" s="18"/>
      <c r="C44" s="12">
        <v>581518210</v>
      </c>
      <c r="D44" s="12">
        <v>288060673</v>
      </c>
      <c r="E44" s="12">
        <v>689015197</v>
      </c>
      <c r="F44" s="12">
        <v>549057103</v>
      </c>
      <c r="G44" s="12">
        <v>608942702</v>
      </c>
      <c r="H44" s="12">
        <v>684809720</v>
      </c>
    </row>
    <row r="45" spans="1:8" x14ac:dyDescent="0.25">
      <c r="A45" s="18" t="s">
        <v>36</v>
      </c>
      <c r="B45" s="18"/>
      <c r="D45" s="12"/>
      <c r="E45" s="12"/>
      <c r="F45" s="12"/>
      <c r="G45" s="12"/>
      <c r="H45" s="12"/>
    </row>
    <row r="46" spans="1:8" x14ac:dyDescent="0.25">
      <c r="A46" s="18" t="s">
        <v>37</v>
      </c>
      <c r="B46" s="18"/>
      <c r="D46" s="12"/>
      <c r="E46" s="12"/>
      <c r="F46" s="12"/>
      <c r="G46" s="12">
        <v>7950000</v>
      </c>
      <c r="H46" s="12"/>
    </row>
    <row r="47" spans="1:8" x14ac:dyDescent="0.25">
      <c r="A47" s="20" t="s">
        <v>38</v>
      </c>
      <c r="B47" s="20"/>
      <c r="C47" s="24">
        <f t="shared" ref="C47:H47" si="8">C40+C41+C42+C43-C44-C45-C46</f>
        <v>83378188</v>
      </c>
      <c r="D47" s="23">
        <f t="shared" si="8"/>
        <v>38445113</v>
      </c>
      <c r="E47" s="23">
        <f t="shared" si="8"/>
        <v>791890961</v>
      </c>
      <c r="F47" s="23">
        <f t="shared" si="8"/>
        <v>842544707</v>
      </c>
      <c r="G47" s="23">
        <f t="shared" si="8"/>
        <v>778962951</v>
      </c>
      <c r="H47" s="23">
        <f t="shared" si="8"/>
        <v>835962300</v>
      </c>
    </row>
    <row r="48" spans="1:8" x14ac:dyDescent="0.25">
      <c r="A48" s="20" t="s">
        <v>39</v>
      </c>
      <c r="B48" s="20"/>
      <c r="C48" s="23">
        <f t="shared" ref="C48:H48" si="9">C39+C47</f>
        <v>4752963251</v>
      </c>
      <c r="D48" s="23">
        <f t="shared" si="9"/>
        <v>4711804987</v>
      </c>
      <c r="E48" s="23">
        <f t="shared" si="9"/>
        <v>4327743093</v>
      </c>
      <c r="F48" s="23">
        <f t="shared" si="9"/>
        <v>3105421595</v>
      </c>
      <c r="G48" s="23">
        <f t="shared" si="9"/>
        <v>4604321257</v>
      </c>
      <c r="H48" s="23">
        <f t="shared" si="9"/>
        <v>4372051790</v>
      </c>
    </row>
    <row r="49" spans="1:8" x14ac:dyDescent="0.25">
      <c r="A49" s="18" t="s">
        <v>40</v>
      </c>
      <c r="B49" s="18"/>
      <c r="C49" s="12">
        <v>43648781</v>
      </c>
      <c r="D49" s="12">
        <v>17816073</v>
      </c>
      <c r="E49" s="12">
        <v>13602521</v>
      </c>
      <c r="F49" s="12">
        <v>244217191</v>
      </c>
      <c r="G49" s="12">
        <v>38845956</v>
      </c>
      <c r="H49" s="12">
        <v>17480486</v>
      </c>
    </row>
    <row r="50" spans="1:8" x14ac:dyDescent="0.25">
      <c r="A50" s="18" t="s">
        <v>41</v>
      </c>
      <c r="B50" s="18"/>
      <c r="C50" s="12">
        <v>77207576</v>
      </c>
      <c r="D50" s="12">
        <v>26165522</v>
      </c>
      <c r="E50" s="12">
        <v>316139964</v>
      </c>
      <c r="F50" s="12"/>
      <c r="G50" s="12"/>
      <c r="H50" s="12"/>
    </row>
    <row r="51" spans="1:8" x14ac:dyDescent="0.25">
      <c r="A51" s="18" t="s">
        <v>42</v>
      </c>
      <c r="B51" s="18"/>
      <c r="C51" s="12"/>
      <c r="D51" s="12"/>
      <c r="E51" s="12"/>
      <c r="F51" s="12">
        <v>734134437</v>
      </c>
      <c r="G51" s="12">
        <v>111775546</v>
      </c>
      <c r="H51" s="12">
        <v>663392026</v>
      </c>
    </row>
    <row r="52" spans="1:8" x14ac:dyDescent="0.25">
      <c r="A52" s="18" t="s">
        <v>43</v>
      </c>
      <c r="B52" s="18"/>
      <c r="C52" s="12">
        <v>193171778</v>
      </c>
      <c r="D52" s="12">
        <v>275404752</v>
      </c>
      <c r="E52" s="12">
        <v>187938736</v>
      </c>
      <c r="F52" s="12">
        <v>433168840</v>
      </c>
      <c r="G52" s="12">
        <v>321920457</v>
      </c>
      <c r="H52" s="12">
        <v>245241147</v>
      </c>
    </row>
    <row r="53" spans="1:8" x14ac:dyDescent="0.25">
      <c r="A53" s="18" t="s">
        <v>44</v>
      </c>
      <c r="B53" s="18"/>
      <c r="C53" s="12">
        <v>61008842</v>
      </c>
      <c r="D53" s="12">
        <v>8554325</v>
      </c>
      <c r="E53" s="12">
        <v>220447201</v>
      </c>
      <c r="F53" s="12"/>
      <c r="G53" s="12"/>
      <c r="H53" s="12"/>
    </row>
    <row r="54" spans="1:8" x14ac:dyDescent="0.25">
      <c r="A54" s="18" t="s">
        <v>45</v>
      </c>
      <c r="B54" s="18"/>
      <c r="D54" s="12"/>
      <c r="E54" s="12"/>
      <c r="F54" s="12"/>
      <c r="G54" s="12"/>
      <c r="H54" s="12"/>
    </row>
    <row r="55" spans="1:8" x14ac:dyDescent="0.25">
      <c r="A55" s="18" t="s">
        <v>46</v>
      </c>
      <c r="B55" s="18"/>
      <c r="D55" s="12"/>
      <c r="E55" s="12"/>
      <c r="F55" s="12">
        <v>88082551</v>
      </c>
      <c r="G55" s="12">
        <v>394945580</v>
      </c>
      <c r="H55" s="12">
        <v>907549281</v>
      </c>
    </row>
    <row r="56" spans="1:8" x14ac:dyDescent="0.25">
      <c r="A56" s="20" t="s">
        <v>162</v>
      </c>
      <c r="B56" s="20"/>
      <c r="C56" s="23">
        <f t="shared" ref="C56:H56" si="10">C49+C50+C51-C52-C53-C54-C55</f>
        <v>-133324263</v>
      </c>
      <c r="D56" s="23">
        <f t="shared" si="10"/>
        <v>-239977482</v>
      </c>
      <c r="E56" s="23">
        <f t="shared" si="10"/>
        <v>-78643452</v>
      </c>
      <c r="F56" s="23">
        <f t="shared" si="10"/>
        <v>457100237</v>
      </c>
      <c r="G56" s="23">
        <f t="shared" si="10"/>
        <v>-566244535</v>
      </c>
      <c r="H56" s="23">
        <f t="shared" si="10"/>
        <v>-471917916</v>
      </c>
    </row>
    <row r="57" spans="1:8" x14ac:dyDescent="0.25">
      <c r="A57" s="18" t="s">
        <v>48</v>
      </c>
      <c r="B57" s="18"/>
      <c r="D57" s="12"/>
      <c r="E57" s="12"/>
      <c r="F57" s="12"/>
      <c r="G57" s="12"/>
      <c r="H57" s="12"/>
    </row>
    <row r="58" spans="1:8" x14ac:dyDescent="0.25">
      <c r="A58" s="20" t="s">
        <v>163</v>
      </c>
      <c r="B58" s="20"/>
      <c r="C58" s="23">
        <f t="shared" ref="C58:H58" si="11">C48+C56-C57</f>
        <v>4619638988</v>
      </c>
      <c r="D58" s="23">
        <f t="shared" si="11"/>
        <v>4471827505</v>
      </c>
      <c r="E58" s="23">
        <f t="shared" si="11"/>
        <v>4249099641</v>
      </c>
      <c r="F58" s="23">
        <f t="shared" si="11"/>
        <v>3562521832</v>
      </c>
      <c r="G58" s="23">
        <f t="shared" si="11"/>
        <v>4038076722</v>
      </c>
      <c r="H58" s="23">
        <f t="shared" si="11"/>
        <v>3900133874</v>
      </c>
    </row>
    <row r="59" spans="1:8" x14ac:dyDescent="0.25">
      <c r="A59" s="18" t="s">
        <v>49</v>
      </c>
      <c r="B59" s="18"/>
      <c r="C59" s="12">
        <v>1501719630</v>
      </c>
      <c r="D59" s="12">
        <v>1180695980</v>
      </c>
      <c r="E59" s="12">
        <v>1541967996</v>
      </c>
      <c r="F59" s="12">
        <v>839890079</v>
      </c>
      <c r="G59" s="12">
        <v>1174402607</v>
      </c>
      <c r="H59" s="12">
        <v>947790266</v>
      </c>
    </row>
    <row r="60" spans="1:8" x14ac:dyDescent="0.25">
      <c r="A60" s="20" t="s">
        <v>50</v>
      </c>
      <c r="B60" s="20"/>
      <c r="C60" s="23">
        <f t="shared" ref="C60:H60" si="12">C58-C59</f>
        <v>3117919358</v>
      </c>
      <c r="D60" s="23">
        <f t="shared" si="12"/>
        <v>3291131525</v>
      </c>
      <c r="E60" s="23">
        <f t="shared" si="12"/>
        <v>2707131645</v>
      </c>
      <c r="F60" s="23">
        <f t="shared" si="12"/>
        <v>2722631753</v>
      </c>
      <c r="G60" s="23">
        <f t="shared" si="12"/>
        <v>2863674115</v>
      </c>
      <c r="H60" s="23">
        <f t="shared" si="12"/>
        <v>2952343608</v>
      </c>
    </row>
    <row r="61" spans="1:8" x14ac:dyDescent="0.25">
      <c r="C61" s="12"/>
      <c r="D61" s="12"/>
    </row>
    <row r="62" spans="1:8" ht="14.4" x14ac:dyDescent="0.3">
      <c r="A62" s="20" t="s">
        <v>164</v>
      </c>
      <c r="B62" s="20"/>
      <c r="C62" s="25">
        <f t="shared" ref="C62:H62" si="13">C59/C58</f>
        <v>0.32507294052649466</v>
      </c>
      <c r="D62" s="25">
        <f t="shared" si="13"/>
        <v>0.26402985774380849</v>
      </c>
      <c r="E62" s="25">
        <f t="shared" si="13"/>
        <v>0.36289287761609357</v>
      </c>
      <c r="F62" s="25">
        <f t="shared" si="13"/>
        <v>0.23575717388052767</v>
      </c>
      <c r="G62" s="25">
        <f t="shared" si="13"/>
        <v>0.2908321678490387</v>
      </c>
      <c r="H62" s="25">
        <f t="shared" si="13"/>
        <v>0.24301480324005925</v>
      </c>
    </row>
    <row r="63" spans="1:8" ht="14.4" x14ac:dyDescent="0.3">
      <c r="A63" s="20" t="s">
        <v>165</v>
      </c>
      <c r="B63" s="20"/>
      <c r="C63" s="26">
        <f t="shared" ref="C63:H63" si="14">C44/C124</f>
        <v>2.1631775375538731E-2</v>
      </c>
      <c r="D63" s="26">
        <f t="shared" si="14"/>
        <v>7.5510058323991118E-3</v>
      </c>
      <c r="E63" s="26">
        <f t="shared" si="14"/>
        <v>1.7689180978925443E-2</v>
      </c>
      <c r="F63" s="26">
        <f t="shared" si="14"/>
        <v>1.462584524152871E-2</v>
      </c>
      <c r="G63" s="26">
        <f t="shared" si="14"/>
        <v>1.5187992489649804E-2</v>
      </c>
      <c r="H63" s="26">
        <f t="shared" si="14"/>
        <v>1.69259422091971E-2</v>
      </c>
    </row>
    <row r="64" spans="1:8" ht="14.4" x14ac:dyDescent="0.3">
      <c r="A64" s="20" t="s">
        <v>166</v>
      </c>
      <c r="B64" s="20"/>
      <c r="C64" s="27">
        <f t="shared" ref="C64:H64" si="15">C11-C12+C25-C26+C27-C28+C29+C30</f>
        <v>55871307586</v>
      </c>
      <c r="D64" s="27">
        <f t="shared" si="15"/>
        <v>62301312137</v>
      </c>
      <c r="E64" s="27">
        <f t="shared" si="15"/>
        <v>58174672081</v>
      </c>
      <c r="F64" s="27">
        <f t="shared" si="15"/>
        <v>64224884542</v>
      </c>
      <c r="G64" s="27">
        <f t="shared" si="15"/>
        <v>68621602458</v>
      </c>
      <c r="H64" s="27">
        <f t="shared" si="15"/>
        <v>67209199390</v>
      </c>
    </row>
    <row r="66" spans="1:8" ht="15.6" x14ac:dyDescent="0.3">
      <c r="A66" s="17" t="s">
        <v>167</v>
      </c>
      <c r="B66" s="17"/>
      <c r="C66" s="17"/>
      <c r="D66" s="17"/>
      <c r="E66" s="17"/>
      <c r="F66" s="17"/>
      <c r="G66" s="17"/>
      <c r="H66" s="17"/>
    </row>
    <row r="67" spans="1:8" x14ac:dyDescent="0.25">
      <c r="A67" s="28"/>
      <c r="B67" s="28"/>
    </row>
    <row r="68" spans="1:8" x14ac:dyDescent="0.25">
      <c r="A68" s="20" t="s">
        <v>52</v>
      </c>
      <c r="B68" s="20"/>
    </row>
    <row r="69" spans="1:8" x14ac:dyDescent="0.25">
      <c r="A69" s="18" t="s">
        <v>54</v>
      </c>
      <c r="B69" s="18"/>
      <c r="C69" s="12"/>
      <c r="D69" s="12"/>
      <c r="E69" s="12"/>
      <c r="F69" s="12"/>
      <c r="G69" s="12"/>
      <c r="H69" s="12"/>
    </row>
    <row r="70" spans="1:8" x14ac:dyDescent="0.25">
      <c r="A70" s="18" t="s">
        <v>55</v>
      </c>
      <c r="B70" s="18"/>
      <c r="C70" s="12"/>
      <c r="D70" s="12"/>
      <c r="E70" s="12"/>
      <c r="F70" s="12"/>
      <c r="G70" s="12"/>
      <c r="H70" s="12"/>
    </row>
    <row r="71" spans="1:8" x14ac:dyDescent="0.25">
      <c r="A71" s="18" t="s">
        <v>56</v>
      </c>
      <c r="B71" s="18"/>
      <c r="C71" s="12"/>
      <c r="D71" s="12"/>
      <c r="E71" s="12"/>
      <c r="F71" s="12"/>
      <c r="G71" s="12"/>
      <c r="H71" s="12"/>
    </row>
    <row r="72" spans="1:8" x14ac:dyDescent="0.25">
      <c r="A72" s="29" t="s">
        <v>53</v>
      </c>
      <c r="B72" s="29"/>
      <c r="C72" s="23">
        <f t="shared" ref="C72:H72" si="16">SUM(C69:C71)</f>
        <v>0</v>
      </c>
      <c r="D72" s="23">
        <f t="shared" si="16"/>
        <v>0</v>
      </c>
      <c r="E72" s="23">
        <f t="shared" si="16"/>
        <v>0</v>
      </c>
      <c r="F72" s="23">
        <f t="shared" si="16"/>
        <v>0</v>
      </c>
      <c r="G72" s="23">
        <f t="shared" si="16"/>
        <v>0</v>
      </c>
      <c r="H72" s="23">
        <f t="shared" si="16"/>
        <v>0</v>
      </c>
    </row>
    <row r="73" spans="1:8" x14ac:dyDescent="0.25">
      <c r="A73" s="18" t="s">
        <v>58</v>
      </c>
      <c r="B73" s="18"/>
      <c r="C73" s="12"/>
      <c r="D73" s="12"/>
      <c r="E73" s="12"/>
      <c r="F73" s="12"/>
      <c r="G73" s="12"/>
      <c r="H73" s="12"/>
    </row>
    <row r="74" spans="1:8" x14ac:dyDescent="0.25">
      <c r="A74" s="18" t="s">
        <v>59</v>
      </c>
      <c r="B74" s="18"/>
      <c r="C74" s="12">
        <v>286952160</v>
      </c>
      <c r="D74" s="12">
        <v>192546166</v>
      </c>
      <c r="E74" s="12">
        <v>439667421</v>
      </c>
      <c r="F74" s="12">
        <v>397422185</v>
      </c>
      <c r="G74" s="12">
        <v>252255188</v>
      </c>
      <c r="H74" s="12">
        <v>318452127</v>
      </c>
    </row>
    <row r="75" spans="1:8" x14ac:dyDescent="0.25">
      <c r="A75" s="18" t="s">
        <v>60</v>
      </c>
      <c r="B75" s="18"/>
      <c r="C75" s="12"/>
      <c r="D75" s="12"/>
      <c r="E75" s="12"/>
      <c r="F75" s="12"/>
      <c r="G75" s="12"/>
      <c r="H75" s="12"/>
    </row>
    <row r="76" spans="1:8" x14ac:dyDescent="0.25">
      <c r="A76" s="18" t="s">
        <v>61</v>
      </c>
      <c r="B76" s="18"/>
      <c r="C76" s="12"/>
      <c r="D76" s="12"/>
      <c r="E76" s="12"/>
      <c r="F76" s="12"/>
      <c r="G76" s="12"/>
      <c r="H76" s="12"/>
    </row>
    <row r="77" spans="1:8" x14ac:dyDescent="0.25">
      <c r="A77" s="29" t="s">
        <v>57</v>
      </c>
      <c r="B77" s="29"/>
      <c r="C77" s="23">
        <f t="shared" ref="C77:H77" si="17">SUM(C69:C71,C73:C76)</f>
        <v>286952160</v>
      </c>
      <c r="D77" s="23">
        <f t="shared" si="17"/>
        <v>192546166</v>
      </c>
      <c r="E77" s="23">
        <f t="shared" si="17"/>
        <v>439667421</v>
      </c>
      <c r="F77" s="23">
        <f t="shared" si="17"/>
        <v>397422185</v>
      </c>
      <c r="G77" s="23">
        <f t="shared" si="17"/>
        <v>252255188</v>
      </c>
      <c r="H77" s="23">
        <f t="shared" si="17"/>
        <v>318452127</v>
      </c>
    </row>
    <row r="78" spans="1:8" x14ac:dyDescent="0.25">
      <c r="A78" s="18" t="s">
        <v>63</v>
      </c>
      <c r="B78" s="18"/>
      <c r="C78" s="12">
        <v>312851031</v>
      </c>
      <c r="D78" s="12">
        <v>558160031</v>
      </c>
      <c r="E78" s="12">
        <v>558160031</v>
      </c>
      <c r="F78" s="12">
        <v>558160031</v>
      </c>
      <c r="G78" s="12">
        <v>558160031</v>
      </c>
      <c r="H78" s="12">
        <v>578160031</v>
      </c>
    </row>
    <row r="79" spans="1:8" x14ac:dyDescent="0.25">
      <c r="A79" s="18" t="s">
        <v>64</v>
      </c>
      <c r="B79" s="18"/>
      <c r="C79" s="12">
        <v>491076916</v>
      </c>
      <c r="D79" s="12">
        <v>454331435</v>
      </c>
      <c r="E79" s="12">
        <v>413676737</v>
      </c>
      <c r="F79" s="12">
        <v>2646361142</v>
      </c>
      <c r="G79" s="12">
        <v>2496919348</v>
      </c>
      <c r="H79" s="12">
        <v>2351765785</v>
      </c>
    </row>
    <row r="80" spans="1:8" x14ac:dyDescent="0.25">
      <c r="A80" s="18" t="s">
        <v>65</v>
      </c>
      <c r="B80" s="18"/>
      <c r="C80" s="12">
        <v>5963364809</v>
      </c>
      <c r="D80" s="12">
        <v>7801001136</v>
      </c>
      <c r="E80" s="12">
        <v>10408044359</v>
      </c>
      <c r="F80" s="12">
        <v>7825243800</v>
      </c>
      <c r="G80" s="12">
        <v>9535736085</v>
      </c>
      <c r="H80" s="12">
        <v>10345592798</v>
      </c>
    </row>
    <row r="81" spans="1:8" x14ac:dyDescent="0.25">
      <c r="A81" s="18" t="s">
        <v>66</v>
      </c>
      <c r="B81" s="18"/>
      <c r="C81" s="12">
        <v>8974667724</v>
      </c>
      <c r="D81" s="12">
        <v>11009347387</v>
      </c>
      <c r="E81" s="12">
        <v>11699000131</v>
      </c>
      <c r="F81" s="12">
        <v>13203524027</v>
      </c>
      <c r="G81" s="12">
        <v>15285022247</v>
      </c>
      <c r="H81" s="12">
        <v>17069519870</v>
      </c>
    </row>
    <row r="82" spans="1:8" x14ac:dyDescent="0.25">
      <c r="A82" s="18" t="s">
        <v>67</v>
      </c>
      <c r="B82" s="18"/>
      <c r="C82" s="12">
        <v>4584805182</v>
      </c>
      <c r="D82" s="12">
        <v>4269087934</v>
      </c>
      <c r="E82" s="12">
        <v>5062786048</v>
      </c>
      <c r="F82" s="12">
        <v>5889572323</v>
      </c>
      <c r="G82" s="12">
        <v>5813386548</v>
      </c>
      <c r="H82" s="12">
        <v>5391085031</v>
      </c>
    </row>
    <row r="83" spans="1:8" x14ac:dyDescent="0.25">
      <c r="A83" s="18" t="s">
        <v>68</v>
      </c>
      <c r="B83" s="18"/>
      <c r="C83" s="12">
        <v>237974239</v>
      </c>
      <c r="D83" s="12">
        <v>663740073</v>
      </c>
      <c r="E83" s="12">
        <v>164653319</v>
      </c>
      <c r="F83" s="12">
        <v>248793333</v>
      </c>
      <c r="G83" s="12">
        <v>72076859</v>
      </c>
      <c r="H83" s="12">
        <v>311070713</v>
      </c>
    </row>
    <row r="84" spans="1:8" x14ac:dyDescent="0.25">
      <c r="A84" s="20" t="s">
        <v>62</v>
      </c>
      <c r="B84" s="20"/>
      <c r="C84" s="23">
        <f t="shared" ref="C84:H84" si="18">SUM(C78:C83)</f>
        <v>20564739901</v>
      </c>
      <c r="D84" s="23">
        <f t="shared" si="18"/>
        <v>24755667996</v>
      </c>
      <c r="E84" s="23">
        <f t="shared" si="18"/>
        <v>28306320625</v>
      </c>
      <c r="F84" s="23">
        <f t="shared" si="18"/>
        <v>30371654656</v>
      </c>
      <c r="G84" s="23">
        <f t="shared" si="18"/>
        <v>33761301118</v>
      </c>
      <c r="H84" s="23">
        <f t="shared" si="18"/>
        <v>36047194228</v>
      </c>
    </row>
    <row r="85" spans="1:8" x14ac:dyDescent="0.25">
      <c r="A85" s="18" t="s">
        <v>70</v>
      </c>
      <c r="B85" s="18"/>
      <c r="C85" s="12">
        <v>219700000</v>
      </c>
      <c r="D85" s="12">
        <v>219700000</v>
      </c>
      <c r="E85" s="12">
        <v>219700000</v>
      </c>
      <c r="F85" s="12">
        <v>219700000</v>
      </c>
      <c r="G85" s="12">
        <v>219700000</v>
      </c>
      <c r="H85" s="12">
        <v>219700000</v>
      </c>
    </row>
    <row r="86" spans="1:8" x14ac:dyDescent="0.25">
      <c r="A86" s="18" t="s">
        <v>71</v>
      </c>
      <c r="B86" s="18"/>
      <c r="C86" s="12">
        <v>1925698319</v>
      </c>
      <c r="D86" s="12">
        <v>1863182093</v>
      </c>
      <c r="E86" s="12">
        <v>1765424580</v>
      </c>
      <c r="F86" s="12">
        <v>1629734812</v>
      </c>
      <c r="G86" s="12">
        <v>1496052598</v>
      </c>
      <c r="H86" s="12">
        <v>1342652707</v>
      </c>
    </row>
    <row r="87" spans="1:8" x14ac:dyDescent="0.25">
      <c r="A87" s="20" t="s">
        <v>69</v>
      </c>
      <c r="B87" s="20"/>
      <c r="C87" s="24">
        <f t="shared" ref="C87:H87" si="19">SUM(C85:C86)</f>
        <v>2145398319</v>
      </c>
      <c r="D87" s="24">
        <f t="shared" si="19"/>
        <v>2082882093</v>
      </c>
      <c r="E87" s="24">
        <f t="shared" si="19"/>
        <v>1985124580</v>
      </c>
      <c r="F87" s="24">
        <f t="shared" si="19"/>
        <v>1849434812</v>
      </c>
      <c r="G87" s="24">
        <f t="shared" si="19"/>
        <v>1715752598</v>
      </c>
      <c r="H87" s="24">
        <f t="shared" si="19"/>
        <v>1562352707</v>
      </c>
    </row>
    <row r="88" spans="1:8" x14ac:dyDescent="0.25">
      <c r="A88" s="20" t="s">
        <v>72</v>
      </c>
      <c r="B88" s="20"/>
      <c r="C88" s="23">
        <f t="shared" ref="C88:H88" si="20">C72+C77+C84+C87</f>
        <v>22997090380</v>
      </c>
      <c r="D88" s="23">
        <f t="shared" si="20"/>
        <v>27031096255</v>
      </c>
      <c r="E88" s="23">
        <f t="shared" si="20"/>
        <v>30731112626</v>
      </c>
      <c r="F88" s="23">
        <f t="shared" si="20"/>
        <v>32618511653</v>
      </c>
      <c r="G88" s="23">
        <f t="shared" si="20"/>
        <v>35729308904</v>
      </c>
      <c r="H88" s="23">
        <f t="shared" si="20"/>
        <v>37927999062</v>
      </c>
    </row>
    <row r="89" spans="1:8" x14ac:dyDescent="0.25">
      <c r="A89" s="18" t="s">
        <v>73</v>
      </c>
      <c r="B89" s="18"/>
      <c r="C89" s="12"/>
      <c r="D89" s="12"/>
      <c r="E89" s="12"/>
      <c r="F89" s="12"/>
      <c r="G89" s="12"/>
      <c r="H89" s="12"/>
    </row>
    <row r="90" spans="1:8" x14ac:dyDescent="0.25">
      <c r="A90" s="18" t="s">
        <v>75</v>
      </c>
      <c r="B90" s="18"/>
      <c r="C90" s="12"/>
      <c r="D90" s="12"/>
      <c r="E90" s="12"/>
      <c r="F90" s="12"/>
      <c r="G90" s="12"/>
      <c r="H90" s="12"/>
    </row>
    <row r="91" spans="1:8" x14ac:dyDescent="0.25">
      <c r="A91" s="18" t="s">
        <v>76</v>
      </c>
      <c r="B91" s="18"/>
      <c r="C91" s="12">
        <v>8667419513</v>
      </c>
      <c r="D91" s="12">
        <v>11502776234</v>
      </c>
      <c r="E91" s="12">
        <v>11943966221</v>
      </c>
      <c r="F91" s="12">
        <v>12615868336</v>
      </c>
      <c r="G91" s="12">
        <f>10612120315-446046175</f>
        <v>10166074140</v>
      </c>
      <c r="H91" s="12">
        <f>10941842666-452956963</f>
        <v>10488885703</v>
      </c>
    </row>
    <row r="92" spans="1:8" x14ac:dyDescent="0.25">
      <c r="A92" s="18" t="s">
        <v>77</v>
      </c>
      <c r="B92" s="18"/>
      <c r="C92" s="12"/>
      <c r="D92" s="12"/>
      <c r="E92" s="12"/>
      <c r="F92" s="12"/>
      <c r="G92" s="12">
        <v>3159703076</v>
      </c>
      <c r="H92" s="12">
        <v>3596349024</v>
      </c>
    </row>
    <row r="93" spans="1:8" x14ac:dyDescent="0.25">
      <c r="A93" s="18" t="s">
        <v>78</v>
      </c>
      <c r="B93" s="18"/>
      <c r="C93" s="12">
        <v>740252120</v>
      </c>
      <c r="D93" s="12">
        <v>795555417</v>
      </c>
      <c r="E93" s="12">
        <v>925701370</v>
      </c>
      <c r="F93" s="12">
        <v>1933645639</v>
      </c>
      <c r="G93" s="12">
        <v>2711940843</v>
      </c>
      <c r="H93" s="12">
        <v>1863430506</v>
      </c>
    </row>
    <row r="94" spans="1:8" x14ac:dyDescent="0.25">
      <c r="A94" s="20" t="s">
        <v>74</v>
      </c>
      <c r="B94" s="20"/>
      <c r="C94" s="23">
        <f t="shared" ref="C94:H94" si="21">SUM(C90:C93)</f>
        <v>9407671633</v>
      </c>
      <c r="D94" s="23">
        <f t="shared" si="21"/>
        <v>12298331651</v>
      </c>
      <c r="E94" s="23">
        <f t="shared" si="21"/>
        <v>12869667591</v>
      </c>
      <c r="F94" s="23">
        <f t="shared" si="21"/>
        <v>14549513975</v>
      </c>
      <c r="G94" s="23">
        <f t="shared" si="21"/>
        <v>16037718059</v>
      </c>
      <c r="H94" s="23">
        <f t="shared" si="21"/>
        <v>15948665233</v>
      </c>
    </row>
    <row r="95" spans="1:8" x14ac:dyDescent="0.25">
      <c r="A95" s="18" t="s">
        <v>80</v>
      </c>
      <c r="B95" s="18"/>
      <c r="C95" s="12">
        <v>6572848542</v>
      </c>
      <c r="D95" s="12">
        <v>7751081969</v>
      </c>
      <c r="E95" s="12">
        <v>7738661652</v>
      </c>
      <c r="F95" s="12">
        <v>5185483044</v>
      </c>
      <c r="G95" s="12">
        <v>6212187549</v>
      </c>
      <c r="H95" s="12">
        <v>9334294925</v>
      </c>
    </row>
    <row r="96" spans="1:8" x14ac:dyDescent="0.25">
      <c r="A96" s="18" t="s">
        <v>81</v>
      </c>
      <c r="B96" s="18"/>
      <c r="C96" s="12">
        <v>103127713047</v>
      </c>
      <c r="D96" s="12">
        <v>100397198170</v>
      </c>
      <c r="E96" s="12">
        <v>108915111440</v>
      </c>
      <c r="F96" s="12">
        <v>114901946159</v>
      </c>
      <c r="G96" s="12">
        <v>126280091310</v>
      </c>
      <c r="H96" s="12">
        <v>127642859261</v>
      </c>
    </row>
    <row r="97" spans="1:8" x14ac:dyDescent="0.25">
      <c r="A97" s="18" t="s">
        <v>82</v>
      </c>
      <c r="B97" s="18"/>
      <c r="C97" s="12">
        <v>3767594175</v>
      </c>
      <c r="D97" s="12">
        <v>3926070964</v>
      </c>
      <c r="E97" s="12">
        <v>4441458033</v>
      </c>
      <c r="F97" s="12">
        <v>18360603866</v>
      </c>
      <c r="G97" s="12">
        <v>20179124551</v>
      </c>
      <c r="H97" s="12">
        <v>41178699844</v>
      </c>
    </row>
    <row r="98" spans="1:8" x14ac:dyDescent="0.25">
      <c r="A98" s="20" t="s">
        <v>79</v>
      </c>
      <c r="B98" s="20"/>
      <c r="C98" s="24">
        <f t="shared" ref="C98:H98" si="22">SUM(C95:C97)</f>
        <v>113468155764</v>
      </c>
      <c r="D98" s="24">
        <f t="shared" si="22"/>
        <v>112074351103</v>
      </c>
      <c r="E98" s="24">
        <f t="shared" si="22"/>
        <v>121095231125</v>
      </c>
      <c r="F98" s="24">
        <f t="shared" si="22"/>
        <v>138448033069</v>
      </c>
      <c r="G98" s="24">
        <f t="shared" si="22"/>
        <v>152671403410</v>
      </c>
      <c r="H98" s="24">
        <f t="shared" si="22"/>
        <v>178155854030</v>
      </c>
    </row>
    <row r="99" spans="1:8" x14ac:dyDescent="0.25">
      <c r="A99" s="20" t="s">
        <v>83</v>
      </c>
      <c r="B99" s="20"/>
      <c r="C99" s="23">
        <f t="shared" ref="C99:H99" si="23">C94+C98</f>
        <v>122875827397</v>
      </c>
      <c r="D99" s="23">
        <f t="shared" si="23"/>
        <v>124372682754</v>
      </c>
      <c r="E99" s="23">
        <f t="shared" si="23"/>
        <v>133964898716</v>
      </c>
      <c r="F99" s="23">
        <f t="shared" si="23"/>
        <v>152997547044</v>
      </c>
      <c r="G99" s="23">
        <f t="shared" si="23"/>
        <v>168709121469</v>
      </c>
      <c r="H99" s="23">
        <f t="shared" si="23"/>
        <v>194104519263</v>
      </c>
    </row>
    <row r="100" spans="1:8" x14ac:dyDescent="0.25">
      <c r="A100" s="18" t="s">
        <v>84</v>
      </c>
      <c r="B100" s="18"/>
      <c r="C100" s="12"/>
      <c r="D100" s="12"/>
      <c r="E100" s="12"/>
      <c r="F100" s="12"/>
      <c r="G100" s="12"/>
      <c r="H100" s="12"/>
    </row>
    <row r="101" spans="1:8" x14ac:dyDescent="0.25">
      <c r="A101" s="18" t="s">
        <v>85</v>
      </c>
      <c r="B101" s="18"/>
      <c r="C101" s="12"/>
      <c r="D101" s="12"/>
      <c r="E101" s="12"/>
      <c r="F101" s="12"/>
      <c r="G101" s="12"/>
      <c r="H101" s="12"/>
    </row>
    <row r="102" spans="1:8" x14ac:dyDescent="0.25">
      <c r="A102" s="18" t="s">
        <v>86</v>
      </c>
      <c r="B102" s="18"/>
      <c r="C102" s="12">
        <v>7191012688</v>
      </c>
      <c r="D102" s="12">
        <v>12426567122</v>
      </c>
      <c r="E102" s="12">
        <v>6463840216</v>
      </c>
      <c r="F102" s="12">
        <v>9259659616</v>
      </c>
      <c r="G102" s="12">
        <v>6890452333</v>
      </c>
      <c r="H102" s="12">
        <v>6459808043</v>
      </c>
    </row>
    <row r="103" spans="1:8" x14ac:dyDescent="0.25">
      <c r="A103" s="20" t="s">
        <v>87</v>
      </c>
      <c r="B103" s="20"/>
      <c r="C103" s="23">
        <f t="shared" ref="C103:H103" si="24">C100+C101+C102</f>
        <v>7191012688</v>
      </c>
      <c r="D103" s="23">
        <f t="shared" si="24"/>
        <v>12426567122</v>
      </c>
      <c r="E103" s="23">
        <f t="shared" si="24"/>
        <v>6463840216</v>
      </c>
      <c r="F103" s="23">
        <f t="shared" si="24"/>
        <v>9259659616</v>
      </c>
      <c r="G103" s="23">
        <f t="shared" si="24"/>
        <v>6890452333</v>
      </c>
      <c r="H103" s="23">
        <f t="shared" si="24"/>
        <v>6459808043</v>
      </c>
    </row>
    <row r="104" spans="1:8" x14ac:dyDescent="0.25">
      <c r="A104" s="18" t="s">
        <v>88</v>
      </c>
      <c r="B104" s="18"/>
      <c r="C104" s="12"/>
      <c r="D104" s="12"/>
      <c r="E104" s="12"/>
      <c r="F104" s="12"/>
      <c r="G104" s="12"/>
      <c r="H104" s="12"/>
    </row>
    <row r="105" spans="1:8" x14ac:dyDescent="0.25">
      <c r="A105" s="20" t="s">
        <v>89</v>
      </c>
      <c r="B105" s="20"/>
      <c r="C105" s="23">
        <f t="shared" ref="C105:H105" si="25">C103+C99+C88</f>
        <v>153063930465</v>
      </c>
      <c r="D105" s="23">
        <f t="shared" si="25"/>
        <v>163830346131</v>
      </c>
      <c r="E105" s="23">
        <f t="shared" si="25"/>
        <v>171159851558</v>
      </c>
      <c r="F105" s="23">
        <f t="shared" si="25"/>
        <v>194875718313</v>
      </c>
      <c r="G105" s="23">
        <f t="shared" si="25"/>
        <v>211328882706</v>
      </c>
      <c r="H105" s="23">
        <f t="shared" si="25"/>
        <v>238492326368</v>
      </c>
    </row>
    <row r="106" spans="1:8" x14ac:dyDescent="0.25">
      <c r="A106" s="28"/>
      <c r="B106" s="28"/>
      <c r="C106" s="12"/>
    </row>
    <row r="107" spans="1:8" x14ac:dyDescent="0.25">
      <c r="A107" s="20" t="s">
        <v>90</v>
      </c>
      <c r="B107" s="20"/>
      <c r="C107" s="12"/>
      <c r="D107" s="12"/>
      <c r="E107" s="12"/>
      <c r="F107" s="12"/>
      <c r="G107" s="12"/>
      <c r="H107" s="12"/>
    </row>
    <row r="108" spans="1:8" x14ac:dyDescent="0.25">
      <c r="A108" s="18" t="s">
        <v>91</v>
      </c>
      <c r="B108" s="18"/>
      <c r="C108" s="12">
        <v>4500000000</v>
      </c>
      <c r="D108" s="12">
        <v>4500000000</v>
      </c>
      <c r="E108" s="12">
        <v>4500000000</v>
      </c>
      <c r="F108" s="12">
        <v>4500000000</v>
      </c>
      <c r="G108" s="12">
        <v>4500000000</v>
      </c>
      <c r="H108" s="12">
        <v>4500000000</v>
      </c>
    </row>
    <row r="109" spans="1:8" x14ac:dyDescent="0.25">
      <c r="A109" s="18" t="s">
        <v>92</v>
      </c>
      <c r="B109" s="18"/>
      <c r="C109" s="12"/>
      <c r="D109" s="12"/>
      <c r="E109" s="12"/>
      <c r="F109" s="12"/>
      <c r="G109" s="12"/>
      <c r="H109" s="12"/>
    </row>
    <row r="110" spans="1:8" x14ac:dyDescent="0.25">
      <c r="A110" s="18" t="s">
        <v>93</v>
      </c>
      <c r="B110" s="18"/>
      <c r="C110" s="12">
        <v>255906342</v>
      </c>
      <c r="D110" s="12">
        <v>255906342</v>
      </c>
      <c r="E110" s="12">
        <v>255906342</v>
      </c>
      <c r="F110" s="12">
        <v>255906342</v>
      </c>
      <c r="G110" s="12">
        <v>255906342</v>
      </c>
      <c r="H110" s="12">
        <v>255906342</v>
      </c>
    </row>
    <row r="111" spans="1:8" x14ac:dyDescent="0.25">
      <c r="A111" s="18" t="s">
        <v>94</v>
      </c>
      <c r="B111" s="18"/>
      <c r="C111" s="12">
        <v>1045087734</v>
      </c>
      <c r="D111" s="12">
        <v>1045087734</v>
      </c>
      <c r="E111" s="12">
        <v>1045087734</v>
      </c>
      <c r="F111" s="12">
        <v>1045087734</v>
      </c>
      <c r="G111" s="12">
        <v>1045087734</v>
      </c>
      <c r="H111" s="12">
        <v>1045087734</v>
      </c>
    </row>
    <row r="112" spans="1:8" x14ac:dyDescent="0.25">
      <c r="A112" s="18" t="s">
        <v>95</v>
      </c>
      <c r="B112" s="18"/>
      <c r="C112" s="12">
        <v>909800000</v>
      </c>
      <c r="D112" s="12">
        <v>909800000</v>
      </c>
      <c r="E112" s="12">
        <v>909800000</v>
      </c>
      <c r="F112" s="12">
        <v>909800000</v>
      </c>
      <c r="G112" s="12">
        <v>909800000</v>
      </c>
      <c r="H112" s="12">
        <v>909800000</v>
      </c>
    </row>
    <row r="113" spans="1:8" x14ac:dyDescent="0.25">
      <c r="A113" s="18" t="s">
        <v>96</v>
      </c>
      <c r="B113" s="18"/>
      <c r="C113" s="12">
        <v>2911725555</v>
      </c>
      <c r="D113" s="12">
        <v>2911725555</v>
      </c>
      <c r="E113" s="12">
        <v>2911725555</v>
      </c>
      <c r="F113" s="12">
        <v>2911725555</v>
      </c>
      <c r="G113" s="12">
        <v>2911725555</v>
      </c>
      <c r="H113" s="12">
        <v>2911725555</v>
      </c>
    </row>
    <row r="114" spans="1:8" x14ac:dyDescent="0.25">
      <c r="A114" s="18" t="s">
        <v>97</v>
      </c>
      <c r="B114" s="18"/>
      <c r="C114" s="12">
        <v>647264272</v>
      </c>
      <c r="D114" s="12">
        <v>705183630</v>
      </c>
      <c r="E114" s="12">
        <v>756315155</v>
      </c>
      <c r="F114" s="12">
        <v>763446800</v>
      </c>
      <c r="G114" s="12">
        <v>786078553</v>
      </c>
      <c r="H114" s="12">
        <v>949752668</v>
      </c>
    </row>
    <row r="115" spans="1:8" x14ac:dyDescent="0.25">
      <c r="A115" s="30" t="s">
        <v>98</v>
      </c>
      <c r="B115" s="30"/>
      <c r="C115" s="12">
        <v>3117919358</v>
      </c>
      <c r="D115" s="12">
        <v>3291131525</v>
      </c>
      <c r="E115" s="12">
        <v>2707131645</v>
      </c>
      <c r="F115" s="12">
        <v>2722631753</v>
      </c>
      <c r="G115" s="12">
        <v>2863674115</v>
      </c>
      <c r="H115" s="12">
        <v>2952343608</v>
      </c>
    </row>
    <row r="116" spans="1:8" x14ac:dyDescent="0.25">
      <c r="A116" s="18" t="s">
        <v>99</v>
      </c>
      <c r="B116" s="18"/>
      <c r="C116" s="12"/>
      <c r="D116" s="12"/>
      <c r="E116" s="12"/>
      <c r="F116" s="12"/>
      <c r="G116" s="12"/>
      <c r="H116" s="12"/>
    </row>
    <row r="117" spans="1:8" x14ac:dyDescent="0.25">
      <c r="A117" s="18" t="s">
        <v>100</v>
      </c>
      <c r="B117" s="18"/>
      <c r="C117" s="12"/>
      <c r="D117" s="12"/>
      <c r="E117" s="12"/>
      <c r="F117" s="12">
        <v>60877913</v>
      </c>
      <c r="G117" s="12">
        <v>455622621</v>
      </c>
      <c r="H117" s="12">
        <v>936451762</v>
      </c>
    </row>
    <row r="118" spans="1:8" x14ac:dyDescent="0.25">
      <c r="A118" s="20" t="s">
        <v>101</v>
      </c>
      <c r="B118" s="20"/>
      <c r="C118" s="23">
        <f t="shared" ref="C118:H118" si="26">SUM(C108:C117)</f>
        <v>13387703261</v>
      </c>
      <c r="D118" s="23">
        <f t="shared" si="26"/>
        <v>13618834786</v>
      </c>
      <c r="E118" s="23">
        <f t="shared" si="26"/>
        <v>13085966431</v>
      </c>
      <c r="F118" s="23">
        <f t="shared" si="26"/>
        <v>13169476097</v>
      </c>
      <c r="G118" s="23">
        <f t="shared" si="26"/>
        <v>13727894920</v>
      </c>
      <c r="H118" s="23">
        <f t="shared" si="26"/>
        <v>14461067669</v>
      </c>
    </row>
    <row r="119" spans="1:8" x14ac:dyDescent="0.25">
      <c r="A119" s="18" t="s">
        <v>102</v>
      </c>
      <c r="B119" s="18"/>
      <c r="C119" s="12">
        <v>1413411923</v>
      </c>
      <c r="D119" s="12">
        <v>11013216277</v>
      </c>
      <c r="E119" s="12">
        <v>7514745494</v>
      </c>
      <c r="F119" s="12">
        <v>3779701721</v>
      </c>
      <c r="G119" s="12">
        <v>29631409952</v>
      </c>
      <c r="H119" s="12">
        <v>30647275656</v>
      </c>
    </row>
    <row r="120" spans="1:8" x14ac:dyDescent="0.25">
      <c r="A120" s="18" t="s">
        <v>103</v>
      </c>
      <c r="B120" s="18"/>
      <c r="C120" s="12">
        <v>1038557998</v>
      </c>
      <c r="D120" s="12">
        <v>1620248528</v>
      </c>
      <c r="E120" s="12">
        <v>2400359930</v>
      </c>
      <c r="F120" s="12">
        <v>3118504430</v>
      </c>
      <c r="G120" s="12"/>
      <c r="H120" s="12"/>
    </row>
    <row r="121" spans="1:8" x14ac:dyDescent="0.25">
      <c r="A121" s="18" t="s">
        <v>104</v>
      </c>
      <c r="B121" s="18"/>
      <c r="C121" s="12"/>
      <c r="D121" s="12"/>
      <c r="E121" s="12"/>
      <c r="F121" s="12"/>
      <c r="G121" s="12">
        <v>4290945712</v>
      </c>
      <c r="H121" s="12">
        <v>3872923226</v>
      </c>
    </row>
    <row r="122" spans="1:8" x14ac:dyDescent="0.25">
      <c r="A122" s="18" t="s">
        <v>105</v>
      </c>
      <c r="B122" s="18"/>
      <c r="C122" s="12">
        <v>18738769230</v>
      </c>
      <c r="D122" s="12">
        <v>20429948750</v>
      </c>
      <c r="E122" s="12">
        <v>22375323407</v>
      </c>
      <c r="F122" s="12">
        <v>24433159238</v>
      </c>
      <c r="G122" s="12"/>
      <c r="H122" s="12"/>
    </row>
    <row r="123" spans="1:8" x14ac:dyDescent="0.25">
      <c r="A123" s="18" t="s">
        <v>106</v>
      </c>
      <c r="B123" s="18"/>
      <c r="C123" s="12">
        <v>5691853697</v>
      </c>
      <c r="D123" s="12">
        <v>5085235697</v>
      </c>
      <c r="E123" s="12">
        <v>6660792134</v>
      </c>
      <c r="F123" s="12">
        <v>6208831019</v>
      </c>
      <c r="G123" s="12">
        <v>6171336930</v>
      </c>
      <c r="H123" s="12">
        <v>5938979788</v>
      </c>
    </row>
    <row r="124" spans="1:8" x14ac:dyDescent="0.25">
      <c r="A124" s="20" t="s">
        <v>107</v>
      </c>
      <c r="B124" s="20"/>
      <c r="C124" s="23">
        <f t="shared" ref="C124:H124" si="27">SUM(C119:C123)</f>
        <v>26882592848</v>
      </c>
      <c r="D124" s="23">
        <f t="shared" si="27"/>
        <v>38148649252</v>
      </c>
      <c r="E124" s="23">
        <f t="shared" si="27"/>
        <v>38951220965</v>
      </c>
      <c r="F124" s="23">
        <f t="shared" si="27"/>
        <v>37540196408</v>
      </c>
      <c r="G124" s="23">
        <f t="shared" si="27"/>
        <v>40093692594</v>
      </c>
      <c r="H124" s="23">
        <f t="shared" si="27"/>
        <v>40459178670</v>
      </c>
    </row>
    <row r="125" spans="1:8" x14ac:dyDescent="0.25">
      <c r="A125" s="20" t="s">
        <v>108</v>
      </c>
      <c r="B125" s="20"/>
      <c r="C125" s="23">
        <f t="shared" ref="C125:H125" si="28">C118+C124</f>
        <v>40270296109</v>
      </c>
      <c r="D125" s="23">
        <f t="shared" si="28"/>
        <v>51767484038</v>
      </c>
      <c r="E125" s="23">
        <f t="shared" si="28"/>
        <v>52037187396</v>
      </c>
      <c r="F125" s="23">
        <f t="shared" si="28"/>
        <v>50709672505</v>
      </c>
      <c r="G125" s="23">
        <f t="shared" si="28"/>
        <v>53821587514</v>
      </c>
      <c r="H125" s="23">
        <f t="shared" si="28"/>
        <v>54920246339</v>
      </c>
    </row>
    <row r="126" spans="1:8" x14ac:dyDescent="0.25">
      <c r="A126" s="18" t="s">
        <v>168</v>
      </c>
      <c r="B126" s="18"/>
      <c r="C126" s="12">
        <v>696894983</v>
      </c>
      <c r="D126" s="12">
        <v>1215871289</v>
      </c>
      <c r="E126" s="12">
        <v>1223195112</v>
      </c>
      <c r="F126" s="12">
        <v>589730490</v>
      </c>
      <c r="G126" s="12"/>
      <c r="H126" s="12"/>
    </row>
    <row r="127" spans="1:8" x14ac:dyDescent="0.25">
      <c r="A127" s="18" t="s">
        <v>110</v>
      </c>
      <c r="B127" s="18"/>
      <c r="C127" s="12">
        <v>25171749728</v>
      </c>
      <c r="D127" s="12">
        <v>20067950718</v>
      </c>
      <c r="E127" s="12">
        <v>19399553922</v>
      </c>
      <c r="F127" s="12">
        <v>19972606231</v>
      </c>
      <c r="G127" s="12">
        <v>20088520500</v>
      </c>
      <c r="H127" s="12">
        <v>20822193744</v>
      </c>
    </row>
    <row r="128" spans="1:8" x14ac:dyDescent="0.25">
      <c r="A128" s="18" t="s">
        <v>111</v>
      </c>
      <c r="B128" s="18"/>
      <c r="C128" s="12">
        <v>27564207129</v>
      </c>
      <c r="D128" s="12">
        <v>34876829810</v>
      </c>
      <c r="E128" s="12">
        <v>36209081393</v>
      </c>
      <c r="F128" s="12">
        <v>50952765983</v>
      </c>
      <c r="G128" s="12">
        <v>65062766794</v>
      </c>
      <c r="H128" s="12">
        <v>85466357355</v>
      </c>
    </row>
    <row r="129" spans="1:8" x14ac:dyDescent="0.25">
      <c r="A129" s="18" t="s">
        <v>112</v>
      </c>
      <c r="B129" s="18"/>
      <c r="C129" s="12"/>
      <c r="D129" s="12"/>
      <c r="E129" s="12"/>
      <c r="F129" s="12"/>
      <c r="G129" s="12">
        <v>17836937454</v>
      </c>
      <c r="H129" s="12">
        <v>17157242518</v>
      </c>
    </row>
    <row r="130" spans="1:8" x14ac:dyDescent="0.25">
      <c r="A130" s="18" t="s">
        <v>113</v>
      </c>
      <c r="B130" s="18"/>
      <c r="C130" s="12">
        <v>46568626185</v>
      </c>
      <c r="D130" s="12">
        <v>36141038683</v>
      </c>
      <c r="E130" s="12">
        <v>20797280170</v>
      </c>
      <c r="F130" s="12">
        <v>11295052325</v>
      </c>
      <c r="G130" s="12"/>
      <c r="H130" s="12"/>
    </row>
    <row r="131" spans="1:8" x14ac:dyDescent="0.25">
      <c r="A131" s="18" t="s">
        <v>114</v>
      </c>
      <c r="B131" s="18"/>
      <c r="C131" s="12">
        <v>3459411295</v>
      </c>
      <c r="D131" s="12">
        <v>3714529172</v>
      </c>
      <c r="E131" s="12">
        <v>3046844080</v>
      </c>
      <c r="F131" s="12">
        <v>3852181338</v>
      </c>
      <c r="G131" s="12"/>
      <c r="H131" s="12"/>
    </row>
    <row r="132" spans="1:8" x14ac:dyDescent="0.25">
      <c r="A132" s="18" t="s">
        <v>115</v>
      </c>
      <c r="B132" s="18"/>
      <c r="C132" s="12">
        <v>4729329051</v>
      </c>
      <c r="D132" s="12">
        <v>4774487606</v>
      </c>
      <c r="E132" s="12">
        <v>5398135513</v>
      </c>
      <c r="F132" s="12">
        <v>5465276829</v>
      </c>
      <c r="G132" s="12">
        <v>5490405076</v>
      </c>
      <c r="H132" s="12">
        <v>7086990075</v>
      </c>
    </row>
    <row r="133" spans="1:8" x14ac:dyDescent="0.25">
      <c r="A133" s="18" t="s">
        <v>116</v>
      </c>
      <c r="B133" s="18"/>
      <c r="C133" s="12"/>
      <c r="D133" s="12"/>
      <c r="E133" s="12"/>
      <c r="F133" s="12"/>
      <c r="G133" s="12"/>
      <c r="H133" s="12"/>
    </row>
    <row r="134" spans="1:8" x14ac:dyDescent="0.25">
      <c r="A134" s="20" t="s">
        <v>117</v>
      </c>
      <c r="B134" s="20"/>
      <c r="C134" s="23">
        <f t="shared" ref="C134:H134" si="29">SUM(C126:C133)</f>
        <v>108190218371</v>
      </c>
      <c r="D134" s="23">
        <f t="shared" si="29"/>
        <v>100790707278</v>
      </c>
      <c r="E134" s="23">
        <f t="shared" si="29"/>
        <v>86074090190</v>
      </c>
      <c r="F134" s="23">
        <f t="shared" si="29"/>
        <v>92127613196</v>
      </c>
      <c r="G134" s="23">
        <f t="shared" si="29"/>
        <v>108478629824</v>
      </c>
      <c r="H134" s="23">
        <f t="shared" si="29"/>
        <v>130532783692</v>
      </c>
    </row>
    <row r="135" spans="1:8" x14ac:dyDescent="0.25">
      <c r="A135" s="18" t="s">
        <v>118</v>
      </c>
      <c r="B135" s="18"/>
      <c r="C135" s="12"/>
      <c r="D135" s="12"/>
      <c r="E135" s="12"/>
      <c r="F135" s="12"/>
      <c r="G135" s="12"/>
      <c r="H135" s="12"/>
    </row>
    <row r="136" spans="1:8" x14ac:dyDescent="0.25">
      <c r="A136" s="18" t="s">
        <v>119</v>
      </c>
      <c r="B136" s="18"/>
      <c r="C136" s="12">
        <v>4603415985</v>
      </c>
      <c r="D136" s="12">
        <v>11272154815</v>
      </c>
      <c r="E136" s="12">
        <v>33048573972</v>
      </c>
      <c r="F136" s="12">
        <v>52038432612</v>
      </c>
      <c r="G136" s="12">
        <v>49028665368</v>
      </c>
      <c r="H136" s="12">
        <v>53039296337</v>
      </c>
    </row>
    <row r="137" spans="1:8" x14ac:dyDescent="0.25">
      <c r="A137" s="20" t="s">
        <v>120</v>
      </c>
      <c r="B137" s="20"/>
      <c r="C137" s="23">
        <f t="shared" ref="C137:H137" si="30">C135+C136</f>
        <v>4603415985</v>
      </c>
      <c r="D137" s="23">
        <f t="shared" si="30"/>
        <v>11272154815</v>
      </c>
      <c r="E137" s="23">
        <f t="shared" si="30"/>
        <v>33048573972</v>
      </c>
      <c r="F137" s="23">
        <f t="shared" si="30"/>
        <v>52038432612</v>
      </c>
      <c r="G137" s="23">
        <f t="shared" si="30"/>
        <v>49028665368</v>
      </c>
      <c r="H137" s="23">
        <f t="shared" si="30"/>
        <v>53039296337</v>
      </c>
    </row>
    <row r="138" spans="1:8" x14ac:dyDescent="0.25">
      <c r="A138" s="18" t="s">
        <v>121</v>
      </c>
      <c r="B138" s="18"/>
      <c r="C138" s="12"/>
      <c r="D138" s="12"/>
      <c r="E138" s="12"/>
      <c r="F138" s="12"/>
      <c r="G138" s="12"/>
      <c r="H138" s="12"/>
    </row>
    <row r="139" spans="1:8" x14ac:dyDescent="0.25">
      <c r="A139" s="20" t="s">
        <v>122</v>
      </c>
      <c r="B139" s="20"/>
      <c r="C139" s="23">
        <f t="shared" ref="C139:H139" si="31">C137+C134+C125</f>
        <v>153063930465</v>
      </c>
      <c r="D139" s="23">
        <f t="shared" si="31"/>
        <v>163830346131</v>
      </c>
      <c r="E139" s="23">
        <f t="shared" si="31"/>
        <v>171159851558</v>
      </c>
      <c r="F139" s="23">
        <f t="shared" si="31"/>
        <v>194875718313</v>
      </c>
      <c r="G139" s="23">
        <f t="shared" si="31"/>
        <v>211328882706</v>
      </c>
      <c r="H139" s="23">
        <f t="shared" si="31"/>
        <v>238492326368</v>
      </c>
    </row>
    <row r="140" spans="1:8" x14ac:dyDescent="0.25">
      <c r="A140" s="31"/>
      <c r="B140" s="31"/>
      <c r="D140" s="21"/>
      <c r="E140" s="21"/>
      <c r="F140" s="21"/>
      <c r="G140" s="21"/>
      <c r="H140" s="21"/>
    </row>
    <row r="141" spans="1:8" s="1" customFormat="1" ht="15.6" x14ac:dyDescent="0.3">
      <c r="A141" s="17" t="s">
        <v>169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31"/>
      <c r="B142" s="31"/>
      <c r="D142" s="21"/>
      <c r="E142" s="21"/>
      <c r="F142" s="21"/>
      <c r="G142" s="21"/>
      <c r="H142" s="21"/>
    </row>
    <row r="143" spans="1:8" x14ac:dyDescent="0.25">
      <c r="A143" s="18" t="s">
        <v>54</v>
      </c>
      <c r="B143" s="18"/>
      <c r="C143" s="12">
        <v>0</v>
      </c>
      <c r="D143" s="12"/>
      <c r="E143" s="12"/>
      <c r="F143" s="12"/>
      <c r="G143" s="12"/>
      <c r="H143" s="12">
        <f>H69</f>
        <v>0</v>
      </c>
    </row>
    <row r="144" spans="1:8" x14ac:dyDescent="0.25">
      <c r="A144" s="18" t="s">
        <v>55</v>
      </c>
      <c r="B144" s="18"/>
      <c r="C144" s="12">
        <v>0</v>
      </c>
      <c r="D144" s="12"/>
      <c r="E144" s="12"/>
      <c r="F144" s="12"/>
      <c r="G144" s="12"/>
      <c r="H144" s="12">
        <f>H70</f>
        <v>0</v>
      </c>
    </row>
    <row r="145" spans="1:8" x14ac:dyDescent="0.25">
      <c r="A145" s="18" t="s">
        <v>56</v>
      </c>
      <c r="B145" s="18"/>
      <c r="C145" s="12">
        <v>0</v>
      </c>
      <c r="D145" s="12"/>
      <c r="E145" s="12"/>
      <c r="F145" s="12"/>
      <c r="G145" s="12"/>
      <c r="H145" s="12">
        <f>H71</f>
        <v>0</v>
      </c>
    </row>
    <row r="146" spans="1:8" x14ac:dyDescent="0.25">
      <c r="A146" s="20" t="s">
        <v>53</v>
      </c>
      <c r="B146" s="20"/>
      <c r="C146" s="23">
        <f t="shared" ref="C146:H146" si="32">C143+C144+C145</f>
        <v>0</v>
      </c>
      <c r="D146" s="23">
        <f t="shared" si="32"/>
        <v>0</v>
      </c>
      <c r="E146" s="23">
        <f t="shared" si="32"/>
        <v>0</v>
      </c>
      <c r="F146" s="23">
        <f t="shared" si="32"/>
        <v>0</v>
      </c>
      <c r="G146" s="23">
        <f t="shared" si="32"/>
        <v>0</v>
      </c>
      <c r="H146" s="23">
        <f t="shared" si="32"/>
        <v>0</v>
      </c>
    </row>
    <row r="147" spans="1:8" x14ac:dyDescent="0.25">
      <c r="A147" s="18" t="s">
        <v>58</v>
      </c>
      <c r="B147" s="18"/>
      <c r="C147" s="12">
        <v>0</v>
      </c>
      <c r="D147" s="12"/>
      <c r="E147" s="12"/>
      <c r="F147" s="12"/>
      <c r="G147" s="12"/>
      <c r="H147" s="12">
        <f>H73</f>
        <v>0</v>
      </c>
    </row>
    <row r="148" spans="1:8" x14ac:dyDescent="0.25">
      <c r="A148" s="18" t="s">
        <v>59</v>
      </c>
      <c r="B148" s="18"/>
      <c r="C148" s="12">
        <v>3902612847</v>
      </c>
      <c r="D148" s="12">
        <v>3005820612</v>
      </c>
      <c r="E148" s="12">
        <v>3207059422</v>
      </c>
      <c r="F148" s="12">
        <v>3391375126</v>
      </c>
      <c r="G148" s="12">
        <v>3577115457</v>
      </c>
      <c r="H148" s="12">
        <v>3683315584</v>
      </c>
    </row>
    <row r="149" spans="1:8" x14ac:dyDescent="0.25">
      <c r="A149" s="18" t="s">
        <v>60</v>
      </c>
      <c r="B149" s="18"/>
      <c r="C149" s="12"/>
      <c r="D149" s="12"/>
      <c r="E149" s="12"/>
      <c r="F149" s="12"/>
      <c r="G149" s="12"/>
      <c r="H149" s="12"/>
    </row>
    <row r="150" spans="1:8" x14ac:dyDescent="0.25">
      <c r="A150" s="18" t="s">
        <v>61</v>
      </c>
      <c r="B150" s="18"/>
      <c r="C150" s="12">
        <v>116956903</v>
      </c>
      <c r="D150" s="12">
        <v>116956903</v>
      </c>
      <c r="E150" s="12">
        <v>116956903</v>
      </c>
      <c r="F150" s="12">
        <v>116956903</v>
      </c>
      <c r="G150" s="12">
        <v>116956903</v>
      </c>
      <c r="H150" s="12">
        <v>116956903</v>
      </c>
    </row>
    <row r="151" spans="1:8" s="31" customFormat="1" x14ac:dyDescent="0.25">
      <c r="A151" s="20" t="s">
        <v>57</v>
      </c>
      <c r="B151" s="20"/>
      <c r="C151" s="23">
        <f t="shared" ref="C151:H151" si="33">SUM(C147:C150)</f>
        <v>4019569750</v>
      </c>
      <c r="D151" s="23">
        <f t="shared" si="33"/>
        <v>3122777515</v>
      </c>
      <c r="E151" s="23">
        <f t="shared" si="33"/>
        <v>3324016325</v>
      </c>
      <c r="F151" s="23">
        <f t="shared" si="33"/>
        <v>3508332029</v>
      </c>
      <c r="G151" s="23">
        <f t="shared" si="33"/>
        <v>3694072360</v>
      </c>
      <c r="H151" s="23">
        <f t="shared" si="33"/>
        <v>3800272487</v>
      </c>
    </row>
    <row r="152" spans="1:8" x14ac:dyDescent="0.25">
      <c r="A152" s="18" t="s">
        <v>63</v>
      </c>
      <c r="B152" s="18"/>
      <c r="C152" s="12"/>
      <c r="D152" s="12"/>
      <c r="E152" s="12"/>
      <c r="F152" s="12"/>
      <c r="G152" s="12"/>
      <c r="H152" s="12"/>
    </row>
    <row r="153" spans="1:8" x14ac:dyDescent="0.25">
      <c r="A153" s="18" t="s">
        <v>64</v>
      </c>
      <c r="B153" s="18"/>
      <c r="C153" s="12">
        <v>8903229872</v>
      </c>
      <c r="D153" s="12">
        <v>8710692446</v>
      </c>
      <c r="E153" s="12">
        <v>8751347144</v>
      </c>
      <c r="F153" s="12">
        <v>8806155119</v>
      </c>
      <c r="G153" s="12">
        <v>8960308589</v>
      </c>
      <c r="H153" s="12">
        <v>9114290202</v>
      </c>
    </row>
    <row r="154" spans="1:8" x14ac:dyDescent="0.25">
      <c r="A154" s="18" t="s">
        <v>65</v>
      </c>
      <c r="B154" s="18"/>
      <c r="C154" s="12">
        <v>5276440333</v>
      </c>
      <c r="D154" s="12">
        <v>5705613320</v>
      </c>
      <c r="E154" s="12">
        <v>6205078634</v>
      </c>
      <c r="F154" s="12">
        <v>6807534828</v>
      </c>
      <c r="G154" s="12">
        <v>7516300187</v>
      </c>
      <c r="H154" s="12">
        <v>8237647541</v>
      </c>
    </row>
    <row r="155" spans="1:8" x14ac:dyDescent="0.25">
      <c r="A155" s="18" t="s">
        <v>66</v>
      </c>
      <c r="B155" s="18"/>
      <c r="C155" s="12">
        <v>13555998063</v>
      </c>
      <c r="D155" s="12">
        <v>11058067329</v>
      </c>
      <c r="E155" s="12">
        <v>12629628408</v>
      </c>
      <c r="F155" s="12">
        <v>14256253540</v>
      </c>
      <c r="G155" s="12">
        <v>15595217507</v>
      </c>
      <c r="H155" s="12">
        <v>17725793034</v>
      </c>
    </row>
    <row r="156" spans="1:8" x14ac:dyDescent="0.25">
      <c r="A156" s="18" t="s">
        <v>67</v>
      </c>
      <c r="B156" s="18"/>
      <c r="C156" s="12">
        <v>7442686757</v>
      </c>
      <c r="D156" s="12">
        <v>7432475996</v>
      </c>
      <c r="E156" s="12">
        <v>9279107492</v>
      </c>
      <c r="F156" s="12">
        <v>8668023551</v>
      </c>
      <c r="G156" s="12">
        <v>9472647826</v>
      </c>
      <c r="H156" s="12">
        <v>10975987007</v>
      </c>
    </row>
    <row r="157" spans="1:8" x14ac:dyDescent="0.25">
      <c r="A157" s="18" t="s">
        <v>68</v>
      </c>
      <c r="B157" s="18"/>
      <c r="C157" s="12"/>
      <c r="D157" s="12"/>
      <c r="E157" s="12"/>
      <c r="F157" s="12"/>
      <c r="G157" s="12"/>
      <c r="H157" s="12"/>
    </row>
    <row r="158" spans="1:8" s="31" customFormat="1" x14ac:dyDescent="0.25">
      <c r="A158" s="20" t="s">
        <v>62</v>
      </c>
      <c r="B158" s="20"/>
      <c r="C158" s="23">
        <f t="shared" ref="C158:H158" si="34">SUM(C152:C157)</f>
        <v>35178355025</v>
      </c>
      <c r="D158" s="23">
        <f t="shared" si="34"/>
        <v>32906849091</v>
      </c>
      <c r="E158" s="23">
        <f t="shared" si="34"/>
        <v>36865161678</v>
      </c>
      <c r="F158" s="23">
        <f t="shared" si="34"/>
        <v>38537967038</v>
      </c>
      <c r="G158" s="23">
        <f t="shared" si="34"/>
        <v>41544474109</v>
      </c>
      <c r="H158" s="23">
        <f t="shared" si="34"/>
        <v>46053717784</v>
      </c>
    </row>
    <row r="159" spans="1:8" x14ac:dyDescent="0.25">
      <c r="A159" s="18" t="s">
        <v>70</v>
      </c>
      <c r="B159" s="18"/>
      <c r="C159" s="12"/>
      <c r="D159" s="12"/>
      <c r="E159" s="12"/>
      <c r="F159" s="12"/>
      <c r="G159" s="12"/>
      <c r="H159" s="12"/>
    </row>
    <row r="160" spans="1:8" x14ac:dyDescent="0.25">
      <c r="A160" s="18" t="s">
        <v>71</v>
      </c>
      <c r="B160" s="18"/>
      <c r="C160" s="12">
        <v>35927415</v>
      </c>
      <c r="D160" s="12">
        <v>35927415</v>
      </c>
      <c r="E160" s="12">
        <v>35927415</v>
      </c>
      <c r="F160" s="12">
        <v>35927415</v>
      </c>
      <c r="G160" s="12">
        <v>43877415</v>
      </c>
      <c r="H160" s="12">
        <v>43877415</v>
      </c>
    </row>
    <row r="161" spans="1:8" s="31" customFormat="1" x14ac:dyDescent="0.25">
      <c r="A161" s="20" t="s">
        <v>69</v>
      </c>
      <c r="B161" s="20"/>
      <c r="C161" s="23">
        <f t="shared" ref="C161:H161" si="35">SUM(C159:C160)</f>
        <v>35927415</v>
      </c>
      <c r="D161" s="23">
        <f t="shared" si="35"/>
        <v>35927415</v>
      </c>
      <c r="E161" s="23">
        <f t="shared" si="35"/>
        <v>35927415</v>
      </c>
      <c r="F161" s="23">
        <f t="shared" si="35"/>
        <v>35927415</v>
      </c>
      <c r="G161" s="23">
        <f t="shared" si="35"/>
        <v>43877415</v>
      </c>
      <c r="H161" s="23">
        <f t="shared" si="35"/>
        <v>43877415</v>
      </c>
    </row>
    <row r="162" spans="1:8" s="31" customFormat="1" x14ac:dyDescent="0.25">
      <c r="A162" s="20" t="s">
        <v>72</v>
      </c>
      <c r="B162" s="20"/>
      <c r="C162" s="23">
        <f t="shared" ref="C162:H162" si="36">C146+C151+C158+C161</f>
        <v>39233852190</v>
      </c>
      <c r="D162" s="23">
        <f t="shared" si="36"/>
        <v>36065554021</v>
      </c>
      <c r="E162" s="23">
        <f t="shared" si="36"/>
        <v>40225105418</v>
      </c>
      <c r="F162" s="23">
        <f t="shared" si="36"/>
        <v>42082226482</v>
      </c>
      <c r="G162" s="23">
        <f t="shared" si="36"/>
        <v>45282423884</v>
      </c>
      <c r="H162" s="23">
        <f t="shared" si="36"/>
        <v>49897867686</v>
      </c>
    </row>
    <row r="163" spans="1:8" x14ac:dyDescent="0.25">
      <c r="A163" s="18" t="s">
        <v>73</v>
      </c>
      <c r="B163" s="18"/>
      <c r="C163" s="12"/>
      <c r="D163" s="12"/>
      <c r="E163" s="12"/>
      <c r="F163" s="12"/>
      <c r="G163" s="12"/>
      <c r="H163" s="12"/>
    </row>
    <row r="164" spans="1:8" x14ac:dyDescent="0.25">
      <c r="A164" s="18" t="s">
        <v>75</v>
      </c>
      <c r="B164" s="18"/>
      <c r="C164" s="12"/>
      <c r="D164" s="12"/>
      <c r="E164" s="12"/>
      <c r="F164" s="12"/>
      <c r="G164" s="12"/>
      <c r="H164" s="12"/>
    </row>
    <row r="165" spans="1:8" x14ac:dyDescent="0.25">
      <c r="A165" s="18" t="s">
        <v>76</v>
      </c>
      <c r="B165" s="18"/>
      <c r="C165" s="12">
        <v>1276115961</v>
      </c>
      <c r="D165" s="12">
        <v>799901227</v>
      </c>
      <c r="E165" s="12">
        <v>366789793</v>
      </c>
      <c r="F165" s="12">
        <v>385021917</v>
      </c>
      <c r="G165" s="12">
        <v>446046175</v>
      </c>
      <c r="H165" s="12">
        <v>452956963</v>
      </c>
    </row>
    <row r="166" spans="1:8" x14ac:dyDescent="0.25">
      <c r="A166" s="18" t="s">
        <v>77</v>
      </c>
      <c r="B166" s="18"/>
      <c r="C166" s="12"/>
      <c r="D166" s="12"/>
      <c r="E166" s="12"/>
      <c r="F166" s="12"/>
      <c r="G166" s="12"/>
      <c r="H166" s="12"/>
    </row>
    <row r="167" spans="1:8" x14ac:dyDescent="0.25">
      <c r="A167" s="18" t="s">
        <v>78</v>
      </c>
      <c r="B167" s="18"/>
      <c r="C167" s="12"/>
      <c r="D167" s="12"/>
      <c r="E167" s="12"/>
      <c r="F167" s="12"/>
      <c r="G167" s="12"/>
      <c r="H167" s="12"/>
    </row>
    <row r="168" spans="1:8" s="31" customFormat="1" x14ac:dyDescent="0.25">
      <c r="A168" s="20" t="s">
        <v>74</v>
      </c>
      <c r="B168" s="20"/>
      <c r="C168" s="23">
        <f t="shared" ref="C168:H168" si="37">SUM(C163:C167)</f>
        <v>1276115961</v>
      </c>
      <c r="D168" s="23">
        <f t="shared" si="37"/>
        <v>799901227</v>
      </c>
      <c r="E168" s="23">
        <f t="shared" si="37"/>
        <v>366789793</v>
      </c>
      <c r="F168" s="23">
        <f t="shared" si="37"/>
        <v>385021917</v>
      </c>
      <c r="G168" s="23">
        <f t="shared" si="37"/>
        <v>446046175</v>
      </c>
      <c r="H168" s="23">
        <f t="shared" si="37"/>
        <v>452956963</v>
      </c>
    </row>
    <row r="169" spans="1:8" x14ac:dyDescent="0.25">
      <c r="A169" s="18" t="s">
        <v>80</v>
      </c>
      <c r="B169" s="18"/>
      <c r="C169" s="12"/>
      <c r="D169" s="12"/>
      <c r="E169" s="12"/>
      <c r="F169" s="12"/>
      <c r="G169" s="12"/>
      <c r="H169" s="12"/>
    </row>
    <row r="170" spans="1:8" x14ac:dyDescent="0.25">
      <c r="A170" s="18" t="s">
        <v>81</v>
      </c>
      <c r="B170" s="18"/>
      <c r="C170" s="12">
        <v>22848204965</v>
      </c>
      <c r="D170" s="12">
        <v>25671473802</v>
      </c>
      <c r="E170" s="12">
        <v>29529212142</v>
      </c>
      <c r="F170" s="12">
        <v>33439574490</v>
      </c>
      <c r="G170" s="12">
        <v>37603200986</v>
      </c>
      <c r="H170" s="12">
        <v>41164973649</v>
      </c>
    </row>
    <row r="171" spans="1:8" x14ac:dyDescent="0.25">
      <c r="A171" s="18" t="s">
        <v>82</v>
      </c>
      <c r="B171" s="18"/>
      <c r="C171" s="12">
        <v>865321111</v>
      </c>
      <c r="D171" s="12">
        <v>1066072395</v>
      </c>
      <c r="E171" s="12">
        <v>1050858578</v>
      </c>
      <c r="F171" s="12">
        <v>994971405</v>
      </c>
      <c r="G171" s="12">
        <v>907780942</v>
      </c>
      <c r="H171" s="12">
        <v>1077370598</v>
      </c>
    </row>
    <row r="172" spans="1:8" s="31" customFormat="1" x14ac:dyDescent="0.25">
      <c r="A172" s="20" t="s">
        <v>79</v>
      </c>
      <c r="B172" s="20"/>
      <c r="C172" s="23">
        <f t="shared" ref="C172:H172" si="38">SUM(C169:C171)</f>
        <v>23713526076</v>
      </c>
      <c r="D172" s="23">
        <f t="shared" si="38"/>
        <v>26737546197</v>
      </c>
      <c r="E172" s="23">
        <f t="shared" si="38"/>
        <v>30580070720</v>
      </c>
      <c r="F172" s="23">
        <f t="shared" si="38"/>
        <v>34434545895</v>
      </c>
      <c r="G172" s="23">
        <f t="shared" si="38"/>
        <v>38510981928</v>
      </c>
      <c r="H172" s="23">
        <f t="shared" si="38"/>
        <v>42242344247</v>
      </c>
    </row>
    <row r="173" spans="1:8" s="31" customFormat="1" x14ac:dyDescent="0.25">
      <c r="A173" s="20" t="s">
        <v>83</v>
      </c>
      <c r="B173" s="20"/>
      <c r="C173" s="23">
        <f t="shared" ref="C173:H173" si="39">C168+C172</f>
        <v>24989642037</v>
      </c>
      <c r="D173" s="23">
        <f t="shared" si="39"/>
        <v>27537447424</v>
      </c>
      <c r="E173" s="23">
        <f t="shared" si="39"/>
        <v>30946860513</v>
      </c>
      <c r="F173" s="23">
        <f t="shared" si="39"/>
        <v>34819567812</v>
      </c>
      <c r="G173" s="23">
        <f t="shared" si="39"/>
        <v>38957028103</v>
      </c>
      <c r="H173" s="23">
        <f t="shared" si="39"/>
        <v>42695301210</v>
      </c>
    </row>
    <row r="174" spans="1:8" x14ac:dyDescent="0.25">
      <c r="A174" s="18" t="s">
        <v>84</v>
      </c>
      <c r="B174" s="18"/>
      <c r="C174" s="12"/>
      <c r="D174" s="12"/>
      <c r="E174" s="12"/>
      <c r="F174" s="12"/>
      <c r="G174" s="12"/>
      <c r="H174" s="12"/>
    </row>
    <row r="175" spans="1:8" x14ac:dyDescent="0.25">
      <c r="A175" s="18" t="s">
        <v>85</v>
      </c>
      <c r="B175" s="18"/>
      <c r="C175" s="12"/>
      <c r="D175" s="12"/>
      <c r="E175" s="12"/>
      <c r="F175" s="12"/>
      <c r="G175" s="12"/>
      <c r="H175" s="12"/>
    </row>
    <row r="176" spans="1:8" x14ac:dyDescent="0.25">
      <c r="A176" s="18" t="s">
        <v>86</v>
      </c>
      <c r="B176" s="18"/>
      <c r="C176" s="12">
        <v>69473401</v>
      </c>
      <c r="D176" s="12">
        <v>58004734</v>
      </c>
      <c r="E176" s="12">
        <v>83215255</v>
      </c>
      <c r="F176" s="12">
        <v>41938703</v>
      </c>
      <c r="G176" s="12">
        <v>41430720</v>
      </c>
      <c r="H176" s="12">
        <v>66504184</v>
      </c>
    </row>
    <row r="177" spans="1:8" s="31" customFormat="1" x14ac:dyDescent="0.25">
      <c r="A177" s="20" t="s">
        <v>87</v>
      </c>
      <c r="B177" s="20"/>
      <c r="C177" s="23">
        <f t="shared" ref="C177:H177" si="40">SUM(C174:C176)</f>
        <v>69473401</v>
      </c>
      <c r="D177" s="23">
        <f t="shared" si="40"/>
        <v>58004734</v>
      </c>
      <c r="E177" s="23">
        <f t="shared" si="40"/>
        <v>83215255</v>
      </c>
      <c r="F177" s="23">
        <f t="shared" si="40"/>
        <v>41938703</v>
      </c>
      <c r="G177" s="23">
        <f t="shared" si="40"/>
        <v>41430720</v>
      </c>
      <c r="H177" s="23">
        <f t="shared" si="40"/>
        <v>66504184</v>
      </c>
    </row>
    <row r="178" spans="1:8" x14ac:dyDescent="0.25">
      <c r="A178" s="18" t="s">
        <v>88</v>
      </c>
      <c r="B178" s="18"/>
      <c r="C178" s="12"/>
      <c r="D178" s="12"/>
      <c r="E178" s="12"/>
      <c r="F178" s="12"/>
      <c r="G178" s="12"/>
      <c r="H178" s="12"/>
    </row>
    <row r="179" spans="1:8" s="31" customFormat="1" x14ac:dyDescent="0.25">
      <c r="A179" s="20" t="s">
        <v>89</v>
      </c>
      <c r="B179" s="20"/>
      <c r="C179" s="23">
        <f t="shared" ref="C179:H179" si="41">C177+C173+C162</f>
        <v>64292967628</v>
      </c>
      <c r="D179" s="23">
        <f t="shared" si="41"/>
        <v>63661006179</v>
      </c>
      <c r="E179" s="23">
        <f t="shared" si="41"/>
        <v>71255181186</v>
      </c>
      <c r="F179" s="23">
        <f t="shared" si="41"/>
        <v>76943732997</v>
      </c>
      <c r="G179" s="23">
        <f t="shared" si="41"/>
        <v>84280882707</v>
      </c>
      <c r="H179" s="23">
        <f t="shared" si="41"/>
        <v>92659673080</v>
      </c>
    </row>
    <row r="180" spans="1:8" x14ac:dyDescent="0.25">
      <c r="A180" s="28"/>
      <c r="B180" s="28"/>
      <c r="D180" s="21"/>
      <c r="E180" s="21"/>
      <c r="F180" s="21"/>
      <c r="G180" s="21"/>
      <c r="H180" s="21"/>
    </row>
    <row r="181" spans="1:8" ht="15.6" x14ac:dyDescent="0.3">
      <c r="A181" s="17" t="s">
        <v>170</v>
      </c>
      <c r="B181" s="17"/>
      <c r="C181" s="17"/>
      <c r="D181" s="17"/>
      <c r="E181" s="17"/>
      <c r="F181" s="17"/>
      <c r="G181" s="17"/>
      <c r="H181" s="17"/>
    </row>
    <row r="182" spans="1:8" x14ac:dyDescent="0.25">
      <c r="D182" s="21"/>
      <c r="E182" s="21"/>
      <c r="F182" s="21"/>
      <c r="G182" s="21"/>
      <c r="H182" s="21"/>
    </row>
    <row r="183" spans="1:8" x14ac:dyDescent="0.25">
      <c r="A183" s="32" t="s">
        <v>54</v>
      </c>
      <c r="B183" s="32"/>
      <c r="C183" s="12">
        <f t="shared" ref="C183:H185" si="42">C143+C69</f>
        <v>0</v>
      </c>
      <c r="D183" s="12">
        <f t="shared" si="42"/>
        <v>0</v>
      </c>
      <c r="E183" s="12">
        <f t="shared" si="42"/>
        <v>0</v>
      </c>
      <c r="F183" s="12">
        <f t="shared" si="42"/>
        <v>0</v>
      </c>
      <c r="G183" s="12">
        <f t="shared" si="42"/>
        <v>0</v>
      </c>
      <c r="H183" s="12">
        <f t="shared" si="42"/>
        <v>0</v>
      </c>
    </row>
    <row r="184" spans="1:8" x14ac:dyDescent="0.25">
      <c r="A184" s="32" t="s">
        <v>55</v>
      </c>
      <c r="B184" s="32"/>
      <c r="C184" s="12">
        <f t="shared" si="42"/>
        <v>0</v>
      </c>
      <c r="D184" s="12">
        <f t="shared" si="42"/>
        <v>0</v>
      </c>
      <c r="E184" s="12">
        <f t="shared" si="42"/>
        <v>0</v>
      </c>
      <c r="F184" s="12">
        <f t="shared" si="42"/>
        <v>0</v>
      </c>
      <c r="G184" s="12">
        <f t="shared" si="42"/>
        <v>0</v>
      </c>
      <c r="H184" s="12">
        <f t="shared" si="42"/>
        <v>0</v>
      </c>
    </row>
    <row r="185" spans="1:8" x14ac:dyDescent="0.25">
      <c r="A185" s="32" t="s">
        <v>56</v>
      </c>
      <c r="B185" s="32"/>
      <c r="C185" s="12">
        <f t="shared" si="42"/>
        <v>0</v>
      </c>
      <c r="D185" s="12">
        <f t="shared" si="42"/>
        <v>0</v>
      </c>
      <c r="E185" s="12">
        <f t="shared" si="42"/>
        <v>0</v>
      </c>
      <c r="F185" s="12">
        <f t="shared" si="42"/>
        <v>0</v>
      </c>
      <c r="G185" s="12">
        <f t="shared" si="42"/>
        <v>0</v>
      </c>
      <c r="H185" s="12">
        <f t="shared" si="42"/>
        <v>0</v>
      </c>
    </row>
    <row r="186" spans="1:8" s="31" customFormat="1" x14ac:dyDescent="0.25">
      <c r="A186" s="31" t="s">
        <v>53</v>
      </c>
      <c r="C186" s="23">
        <f t="shared" ref="C186:H186" si="43">SUM(C183:C185)</f>
        <v>0</v>
      </c>
      <c r="D186" s="23">
        <f t="shared" si="43"/>
        <v>0</v>
      </c>
      <c r="E186" s="23">
        <f t="shared" si="43"/>
        <v>0</v>
      </c>
      <c r="F186" s="23">
        <f t="shared" si="43"/>
        <v>0</v>
      </c>
      <c r="G186" s="23">
        <f t="shared" si="43"/>
        <v>0</v>
      </c>
      <c r="H186" s="23">
        <f t="shared" si="43"/>
        <v>0</v>
      </c>
    </row>
    <row r="187" spans="1:8" x14ac:dyDescent="0.25">
      <c r="A187" s="32" t="s">
        <v>58</v>
      </c>
      <c r="B187" s="32"/>
      <c r="C187" s="12">
        <f t="shared" ref="C187:H190" si="44">C147+C73</f>
        <v>0</v>
      </c>
      <c r="D187" s="12">
        <f t="shared" si="44"/>
        <v>0</v>
      </c>
      <c r="E187" s="12">
        <f t="shared" si="44"/>
        <v>0</v>
      </c>
      <c r="F187" s="12">
        <f t="shared" si="44"/>
        <v>0</v>
      </c>
      <c r="G187" s="12">
        <f t="shared" si="44"/>
        <v>0</v>
      </c>
      <c r="H187" s="12">
        <f t="shared" si="44"/>
        <v>0</v>
      </c>
    </row>
    <row r="188" spans="1:8" x14ac:dyDescent="0.25">
      <c r="A188" s="32" t="s">
        <v>59</v>
      </c>
      <c r="B188" s="32"/>
      <c r="C188" s="12">
        <f t="shared" si="44"/>
        <v>4189565007</v>
      </c>
      <c r="D188" s="12">
        <f t="shared" si="44"/>
        <v>3198366778</v>
      </c>
      <c r="E188" s="12">
        <f t="shared" si="44"/>
        <v>3646726843</v>
      </c>
      <c r="F188" s="12">
        <f t="shared" si="44"/>
        <v>3788797311</v>
      </c>
      <c r="G188" s="12">
        <f t="shared" si="44"/>
        <v>3829370645</v>
      </c>
      <c r="H188" s="12">
        <f t="shared" si="44"/>
        <v>4001767711</v>
      </c>
    </row>
    <row r="189" spans="1:8" x14ac:dyDescent="0.25">
      <c r="A189" s="32" t="s">
        <v>60</v>
      </c>
      <c r="B189" s="32"/>
      <c r="C189" s="12">
        <f t="shared" si="44"/>
        <v>0</v>
      </c>
      <c r="D189" s="12">
        <f t="shared" si="44"/>
        <v>0</v>
      </c>
      <c r="E189" s="12">
        <f t="shared" si="44"/>
        <v>0</v>
      </c>
      <c r="F189" s="12">
        <f t="shared" si="44"/>
        <v>0</v>
      </c>
      <c r="G189" s="12">
        <f t="shared" si="44"/>
        <v>0</v>
      </c>
      <c r="H189" s="12">
        <f t="shared" si="44"/>
        <v>0</v>
      </c>
    </row>
    <row r="190" spans="1:8" x14ac:dyDescent="0.25">
      <c r="A190" s="32" t="s">
        <v>61</v>
      </c>
      <c r="B190" s="32"/>
      <c r="C190" s="12">
        <f t="shared" si="44"/>
        <v>116956903</v>
      </c>
      <c r="D190" s="12">
        <f t="shared" si="44"/>
        <v>116956903</v>
      </c>
      <c r="E190" s="12">
        <f t="shared" si="44"/>
        <v>116956903</v>
      </c>
      <c r="F190" s="12">
        <f t="shared" si="44"/>
        <v>116956903</v>
      </c>
      <c r="G190" s="12">
        <f t="shared" si="44"/>
        <v>116956903</v>
      </c>
      <c r="H190" s="12">
        <f t="shared" si="44"/>
        <v>116956903</v>
      </c>
    </row>
    <row r="191" spans="1:8" s="31" customFormat="1" x14ac:dyDescent="0.25">
      <c r="A191" s="31" t="s">
        <v>57</v>
      </c>
      <c r="C191" s="23">
        <f t="shared" ref="C191:H191" si="45">SUM(C187:C190)</f>
        <v>4306521910</v>
      </c>
      <c r="D191" s="23">
        <f t="shared" si="45"/>
        <v>3315323681</v>
      </c>
      <c r="E191" s="23">
        <f t="shared" si="45"/>
        <v>3763683746</v>
      </c>
      <c r="F191" s="23">
        <f t="shared" si="45"/>
        <v>3905754214</v>
      </c>
      <c r="G191" s="23">
        <f t="shared" si="45"/>
        <v>3946327548</v>
      </c>
      <c r="H191" s="23">
        <f t="shared" si="45"/>
        <v>4118724614</v>
      </c>
    </row>
    <row r="192" spans="1:8" x14ac:dyDescent="0.25">
      <c r="A192" s="32" t="s">
        <v>63</v>
      </c>
      <c r="B192" s="32"/>
      <c r="C192" s="12">
        <f t="shared" ref="C192:H207" si="46">C152+C78</f>
        <v>312851031</v>
      </c>
      <c r="D192" s="12">
        <f t="shared" si="46"/>
        <v>558160031</v>
      </c>
      <c r="E192" s="12">
        <f t="shared" si="46"/>
        <v>558160031</v>
      </c>
      <c r="F192" s="12">
        <f t="shared" si="46"/>
        <v>558160031</v>
      </c>
      <c r="G192" s="12">
        <f t="shared" si="46"/>
        <v>558160031</v>
      </c>
      <c r="H192" s="12">
        <f t="shared" si="46"/>
        <v>578160031</v>
      </c>
    </row>
    <row r="193" spans="1:8" x14ac:dyDescent="0.25">
      <c r="A193" s="32" t="s">
        <v>64</v>
      </c>
      <c r="B193" s="32"/>
      <c r="C193" s="12">
        <f t="shared" si="46"/>
        <v>9394306788</v>
      </c>
      <c r="D193" s="12">
        <f t="shared" si="46"/>
        <v>9165023881</v>
      </c>
      <c r="E193" s="12">
        <f t="shared" si="46"/>
        <v>9165023881</v>
      </c>
      <c r="F193" s="12">
        <f t="shared" si="46"/>
        <v>11452516261</v>
      </c>
      <c r="G193" s="12">
        <f t="shared" si="46"/>
        <v>11457227937</v>
      </c>
      <c r="H193" s="12">
        <f t="shared" si="46"/>
        <v>11466055987</v>
      </c>
    </row>
    <row r="194" spans="1:8" x14ac:dyDescent="0.25">
      <c r="A194" s="32" t="s">
        <v>65</v>
      </c>
      <c r="B194" s="32"/>
      <c r="C194" s="12">
        <f t="shared" si="46"/>
        <v>11239805142</v>
      </c>
      <c r="D194" s="12">
        <f t="shared" si="46"/>
        <v>13506614456</v>
      </c>
      <c r="E194" s="12">
        <f t="shared" si="46"/>
        <v>16613122993</v>
      </c>
      <c r="F194" s="12">
        <f t="shared" si="46"/>
        <v>14632778628</v>
      </c>
      <c r="G194" s="12">
        <f t="shared" si="46"/>
        <v>17052036272</v>
      </c>
      <c r="H194" s="12">
        <f t="shared" si="46"/>
        <v>18583240339</v>
      </c>
    </row>
    <row r="195" spans="1:8" x14ac:dyDescent="0.25">
      <c r="A195" s="32" t="s">
        <v>66</v>
      </c>
      <c r="B195" s="32"/>
      <c r="C195" s="12">
        <f t="shared" si="46"/>
        <v>22530665787</v>
      </c>
      <c r="D195" s="12">
        <f t="shared" si="46"/>
        <v>22067414716</v>
      </c>
      <c r="E195" s="12">
        <f t="shared" si="46"/>
        <v>24328628539</v>
      </c>
      <c r="F195" s="12">
        <f t="shared" si="46"/>
        <v>27459777567</v>
      </c>
      <c r="G195" s="12">
        <f t="shared" si="46"/>
        <v>30880239754</v>
      </c>
      <c r="H195" s="12">
        <f t="shared" si="46"/>
        <v>34795312904</v>
      </c>
    </row>
    <row r="196" spans="1:8" x14ac:dyDescent="0.25">
      <c r="A196" s="32" t="s">
        <v>67</v>
      </c>
      <c r="B196" s="32"/>
      <c r="C196" s="12">
        <f t="shared" si="46"/>
        <v>12027491939</v>
      </c>
      <c r="D196" s="12">
        <f t="shared" si="46"/>
        <v>11701563930</v>
      </c>
      <c r="E196" s="12">
        <f t="shared" si="46"/>
        <v>14341893540</v>
      </c>
      <c r="F196" s="12">
        <f t="shared" si="46"/>
        <v>14557595874</v>
      </c>
      <c r="G196" s="12">
        <f t="shared" si="46"/>
        <v>15286034374</v>
      </c>
      <c r="H196" s="12">
        <f t="shared" si="46"/>
        <v>16367072038</v>
      </c>
    </row>
    <row r="197" spans="1:8" x14ac:dyDescent="0.25">
      <c r="A197" s="32" t="s">
        <v>68</v>
      </c>
      <c r="B197" s="32"/>
      <c r="C197" s="12">
        <f t="shared" si="46"/>
        <v>237974239</v>
      </c>
      <c r="D197" s="12">
        <f t="shared" si="46"/>
        <v>663740073</v>
      </c>
      <c r="E197" s="12">
        <f t="shared" si="46"/>
        <v>164653319</v>
      </c>
      <c r="F197" s="12">
        <f t="shared" si="46"/>
        <v>248793333</v>
      </c>
      <c r="G197" s="12">
        <f t="shared" si="46"/>
        <v>72076859</v>
      </c>
      <c r="H197" s="12">
        <f t="shared" si="46"/>
        <v>311070713</v>
      </c>
    </row>
    <row r="198" spans="1:8" s="31" customFormat="1" x14ac:dyDescent="0.25">
      <c r="A198" s="31" t="s">
        <v>62</v>
      </c>
      <c r="C198" s="23">
        <f t="shared" si="46"/>
        <v>55743094926</v>
      </c>
      <c r="D198" s="23">
        <f t="shared" si="46"/>
        <v>57662517087</v>
      </c>
      <c r="E198" s="23">
        <f t="shared" si="46"/>
        <v>65171482303</v>
      </c>
      <c r="F198" s="23">
        <f t="shared" si="46"/>
        <v>68909621694</v>
      </c>
      <c r="G198" s="23">
        <f t="shared" si="46"/>
        <v>75305775227</v>
      </c>
      <c r="H198" s="23">
        <f t="shared" si="46"/>
        <v>82100912012</v>
      </c>
    </row>
    <row r="199" spans="1:8" x14ac:dyDescent="0.25">
      <c r="A199" s="32" t="s">
        <v>70</v>
      </c>
      <c r="B199" s="32"/>
      <c r="C199" s="12">
        <f t="shared" si="46"/>
        <v>219700000</v>
      </c>
      <c r="D199" s="12">
        <f t="shared" si="46"/>
        <v>219700000</v>
      </c>
      <c r="E199" s="12">
        <f t="shared" si="46"/>
        <v>219700000</v>
      </c>
      <c r="F199" s="12">
        <f t="shared" si="46"/>
        <v>219700000</v>
      </c>
      <c r="G199" s="12">
        <f t="shared" si="46"/>
        <v>219700000</v>
      </c>
      <c r="H199" s="12">
        <f t="shared" si="46"/>
        <v>219700000</v>
      </c>
    </row>
    <row r="200" spans="1:8" x14ac:dyDescent="0.25">
      <c r="A200" s="32" t="s">
        <v>71</v>
      </c>
      <c r="B200" s="32"/>
      <c r="C200" s="12">
        <f t="shared" si="46"/>
        <v>1961625734</v>
      </c>
      <c r="D200" s="12">
        <f t="shared" si="46"/>
        <v>1899109508</v>
      </c>
      <c r="E200" s="12">
        <f t="shared" si="46"/>
        <v>1801351995</v>
      </c>
      <c r="F200" s="12">
        <f t="shared" si="46"/>
        <v>1665662227</v>
      </c>
      <c r="G200" s="12">
        <f t="shared" si="46"/>
        <v>1539930013</v>
      </c>
      <c r="H200" s="12">
        <f t="shared" si="46"/>
        <v>1386530122</v>
      </c>
    </row>
    <row r="201" spans="1:8" s="31" customFormat="1" x14ac:dyDescent="0.25">
      <c r="A201" s="31" t="s">
        <v>69</v>
      </c>
      <c r="C201" s="24">
        <f t="shared" si="46"/>
        <v>2181325734</v>
      </c>
      <c r="D201" s="24">
        <f t="shared" si="46"/>
        <v>2118809508</v>
      </c>
      <c r="E201" s="24">
        <f t="shared" si="46"/>
        <v>2021051995</v>
      </c>
      <c r="F201" s="24">
        <f t="shared" si="46"/>
        <v>1885362227</v>
      </c>
      <c r="G201" s="24">
        <f t="shared" si="46"/>
        <v>1759630013</v>
      </c>
      <c r="H201" s="24">
        <f t="shared" si="46"/>
        <v>1606230122</v>
      </c>
    </row>
    <row r="202" spans="1:8" x14ac:dyDescent="0.25">
      <c r="A202" s="31" t="s">
        <v>72</v>
      </c>
      <c r="B202" s="31"/>
      <c r="C202" s="23">
        <f t="shared" si="46"/>
        <v>62230942570</v>
      </c>
      <c r="D202" s="23">
        <f t="shared" si="46"/>
        <v>63096650276</v>
      </c>
      <c r="E202" s="23">
        <f t="shared" si="46"/>
        <v>70956218044</v>
      </c>
      <c r="F202" s="23">
        <f t="shared" si="46"/>
        <v>74700738135</v>
      </c>
      <c r="G202" s="23">
        <f t="shared" si="46"/>
        <v>81011732788</v>
      </c>
      <c r="H202" s="23">
        <f t="shared" si="46"/>
        <v>87825866748</v>
      </c>
    </row>
    <row r="203" spans="1:8" x14ac:dyDescent="0.25">
      <c r="A203" s="32" t="s">
        <v>73</v>
      </c>
      <c r="B203" s="32"/>
      <c r="C203" s="12">
        <f t="shared" si="46"/>
        <v>0</v>
      </c>
      <c r="D203" s="12">
        <f t="shared" si="46"/>
        <v>0</v>
      </c>
      <c r="E203" s="12">
        <f t="shared" si="46"/>
        <v>0</v>
      </c>
      <c r="F203" s="12">
        <f t="shared" si="46"/>
        <v>0</v>
      </c>
      <c r="G203" s="12">
        <f t="shared" si="46"/>
        <v>0</v>
      </c>
      <c r="H203" s="12">
        <f t="shared" si="46"/>
        <v>0</v>
      </c>
    </row>
    <row r="204" spans="1:8" x14ac:dyDescent="0.25">
      <c r="A204" s="32" t="s">
        <v>75</v>
      </c>
      <c r="B204" s="32"/>
      <c r="C204" s="12">
        <f t="shared" si="46"/>
        <v>0</v>
      </c>
      <c r="D204" s="12">
        <f t="shared" si="46"/>
        <v>0</v>
      </c>
      <c r="E204" s="12">
        <f t="shared" si="46"/>
        <v>0</v>
      </c>
      <c r="F204" s="12">
        <f t="shared" si="46"/>
        <v>0</v>
      </c>
      <c r="G204" s="12">
        <f t="shared" si="46"/>
        <v>0</v>
      </c>
      <c r="H204" s="12">
        <f t="shared" si="46"/>
        <v>0</v>
      </c>
    </row>
    <row r="205" spans="1:8" x14ac:dyDescent="0.25">
      <c r="A205" s="32" t="s">
        <v>76</v>
      </c>
      <c r="B205" s="32"/>
      <c r="C205" s="12">
        <f t="shared" si="46"/>
        <v>9943535474</v>
      </c>
      <c r="D205" s="12">
        <f t="shared" si="46"/>
        <v>12302677461</v>
      </c>
      <c r="E205" s="12">
        <f t="shared" si="46"/>
        <v>12310756014</v>
      </c>
      <c r="F205" s="12">
        <f t="shared" si="46"/>
        <v>13000890253</v>
      </c>
      <c r="G205" s="12">
        <f t="shared" si="46"/>
        <v>10612120315</v>
      </c>
      <c r="H205" s="12">
        <f t="shared" si="46"/>
        <v>10941842666</v>
      </c>
    </row>
    <row r="206" spans="1:8" x14ac:dyDescent="0.25">
      <c r="A206" s="32" t="s">
        <v>77</v>
      </c>
      <c r="B206" s="32"/>
      <c r="C206" s="12">
        <f t="shared" si="46"/>
        <v>0</v>
      </c>
      <c r="D206" s="12">
        <f t="shared" si="46"/>
        <v>0</v>
      </c>
      <c r="E206" s="12">
        <f t="shared" si="46"/>
        <v>0</v>
      </c>
      <c r="F206" s="12">
        <f t="shared" si="46"/>
        <v>0</v>
      </c>
      <c r="G206" s="12">
        <f t="shared" si="46"/>
        <v>3159703076</v>
      </c>
      <c r="H206" s="12">
        <f t="shared" si="46"/>
        <v>3596349024</v>
      </c>
    </row>
    <row r="207" spans="1:8" x14ac:dyDescent="0.25">
      <c r="A207" s="32" t="s">
        <v>78</v>
      </c>
      <c r="B207" s="32"/>
      <c r="C207" s="12">
        <f t="shared" si="46"/>
        <v>740252120</v>
      </c>
      <c r="D207" s="12">
        <f t="shared" si="46"/>
        <v>795555417</v>
      </c>
      <c r="E207" s="12">
        <f t="shared" si="46"/>
        <v>925701370</v>
      </c>
      <c r="F207" s="12">
        <f t="shared" si="46"/>
        <v>1933645639</v>
      </c>
      <c r="G207" s="12">
        <f t="shared" si="46"/>
        <v>2711940843</v>
      </c>
      <c r="H207" s="12">
        <f t="shared" si="46"/>
        <v>1863430506</v>
      </c>
    </row>
    <row r="208" spans="1:8" s="31" customFormat="1" x14ac:dyDescent="0.25">
      <c r="A208" s="31" t="s">
        <v>74</v>
      </c>
      <c r="C208" s="23">
        <f t="shared" ref="C208:H219" si="47">C168+C94</f>
        <v>10683787594</v>
      </c>
      <c r="D208" s="23">
        <f t="shared" si="47"/>
        <v>13098232878</v>
      </c>
      <c r="E208" s="23">
        <f t="shared" si="47"/>
        <v>13236457384</v>
      </c>
      <c r="F208" s="23">
        <f t="shared" si="47"/>
        <v>14934535892</v>
      </c>
      <c r="G208" s="23">
        <f t="shared" si="47"/>
        <v>16483764234</v>
      </c>
      <c r="H208" s="23">
        <f t="shared" si="47"/>
        <v>16401622196</v>
      </c>
    </row>
    <row r="209" spans="1:8" x14ac:dyDescent="0.25">
      <c r="A209" s="32" t="s">
        <v>80</v>
      </c>
      <c r="B209" s="32"/>
      <c r="C209" s="12">
        <f t="shared" si="47"/>
        <v>6572848542</v>
      </c>
      <c r="D209" s="12">
        <f t="shared" si="47"/>
        <v>7751081969</v>
      </c>
      <c r="E209" s="12">
        <f t="shared" si="47"/>
        <v>7738661652</v>
      </c>
      <c r="F209" s="12">
        <f t="shared" si="47"/>
        <v>5185483044</v>
      </c>
      <c r="G209" s="12">
        <f t="shared" si="47"/>
        <v>6212187549</v>
      </c>
      <c r="H209" s="12">
        <f t="shared" si="47"/>
        <v>9334294925</v>
      </c>
    </row>
    <row r="210" spans="1:8" x14ac:dyDescent="0.25">
      <c r="A210" s="32" t="s">
        <v>81</v>
      </c>
      <c r="B210" s="32"/>
      <c r="C210" s="12">
        <f t="shared" si="47"/>
        <v>125975918012</v>
      </c>
      <c r="D210" s="12">
        <f t="shared" si="47"/>
        <v>126068671972</v>
      </c>
      <c r="E210" s="12">
        <f t="shared" si="47"/>
        <v>138444323582</v>
      </c>
      <c r="F210" s="12">
        <f t="shared" si="47"/>
        <v>148341520649</v>
      </c>
      <c r="G210" s="12">
        <f t="shared" si="47"/>
        <v>163883292296</v>
      </c>
      <c r="H210" s="12">
        <f t="shared" si="47"/>
        <v>168807832910</v>
      </c>
    </row>
    <row r="211" spans="1:8" x14ac:dyDescent="0.25">
      <c r="A211" s="32" t="s">
        <v>82</v>
      </c>
      <c r="B211" s="32"/>
      <c r="C211" s="12">
        <f t="shared" si="47"/>
        <v>4632915286</v>
      </c>
      <c r="D211" s="12">
        <f t="shared" si="47"/>
        <v>4992143359</v>
      </c>
      <c r="E211" s="12">
        <f t="shared" si="47"/>
        <v>5492316611</v>
      </c>
      <c r="F211" s="12">
        <f t="shared" si="47"/>
        <v>19355575271</v>
      </c>
      <c r="G211" s="12">
        <f t="shared" si="47"/>
        <v>21086905493</v>
      </c>
      <c r="H211" s="12">
        <f t="shared" si="47"/>
        <v>42256070442</v>
      </c>
    </row>
    <row r="212" spans="1:8" s="31" customFormat="1" x14ac:dyDescent="0.25">
      <c r="A212" s="31" t="s">
        <v>79</v>
      </c>
      <c r="C212" s="24">
        <f t="shared" si="47"/>
        <v>137181681840</v>
      </c>
      <c r="D212" s="24">
        <f t="shared" si="47"/>
        <v>138811897300</v>
      </c>
      <c r="E212" s="24">
        <f t="shared" si="47"/>
        <v>151675301845</v>
      </c>
      <c r="F212" s="24">
        <f t="shared" si="47"/>
        <v>172882578964</v>
      </c>
      <c r="G212" s="24">
        <f t="shared" si="47"/>
        <v>191182385338</v>
      </c>
      <c r="H212" s="24">
        <f t="shared" si="47"/>
        <v>220398198277</v>
      </c>
    </row>
    <row r="213" spans="1:8" s="31" customFormat="1" x14ac:dyDescent="0.25">
      <c r="A213" s="31" t="s">
        <v>83</v>
      </c>
      <c r="C213" s="23">
        <f t="shared" si="47"/>
        <v>147865469434</v>
      </c>
      <c r="D213" s="23">
        <f t="shared" si="47"/>
        <v>151910130178</v>
      </c>
      <c r="E213" s="23">
        <f t="shared" si="47"/>
        <v>164911759229</v>
      </c>
      <c r="F213" s="23">
        <f t="shared" si="47"/>
        <v>187817114856</v>
      </c>
      <c r="G213" s="23">
        <f t="shared" si="47"/>
        <v>207666149572</v>
      </c>
      <c r="H213" s="23">
        <f t="shared" si="47"/>
        <v>236799820473</v>
      </c>
    </row>
    <row r="214" spans="1:8" x14ac:dyDescent="0.25">
      <c r="A214" s="32" t="s">
        <v>84</v>
      </c>
      <c r="B214" s="32"/>
      <c r="C214" s="12">
        <f t="shared" si="47"/>
        <v>0</v>
      </c>
      <c r="D214" s="12">
        <f t="shared" si="47"/>
        <v>0</v>
      </c>
      <c r="E214" s="12">
        <f t="shared" si="47"/>
        <v>0</v>
      </c>
      <c r="F214" s="12">
        <f t="shared" si="47"/>
        <v>0</v>
      </c>
      <c r="G214" s="12">
        <f t="shared" si="47"/>
        <v>0</v>
      </c>
      <c r="H214" s="12">
        <f t="shared" si="47"/>
        <v>0</v>
      </c>
    </row>
    <row r="215" spans="1:8" x14ac:dyDescent="0.25">
      <c r="A215" s="32" t="s">
        <v>85</v>
      </c>
      <c r="B215" s="32"/>
      <c r="C215" s="12">
        <f t="shared" si="47"/>
        <v>0</v>
      </c>
      <c r="D215" s="12">
        <f t="shared" si="47"/>
        <v>0</v>
      </c>
      <c r="E215" s="12">
        <f t="shared" si="47"/>
        <v>0</v>
      </c>
      <c r="F215" s="12">
        <f t="shared" si="47"/>
        <v>0</v>
      </c>
      <c r="G215" s="12">
        <f t="shared" si="47"/>
        <v>0</v>
      </c>
      <c r="H215" s="12">
        <f t="shared" si="47"/>
        <v>0</v>
      </c>
    </row>
    <row r="216" spans="1:8" x14ac:dyDescent="0.25">
      <c r="A216" s="32" t="s">
        <v>86</v>
      </c>
      <c r="B216" s="32"/>
      <c r="C216" s="12">
        <f t="shared" si="47"/>
        <v>7260486089</v>
      </c>
      <c r="D216" s="12">
        <f t="shared" si="47"/>
        <v>12484571856</v>
      </c>
      <c r="E216" s="12">
        <f t="shared" si="47"/>
        <v>6547055471</v>
      </c>
      <c r="F216" s="12">
        <f t="shared" si="47"/>
        <v>9301598319</v>
      </c>
      <c r="G216" s="12">
        <f t="shared" si="47"/>
        <v>6931883053</v>
      </c>
      <c r="H216" s="12">
        <f t="shared" si="47"/>
        <v>6526312227</v>
      </c>
    </row>
    <row r="217" spans="1:8" s="31" customFormat="1" x14ac:dyDescent="0.25">
      <c r="A217" s="31" t="s">
        <v>87</v>
      </c>
      <c r="C217" s="23">
        <f t="shared" si="47"/>
        <v>7260486089</v>
      </c>
      <c r="D217" s="23">
        <f t="shared" si="47"/>
        <v>12484571856</v>
      </c>
      <c r="E217" s="23">
        <f t="shared" si="47"/>
        <v>6547055471</v>
      </c>
      <c r="F217" s="23">
        <f t="shared" si="47"/>
        <v>9301598319</v>
      </c>
      <c r="G217" s="23">
        <f t="shared" si="47"/>
        <v>6931883053</v>
      </c>
      <c r="H217" s="23">
        <f t="shared" si="47"/>
        <v>6526312227</v>
      </c>
    </row>
    <row r="218" spans="1:8" x14ac:dyDescent="0.25">
      <c r="A218" s="32" t="s">
        <v>88</v>
      </c>
      <c r="B218" s="32"/>
      <c r="C218" s="12">
        <f t="shared" si="47"/>
        <v>0</v>
      </c>
      <c r="D218" s="12">
        <f t="shared" si="47"/>
        <v>0</v>
      </c>
      <c r="E218" s="12">
        <f t="shared" si="47"/>
        <v>0</v>
      </c>
      <c r="F218" s="12">
        <f t="shared" si="47"/>
        <v>0</v>
      </c>
      <c r="G218" s="12">
        <f t="shared" si="47"/>
        <v>0</v>
      </c>
      <c r="H218" s="12">
        <f t="shared" si="47"/>
        <v>0</v>
      </c>
    </row>
    <row r="219" spans="1:8" s="31" customFormat="1" x14ac:dyDescent="0.25">
      <c r="A219" s="31" t="s">
        <v>89</v>
      </c>
      <c r="C219" s="23">
        <f t="shared" si="47"/>
        <v>217356898093</v>
      </c>
      <c r="D219" s="23">
        <f t="shared" si="47"/>
        <v>227491352310</v>
      </c>
      <c r="E219" s="23">
        <f t="shared" si="47"/>
        <v>242415032744</v>
      </c>
      <c r="F219" s="23">
        <f t="shared" si="47"/>
        <v>271819451310</v>
      </c>
      <c r="G219" s="23">
        <f t="shared" si="47"/>
        <v>295609765413</v>
      </c>
      <c r="H219" s="23">
        <f t="shared" si="47"/>
        <v>331151999448</v>
      </c>
    </row>
    <row r="220" spans="1:8" s="31" customFormat="1" x14ac:dyDescent="0.25">
      <c r="C220" s="21"/>
      <c r="D220" s="21"/>
      <c r="E220" s="21"/>
      <c r="F220" s="21"/>
      <c r="G220" s="21"/>
      <c r="H220" s="21"/>
    </row>
    <row r="221" spans="1:8" s="1" customFormat="1" ht="15.6" x14ac:dyDescent="0.3">
      <c r="A221" s="17" t="s">
        <v>171</v>
      </c>
      <c r="B221" s="17"/>
      <c r="C221" s="17"/>
      <c r="D221" s="17"/>
      <c r="E221" s="17"/>
      <c r="F221" s="17"/>
      <c r="G221" s="17"/>
      <c r="H221" s="17"/>
    </row>
    <row r="223" spans="1:8" x14ac:dyDescent="0.25">
      <c r="A223" s="28" t="s">
        <v>128</v>
      </c>
      <c r="B223" s="28"/>
      <c r="C223" s="12">
        <f>6791520188</f>
        <v>6791520188</v>
      </c>
      <c r="D223" s="12">
        <f>C252</f>
        <v>2587596703</v>
      </c>
      <c r="E223" s="12">
        <f>D252</f>
        <v>1154412307</v>
      </c>
      <c r="F223" s="12">
        <f>E252</f>
        <v>-26584733756</v>
      </c>
      <c r="G223" s="12">
        <f>F252</f>
        <v>-42778772996</v>
      </c>
      <c r="H223" s="12">
        <f>G252</f>
        <v>-42138213035</v>
      </c>
    </row>
    <row r="224" spans="1:8" x14ac:dyDescent="0.25">
      <c r="A224" s="28" t="s">
        <v>129</v>
      </c>
      <c r="B224" s="28"/>
      <c r="C224" s="12"/>
      <c r="D224" s="12"/>
      <c r="E224" s="12"/>
      <c r="F224" s="12"/>
      <c r="G224" s="12"/>
      <c r="H224" s="12"/>
    </row>
    <row r="225" spans="1:12" x14ac:dyDescent="0.25">
      <c r="A225" s="20" t="s">
        <v>130</v>
      </c>
      <c r="B225" s="20"/>
      <c r="C225" s="21">
        <v>7001397269</v>
      </c>
      <c r="D225" s="21">
        <v>7482326092</v>
      </c>
      <c r="E225" s="21">
        <v>9616314007</v>
      </c>
      <c r="F225" s="21">
        <v>8281469494</v>
      </c>
      <c r="G225" s="21">
        <v>9841388868</v>
      </c>
      <c r="H225" s="21">
        <v>9632364195</v>
      </c>
    </row>
    <row r="226" spans="1:12" x14ac:dyDescent="0.25">
      <c r="A226" s="28" t="s">
        <v>131</v>
      </c>
      <c r="B226" s="28"/>
      <c r="C226" s="12"/>
      <c r="D226" s="12"/>
      <c r="E226" s="12"/>
      <c r="F226" s="12"/>
      <c r="G226" s="12"/>
      <c r="H226" s="12"/>
    </row>
    <row r="227" spans="1:12" x14ac:dyDescent="0.25">
      <c r="A227" s="28" t="s">
        <v>132</v>
      </c>
      <c r="B227" s="28"/>
      <c r="C227" s="12">
        <v>2426496245</v>
      </c>
      <c r="D227" s="12">
        <f>D94-C94</f>
        <v>2890660018</v>
      </c>
      <c r="E227" s="12">
        <f>E94-D94</f>
        <v>571335940</v>
      </c>
      <c r="F227" s="12">
        <f>F94-E94</f>
        <v>1679846384</v>
      </c>
      <c r="G227" s="12">
        <f>G94-F94</f>
        <v>1488204084</v>
      </c>
      <c r="H227" s="12">
        <f>H94-G94</f>
        <v>-89052826</v>
      </c>
    </row>
    <row r="228" spans="1:12" x14ac:dyDescent="0.25">
      <c r="A228" s="28" t="s">
        <v>133</v>
      </c>
      <c r="B228" s="28"/>
      <c r="C228" s="12">
        <v>1262329938</v>
      </c>
      <c r="D228" s="12">
        <f>'Fundamental Analysis'!D98-'Fundamental Analysis'!C98</f>
        <v>-1393804661</v>
      </c>
      <c r="E228" s="12">
        <f>'Fundamental Analysis'!E98-'Fundamental Analysis'!D98</f>
        <v>9020880022</v>
      </c>
      <c r="F228" s="12">
        <f>'Fundamental Analysis'!F98-'Fundamental Analysis'!E98</f>
        <v>17352801944</v>
      </c>
      <c r="G228" s="12">
        <f>'Fundamental Analysis'!G98-'Fundamental Analysis'!F98</f>
        <v>14223370341</v>
      </c>
      <c r="H228" s="12">
        <f>'Fundamental Analysis'!H98-'Fundamental Analysis'!G98</f>
        <v>25484450620</v>
      </c>
    </row>
    <row r="229" spans="1:12" x14ac:dyDescent="0.25">
      <c r="A229" s="28" t="s">
        <v>134</v>
      </c>
      <c r="B229" s="28"/>
      <c r="C229" s="12">
        <v>-104862119</v>
      </c>
      <c r="D229" s="12">
        <v>-7918487399</v>
      </c>
      <c r="E229" s="12">
        <v>-14723940911</v>
      </c>
      <c r="F229" s="33">
        <v>6686987628</v>
      </c>
      <c r="G229" s="12">
        <v>16351016628</v>
      </c>
      <c r="H229" s="12">
        <v>22054153868</v>
      </c>
      <c r="I229" s="12"/>
      <c r="J229" s="12"/>
      <c r="K229" s="12"/>
      <c r="L229" s="12"/>
    </row>
    <row r="230" spans="1:12" x14ac:dyDescent="0.25">
      <c r="A230" s="20" t="s">
        <v>135</v>
      </c>
      <c r="B230" s="20"/>
      <c r="C230" s="21">
        <f t="shared" ref="C230:H230" si="48">-C227-C228+C229</f>
        <v>-3793688302</v>
      </c>
      <c r="D230" s="21">
        <f t="shared" si="48"/>
        <v>-9415342756</v>
      </c>
      <c r="E230" s="21">
        <f t="shared" si="48"/>
        <v>-24316156873</v>
      </c>
      <c r="F230" s="21">
        <f t="shared" si="48"/>
        <v>-12345660700</v>
      </c>
      <c r="G230" s="21">
        <f t="shared" si="48"/>
        <v>639442203</v>
      </c>
      <c r="H230" s="21">
        <f t="shared" si="48"/>
        <v>-3341243926</v>
      </c>
    </row>
    <row r="231" spans="1:12" x14ac:dyDescent="0.25">
      <c r="A231" s="20" t="s">
        <v>129</v>
      </c>
      <c r="B231" s="20"/>
      <c r="C231" s="23">
        <f t="shared" ref="C231:H231" si="49">C225+C230</f>
        <v>3207708967</v>
      </c>
      <c r="D231" s="23">
        <f t="shared" si="49"/>
        <v>-1933016664</v>
      </c>
      <c r="E231" s="23">
        <f t="shared" si="49"/>
        <v>-14699842866</v>
      </c>
      <c r="F231" s="23">
        <f t="shared" si="49"/>
        <v>-4064191206</v>
      </c>
      <c r="G231" s="23">
        <f t="shared" si="49"/>
        <v>10480831071</v>
      </c>
      <c r="H231" s="23">
        <f t="shared" si="49"/>
        <v>6291120269</v>
      </c>
    </row>
    <row r="232" spans="1:12" x14ac:dyDescent="0.25">
      <c r="A232" s="28" t="s">
        <v>136</v>
      </c>
      <c r="B232" s="28"/>
      <c r="C232" s="12"/>
      <c r="D232" s="12"/>
      <c r="E232" s="12"/>
      <c r="F232" s="12"/>
      <c r="G232" s="12"/>
      <c r="H232" s="12"/>
    </row>
    <row r="233" spans="1:12" x14ac:dyDescent="0.25">
      <c r="A233" s="28" t="s">
        <v>137</v>
      </c>
      <c r="B233" s="28"/>
      <c r="C233" s="12">
        <v>83874778</v>
      </c>
      <c r="D233" s="12">
        <v>43743069</v>
      </c>
      <c r="E233" s="12">
        <v>448360065</v>
      </c>
      <c r="F233" s="12">
        <v>53489849</v>
      </c>
      <c r="G233" s="12">
        <v>40573334</v>
      </c>
      <c r="H233" s="12">
        <v>172397066</v>
      </c>
    </row>
    <row r="234" spans="1:12" x14ac:dyDescent="0.25">
      <c r="A234" s="28" t="s">
        <v>138</v>
      </c>
      <c r="B234" s="28"/>
      <c r="C234" s="12">
        <v>6470102885</v>
      </c>
      <c r="D234" s="12">
        <v>9906937006</v>
      </c>
      <c r="E234" s="12">
        <v>9355144972</v>
      </c>
      <c r="F234" s="12">
        <v>8070054614</v>
      </c>
      <c r="G234" s="12">
        <v>9303251118</v>
      </c>
      <c r="H234" s="12">
        <v>8254193576</v>
      </c>
    </row>
    <row r="235" spans="1:12" x14ac:dyDescent="0.25">
      <c r="A235" s="28" t="s">
        <v>139</v>
      </c>
      <c r="B235" s="28"/>
      <c r="C235" s="12">
        <v>12914761</v>
      </c>
      <c r="D235" s="12">
        <v>139399776</v>
      </c>
      <c r="E235" s="12">
        <v>104158489</v>
      </c>
      <c r="F235" s="12">
        <v>66226234</v>
      </c>
      <c r="G235" s="12">
        <v>669548829</v>
      </c>
      <c r="H235" s="12">
        <v>422305239</v>
      </c>
    </row>
    <row r="236" spans="1:12" x14ac:dyDescent="0.25">
      <c r="A236" s="28" t="s">
        <v>140</v>
      </c>
      <c r="B236" s="28"/>
      <c r="C236" s="12">
        <v>32148781</v>
      </c>
      <c r="D236" s="12">
        <v>17816073</v>
      </c>
      <c r="E236" s="12">
        <v>13602521</v>
      </c>
      <c r="F236" s="12">
        <v>42301189</v>
      </c>
      <c r="G236" s="12">
        <v>38845956</v>
      </c>
      <c r="H236" s="12">
        <v>16741133</v>
      </c>
    </row>
    <row r="237" spans="1:12" x14ac:dyDescent="0.25">
      <c r="A237" s="28" t="s">
        <v>141</v>
      </c>
      <c r="B237" s="28"/>
      <c r="C237" s="12">
        <v>213416002</v>
      </c>
      <c r="D237" s="12">
        <v>201916002</v>
      </c>
      <c r="E237" s="12">
        <v>201916002</v>
      </c>
      <c r="F237" s="12">
        <v>201916002</v>
      </c>
      <c r="G237" s="12">
        <v>201916002</v>
      </c>
      <c r="H237" s="12">
        <v>201916002</v>
      </c>
    </row>
    <row r="238" spans="1:12" x14ac:dyDescent="0.25">
      <c r="A238" s="20" t="s">
        <v>142</v>
      </c>
      <c r="B238" s="20"/>
      <c r="C238" s="23">
        <f t="shared" ref="C238:H238" si="50">-C233-C234-C235+C236+C237</f>
        <v>-6321327641</v>
      </c>
      <c r="D238" s="23">
        <f t="shared" si="50"/>
        <v>-9870347776</v>
      </c>
      <c r="E238" s="23">
        <f t="shared" si="50"/>
        <v>-9692145003</v>
      </c>
      <c r="F238" s="23">
        <f t="shared" si="50"/>
        <v>-7945553506</v>
      </c>
      <c r="G238" s="23">
        <f t="shared" si="50"/>
        <v>-9772611323</v>
      </c>
      <c r="H238" s="23">
        <f t="shared" si="50"/>
        <v>-8630238746</v>
      </c>
      <c r="I238" s="12"/>
    </row>
    <row r="239" spans="1:12" x14ac:dyDescent="0.25">
      <c r="A239" s="20" t="s">
        <v>172</v>
      </c>
      <c r="B239" s="20"/>
      <c r="C239" s="34">
        <v>23825130</v>
      </c>
      <c r="D239" s="34">
        <v>518976306</v>
      </c>
      <c r="E239" s="34">
        <v>7323823</v>
      </c>
      <c r="F239" s="34">
        <v>-633464622</v>
      </c>
      <c r="G239" s="21"/>
      <c r="H239" s="21"/>
    </row>
    <row r="240" spans="1:12" x14ac:dyDescent="0.25">
      <c r="A240" s="28" t="s">
        <v>143</v>
      </c>
      <c r="B240" s="28"/>
      <c r="C240" s="12"/>
      <c r="D240" s="12"/>
      <c r="E240" s="12"/>
      <c r="F240" s="12"/>
      <c r="G240" s="12"/>
      <c r="H240" s="12"/>
    </row>
    <row r="241" spans="1:8" x14ac:dyDescent="0.25">
      <c r="A241" s="28" t="s">
        <v>144</v>
      </c>
      <c r="B241" s="28"/>
      <c r="C241" s="12"/>
      <c r="D241" s="12"/>
      <c r="E241" s="12"/>
      <c r="F241" s="12"/>
      <c r="G241" s="12"/>
      <c r="H241" s="12"/>
    </row>
    <row r="242" spans="1:8" x14ac:dyDescent="0.25">
      <c r="A242" s="28" t="s">
        <v>145</v>
      </c>
      <c r="B242" s="28"/>
      <c r="C242" s="12"/>
      <c r="D242" s="12"/>
      <c r="E242" s="12"/>
      <c r="F242" s="12"/>
      <c r="G242" s="12"/>
      <c r="H242" s="12"/>
    </row>
    <row r="243" spans="1:8" x14ac:dyDescent="0.25">
      <c r="A243" s="28" t="s">
        <v>146</v>
      </c>
      <c r="B243" s="28"/>
      <c r="C243" s="12"/>
      <c r="D243" s="12"/>
      <c r="E243" s="12"/>
      <c r="F243" s="12"/>
      <c r="G243" s="12"/>
      <c r="H243" s="12"/>
    </row>
    <row r="244" spans="1:8" x14ac:dyDescent="0.25">
      <c r="A244" s="28" t="s">
        <v>147</v>
      </c>
      <c r="B244" s="28"/>
      <c r="C244" s="12">
        <v>2430000000</v>
      </c>
      <c r="D244" s="12">
        <v>3060000000</v>
      </c>
      <c r="E244" s="12">
        <v>3240000000</v>
      </c>
      <c r="F244" s="12">
        <v>2700000000</v>
      </c>
      <c r="G244" s="12">
        <v>2700000000</v>
      </c>
      <c r="H244" s="12">
        <v>2700000000</v>
      </c>
    </row>
    <row r="245" spans="1:8" x14ac:dyDescent="0.25">
      <c r="A245" s="20" t="s">
        <v>148</v>
      </c>
      <c r="B245" s="20"/>
      <c r="C245" s="23">
        <f t="shared" ref="C245:H245" si="51">C241+C242-C243-C244</f>
        <v>-2430000000</v>
      </c>
      <c r="D245" s="23">
        <f t="shared" si="51"/>
        <v>-3060000000</v>
      </c>
      <c r="E245" s="23">
        <f t="shared" si="51"/>
        <v>-3240000000</v>
      </c>
      <c r="F245" s="23">
        <f t="shared" si="51"/>
        <v>-2700000000</v>
      </c>
      <c r="G245" s="23">
        <f t="shared" si="51"/>
        <v>-2700000000</v>
      </c>
      <c r="H245" s="23">
        <f t="shared" si="51"/>
        <v>-2700000000</v>
      </c>
    </row>
    <row r="246" spans="1:8" x14ac:dyDescent="0.25">
      <c r="A246" s="28" t="s">
        <v>149</v>
      </c>
      <c r="B246" s="28"/>
      <c r="C246" s="12">
        <v>573204933</v>
      </c>
      <c r="D246" s="12">
        <v>11059525042</v>
      </c>
      <c r="E246" s="12">
        <v>1642027715</v>
      </c>
      <c r="F246" s="12"/>
      <c r="G246" s="12"/>
      <c r="H246" s="12"/>
    </row>
    <row r="247" spans="1:8" x14ac:dyDescent="0.25">
      <c r="A247" s="28" t="s">
        <v>150</v>
      </c>
      <c r="B247" s="28"/>
      <c r="C247" s="12">
        <v>1475696957</v>
      </c>
      <c r="D247" s="12">
        <v>2729708854</v>
      </c>
      <c r="E247" s="12">
        <v>2603877364</v>
      </c>
      <c r="F247" s="12">
        <v>4214130915</v>
      </c>
      <c r="G247" s="12">
        <v>3808485464</v>
      </c>
      <c r="H247" s="12">
        <v>2307026567</v>
      </c>
    </row>
    <row r="248" spans="1:8" x14ac:dyDescent="0.25">
      <c r="A248" s="28" t="s">
        <v>151</v>
      </c>
      <c r="B248" s="28"/>
      <c r="C248" s="12">
        <v>733031831</v>
      </c>
      <c r="D248" s="12">
        <v>878030158</v>
      </c>
      <c r="E248" s="12">
        <v>4360387096</v>
      </c>
      <c r="F248" s="12">
        <v>5064960821</v>
      </c>
      <c r="G248" s="12">
        <v>1176145251</v>
      </c>
      <c r="H248" s="12">
        <v>1709183349</v>
      </c>
    </row>
    <row r="249" spans="1:8" x14ac:dyDescent="0.25">
      <c r="A249" s="20" t="s">
        <v>152</v>
      </c>
      <c r="B249" s="20"/>
      <c r="C249" s="24">
        <f t="shared" ref="C249:H249" si="52">C246+C247-C248</f>
        <v>1315870059</v>
      </c>
      <c r="D249" s="24">
        <f t="shared" si="52"/>
        <v>12911203738</v>
      </c>
      <c r="E249" s="24">
        <f t="shared" si="52"/>
        <v>-114482017</v>
      </c>
      <c r="F249" s="24">
        <f t="shared" si="52"/>
        <v>-850829906</v>
      </c>
      <c r="G249" s="24">
        <f t="shared" si="52"/>
        <v>2632340213</v>
      </c>
      <c r="H249" s="24">
        <f t="shared" si="52"/>
        <v>597843218</v>
      </c>
    </row>
    <row r="250" spans="1:8" x14ac:dyDescent="0.25">
      <c r="A250" s="20" t="s">
        <v>143</v>
      </c>
      <c r="B250" s="20"/>
      <c r="C250" s="23">
        <f t="shared" ref="C250:H250" si="53">C245+C249</f>
        <v>-1114129941</v>
      </c>
      <c r="D250" s="23">
        <f t="shared" si="53"/>
        <v>9851203738</v>
      </c>
      <c r="E250" s="23">
        <f t="shared" si="53"/>
        <v>-3354482017</v>
      </c>
      <c r="F250" s="23">
        <f t="shared" si="53"/>
        <v>-3550829906</v>
      </c>
      <c r="G250" s="23">
        <f t="shared" si="53"/>
        <v>-67659787</v>
      </c>
      <c r="H250" s="23">
        <f t="shared" si="53"/>
        <v>-2102156782</v>
      </c>
    </row>
    <row r="251" spans="1:8" x14ac:dyDescent="0.25">
      <c r="A251" s="20" t="s">
        <v>153</v>
      </c>
      <c r="B251" s="20"/>
      <c r="C251" s="21">
        <f t="shared" ref="C251:H251" si="54">C231+C238+C239+C250</f>
        <v>-4203923485</v>
      </c>
      <c r="D251" s="21">
        <f t="shared" si="54"/>
        <v>-1433184396</v>
      </c>
      <c r="E251" s="21">
        <f t="shared" si="54"/>
        <v>-27739146063</v>
      </c>
      <c r="F251" s="21">
        <f t="shared" si="54"/>
        <v>-16194039240</v>
      </c>
      <c r="G251" s="21">
        <f t="shared" si="54"/>
        <v>640559961</v>
      </c>
      <c r="H251" s="21">
        <f t="shared" si="54"/>
        <v>-4441275259</v>
      </c>
    </row>
    <row r="252" spans="1:8" x14ac:dyDescent="0.25">
      <c r="A252" s="20" t="s">
        <v>154</v>
      </c>
      <c r="B252" s="20"/>
      <c r="C252" s="23">
        <f t="shared" ref="C252:H252" si="55">C223+C251</f>
        <v>2587596703</v>
      </c>
      <c r="D252" s="23">
        <f t="shared" si="55"/>
        <v>1154412307</v>
      </c>
      <c r="E252" s="23">
        <f t="shared" si="55"/>
        <v>-26584733756</v>
      </c>
      <c r="F252" s="23">
        <f t="shared" si="55"/>
        <v>-42778772996</v>
      </c>
      <c r="G252" s="23">
        <f t="shared" si="55"/>
        <v>-42138213035</v>
      </c>
      <c r="H252" s="23">
        <f t="shared" si="55"/>
        <v>-46579488294</v>
      </c>
    </row>
    <row r="253" spans="1:8" x14ac:dyDescent="0.25">
      <c r="C253" s="12"/>
    </row>
    <row r="256" spans="1:8" x14ac:dyDescent="0.25">
      <c r="E256" s="1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E84E-025A-42E1-A657-161BA8FFC9A6}">
  <dimension ref="A1:O1023"/>
  <sheetViews>
    <sheetView showGridLines="0" tabSelected="1" zoomScale="95" zoomScaleNormal="95" workbookViewId="0">
      <pane xSplit="2" ySplit="4" topLeftCell="C712" activePane="bottomRight" state="frozen"/>
      <selection pane="topRight" activeCell="C1" sqref="C1"/>
      <selection pane="bottomLeft" activeCell="A5" sqref="A5"/>
      <selection pane="bottomRight" activeCell="I807" sqref="I807"/>
    </sheetView>
  </sheetViews>
  <sheetFormatPr defaultColWidth="11.5546875" defaultRowHeight="14.4" outlineLevelRow="3" x14ac:dyDescent="0.3"/>
  <cols>
    <col min="1" max="1" width="32.77734375" customWidth="1"/>
    <col min="3" max="8" width="21.77734375" customWidth="1"/>
    <col min="9" max="9" width="14.77734375" bestFit="1" customWidth="1"/>
    <col min="10" max="10" width="15.44140625" customWidth="1"/>
    <col min="11" max="15" width="16.109375" customWidth="1"/>
  </cols>
  <sheetData>
    <row r="1" spans="1:8" x14ac:dyDescent="0.3">
      <c r="A1" s="87" t="s">
        <v>180</v>
      </c>
      <c r="B1" s="88"/>
      <c r="C1" t="s">
        <v>155</v>
      </c>
      <c r="D1" s="35">
        <v>41640</v>
      </c>
    </row>
    <row r="2" spans="1:8" x14ac:dyDescent="0.3">
      <c r="A2" s="88"/>
      <c r="B2" s="88"/>
      <c r="C2" t="s">
        <v>173</v>
      </c>
      <c r="D2" s="35">
        <f>DATE(YEAR(D1)+D3-1,12,31)</f>
        <v>43830</v>
      </c>
    </row>
    <row r="3" spans="1:8" x14ac:dyDescent="0.3">
      <c r="A3" s="88"/>
      <c r="B3" s="88"/>
      <c r="C3" t="s">
        <v>174</v>
      </c>
      <c r="D3">
        <v>6</v>
      </c>
    </row>
    <row r="4" spans="1:8" x14ac:dyDescent="0.3">
      <c r="A4" s="37" t="s">
        <v>175</v>
      </c>
      <c r="B4" s="38"/>
      <c r="C4" s="38">
        <f>YEAR(D1)</f>
        <v>2014</v>
      </c>
      <c r="D4" s="38">
        <f>IF(C4&lt;YEAR($D$2),C4+1,"")</f>
        <v>2015</v>
      </c>
      <c r="E4" s="38">
        <f t="shared" ref="E4:H4" si="0">IF(D4&lt;YEAR($D$2),D4+1,"")</f>
        <v>2016</v>
      </c>
      <c r="F4" s="38">
        <f t="shared" si="0"/>
        <v>2017</v>
      </c>
      <c r="G4" s="38">
        <f t="shared" si="0"/>
        <v>2018</v>
      </c>
      <c r="H4" s="38">
        <f t="shared" si="0"/>
        <v>2019</v>
      </c>
    </row>
    <row r="5" spans="1:8" x14ac:dyDescent="0.3">
      <c r="A5" s="36"/>
      <c r="B5" s="36"/>
      <c r="C5" s="39">
        <f>IFERROR(DATE(C4,12,31),"")</f>
        <v>42004</v>
      </c>
      <c r="D5" s="39">
        <f t="shared" ref="D5:H5" si="1">IFERROR(DATE(D4,12,31),"")</f>
        <v>42369</v>
      </c>
      <c r="E5" s="39">
        <f t="shared" si="1"/>
        <v>42735</v>
      </c>
      <c r="F5" s="39">
        <f t="shared" si="1"/>
        <v>43100</v>
      </c>
      <c r="G5" s="39">
        <f t="shared" si="1"/>
        <v>43465</v>
      </c>
      <c r="H5" s="39">
        <f t="shared" si="1"/>
        <v>43830</v>
      </c>
    </row>
    <row r="8" spans="1:8" x14ac:dyDescent="0.3">
      <c r="A8" s="37" t="s">
        <v>176</v>
      </c>
      <c r="B8" s="38"/>
      <c r="C8" s="38"/>
      <c r="D8" s="38"/>
      <c r="E8" s="38"/>
      <c r="F8" s="38"/>
      <c r="G8" s="38"/>
      <c r="H8" s="38"/>
    </row>
    <row r="9" spans="1:8" hidden="1" outlineLevel="1" x14ac:dyDescent="0.3"/>
    <row r="10" spans="1:8" hidden="1" outlineLevel="1" x14ac:dyDescent="0.3">
      <c r="A10" s="18" t="s">
        <v>1</v>
      </c>
      <c r="B10" s="18"/>
      <c r="C10" s="12">
        <v>25111684</v>
      </c>
      <c r="D10" s="12">
        <v>37740357</v>
      </c>
      <c r="E10" s="12">
        <v>33137957</v>
      </c>
      <c r="F10" s="12">
        <v>42141265</v>
      </c>
      <c r="G10" s="12">
        <v>63630992</v>
      </c>
      <c r="H10" s="12">
        <v>82379648</v>
      </c>
    </row>
    <row r="11" spans="1:8" hidden="1" outlineLevel="1" x14ac:dyDescent="0.3">
      <c r="A11" s="18" t="s">
        <v>2</v>
      </c>
      <c r="B11" s="18"/>
      <c r="C11" s="10"/>
      <c r="D11" s="12"/>
      <c r="E11" s="12"/>
      <c r="F11" s="12"/>
      <c r="G11" s="12"/>
      <c r="H11" s="12"/>
    </row>
    <row r="12" spans="1:8" hidden="1" outlineLevel="1" x14ac:dyDescent="0.3">
      <c r="A12" s="18" t="s">
        <v>3</v>
      </c>
      <c r="B12" s="18"/>
      <c r="C12" s="10"/>
      <c r="D12" s="12"/>
      <c r="E12" s="12"/>
      <c r="F12" s="12"/>
      <c r="G12" s="12"/>
      <c r="H12" s="12"/>
    </row>
    <row r="13" spans="1:8" hidden="1" outlineLevel="1" x14ac:dyDescent="0.3">
      <c r="A13" s="20" t="s">
        <v>4</v>
      </c>
      <c r="B13" s="20"/>
      <c r="C13" s="21">
        <f t="shared" ref="C13:H13" si="2">C10-C11-C12</f>
        <v>25111684</v>
      </c>
      <c r="D13" s="21">
        <f t="shared" si="2"/>
        <v>37740357</v>
      </c>
      <c r="E13" s="21">
        <f t="shared" si="2"/>
        <v>33137957</v>
      </c>
      <c r="F13" s="21">
        <f t="shared" si="2"/>
        <v>42141265</v>
      </c>
      <c r="G13" s="21">
        <f t="shared" si="2"/>
        <v>63630992</v>
      </c>
      <c r="H13" s="21">
        <f t="shared" si="2"/>
        <v>82379648</v>
      </c>
    </row>
    <row r="14" spans="1:8" hidden="1" outlineLevel="1" x14ac:dyDescent="0.3">
      <c r="A14" s="20" t="s">
        <v>5</v>
      </c>
      <c r="B14" s="20"/>
      <c r="C14" s="21">
        <f>Données!C7</f>
        <v>66710528357</v>
      </c>
      <c r="D14" s="21">
        <v>72530226667</v>
      </c>
      <c r="E14" s="21">
        <v>71319108231</v>
      </c>
      <c r="F14" s="21"/>
      <c r="G14" s="21"/>
      <c r="H14" s="21"/>
    </row>
    <row r="15" spans="1:8" hidden="1" outlineLevel="1" x14ac:dyDescent="0.3">
      <c r="A15" s="20" t="s">
        <v>161</v>
      </c>
      <c r="B15" s="20"/>
      <c r="C15" s="21">
        <f t="shared" ref="C15:H15" si="3">C13</f>
        <v>25111684</v>
      </c>
      <c r="D15" s="21">
        <f t="shared" si="3"/>
        <v>37740357</v>
      </c>
      <c r="E15" s="21">
        <f t="shared" si="3"/>
        <v>33137957</v>
      </c>
      <c r="F15" s="21">
        <f t="shared" si="3"/>
        <v>42141265</v>
      </c>
      <c r="G15" s="21">
        <f t="shared" si="3"/>
        <v>63630992</v>
      </c>
      <c r="H15" s="21">
        <f t="shared" si="3"/>
        <v>82379648</v>
      </c>
    </row>
    <row r="16" spans="1:8" hidden="1" outlineLevel="1" x14ac:dyDescent="0.3">
      <c r="A16" s="18" t="s">
        <v>7</v>
      </c>
      <c r="B16" s="18"/>
      <c r="C16" s="12">
        <v>44439036667</v>
      </c>
      <c r="D16" s="12">
        <v>49511907097</v>
      </c>
      <c r="E16" s="12">
        <v>54008120427</v>
      </c>
      <c r="F16" s="12">
        <v>54995767896</v>
      </c>
      <c r="G16" s="12">
        <v>57087120007</v>
      </c>
      <c r="H16" s="12">
        <v>62232380967</v>
      </c>
    </row>
    <row r="17" spans="1:15" hidden="1" outlineLevel="1" x14ac:dyDescent="0.3">
      <c r="A17" s="18" t="s">
        <v>8</v>
      </c>
      <c r="B17" s="18"/>
      <c r="C17" s="12">
        <v>35288330435</v>
      </c>
      <c r="D17" s="12">
        <v>36695060862</v>
      </c>
      <c r="E17" s="12">
        <v>31948704111</v>
      </c>
      <c r="F17" s="12">
        <v>34269050195</v>
      </c>
      <c r="G17" s="12">
        <v>39212623703</v>
      </c>
      <c r="H17" s="12">
        <v>31544326031</v>
      </c>
    </row>
    <row r="18" spans="1:15" hidden="1" outlineLevel="1" x14ac:dyDescent="0.3">
      <c r="A18" s="18" t="s">
        <v>9</v>
      </c>
      <c r="B18" s="18"/>
      <c r="C18" s="22">
        <v>1477296056</v>
      </c>
      <c r="D18" s="22">
        <v>1683895256</v>
      </c>
      <c r="E18" s="22">
        <v>1992622603</v>
      </c>
      <c r="F18" s="22">
        <v>1962575544</v>
      </c>
      <c r="G18" s="22">
        <v>2069328409</v>
      </c>
      <c r="H18" s="22">
        <v>2618830549</v>
      </c>
    </row>
    <row r="19" spans="1:15" hidden="1" outlineLevel="1" x14ac:dyDescent="0.3">
      <c r="A19" s="20" t="s">
        <v>10</v>
      </c>
      <c r="B19" s="20"/>
      <c r="C19" s="21">
        <f t="shared" ref="C19:H19" si="4">C10+C16+C17+C18</f>
        <v>81229774842</v>
      </c>
      <c r="D19" s="21">
        <f t="shared" si="4"/>
        <v>87928603572</v>
      </c>
      <c r="E19" s="21">
        <f t="shared" si="4"/>
        <v>87982585098</v>
      </c>
      <c r="F19" s="21">
        <f t="shared" si="4"/>
        <v>91269534900</v>
      </c>
      <c r="G19" s="21">
        <f t="shared" si="4"/>
        <v>98432703111</v>
      </c>
      <c r="H19" s="21">
        <f t="shared" si="4"/>
        <v>96477917195</v>
      </c>
      <c r="I19" s="86" t="s">
        <v>308</v>
      </c>
      <c r="J19" s="3">
        <f t="shared" ref="J19:O21" si="5">C19</f>
        <v>81229774842</v>
      </c>
      <c r="K19" s="3">
        <f t="shared" si="5"/>
        <v>87928603572</v>
      </c>
      <c r="L19" s="3">
        <f t="shared" si="5"/>
        <v>87982585098</v>
      </c>
      <c r="M19" s="3">
        <f t="shared" si="5"/>
        <v>91269534900</v>
      </c>
      <c r="N19" s="3">
        <f t="shared" si="5"/>
        <v>98432703111</v>
      </c>
      <c r="O19" s="3">
        <f t="shared" si="5"/>
        <v>96477917195</v>
      </c>
    </row>
    <row r="20" spans="1:15" hidden="1" outlineLevel="1" x14ac:dyDescent="0.3">
      <c r="A20" s="18" t="s">
        <v>11</v>
      </c>
      <c r="B20" s="18"/>
      <c r="C20" s="12">
        <v>-90026243</v>
      </c>
      <c r="D20" s="12">
        <v>55303297</v>
      </c>
      <c r="E20" s="12">
        <v>130145953</v>
      </c>
      <c r="F20" s="12">
        <v>1007944269</v>
      </c>
      <c r="G20" s="12">
        <v>778295204</v>
      </c>
      <c r="H20" s="12">
        <v>-848510337</v>
      </c>
      <c r="I20" s="86" t="s">
        <v>309</v>
      </c>
      <c r="J20" s="3">
        <f t="shared" si="5"/>
        <v>-90026243</v>
      </c>
      <c r="K20" s="3">
        <f t="shared" si="5"/>
        <v>55303297</v>
      </c>
      <c r="L20" s="3">
        <f t="shared" si="5"/>
        <v>130145953</v>
      </c>
      <c r="M20" s="3">
        <f t="shared" si="5"/>
        <v>1007944269</v>
      </c>
      <c r="N20" s="3">
        <f t="shared" si="5"/>
        <v>778295204</v>
      </c>
      <c r="O20" s="3">
        <f t="shared" si="5"/>
        <v>-848510337</v>
      </c>
    </row>
    <row r="21" spans="1:15" hidden="1" outlineLevel="1" x14ac:dyDescent="0.3">
      <c r="A21" s="18" t="s">
        <v>12</v>
      </c>
      <c r="B21" s="18"/>
      <c r="C21" s="12">
        <v>2463701303</v>
      </c>
      <c r="D21" s="12">
        <v>2098138741</v>
      </c>
      <c r="E21" s="12">
        <v>1716840814</v>
      </c>
      <c r="F21" s="12">
        <v>1982695297</v>
      </c>
      <c r="G21" s="12">
        <v>3817802331</v>
      </c>
      <c r="H21" s="12">
        <v>5370554971</v>
      </c>
      <c r="I21" s="86" t="s">
        <v>310</v>
      </c>
      <c r="J21" s="3">
        <f t="shared" si="5"/>
        <v>2463701303</v>
      </c>
      <c r="K21" s="3">
        <f t="shared" si="5"/>
        <v>2098138741</v>
      </c>
      <c r="L21" s="3">
        <f t="shared" si="5"/>
        <v>1716840814</v>
      </c>
      <c r="M21" s="3">
        <f t="shared" si="5"/>
        <v>1982695297</v>
      </c>
      <c r="N21" s="3">
        <f t="shared" si="5"/>
        <v>3817802331</v>
      </c>
      <c r="O21" s="3">
        <f t="shared" si="5"/>
        <v>5370554971</v>
      </c>
    </row>
    <row r="22" spans="1:15" hidden="1" outlineLevel="1" x14ac:dyDescent="0.3">
      <c r="A22" s="18" t="s">
        <v>13</v>
      </c>
      <c r="B22" s="18"/>
      <c r="C22" s="12"/>
      <c r="D22" s="12"/>
      <c r="E22" s="12"/>
      <c r="F22" s="12"/>
      <c r="G22" s="12"/>
      <c r="H22" s="12"/>
      <c r="I22" s="86" t="s">
        <v>311</v>
      </c>
      <c r="J22" s="3">
        <f t="shared" ref="J22:O22" si="6">C23</f>
        <v>2518229241</v>
      </c>
      <c r="K22" s="3">
        <f t="shared" si="6"/>
        <v>2665273570</v>
      </c>
      <c r="L22" s="3">
        <f t="shared" si="6"/>
        <v>1699703633</v>
      </c>
      <c r="M22" s="3">
        <f t="shared" si="6"/>
        <v>419022414</v>
      </c>
      <c r="N22" s="3">
        <f t="shared" si="6"/>
        <v>566997115</v>
      </c>
      <c r="O22" s="3">
        <f t="shared" si="6"/>
        <v>479628867</v>
      </c>
    </row>
    <row r="23" spans="1:15" hidden="1" outlineLevel="1" x14ac:dyDescent="0.3">
      <c r="A23" s="18" t="s">
        <v>14</v>
      </c>
      <c r="B23" s="18"/>
      <c r="C23" s="12">
        <v>2518229241</v>
      </c>
      <c r="D23" s="12">
        <v>2665273570</v>
      </c>
      <c r="E23" s="12">
        <v>1699703633</v>
      </c>
      <c r="F23" s="12">
        <v>419022414</v>
      </c>
      <c r="G23" s="12">
        <v>566997115</v>
      </c>
      <c r="H23" s="12">
        <v>479628867</v>
      </c>
      <c r="I23" s="86" t="s">
        <v>312</v>
      </c>
      <c r="J23" s="3">
        <f>J19+J20+J21+J22</f>
        <v>86121679143</v>
      </c>
      <c r="K23" s="3">
        <f>K19+K20+K21+K22</f>
        <v>92747319180</v>
      </c>
      <c r="L23" s="3">
        <f t="shared" ref="L23:O23" si="7">L19+L20+L21+L22</f>
        <v>91529275498</v>
      </c>
      <c r="M23" s="3">
        <f t="shared" si="7"/>
        <v>94679196880</v>
      </c>
      <c r="N23" s="3">
        <f t="shared" si="7"/>
        <v>103595797761</v>
      </c>
      <c r="O23" s="3">
        <f t="shared" si="7"/>
        <v>101479590696</v>
      </c>
    </row>
    <row r="24" spans="1:15" hidden="1" outlineLevel="1" x14ac:dyDescent="0.3">
      <c r="A24" s="18" t="s">
        <v>15</v>
      </c>
      <c r="B24" s="18"/>
      <c r="C24" s="12"/>
      <c r="D24" s="12"/>
      <c r="E24" s="12"/>
      <c r="F24" s="12"/>
      <c r="G24" s="12"/>
      <c r="H24" s="12"/>
      <c r="I24" s="86" t="s">
        <v>313</v>
      </c>
      <c r="J24" s="3">
        <f t="shared" ref="J24:O24" si="8">C25-C26+C27+C29+C31+C32</f>
        <v>39542137030</v>
      </c>
      <c r="K24" s="3">
        <f t="shared" si="8"/>
        <v>41394195839</v>
      </c>
      <c r="L24" s="3">
        <f t="shared" si="8"/>
        <v>42917836897</v>
      </c>
      <c r="M24" s="3">
        <f t="shared" si="8"/>
        <v>44627610515</v>
      </c>
      <c r="N24" s="3">
        <f t="shared" si="8"/>
        <v>50158897736</v>
      </c>
      <c r="O24" s="3">
        <f t="shared" si="8"/>
        <v>51131360800</v>
      </c>
    </row>
    <row r="25" spans="1:15" hidden="1" outlineLevel="1" x14ac:dyDescent="0.3">
      <c r="A25" s="18" t="s">
        <v>16</v>
      </c>
      <c r="B25" s="18"/>
      <c r="C25" s="12">
        <v>12650821830</v>
      </c>
      <c r="D25" s="12">
        <v>18189325317</v>
      </c>
      <c r="E25" s="12">
        <v>16492781627</v>
      </c>
      <c r="F25" s="12">
        <v>18494756298</v>
      </c>
      <c r="G25" s="12">
        <v>23420406311</v>
      </c>
      <c r="H25" s="12">
        <v>22146096713</v>
      </c>
      <c r="I25" s="86" t="s">
        <v>314</v>
      </c>
      <c r="J25" s="3">
        <f t="shared" ref="J25:O25" si="9">C30</f>
        <v>24048552685</v>
      </c>
      <c r="K25" s="3">
        <f t="shared" si="9"/>
        <v>26363616522</v>
      </c>
      <c r="L25" s="3">
        <f t="shared" si="9"/>
        <v>21296581541</v>
      </c>
      <c r="M25" s="3">
        <f t="shared" si="9"/>
        <v>25948675229</v>
      </c>
      <c r="N25" s="3">
        <f t="shared" si="9"/>
        <v>25609838859</v>
      </c>
      <c r="O25" s="3">
        <f t="shared" si="9"/>
        <v>22381142804</v>
      </c>
    </row>
    <row r="26" spans="1:15" hidden="1" outlineLevel="1" x14ac:dyDescent="0.3">
      <c r="A26" s="18" t="s">
        <v>17</v>
      </c>
      <c r="B26" s="18"/>
      <c r="C26" s="12">
        <v>-2739691975</v>
      </c>
      <c r="D26" s="12">
        <v>2359141987</v>
      </c>
      <c r="E26" s="12">
        <v>8078553</v>
      </c>
      <c r="F26" s="12">
        <v>690134239</v>
      </c>
      <c r="G26" s="12">
        <v>770933138</v>
      </c>
      <c r="H26" s="12">
        <v>766368299</v>
      </c>
      <c r="I26" s="86" t="s">
        <v>315</v>
      </c>
      <c r="J26" s="3">
        <f>J24+J25</f>
        <v>63590689715</v>
      </c>
      <c r="K26" s="3">
        <f>K24+K25</f>
        <v>67757812361</v>
      </c>
      <c r="L26" s="3">
        <f t="shared" ref="L26:O26" si="10">L24+L25</f>
        <v>64214418438</v>
      </c>
      <c r="M26" s="3">
        <f t="shared" si="10"/>
        <v>70576285744</v>
      </c>
      <c r="N26" s="3">
        <f t="shared" si="10"/>
        <v>75768736595</v>
      </c>
      <c r="O26" s="3">
        <f t="shared" si="10"/>
        <v>73512503604</v>
      </c>
    </row>
    <row r="27" spans="1:15" hidden="1" outlineLevel="1" x14ac:dyDescent="0.3">
      <c r="A27" s="18" t="s">
        <v>18</v>
      </c>
      <c r="B27" s="18"/>
      <c r="C27" s="12">
        <v>14396164621</v>
      </c>
      <c r="D27" s="12">
        <v>17865840871</v>
      </c>
      <c r="E27" s="12">
        <v>18256235375</v>
      </c>
      <c r="F27" s="12">
        <v>18516056857</v>
      </c>
      <c r="G27" s="12">
        <v>18499301733</v>
      </c>
      <c r="H27" s="12">
        <v>21878392994</v>
      </c>
      <c r="I27" s="86" t="s">
        <v>316</v>
      </c>
      <c r="J27" s="3">
        <f>J23-J26</f>
        <v>22530989428</v>
      </c>
      <c r="K27" s="3">
        <f>K23-K26</f>
        <v>24989506819</v>
      </c>
      <c r="L27" s="3">
        <f t="shared" ref="L27:O27" si="11">L23-L26</f>
        <v>27314857060</v>
      </c>
      <c r="M27" s="3">
        <f t="shared" si="11"/>
        <v>24102911136</v>
      </c>
      <c r="N27" s="3">
        <f t="shared" si="11"/>
        <v>27827061166</v>
      </c>
      <c r="O27" s="3">
        <f t="shared" si="11"/>
        <v>27967087092</v>
      </c>
    </row>
    <row r="28" spans="1:15" hidden="1" outlineLevel="1" x14ac:dyDescent="0.3">
      <c r="A28" s="18" t="s">
        <v>19</v>
      </c>
      <c r="B28" s="18"/>
      <c r="C28" s="12"/>
      <c r="D28" s="12"/>
      <c r="E28" s="12"/>
      <c r="F28" s="12"/>
      <c r="G28" s="12"/>
      <c r="H28" s="12"/>
      <c r="I28" s="86" t="s">
        <v>317</v>
      </c>
      <c r="J28" s="3">
        <f t="shared" ref="J28:O29" si="12">C34</f>
        <v>14127449451</v>
      </c>
      <c r="K28" s="3">
        <f t="shared" si="12"/>
        <v>16382541057</v>
      </c>
      <c r="L28" s="3">
        <f t="shared" si="12"/>
        <v>17044158781</v>
      </c>
      <c r="M28" s="3">
        <f t="shared" si="12"/>
        <v>16531026069</v>
      </c>
      <c r="N28" s="3">
        <f t="shared" si="12"/>
        <v>17709757316</v>
      </c>
      <c r="O28" s="3">
        <f t="shared" si="12"/>
        <v>18043060640</v>
      </c>
    </row>
    <row r="29" spans="1:15" hidden="1" outlineLevel="1" x14ac:dyDescent="0.3">
      <c r="A29" s="18" t="s">
        <v>20</v>
      </c>
      <c r="B29" s="18"/>
      <c r="C29" s="12">
        <v>2036076475</v>
      </c>
      <c r="D29" s="12">
        <v>2241671414</v>
      </c>
      <c r="E29" s="12">
        <v>2137152091</v>
      </c>
      <c r="F29" s="12">
        <v>1955530397</v>
      </c>
      <c r="G29" s="12">
        <v>1862988693</v>
      </c>
      <c r="H29" s="12">
        <v>1569935178</v>
      </c>
      <c r="I29" s="86" t="s">
        <v>318</v>
      </c>
      <c r="J29" s="3">
        <f t="shared" si="12"/>
        <v>8403539977</v>
      </c>
      <c r="K29" s="3">
        <f t="shared" si="12"/>
        <v>8606965762</v>
      </c>
      <c r="L29" s="3">
        <f t="shared" si="12"/>
        <v>10270698279</v>
      </c>
      <c r="M29" s="3">
        <f t="shared" si="12"/>
        <v>7571885067</v>
      </c>
      <c r="N29" s="3">
        <f t="shared" si="12"/>
        <v>10117303850</v>
      </c>
      <c r="O29" s="3">
        <f t="shared" si="12"/>
        <v>9924026452</v>
      </c>
    </row>
    <row r="30" spans="1:15" hidden="1" outlineLevel="1" x14ac:dyDescent="0.3">
      <c r="A30" s="18" t="s">
        <v>21</v>
      </c>
      <c r="B30" s="18"/>
      <c r="C30" s="12">
        <v>24048552685</v>
      </c>
      <c r="D30" s="12">
        <v>26363616522</v>
      </c>
      <c r="E30" s="12">
        <v>21296581541</v>
      </c>
      <c r="F30" s="12">
        <v>25948675229</v>
      </c>
      <c r="G30" s="12">
        <v>25609838859</v>
      </c>
      <c r="H30" s="12">
        <v>22381142804</v>
      </c>
      <c r="I30" s="86" t="s">
        <v>319</v>
      </c>
      <c r="J30" s="3">
        <f t="shared" ref="J30:O30" si="13">C38</f>
        <v>5484003225</v>
      </c>
      <c r="K30" s="3">
        <f t="shared" si="13"/>
        <v>4983768229</v>
      </c>
      <c r="L30" s="3">
        <f t="shared" si="13"/>
        <v>6937944564</v>
      </c>
      <c r="M30" s="3">
        <f t="shared" si="13"/>
        <v>6912115843</v>
      </c>
      <c r="N30" s="3">
        <f t="shared" si="13"/>
        <v>7327120061</v>
      </c>
      <c r="O30" s="3">
        <f t="shared" si="13"/>
        <v>7298433321</v>
      </c>
    </row>
    <row r="31" spans="1:15" hidden="1" outlineLevel="1" x14ac:dyDescent="0.3">
      <c r="A31" s="18" t="s">
        <v>22</v>
      </c>
      <c r="B31" s="18"/>
      <c r="C31" s="12">
        <v>1489668785</v>
      </c>
      <c r="D31" s="12">
        <v>1636486093</v>
      </c>
      <c r="E31" s="12">
        <v>1576774413</v>
      </c>
      <c r="F31" s="12">
        <v>1956087512</v>
      </c>
      <c r="G31" s="12">
        <v>1739712598</v>
      </c>
      <c r="H31" s="12">
        <v>1855008465</v>
      </c>
      <c r="I31" s="86" t="s">
        <v>320</v>
      </c>
      <c r="J31" s="3">
        <f t="shared" ref="J31:O31" si="14">C36</f>
        <v>1750048311</v>
      </c>
      <c r="K31" s="3">
        <f t="shared" si="14"/>
        <v>1050162341</v>
      </c>
      <c r="L31" s="3">
        <f t="shared" si="14"/>
        <v>203098417</v>
      </c>
      <c r="M31" s="3">
        <f t="shared" si="14"/>
        <v>1603107664</v>
      </c>
      <c r="N31" s="3">
        <f t="shared" si="14"/>
        <v>1035174517</v>
      </c>
      <c r="O31" s="3">
        <f t="shared" si="14"/>
        <v>910496359</v>
      </c>
    </row>
    <row r="32" spans="1:15" hidden="1" outlineLevel="1" x14ac:dyDescent="0.3">
      <c r="A32" s="18" t="s">
        <v>23</v>
      </c>
      <c r="B32" s="18"/>
      <c r="C32" s="22">
        <v>6229713344</v>
      </c>
      <c r="D32" s="22">
        <v>3820014131</v>
      </c>
      <c r="E32" s="22">
        <v>4462971944</v>
      </c>
      <c r="F32" s="22">
        <v>4395313690</v>
      </c>
      <c r="G32" s="22">
        <v>5407421539</v>
      </c>
      <c r="H32" s="22">
        <v>4448295749</v>
      </c>
      <c r="I32" s="86" t="s">
        <v>321</v>
      </c>
      <c r="J32" s="3">
        <f t="shared" ref="J32:O33" si="15">C39</f>
        <v>4669585063</v>
      </c>
      <c r="K32" s="3">
        <f t="shared" si="15"/>
        <v>4673359874</v>
      </c>
      <c r="L32" s="3">
        <f t="shared" si="15"/>
        <v>3535852132</v>
      </c>
      <c r="M32" s="3">
        <f t="shared" si="15"/>
        <v>2262876888</v>
      </c>
      <c r="N32" s="3">
        <f t="shared" si="15"/>
        <v>3825358306</v>
      </c>
      <c r="O32" s="3">
        <f t="shared" si="15"/>
        <v>3536089490</v>
      </c>
    </row>
    <row r="33" spans="1:15" hidden="1" outlineLevel="1" x14ac:dyDescent="0.3">
      <c r="A33" s="20" t="s">
        <v>24</v>
      </c>
      <c r="B33" s="20"/>
      <c r="C33" s="23">
        <f t="shared" ref="C33:H33" si="16">C19+C20+C21+C22+C23+C24+C24-C25+C26-C27-C28-C29-C30-C31-C32</f>
        <v>22530989428</v>
      </c>
      <c r="D33" s="23">
        <f t="shared" si="16"/>
        <v>24989506819</v>
      </c>
      <c r="E33" s="23">
        <f t="shared" si="16"/>
        <v>27314857060</v>
      </c>
      <c r="F33" s="23">
        <f t="shared" si="16"/>
        <v>24102911136</v>
      </c>
      <c r="G33" s="23">
        <f t="shared" si="16"/>
        <v>27827061166</v>
      </c>
      <c r="H33" s="23">
        <f t="shared" si="16"/>
        <v>27967087092</v>
      </c>
      <c r="I33" s="86" t="s">
        <v>322</v>
      </c>
      <c r="J33" s="3">
        <f t="shared" si="15"/>
        <v>664896398</v>
      </c>
      <c r="K33" s="3">
        <f t="shared" si="15"/>
        <v>326505786</v>
      </c>
      <c r="L33" s="3">
        <f t="shared" si="15"/>
        <v>1480906158</v>
      </c>
      <c r="M33" s="3">
        <f t="shared" si="15"/>
        <v>1391601810</v>
      </c>
      <c r="N33" s="3">
        <f t="shared" si="15"/>
        <v>1395855653</v>
      </c>
      <c r="O33" s="3">
        <f t="shared" si="15"/>
        <v>1520772020</v>
      </c>
    </row>
    <row r="34" spans="1:15" hidden="1" outlineLevel="1" x14ac:dyDescent="0.3">
      <c r="A34" s="18" t="s">
        <v>25</v>
      </c>
      <c r="B34" s="18"/>
      <c r="C34" s="12">
        <v>14127449451</v>
      </c>
      <c r="D34" s="12">
        <v>16382541057</v>
      </c>
      <c r="E34" s="12">
        <v>17044158781</v>
      </c>
      <c r="F34" s="12">
        <v>16531026069</v>
      </c>
      <c r="G34" s="12">
        <v>17709757316</v>
      </c>
      <c r="H34" s="12">
        <v>18043060640</v>
      </c>
      <c r="I34" s="86" t="s">
        <v>323</v>
      </c>
      <c r="J34" s="3">
        <f>C44+C45+C46</f>
        <v>581518210</v>
      </c>
      <c r="K34" s="3">
        <f t="shared" ref="K34:O34" si="17">D44+D45+D46</f>
        <v>288060673</v>
      </c>
      <c r="L34" s="3">
        <f t="shared" si="17"/>
        <v>689015197</v>
      </c>
      <c r="M34" s="3">
        <f t="shared" si="17"/>
        <v>549057103</v>
      </c>
      <c r="N34" s="3">
        <f t="shared" si="17"/>
        <v>616892702</v>
      </c>
      <c r="O34" s="3">
        <f t="shared" si="17"/>
        <v>684809720</v>
      </c>
    </row>
    <row r="35" spans="1:15" hidden="1" outlineLevel="1" x14ac:dyDescent="0.3">
      <c r="A35" s="20" t="s">
        <v>26</v>
      </c>
      <c r="B35" s="20"/>
      <c r="C35" s="23">
        <f t="shared" ref="C35:H35" si="18">C33-C34</f>
        <v>8403539977</v>
      </c>
      <c r="D35" s="23">
        <f t="shared" si="18"/>
        <v>8606965762</v>
      </c>
      <c r="E35" s="23">
        <f t="shared" si="18"/>
        <v>10270698279</v>
      </c>
      <c r="F35" s="23">
        <f t="shared" si="18"/>
        <v>7571885067</v>
      </c>
      <c r="G35" s="23">
        <f t="shared" si="18"/>
        <v>10117303850</v>
      </c>
      <c r="H35" s="23">
        <f t="shared" si="18"/>
        <v>9924026452</v>
      </c>
      <c r="I35" s="86" t="s">
        <v>324</v>
      </c>
      <c r="J35" s="3">
        <f>J33-J34</f>
        <v>83378188</v>
      </c>
      <c r="K35" s="3">
        <f>K33-K34</f>
        <v>38445113</v>
      </c>
      <c r="L35" s="3">
        <f t="shared" ref="L35:O35" si="19">L33-L34</f>
        <v>791890961</v>
      </c>
      <c r="M35" s="3">
        <f t="shared" si="19"/>
        <v>842544707</v>
      </c>
      <c r="N35" s="3">
        <f t="shared" si="19"/>
        <v>778962951</v>
      </c>
      <c r="O35" s="3">
        <f t="shared" si="19"/>
        <v>835962300</v>
      </c>
    </row>
    <row r="36" spans="1:15" hidden="1" outlineLevel="1" x14ac:dyDescent="0.3">
      <c r="A36" s="18" t="s">
        <v>27</v>
      </c>
      <c r="B36" s="18"/>
      <c r="C36" s="12">
        <v>1750048311</v>
      </c>
      <c r="D36" s="12">
        <v>1050162341</v>
      </c>
      <c r="E36" s="12">
        <v>203098417</v>
      </c>
      <c r="F36" s="12">
        <v>1603107664</v>
      </c>
      <c r="G36" s="12">
        <v>1035174517</v>
      </c>
      <c r="H36" s="12">
        <v>910496359</v>
      </c>
      <c r="I36" s="86" t="s">
        <v>325</v>
      </c>
      <c r="J36" s="3">
        <f t="shared" ref="J36:O36" si="20">C48</f>
        <v>4752963251</v>
      </c>
      <c r="K36" s="3">
        <f t="shared" si="20"/>
        <v>4711804987</v>
      </c>
      <c r="L36" s="3">
        <f t="shared" si="20"/>
        <v>4327743093</v>
      </c>
      <c r="M36" s="3">
        <f t="shared" si="20"/>
        <v>3105421595</v>
      </c>
      <c r="N36" s="3">
        <f t="shared" si="20"/>
        <v>4604321257</v>
      </c>
      <c r="O36" s="3">
        <f t="shared" si="20"/>
        <v>4372051790</v>
      </c>
    </row>
    <row r="37" spans="1:15" hidden="1" outlineLevel="1" x14ac:dyDescent="0.3">
      <c r="A37" s="18" t="s">
        <v>28</v>
      </c>
      <c r="B37" s="18"/>
      <c r="C37" s="12"/>
      <c r="D37" s="12"/>
      <c r="E37" s="12"/>
      <c r="F37" s="12"/>
      <c r="G37" s="12"/>
      <c r="H37" s="12"/>
      <c r="I37" s="86" t="s">
        <v>326</v>
      </c>
      <c r="J37" s="3">
        <f>C49+C50+C51</f>
        <v>120856357</v>
      </c>
      <c r="K37" s="3">
        <f t="shared" ref="K37:O37" si="21">D49+D50+D51</f>
        <v>43981595</v>
      </c>
      <c r="L37" s="3">
        <f t="shared" si="21"/>
        <v>329742485</v>
      </c>
      <c r="M37" s="3">
        <f t="shared" si="21"/>
        <v>978351628</v>
      </c>
      <c r="N37" s="3">
        <f t="shared" si="21"/>
        <v>150621502</v>
      </c>
      <c r="O37" s="3">
        <f t="shared" si="21"/>
        <v>680872512</v>
      </c>
    </row>
    <row r="38" spans="1:15" hidden="1" outlineLevel="1" x14ac:dyDescent="0.3">
      <c r="A38" s="18" t="s">
        <v>29</v>
      </c>
      <c r="B38" s="18"/>
      <c r="C38" s="12">
        <v>5484003225</v>
      </c>
      <c r="D38" s="12">
        <v>4983768229</v>
      </c>
      <c r="E38" s="12">
        <v>6937944564</v>
      </c>
      <c r="F38" s="12">
        <v>6912115843</v>
      </c>
      <c r="G38" s="12">
        <v>7327120061</v>
      </c>
      <c r="H38" s="12">
        <v>7298433321</v>
      </c>
      <c r="I38" s="86" t="s">
        <v>327</v>
      </c>
      <c r="J38" s="3">
        <f>C52+C53+C54+C55</f>
        <v>254180620</v>
      </c>
      <c r="K38" s="3">
        <f t="shared" ref="K38:O38" si="22">D52+D53+D54+D55</f>
        <v>283959077</v>
      </c>
      <c r="L38" s="3">
        <f t="shared" si="22"/>
        <v>408385937</v>
      </c>
      <c r="M38" s="3">
        <f t="shared" si="22"/>
        <v>521251391</v>
      </c>
      <c r="N38" s="3">
        <f t="shared" si="22"/>
        <v>716866037</v>
      </c>
      <c r="O38" s="3">
        <f t="shared" si="22"/>
        <v>1152790428</v>
      </c>
    </row>
    <row r="39" spans="1:15" hidden="1" outlineLevel="1" x14ac:dyDescent="0.3">
      <c r="A39" s="20" t="s">
        <v>30</v>
      </c>
      <c r="B39" s="20"/>
      <c r="C39" s="23">
        <f t="shared" ref="C39:H39" si="23">C35+C36+C37-C38</f>
        <v>4669585063</v>
      </c>
      <c r="D39" s="23">
        <f t="shared" si="23"/>
        <v>4673359874</v>
      </c>
      <c r="E39" s="23">
        <f t="shared" si="23"/>
        <v>3535852132</v>
      </c>
      <c r="F39" s="23">
        <f t="shared" si="23"/>
        <v>2262876888</v>
      </c>
      <c r="G39" s="23">
        <f t="shared" si="23"/>
        <v>3825358306</v>
      </c>
      <c r="H39" s="23">
        <f t="shared" si="23"/>
        <v>3536089490</v>
      </c>
      <c r="I39" s="86" t="s">
        <v>328</v>
      </c>
      <c r="J39" s="3">
        <f>J37-J38</f>
        <v>-133324263</v>
      </c>
      <c r="K39" s="3">
        <f>K37-K38</f>
        <v>-239977482</v>
      </c>
      <c r="L39" s="3">
        <f t="shared" ref="L39:O39" si="24">L37-L38</f>
        <v>-78643452</v>
      </c>
      <c r="M39" s="3">
        <f t="shared" si="24"/>
        <v>457100237</v>
      </c>
      <c r="N39" s="3">
        <f t="shared" si="24"/>
        <v>-566244535</v>
      </c>
      <c r="O39" s="3">
        <f t="shared" si="24"/>
        <v>-471917916</v>
      </c>
    </row>
    <row r="40" spans="1:15" hidden="1" outlineLevel="1" x14ac:dyDescent="0.3">
      <c r="A40" s="18" t="s">
        <v>31</v>
      </c>
      <c r="B40" s="18"/>
      <c r="C40" s="12">
        <v>664896398</v>
      </c>
      <c r="D40" s="12">
        <v>326505786</v>
      </c>
      <c r="E40" s="12">
        <v>1480906158</v>
      </c>
      <c r="F40" s="12">
        <v>1391601810</v>
      </c>
      <c r="G40" s="12">
        <v>1395855653</v>
      </c>
      <c r="H40" s="12">
        <v>1520772020</v>
      </c>
      <c r="I40" s="86" t="s">
        <v>329</v>
      </c>
      <c r="J40" s="3">
        <f>C58</f>
        <v>4619638988</v>
      </c>
      <c r="K40" s="3">
        <f>D58</f>
        <v>4471827505</v>
      </c>
      <c r="L40" s="3">
        <f t="shared" ref="L40:O40" si="25">E58</f>
        <v>4249099641</v>
      </c>
      <c r="M40" s="3">
        <f t="shared" si="25"/>
        <v>3562521832</v>
      </c>
      <c r="N40" s="3">
        <f t="shared" si="25"/>
        <v>4038076722</v>
      </c>
      <c r="O40" s="3">
        <f t="shared" si="25"/>
        <v>3900133874</v>
      </c>
    </row>
    <row r="41" spans="1:15" hidden="1" outlineLevel="1" x14ac:dyDescent="0.3">
      <c r="A41" s="18" t="s">
        <v>32</v>
      </c>
      <c r="B41" s="18"/>
      <c r="C41" s="12"/>
      <c r="D41" s="12"/>
      <c r="E41" s="12"/>
      <c r="F41" s="12"/>
      <c r="G41" s="12"/>
      <c r="H41" s="12"/>
      <c r="I41" s="86" t="s">
        <v>330</v>
      </c>
      <c r="J41" s="3">
        <f>C58</f>
        <v>4619638988</v>
      </c>
      <c r="K41" s="3">
        <f>D58</f>
        <v>4471827505</v>
      </c>
      <c r="L41" s="3">
        <f t="shared" ref="L41:O41" si="26">E58</f>
        <v>4249099641</v>
      </c>
      <c r="M41" s="3">
        <f t="shared" si="26"/>
        <v>3562521832</v>
      </c>
      <c r="N41" s="3">
        <f t="shared" si="26"/>
        <v>4038076722</v>
      </c>
      <c r="O41" s="3">
        <f t="shared" si="26"/>
        <v>3900133874</v>
      </c>
    </row>
    <row r="42" spans="1:15" hidden="1" outlineLevel="1" x14ac:dyDescent="0.3">
      <c r="A42" s="18" t="s">
        <v>33</v>
      </c>
      <c r="B42" s="18"/>
      <c r="C42" s="12"/>
      <c r="D42" s="12"/>
      <c r="E42" s="12"/>
      <c r="F42" s="12"/>
      <c r="G42" s="12"/>
      <c r="H42" s="12"/>
      <c r="I42" s="86" t="s">
        <v>331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hidden="1" outlineLevel="1" x14ac:dyDescent="0.3">
      <c r="A43" s="18" t="s">
        <v>34</v>
      </c>
      <c r="B43" s="18"/>
      <c r="C43" s="12"/>
      <c r="D43" s="12"/>
      <c r="E43" s="12"/>
      <c r="F43" s="12"/>
      <c r="G43" s="12"/>
      <c r="H43" s="12"/>
      <c r="I43" s="86" t="s">
        <v>332</v>
      </c>
      <c r="J43" s="3">
        <f>C60</f>
        <v>3117919358</v>
      </c>
      <c r="K43" s="3">
        <f>D60</f>
        <v>3291131525</v>
      </c>
      <c r="L43" s="3">
        <f t="shared" ref="L43:O43" si="27">E60</f>
        <v>2707131645</v>
      </c>
      <c r="M43" s="3">
        <f t="shared" si="27"/>
        <v>2722631753</v>
      </c>
      <c r="N43" s="3">
        <f t="shared" si="27"/>
        <v>2863674115</v>
      </c>
      <c r="O43" s="3">
        <f t="shared" si="27"/>
        <v>2952343608</v>
      </c>
    </row>
    <row r="44" spans="1:15" hidden="1" outlineLevel="1" x14ac:dyDescent="0.3">
      <c r="A44" s="18" t="s">
        <v>35</v>
      </c>
      <c r="B44" s="18"/>
      <c r="C44" s="12">
        <v>581518210</v>
      </c>
      <c r="D44" s="12">
        <v>288060673</v>
      </c>
      <c r="E44" s="12">
        <v>689015197</v>
      </c>
      <c r="F44" s="12">
        <v>549057103</v>
      </c>
      <c r="G44" s="12">
        <v>608942702</v>
      </c>
      <c r="H44" s="12">
        <v>684809720</v>
      </c>
      <c r="I44" s="86" t="s">
        <v>333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</row>
    <row r="45" spans="1:15" hidden="1" outlineLevel="1" x14ac:dyDescent="0.3">
      <c r="A45" s="18" t="s">
        <v>36</v>
      </c>
      <c r="B45" s="18"/>
      <c r="C45" s="10"/>
      <c r="D45" s="12"/>
      <c r="E45" s="12"/>
      <c r="F45" s="12"/>
      <c r="G45" s="12"/>
      <c r="H45" s="12"/>
      <c r="I45" s="86" t="s">
        <v>334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hidden="1" outlineLevel="1" x14ac:dyDescent="0.3">
      <c r="A46" s="18" t="s">
        <v>37</v>
      </c>
      <c r="B46" s="18"/>
      <c r="C46" s="10"/>
      <c r="D46" s="12"/>
      <c r="E46" s="12"/>
      <c r="F46" s="12"/>
      <c r="G46" s="12">
        <v>7950000</v>
      </c>
      <c r="H46" s="12"/>
      <c r="I46" s="86" t="s">
        <v>335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hidden="1" outlineLevel="1" x14ac:dyDescent="0.3">
      <c r="A47" s="20" t="s">
        <v>38</v>
      </c>
      <c r="B47" s="20"/>
      <c r="C47" s="24">
        <f t="shared" ref="C47:H47" si="28">C40+C41+C42+C43-C44-C45-C46</f>
        <v>83378188</v>
      </c>
      <c r="D47" s="23">
        <f t="shared" si="28"/>
        <v>38445113</v>
      </c>
      <c r="E47" s="23">
        <f t="shared" si="28"/>
        <v>791890961</v>
      </c>
      <c r="F47" s="23">
        <f t="shared" si="28"/>
        <v>842544707</v>
      </c>
      <c r="G47" s="23">
        <f t="shared" si="28"/>
        <v>778962951</v>
      </c>
      <c r="H47" s="23">
        <f t="shared" si="28"/>
        <v>835962300</v>
      </c>
      <c r="I47" s="86" t="s">
        <v>336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hidden="1" outlineLevel="1" x14ac:dyDescent="0.3">
      <c r="A48" s="20" t="s">
        <v>39</v>
      </c>
      <c r="B48" s="20"/>
      <c r="C48" s="23">
        <f t="shared" ref="C48:H48" si="29">C39+C47</f>
        <v>4752963251</v>
      </c>
      <c r="D48" s="23">
        <f t="shared" si="29"/>
        <v>4711804987</v>
      </c>
      <c r="E48" s="23">
        <f t="shared" si="29"/>
        <v>4327743093</v>
      </c>
      <c r="F48" s="23">
        <f t="shared" si="29"/>
        <v>3105421595</v>
      </c>
      <c r="G48" s="23">
        <f t="shared" si="29"/>
        <v>4604321257</v>
      </c>
      <c r="H48" s="23">
        <f t="shared" si="29"/>
        <v>4372051790</v>
      </c>
    </row>
    <row r="49" spans="1:8" hidden="1" outlineLevel="1" x14ac:dyDescent="0.3">
      <c r="A49" s="18" t="s">
        <v>40</v>
      </c>
      <c r="B49" s="18"/>
      <c r="C49" s="12">
        <v>43648781</v>
      </c>
      <c r="D49" s="12">
        <v>17816073</v>
      </c>
      <c r="E49" s="12">
        <v>13602521</v>
      </c>
      <c r="F49" s="12">
        <v>244217191</v>
      </c>
      <c r="G49" s="12">
        <v>38845956</v>
      </c>
      <c r="H49" s="12">
        <v>17480486</v>
      </c>
    </row>
    <row r="50" spans="1:8" hidden="1" outlineLevel="1" x14ac:dyDescent="0.3">
      <c r="A50" s="18" t="s">
        <v>41</v>
      </c>
      <c r="B50" s="18"/>
      <c r="C50" s="12">
        <v>77207576</v>
      </c>
      <c r="D50" s="12">
        <v>26165522</v>
      </c>
      <c r="E50" s="12">
        <v>316139964</v>
      </c>
      <c r="F50" s="12"/>
      <c r="G50" s="12"/>
      <c r="H50" s="12"/>
    </row>
    <row r="51" spans="1:8" hidden="1" outlineLevel="1" x14ac:dyDescent="0.3">
      <c r="A51" s="18" t="s">
        <v>42</v>
      </c>
      <c r="B51" s="18"/>
      <c r="C51" s="12"/>
      <c r="D51" s="12"/>
      <c r="E51" s="12"/>
      <c r="F51" s="12">
        <v>734134437</v>
      </c>
      <c r="G51" s="12">
        <v>111775546</v>
      </c>
      <c r="H51" s="12">
        <v>663392026</v>
      </c>
    </row>
    <row r="52" spans="1:8" hidden="1" outlineLevel="1" x14ac:dyDescent="0.3">
      <c r="A52" s="18" t="s">
        <v>43</v>
      </c>
      <c r="B52" s="18"/>
      <c r="C52" s="12">
        <v>193171778</v>
      </c>
      <c r="D52" s="12">
        <v>275404752</v>
      </c>
      <c r="E52" s="12">
        <v>187938736</v>
      </c>
      <c r="F52" s="12">
        <v>433168840</v>
      </c>
      <c r="G52" s="12">
        <v>321920457</v>
      </c>
      <c r="H52" s="12">
        <v>245241147</v>
      </c>
    </row>
    <row r="53" spans="1:8" hidden="1" outlineLevel="1" x14ac:dyDescent="0.3">
      <c r="A53" s="18" t="s">
        <v>44</v>
      </c>
      <c r="B53" s="18"/>
      <c r="C53" s="12">
        <v>61008842</v>
      </c>
      <c r="D53" s="12">
        <v>8554325</v>
      </c>
      <c r="E53" s="12">
        <v>220447201</v>
      </c>
      <c r="F53" s="12"/>
      <c r="G53" s="12"/>
      <c r="H53" s="12"/>
    </row>
    <row r="54" spans="1:8" hidden="1" outlineLevel="1" x14ac:dyDescent="0.3">
      <c r="A54" s="18" t="s">
        <v>45</v>
      </c>
      <c r="B54" s="18"/>
      <c r="C54" s="10"/>
      <c r="D54" s="12"/>
      <c r="E54" s="12"/>
      <c r="F54" s="12"/>
      <c r="G54" s="12"/>
      <c r="H54" s="12"/>
    </row>
    <row r="55" spans="1:8" hidden="1" outlineLevel="1" x14ac:dyDescent="0.3">
      <c r="A55" s="18" t="s">
        <v>46</v>
      </c>
      <c r="B55" s="18"/>
      <c r="C55" s="10"/>
      <c r="D55" s="12"/>
      <c r="E55" s="12"/>
      <c r="F55" s="12">
        <v>88082551</v>
      </c>
      <c r="G55" s="12">
        <v>394945580</v>
      </c>
      <c r="H55" s="12">
        <v>907549281</v>
      </c>
    </row>
    <row r="56" spans="1:8" hidden="1" outlineLevel="1" x14ac:dyDescent="0.3">
      <c r="A56" s="20" t="s">
        <v>162</v>
      </c>
      <c r="B56" s="20"/>
      <c r="C56" s="23">
        <f t="shared" ref="C56:H56" si="30">C49+C50+C51-C52-C53-C54-C55</f>
        <v>-133324263</v>
      </c>
      <c r="D56" s="23">
        <f t="shared" si="30"/>
        <v>-239977482</v>
      </c>
      <c r="E56" s="23">
        <f t="shared" si="30"/>
        <v>-78643452</v>
      </c>
      <c r="F56" s="23">
        <f t="shared" si="30"/>
        <v>457100237</v>
      </c>
      <c r="G56" s="23">
        <f t="shared" si="30"/>
        <v>-566244535</v>
      </c>
      <c r="H56" s="23">
        <f t="shared" si="30"/>
        <v>-471917916</v>
      </c>
    </row>
    <row r="57" spans="1:8" hidden="1" outlineLevel="1" x14ac:dyDescent="0.3">
      <c r="A57" s="18" t="s">
        <v>48</v>
      </c>
      <c r="B57" s="18"/>
      <c r="C57" s="10"/>
      <c r="D57" s="12"/>
      <c r="E57" s="12"/>
      <c r="F57" s="12"/>
      <c r="G57" s="12"/>
      <c r="H57" s="12"/>
    </row>
    <row r="58" spans="1:8" hidden="1" outlineLevel="1" x14ac:dyDescent="0.3">
      <c r="A58" s="20" t="s">
        <v>163</v>
      </c>
      <c r="B58" s="20"/>
      <c r="C58" s="23">
        <f t="shared" ref="C58:H58" si="31">C48+C56-C57</f>
        <v>4619638988</v>
      </c>
      <c r="D58" s="23">
        <f t="shared" si="31"/>
        <v>4471827505</v>
      </c>
      <c r="E58" s="23">
        <f t="shared" si="31"/>
        <v>4249099641</v>
      </c>
      <c r="F58" s="23">
        <f t="shared" si="31"/>
        <v>3562521832</v>
      </c>
      <c r="G58" s="23">
        <f t="shared" si="31"/>
        <v>4038076722</v>
      </c>
      <c r="H58" s="23">
        <f t="shared" si="31"/>
        <v>3900133874</v>
      </c>
    </row>
    <row r="59" spans="1:8" hidden="1" outlineLevel="1" x14ac:dyDescent="0.3">
      <c r="A59" s="18" t="s">
        <v>49</v>
      </c>
      <c r="B59" s="18"/>
      <c r="C59" s="12">
        <v>1501719630</v>
      </c>
      <c r="D59" s="12">
        <v>1180695980</v>
      </c>
      <c r="E59" s="12">
        <v>1541967996</v>
      </c>
      <c r="F59" s="12">
        <v>839890079</v>
      </c>
      <c r="G59" s="12">
        <v>1174402607</v>
      </c>
      <c r="H59" s="12">
        <v>947790266</v>
      </c>
    </row>
    <row r="60" spans="1:8" hidden="1" outlineLevel="1" x14ac:dyDescent="0.3">
      <c r="A60" s="20" t="s">
        <v>50</v>
      </c>
      <c r="B60" s="20"/>
      <c r="C60" s="23">
        <f t="shared" ref="C60:H60" si="32">C58-C59</f>
        <v>3117919358</v>
      </c>
      <c r="D60" s="23">
        <f t="shared" si="32"/>
        <v>3291131525</v>
      </c>
      <c r="E60" s="23">
        <f t="shared" si="32"/>
        <v>2707131645</v>
      </c>
      <c r="F60" s="23">
        <f t="shared" si="32"/>
        <v>2722631753</v>
      </c>
      <c r="G60" s="23">
        <f t="shared" si="32"/>
        <v>2863674115</v>
      </c>
      <c r="H60" s="23">
        <f t="shared" si="32"/>
        <v>2952343608</v>
      </c>
    </row>
    <row r="61" spans="1:8" hidden="1" outlineLevel="1" x14ac:dyDescent="0.3">
      <c r="A61" s="10"/>
      <c r="B61" s="10"/>
      <c r="C61" s="12"/>
      <c r="D61" s="12"/>
      <c r="E61" s="10"/>
      <c r="F61" s="10"/>
      <c r="G61" s="10"/>
      <c r="H61" s="10"/>
    </row>
    <row r="62" spans="1:8" hidden="1" outlineLevel="1" x14ac:dyDescent="0.3">
      <c r="A62" s="20" t="s">
        <v>164</v>
      </c>
      <c r="B62" s="20"/>
      <c r="C62" s="25">
        <f t="shared" ref="C62:H62" si="33">C59/C58</f>
        <v>0.32507294052649466</v>
      </c>
      <c r="D62" s="25">
        <f t="shared" si="33"/>
        <v>0.26402985774380849</v>
      </c>
      <c r="E62" s="25">
        <f t="shared" si="33"/>
        <v>0.36289287761609357</v>
      </c>
      <c r="F62" s="25">
        <f t="shared" si="33"/>
        <v>0.23575717388052767</v>
      </c>
      <c r="G62" s="25">
        <f t="shared" si="33"/>
        <v>0.2908321678490387</v>
      </c>
      <c r="H62" s="25">
        <f t="shared" si="33"/>
        <v>0.24301480324005925</v>
      </c>
    </row>
    <row r="63" spans="1:8" hidden="1" outlineLevel="1" x14ac:dyDescent="0.3">
      <c r="A63" s="20" t="s">
        <v>165</v>
      </c>
      <c r="B63" s="20"/>
      <c r="C63" s="26">
        <f t="shared" ref="C63:H63" si="34">C44/C124</f>
        <v>2.1631775375538731E-2</v>
      </c>
      <c r="D63" s="26">
        <f t="shared" si="34"/>
        <v>7.5510058323991118E-3</v>
      </c>
      <c r="E63" s="26">
        <f t="shared" si="34"/>
        <v>1.7689180978925443E-2</v>
      </c>
      <c r="F63" s="26">
        <f t="shared" si="34"/>
        <v>1.462584524152871E-2</v>
      </c>
      <c r="G63" s="26">
        <f t="shared" si="34"/>
        <v>1.5187992489649804E-2</v>
      </c>
      <c r="H63" s="26">
        <f t="shared" si="34"/>
        <v>1.69259422091971E-2</v>
      </c>
    </row>
    <row r="64" spans="1:8" hidden="1" outlineLevel="1" x14ac:dyDescent="0.3">
      <c r="A64" s="20" t="s">
        <v>166</v>
      </c>
      <c r="B64" s="20"/>
      <c r="C64" s="27">
        <f t="shared" ref="C64:H64" si="35">C11-C12+C25-C26+C27-C28+C29+C30</f>
        <v>55871307586</v>
      </c>
      <c r="D64" s="27">
        <f t="shared" si="35"/>
        <v>62301312137</v>
      </c>
      <c r="E64" s="27">
        <f t="shared" si="35"/>
        <v>58174672081</v>
      </c>
      <c r="F64" s="27">
        <f t="shared" si="35"/>
        <v>64224884542</v>
      </c>
      <c r="G64" s="27">
        <f t="shared" si="35"/>
        <v>68621602458</v>
      </c>
      <c r="H64" s="27">
        <f t="shared" si="35"/>
        <v>67209199390</v>
      </c>
    </row>
    <row r="65" spans="1:15" collapsed="1" x14ac:dyDescent="0.3"/>
    <row r="66" spans="1:15" x14ac:dyDescent="0.3">
      <c r="A66" s="37" t="s">
        <v>177</v>
      </c>
      <c r="B66" s="38"/>
      <c r="C66" s="38"/>
      <c r="D66" s="38"/>
      <c r="E66" s="38"/>
      <c r="F66" s="38"/>
      <c r="G66" s="38"/>
      <c r="H66" s="38"/>
    </row>
    <row r="67" spans="1:15" outlineLevel="1" x14ac:dyDescent="0.3"/>
    <row r="68" spans="1:15" outlineLevel="1" x14ac:dyDescent="0.3">
      <c r="A68" s="20" t="s">
        <v>52</v>
      </c>
      <c r="B68" s="20"/>
      <c r="C68" s="10"/>
      <c r="D68" s="10"/>
      <c r="E68" s="10"/>
      <c r="F68" s="10"/>
      <c r="G68" s="10"/>
      <c r="H68" s="10"/>
    </row>
    <row r="69" spans="1:15" outlineLevel="1" x14ac:dyDescent="0.3">
      <c r="A69" s="18" t="s">
        <v>54</v>
      </c>
      <c r="B69" s="18"/>
      <c r="C69" s="12"/>
      <c r="D69" s="12"/>
      <c r="E69" s="12"/>
      <c r="F69" s="12"/>
      <c r="G69" s="12"/>
      <c r="H69" s="12"/>
    </row>
    <row r="70" spans="1:15" outlineLevel="1" x14ac:dyDescent="0.3">
      <c r="A70" s="18" t="s">
        <v>55</v>
      </c>
      <c r="B70" s="18"/>
      <c r="C70" s="12"/>
      <c r="D70" s="12"/>
      <c r="E70" s="12"/>
      <c r="F70" s="12"/>
      <c r="G70" s="12"/>
      <c r="H70" s="12"/>
    </row>
    <row r="71" spans="1:15" outlineLevel="1" x14ac:dyDescent="0.3">
      <c r="A71" s="18" t="s">
        <v>56</v>
      </c>
      <c r="B71" s="18"/>
      <c r="C71" s="12"/>
      <c r="D71" s="12"/>
      <c r="E71" s="12"/>
      <c r="F71" s="12"/>
      <c r="G71" s="12"/>
      <c r="H71" s="12"/>
    </row>
    <row r="72" spans="1:15" outlineLevel="1" x14ac:dyDescent="0.3">
      <c r="A72" s="29" t="s">
        <v>53</v>
      </c>
      <c r="B72" s="29"/>
      <c r="C72" s="23">
        <f t="shared" ref="C72:H72" si="36">SUM(C69:C71)</f>
        <v>0</v>
      </c>
      <c r="D72" s="23">
        <f t="shared" si="36"/>
        <v>0</v>
      </c>
      <c r="E72" s="23">
        <f t="shared" si="36"/>
        <v>0</v>
      </c>
      <c r="F72" s="23">
        <f t="shared" si="36"/>
        <v>0</v>
      </c>
      <c r="G72" s="23">
        <f t="shared" si="36"/>
        <v>0</v>
      </c>
      <c r="H72" s="23">
        <f t="shared" si="36"/>
        <v>0</v>
      </c>
      <c r="I72" s="86" t="s">
        <v>337</v>
      </c>
      <c r="J72" s="3">
        <f>C72</f>
        <v>0</v>
      </c>
      <c r="K72" s="3">
        <f t="shared" ref="K72:O72" si="37">D72</f>
        <v>0</v>
      </c>
      <c r="L72" s="3">
        <f t="shared" si="37"/>
        <v>0</v>
      </c>
      <c r="M72" s="3">
        <f t="shared" si="37"/>
        <v>0</v>
      </c>
      <c r="N72" s="3">
        <f t="shared" si="37"/>
        <v>0</v>
      </c>
      <c r="O72" s="3">
        <f t="shared" si="37"/>
        <v>0</v>
      </c>
    </row>
    <row r="73" spans="1:15" outlineLevel="1" x14ac:dyDescent="0.3">
      <c r="A73" s="18" t="s">
        <v>58</v>
      </c>
      <c r="B73" s="18"/>
      <c r="C73" s="12"/>
      <c r="D73" s="12"/>
      <c r="E73" s="12"/>
      <c r="F73" s="12"/>
      <c r="G73" s="12"/>
      <c r="H73" s="12"/>
      <c r="I73" s="86" t="s">
        <v>338</v>
      </c>
      <c r="J73" s="3">
        <f>C77</f>
        <v>286952160</v>
      </c>
      <c r="K73" s="3">
        <f t="shared" ref="K73:O73" si="38">D77</f>
        <v>192546166</v>
      </c>
      <c r="L73" s="3">
        <f t="shared" si="38"/>
        <v>439667421</v>
      </c>
      <c r="M73" s="3">
        <f t="shared" si="38"/>
        <v>397422185</v>
      </c>
      <c r="N73" s="3">
        <f t="shared" si="38"/>
        <v>252255188</v>
      </c>
      <c r="O73" s="3">
        <f t="shared" si="38"/>
        <v>318452127</v>
      </c>
    </row>
    <row r="74" spans="1:15" outlineLevel="1" x14ac:dyDescent="0.3">
      <c r="A74" s="18" t="s">
        <v>59</v>
      </c>
      <c r="B74" s="18"/>
      <c r="C74" s="12">
        <v>286952160</v>
      </c>
      <c r="D74" s="12">
        <v>192546166</v>
      </c>
      <c r="E74" s="12">
        <v>439667421</v>
      </c>
      <c r="F74" s="12">
        <v>397422185</v>
      </c>
      <c r="G74" s="12">
        <v>252255188</v>
      </c>
      <c r="H74" s="12">
        <v>318452127</v>
      </c>
      <c r="I74" s="86" t="s">
        <v>339</v>
      </c>
      <c r="J74" s="3">
        <f>C84</f>
        <v>20564739901</v>
      </c>
      <c r="K74" s="3">
        <f t="shared" ref="K74:O74" si="39">D84</f>
        <v>24755667996</v>
      </c>
      <c r="L74" s="3">
        <f t="shared" si="39"/>
        <v>28306320625</v>
      </c>
      <c r="M74" s="3">
        <f t="shared" si="39"/>
        <v>30371654656</v>
      </c>
      <c r="N74" s="3">
        <f t="shared" si="39"/>
        <v>33761301118</v>
      </c>
      <c r="O74" s="3">
        <f t="shared" si="39"/>
        <v>36047194228</v>
      </c>
    </row>
    <row r="75" spans="1:15" outlineLevel="1" x14ac:dyDescent="0.3">
      <c r="A75" s="18" t="s">
        <v>60</v>
      </c>
      <c r="B75" s="18"/>
      <c r="C75" s="12"/>
      <c r="D75" s="12"/>
      <c r="E75" s="12"/>
      <c r="F75" s="12"/>
      <c r="G75" s="12"/>
      <c r="H75" s="12"/>
      <c r="I75" s="86" t="s">
        <v>340</v>
      </c>
      <c r="J75" s="3">
        <f>C87</f>
        <v>2145398319</v>
      </c>
      <c r="K75" s="3">
        <f t="shared" ref="K75:O75" si="40">D87</f>
        <v>2082882093</v>
      </c>
      <c r="L75" s="3">
        <f t="shared" si="40"/>
        <v>1985124580</v>
      </c>
      <c r="M75" s="3">
        <f t="shared" si="40"/>
        <v>1849434812</v>
      </c>
      <c r="N75" s="3">
        <f t="shared" si="40"/>
        <v>1715752598</v>
      </c>
      <c r="O75" s="3">
        <f t="shared" si="40"/>
        <v>1562352707</v>
      </c>
    </row>
    <row r="76" spans="1:15" outlineLevel="1" x14ac:dyDescent="0.3">
      <c r="A76" s="18" t="s">
        <v>61</v>
      </c>
      <c r="B76" s="18"/>
      <c r="C76" s="12"/>
      <c r="D76" s="12"/>
      <c r="E76" s="12"/>
      <c r="F76" s="12"/>
      <c r="G76" s="12"/>
      <c r="H76" s="12"/>
      <c r="I76" s="86" t="s">
        <v>341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outlineLevel="1" x14ac:dyDescent="0.3">
      <c r="A77" s="29" t="s">
        <v>57</v>
      </c>
      <c r="B77" s="29"/>
      <c r="C77" s="23">
        <f t="shared" ref="C77:H77" si="41">SUM(C69:C71,C73:C76)</f>
        <v>286952160</v>
      </c>
      <c r="D77" s="23">
        <f t="shared" si="41"/>
        <v>192546166</v>
      </c>
      <c r="E77" s="23">
        <f t="shared" si="41"/>
        <v>439667421</v>
      </c>
      <c r="F77" s="23">
        <f t="shared" si="41"/>
        <v>397422185</v>
      </c>
      <c r="G77" s="23">
        <f t="shared" si="41"/>
        <v>252255188</v>
      </c>
      <c r="H77" s="23">
        <f t="shared" si="41"/>
        <v>318452127</v>
      </c>
      <c r="I77" s="86" t="s">
        <v>342</v>
      </c>
      <c r="J77" s="3">
        <f>C88</f>
        <v>22997090380</v>
      </c>
      <c r="K77" s="3">
        <f t="shared" ref="K77:O77" si="42">D88</f>
        <v>27031096255</v>
      </c>
      <c r="L77" s="3">
        <f t="shared" si="42"/>
        <v>30731112626</v>
      </c>
      <c r="M77" s="3">
        <f t="shared" si="42"/>
        <v>32618511653</v>
      </c>
      <c r="N77" s="3">
        <f t="shared" si="42"/>
        <v>35729308904</v>
      </c>
      <c r="O77" s="3">
        <f t="shared" si="42"/>
        <v>37927999062</v>
      </c>
    </row>
    <row r="78" spans="1:15" outlineLevel="1" x14ac:dyDescent="0.3">
      <c r="A78" s="18" t="s">
        <v>63</v>
      </c>
      <c r="B78" s="18"/>
      <c r="C78" s="12">
        <v>312851031</v>
      </c>
      <c r="D78" s="12">
        <v>558160031</v>
      </c>
      <c r="E78" s="12">
        <v>558160031</v>
      </c>
      <c r="F78" s="12">
        <v>558160031</v>
      </c>
      <c r="G78" s="12">
        <v>558160031</v>
      </c>
      <c r="H78" s="12">
        <v>578160031</v>
      </c>
      <c r="I78" s="86" t="s">
        <v>343</v>
      </c>
      <c r="J78" s="3">
        <f>C94</f>
        <v>9407671633</v>
      </c>
      <c r="K78" s="3">
        <f t="shared" ref="K78:O78" si="43">D94</f>
        <v>12298331651</v>
      </c>
      <c r="L78" s="3">
        <f t="shared" si="43"/>
        <v>12869667591</v>
      </c>
      <c r="M78" s="3">
        <f t="shared" si="43"/>
        <v>14549513975</v>
      </c>
      <c r="N78" s="3">
        <f t="shared" si="43"/>
        <v>16037718059</v>
      </c>
      <c r="O78" s="3">
        <f t="shared" si="43"/>
        <v>15948665233</v>
      </c>
    </row>
    <row r="79" spans="1:15" outlineLevel="1" x14ac:dyDescent="0.3">
      <c r="A79" s="18" t="s">
        <v>64</v>
      </c>
      <c r="B79" s="18"/>
      <c r="C79" s="12">
        <v>491076916</v>
      </c>
      <c r="D79" s="12">
        <v>454331435</v>
      </c>
      <c r="E79" s="12">
        <v>413676737</v>
      </c>
      <c r="F79" s="12">
        <v>2646361142</v>
      </c>
      <c r="G79" s="12">
        <v>2496919348</v>
      </c>
      <c r="H79" s="12">
        <v>2351765785</v>
      </c>
      <c r="I79" s="86" t="s">
        <v>344</v>
      </c>
      <c r="J79" s="3">
        <f>C95</f>
        <v>6572848542</v>
      </c>
      <c r="K79" s="3">
        <f t="shared" ref="K79:O79" si="44">D95</f>
        <v>7751081969</v>
      </c>
      <c r="L79" s="3">
        <f t="shared" si="44"/>
        <v>7738661652</v>
      </c>
      <c r="M79" s="3">
        <f t="shared" si="44"/>
        <v>5185483044</v>
      </c>
      <c r="N79" s="3">
        <f t="shared" si="44"/>
        <v>6212187549</v>
      </c>
      <c r="O79" s="3">
        <f t="shared" si="44"/>
        <v>9334294925</v>
      </c>
    </row>
    <row r="80" spans="1:15" outlineLevel="1" x14ac:dyDescent="0.3">
      <c r="A80" s="18" t="s">
        <v>65</v>
      </c>
      <c r="B80" s="18"/>
      <c r="C80" s="12">
        <v>5963364809</v>
      </c>
      <c r="D80" s="12">
        <v>7801001136</v>
      </c>
      <c r="E80" s="12">
        <v>10408044359</v>
      </c>
      <c r="F80" s="12">
        <v>7825243800</v>
      </c>
      <c r="G80" s="12">
        <v>9535736085</v>
      </c>
      <c r="H80" s="12">
        <v>10345592798</v>
      </c>
      <c r="I80" s="86" t="s">
        <v>345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</row>
    <row r="81" spans="1:15" outlineLevel="1" x14ac:dyDescent="0.3">
      <c r="A81" s="18" t="s">
        <v>66</v>
      </c>
      <c r="B81" s="18"/>
      <c r="C81" s="12">
        <v>8974667724</v>
      </c>
      <c r="D81" s="12">
        <v>11009347387</v>
      </c>
      <c r="E81" s="12">
        <v>11699000131</v>
      </c>
      <c r="F81" s="12">
        <v>13203524027</v>
      </c>
      <c r="G81" s="12">
        <v>15285022247</v>
      </c>
      <c r="H81" s="12">
        <v>17069519870</v>
      </c>
      <c r="I81" s="86" t="s">
        <v>346</v>
      </c>
      <c r="J81" s="3">
        <f>C96</f>
        <v>103127713047</v>
      </c>
      <c r="K81" s="3">
        <f t="shared" ref="K81:O81" si="45">D96</f>
        <v>100397198170</v>
      </c>
      <c r="L81" s="3">
        <f t="shared" si="45"/>
        <v>108915111440</v>
      </c>
      <c r="M81" s="3">
        <f t="shared" si="45"/>
        <v>114901946159</v>
      </c>
      <c r="N81" s="3">
        <f t="shared" si="45"/>
        <v>126280091310</v>
      </c>
      <c r="O81" s="3">
        <f t="shared" si="45"/>
        <v>127642859261</v>
      </c>
    </row>
    <row r="82" spans="1:15" outlineLevel="1" x14ac:dyDescent="0.3">
      <c r="A82" s="18" t="s">
        <v>67</v>
      </c>
      <c r="B82" s="18"/>
      <c r="C82" s="12">
        <v>4584805182</v>
      </c>
      <c r="D82" s="12">
        <v>4269087934</v>
      </c>
      <c r="E82" s="12">
        <v>5062786048</v>
      </c>
      <c r="F82" s="12">
        <v>5889572323</v>
      </c>
      <c r="G82" s="12">
        <v>5813386548</v>
      </c>
      <c r="H82" s="12">
        <v>5391085031</v>
      </c>
      <c r="I82" s="86" t="s">
        <v>347</v>
      </c>
      <c r="J82" s="3">
        <f>C97</f>
        <v>3767594175</v>
      </c>
      <c r="K82" s="3">
        <f t="shared" ref="K82:O82" si="46">D97</f>
        <v>3926070964</v>
      </c>
      <c r="L82" s="3">
        <f t="shared" si="46"/>
        <v>4441458033</v>
      </c>
      <c r="M82" s="3">
        <f t="shared" si="46"/>
        <v>18360603866</v>
      </c>
      <c r="N82" s="3">
        <f t="shared" si="46"/>
        <v>20179124551</v>
      </c>
      <c r="O82" s="3">
        <f t="shared" si="46"/>
        <v>41178699844</v>
      </c>
    </row>
    <row r="83" spans="1:15" outlineLevel="1" x14ac:dyDescent="0.3">
      <c r="A83" s="18" t="s">
        <v>68</v>
      </c>
      <c r="B83" s="18"/>
      <c r="C83" s="12">
        <v>237974239</v>
      </c>
      <c r="D83" s="12">
        <v>663740073</v>
      </c>
      <c r="E83" s="12">
        <v>164653319</v>
      </c>
      <c r="F83" s="12">
        <v>248793333</v>
      </c>
      <c r="G83" s="12">
        <v>72076859</v>
      </c>
      <c r="H83" s="12">
        <v>311070713</v>
      </c>
      <c r="I83" s="86" t="s">
        <v>348</v>
      </c>
      <c r="J83" s="3">
        <f>C99</f>
        <v>122875827397</v>
      </c>
      <c r="K83" s="3">
        <f t="shared" ref="K83:O83" si="47">D99</f>
        <v>124372682754</v>
      </c>
      <c r="L83" s="3">
        <f t="shared" si="47"/>
        <v>133964898716</v>
      </c>
      <c r="M83" s="3">
        <f t="shared" si="47"/>
        <v>152997547044</v>
      </c>
      <c r="N83" s="3">
        <f t="shared" si="47"/>
        <v>168709121469</v>
      </c>
      <c r="O83" s="3">
        <f t="shared" si="47"/>
        <v>194104519263</v>
      </c>
    </row>
    <row r="84" spans="1:15" outlineLevel="1" x14ac:dyDescent="0.3">
      <c r="A84" s="20" t="s">
        <v>62</v>
      </c>
      <c r="B84" s="20"/>
      <c r="C84" s="23">
        <f t="shared" ref="C84:H84" si="48">SUM(C78:C83)</f>
        <v>20564739901</v>
      </c>
      <c r="D84" s="23">
        <f t="shared" si="48"/>
        <v>24755667996</v>
      </c>
      <c r="E84" s="23">
        <f t="shared" si="48"/>
        <v>28306320625</v>
      </c>
      <c r="F84" s="23">
        <f t="shared" si="48"/>
        <v>30371654656</v>
      </c>
      <c r="G84" s="23">
        <f t="shared" si="48"/>
        <v>33761301118</v>
      </c>
      <c r="H84" s="23">
        <f t="shared" si="48"/>
        <v>36047194228</v>
      </c>
      <c r="I84" s="86" t="s">
        <v>349</v>
      </c>
      <c r="J84" s="3">
        <f>C103</f>
        <v>7191012688</v>
      </c>
      <c r="K84" s="3">
        <f t="shared" ref="K84:O84" si="49">D103</f>
        <v>12426567122</v>
      </c>
      <c r="L84" s="3">
        <f t="shared" si="49"/>
        <v>6463840216</v>
      </c>
      <c r="M84" s="3">
        <f t="shared" si="49"/>
        <v>9259659616</v>
      </c>
      <c r="N84" s="3">
        <f t="shared" si="49"/>
        <v>6890452333</v>
      </c>
      <c r="O84" s="3">
        <f t="shared" si="49"/>
        <v>6459808043</v>
      </c>
    </row>
    <row r="85" spans="1:15" outlineLevel="1" x14ac:dyDescent="0.3">
      <c r="A85" s="18" t="s">
        <v>70</v>
      </c>
      <c r="B85" s="18"/>
      <c r="C85" s="12">
        <v>219700000</v>
      </c>
      <c r="D85" s="12">
        <v>219700000</v>
      </c>
      <c r="E85" s="12">
        <v>219700000</v>
      </c>
      <c r="F85" s="12">
        <v>219700000</v>
      </c>
      <c r="G85" s="12">
        <v>219700000</v>
      </c>
      <c r="H85" s="12">
        <v>219700000</v>
      </c>
      <c r="I85" s="86" t="s">
        <v>350</v>
      </c>
      <c r="J85" s="3">
        <f>C105</f>
        <v>153063930465</v>
      </c>
      <c r="K85" s="3">
        <f t="shared" ref="K85:O85" si="50">D105</f>
        <v>163830346131</v>
      </c>
      <c r="L85" s="3">
        <f t="shared" si="50"/>
        <v>171159851558</v>
      </c>
      <c r="M85" s="3">
        <f t="shared" si="50"/>
        <v>194875718313</v>
      </c>
      <c r="N85" s="3">
        <f t="shared" si="50"/>
        <v>211328882706</v>
      </c>
      <c r="O85" s="3">
        <f t="shared" si="50"/>
        <v>238492326368</v>
      </c>
    </row>
    <row r="86" spans="1:15" outlineLevel="1" x14ac:dyDescent="0.3">
      <c r="A86" s="18" t="s">
        <v>71</v>
      </c>
      <c r="B86" s="18"/>
      <c r="C86" s="12">
        <v>1925698319</v>
      </c>
      <c r="D86" s="12">
        <v>1863182093</v>
      </c>
      <c r="E86" s="12">
        <v>1765424580</v>
      </c>
      <c r="F86" s="12">
        <v>1629734812</v>
      </c>
      <c r="G86" s="12">
        <v>1496052598</v>
      </c>
      <c r="H86" s="12">
        <v>1342652707</v>
      </c>
      <c r="I86" s="86" t="s">
        <v>351</v>
      </c>
      <c r="J86" s="3">
        <f>C108</f>
        <v>4500000000</v>
      </c>
      <c r="K86" s="3">
        <f t="shared" ref="K86:O86" si="51">D108</f>
        <v>4500000000</v>
      </c>
      <c r="L86" s="3">
        <f t="shared" si="51"/>
        <v>4500000000</v>
      </c>
      <c r="M86" s="3">
        <f t="shared" si="51"/>
        <v>4500000000</v>
      </c>
      <c r="N86" s="3">
        <f t="shared" si="51"/>
        <v>4500000000</v>
      </c>
      <c r="O86" s="3">
        <f t="shared" si="51"/>
        <v>4500000000</v>
      </c>
    </row>
    <row r="87" spans="1:15" outlineLevel="1" x14ac:dyDescent="0.3">
      <c r="A87" s="20" t="s">
        <v>69</v>
      </c>
      <c r="B87" s="20"/>
      <c r="C87" s="24">
        <f t="shared" ref="C87:H87" si="52">SUM(C85:C86)</f>
        <v>2145398319</v>
      </c>
      <c r="D87" s="24">
        <f t="shared" si="52"/>
        <v>2082882093</v>
      </c>
      <c r="E87" s="24">
        <f t="shared" si="52"/>
        <v>1985124580</v>
      </c>
      <c r="F87" s="24">
        <f t="shared" si="52"/>
        <v>1849434812</v>
      </c>
      <c r="G87" s="24">
        <f t="shared" si="52"/>
        <v>1715752598</v>
      </c>
      <c r="H87" s="24">
        <f t="shared" si="52"/>
        <v>1562352707</v>
      </c>
      <c r="I87" s="86" t="s">
        <v>352</v>
      </c>
      <c r="J87" s="3">
        <f>C110</f>
        <v>255906342</v>
      </c>
      <c r="K87" s="3">
        <f t="shared" ref="K87:O87" si="53">D110</f>
        <v>255906342</v>
      </c>
      <c r="L87" s="3">
        <f t="shared" si="53"/>
        <v>255906342</v>
      </c>
      <c r="M87" s="3">
        <f t="shared" si="53"/>
        <v>255906342</v>
      </c>
      <c r="N87" s="3">
        <f t="shared" si="53"/>
        <v>255906342</v>
      </c>
      <c r="O87" s="3">
        <f t="shared" si="53"/>
        <v>255906342</v>
      </c>
    </row>
    <row r="88" spans="1:15" outlineLevel="1" x14ac:dyDescent="0.3">
      <c r="A88" s="20" t="s">
        <v>72</v>
      </c>
      <c r="B88" s="20"/>
      <c r="C88" s="23">
        <f t="shared" ref="C88:H88" si="54">C72+C77+C84+C87</f>
        <v>22997090380</v>
      </c>
      <c r="D88" s="23">
        <f t="shared" si="54"/>
        <v>27031096255</v>
      </c>
      <c r="E88" s="23">
        <f t="shared" si="54"/>
        <v>30731112626</v>
      </c>
      <c r="F88" s="23">
        <f t="shared" si="54"/>
        <v>32618511653</v>
      </c>
      <c r="G88" s="23">
        <f t="shared" si="54"/>
        <v>35729308904</v>
      </c>
      <c r="H88" s="23">
        <f t="shared" si="54"/>
        <v>37927999062</v>
      </c>
      <c r="I88" s="86" t="s">
        <v>353</v>
      </c>
      <c r="J88" s="3">
        <f>C114</f>
        <v>647264272</v>
      </c>
      <c r="K88" s="3">
        <f t="shared" ref="K88:O88" si="55">D114</f>
        <v>705183630</v>
      </c>
      <c r="L88" s="3">
        <f t="shared" si="55"/>
        <v>756315155</v>
      </c>
      <c r="M88" s="3">
        <f t="shared" si="55"/>
        <v>763446800</v>
      </c>
      <c r="N88" s="3">
        <f t="shared" si="55"/>
        <v>786078553</v>
      </c>
      <c r="O88" s="3">
        <f t="shared" si="55"/>
        <v>949752668</v>
      </c>
    </row>
    <row r="89" spans="1:15" outlineLevel="1" x14ac:dyDescent="0.3">
      <c r="A89" s="18" t="s">
        <v>73</v>
      </c>
      <c r="B89" s="18"/>
      <c r="C89" s="12"/>
      <c r="D89" s="12"/>
      <c r="E89" s="12"/>
      <c r="F89" s="12"/>
      <c r="G89" s="12"/>
      <c r="H89" s="12"/>
      <c r="I89" s="86" t="s">
        <v>354</v>
      </c>
      <c r="J89" s="3">
        <f>C111</f>
        <v>1045087734</v>
      </c>
      <c r="K89" s="3">
        <f t="shared" ref="K89:O89" si="56">D111</f>
        <v>1045087734</v>
      </c>
      <c r="L89" s="3">
        <f t="shared" si="56"/>
        <v>1045087734</v>
      </c>
      <c r="M89" s="3">
        <f t="shared" si="56"/>
        <v>1045087734</v>
      </c>
      <c r="N89" s="3">
        <f t="shared" si="56"/>
        <v>1045087734</v>
      </c>
      <c r="O89" s="3">
        <f t="shared" si="56"/>
        <v>1045087734</v>
      </c>
    </row>
    <row r="90" spans="1:15" outlineLevel="1" x14ac:dyDescent="0.3">
      <c r="A90" s="18" t="s">
        <v>75</v>
      </c>
      <c r="B90" s="18"/>
      <c r="C90" s="12"/>
      <c r="D90" s="12"/>
      <c r="E90" s="12"/>
      <c r="F90" s="12"/>
      <c r="G90" s="12"/>
      <c r="H90" s="12"/>
      <c r="I90" s="86" t="s">
        <v>355</v>
      </c>
      <c r="J90" s="3">
        <f>C115</f>
        <v>3117919358</v>
      </c>
      <c r="K90" s="3">
        <f t="shared" ref="K90:O90" si="57">D115</f>
        <v>3291131525</v>
      </c>
      <c r="L90" s="3">
        <f t="shared" si="57"/>
        <v>2707131645</v>
      </c>
      <c r="M90" s="3">
        <f t="shared" si="57"/>
        <v>2722631753</v>
      </c>
      <c r="N90" s="3">
        <f t="shared" si="57"/>
        <v>2863674115</v>
      </c>
      <c r="O90" s="3">
        <f t="shared" si="57"/>
        <v>2952343608</v>
      </c>
    </row>
    <row r="91" spans="1:15" outlineLevel="1" x14ac:dyDescent="0.3">
      <c r="A91" s="18" t="s">
        <v>76</v>
      </c>
      <c r="B91" s="18"/>
      <c r="C91" s="12">
        <v>8667419513</v>
      </c>
      <c r="D91" s="12">
        <v>11502776234</v>
      </c>
      <c r="E91" s="12">
        <v>11943966221</v>
      </c>
      <c r="F91" s="12">
        <v>12615868336</v>
      </c>
      <c r="G91" s="12">
        <f>10612120315-446046175</f>
        <v>10166074140</v>
      </c>
      <c r="H91" s="12">
        <f>10941842666-452956963</f>
        <v>10488885703</v>
      </c>
      <c r="I91" s="86" t="s">
        <v>356</v>
      </c>
      <c r="J91" s="3">
        <f>C112+C113+C117</f>
        <v>3821525555</v>
      </c>
      <c r="K91" s="3">
        <f t="shared" ref="K91:O91" si="58">D112+D113+D117</f>
        <v>3821525555</v>
      </c>
      <c r="L91" s="3">
        <f t="shared" si="58"/>
        <v>3821525555</v>
      </c>
      <c r="M91" s="3">
        <f t="shared" si="58"/>
        <v>3882403468</v>
      </c>
      <c r="N91" s="3">
        <f t="shared" si="58"/>
        <v>4277148176</v>
      </c>
      <c r="O91" s="3">
        <f t="shared" si="58"/>
        <v>4757977317</v>
      </c>
    </row>
    <row r="92" spans="1:15" outlineLevel="1" x14ac:dyDescent="0.3">
      <c r="A92" s="18" t="s">
        <v>77</v>
      </c>
      <c r="B92" s="18"/>
      <c r="C92" s="12"/>
      <c r="D92" s="12"/>
      <c r="E92" s="12"/>
      <c r="F92" s="12"/>
      <c r="G92" s="12">
        <v>3159703076</v>
      </c>
      <c r="H92" s="12">
        <v>3596349024</v>
      </c>
      <c r="I92" s="86" t="s">
        <v>357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outlineLevel="1" x14ac:dyDescent="0.3">
      <c r="A93" s="18" t="s">
        <v>78</v>
      </c>
      <c r="B93" s="18"/>
      <c r="C93" s="12">
        <v>740252120</v>
      </c>
      <c r="D93" s="12">
        <v>795555417</v>
      </c>
      <c r="E93" s="12">
        <v>925701370</v>
      </c>
      <c r="F93" s="12">
        <v>1933645639</v>
      </c>
      <c r="G93" s="12">
        <v>2711940843</v>
      </c>
      <c r="H93" s="12">
        <v>1863430506</v>
      </c>
      <c r="I93" s="86" t="s">
        <v>335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</row>
    <row r="94" spans="1:15" outlineLevel="1" x14ac:dyDescent="0.3">
      <c r="A94" s="20" t="s">
        <v>74</v>
      </c>
      <c r="B94" s="20"/>
      <c r="C94" s="23">
        <f t="shared" ref="C94:H94" si="59">SUM(C90:C93)</f>
        <v>9407671633</v>
      </c>
      <c r="D94" s="23">
        <f t="shared" si="59"/>
        <v>12298331651</v>
      </c>
      <c r="E94" s="23">
        <f t="shared" si="59"/>
        <v>12869667591</v>
      </c>
      <c r="F94" s="23">
        <f t="shared" si="59"/>
        <v>14549513975</v>
      </c>
      <c r="G94" s="23">
        <f t="shared" si="59"/>
        <v>16037718059</v>
      </c>
      <c r="H94" s="23">
        <f t="shared" si="59"/>
        <v>15948665233</v>
      </c>
      <c r="I94" s="86" t="s">
        <v>358</v>
      </c>
      <c r="J94" s="3">
        <f>J86+J87+J88+J89+J90+J91</f>
        <v>13387703261</v>
      </c>
      <c r="K94" s="3">
        <f t="shared" ref="K94:O94" si="60">K86+K87+K88+K89+K90+K91</f>
        <v>13618834786</v>
      </c>
      <c r="L94" s="3">
        <f t="shared" si="60"/>
        <v>13085966431</v>
      </c>
      <c r="M94" s="3">
        <f t="shared" si="60"/>
        <v>13169476097</v>
      </c>
      <c r="N94" s="3">
        <f t="shared" si="60"/>
        <v>13727894920</v>
      </c>
      <c r="O94" s="3">
        <f t="shared" si="60"/>
        <v>14461067669</v>
      </c>
    </row>
    <row r="95" spans="1:15" outlineLevel="1" x14ac:dyDescent="0.3">
      <c r="A95" s="18" t="s">
        <v>80</v>
      </c>
      <c r="B95" s="18"/>
      <c r="C95" s="12">
        <v>6572848542</v>
      </c>
      <c r="D95" s="12">
        <v>7751081969</v>
      </c>
      <c r="E95" s="12">
        <v>7738661652</v>
      </c>
      <c r="F95" s="12">
        <v>5185483044</v>
      </c>
      <c r="G95" s="12">
        <v>6212187549</v>
      </c>
      <c r="H95" s="12">
        <v>9334294925</v>
      </c>
      <c r="I95" s="86" t="s">
        <v>331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</row>
    <row r="96" spans="1:15" outlineLevel="1" x14ac:dyDescent="0.3">
      <c r="A96" s="18" t="s">
        <v>81</v>
      </c>
      <c r="B96" s="18"/>
      <c r="C96" s="12">
        <v>103127713047</v>
      </c>
      <c r="D96" s="12">
        <v>100397198170</v>
      </c>
      <c r="E96" s="12">
        <v>108915111440</v>
      </c>
      <c r="F96" s="12">
        <v>114901946159</v>
      </c>
      <c r="G96" s="12">
        <v>126280091310</v>
      </c>
      <c r="H96" s="12">
        <v>127642859261</v>
      </c>
      <c r="I96" s="86" t="s">
        <v>359</v>
      </c>
      <c r="J96" s="3">
        <f>C119+C121+C120+C122</f>
        <v>21190739151</v>
      </c>
      <c r="K96" s="3">
        <f t="shared" ref="K96:O96" si="61">D119+D121+D120+D122</f>
        <v>33063413555</v>
      </c>
      <c r="L96" s="3">
        <f t="shared" si="61"/>
        <v>32290428831</v>
      </c>
      <c r="M96" s="3">
        <f t="shared" si="61"/>
        <v>31331365389</v>
      </c>
      <c r="N96" s="3">
        <f t="shared" si="61"/>
        <v>33922355664</v>
      </c>
      <c r="O96" s="3">
        <f t="shared" si="61"/>
        <v>34520198882</v>
      </c>
    </row>
    <row r="97" spans="1:15" outlineLevel="1" x14ac:dyDescent="0.3">
      <c r="A97" s="18" t="s">
        <v>82</v>
      </c>
      <c r="B97" s="18"/>
      <c r="C97" s="12">
        <v>3767594175</v>
      </c>
      <c r="D97" s="12">
        <v>3926070964</v>
      </c>
      <c r="E97" s="12">
        <v>4441458033</v>
      </c>
      <c r="F97" s="12">
        <v>18360603866</v>
      </c>
      <c r="G97" s="12">
        <v>20179124551</v>
      </c>
      <c r="H97" s="12">
        <v>41178699844</v>
      </c>
      <c r="I97" s="86" t="s">
        <v>360</v>
      </c>
      <c r="J97" s="3">
        <f>C123</f>
        <v>5691853697</v>
      </c>
      <c r="K97" s="3">
        <f t="shared" ref="K97:O97" si="62">D123</f>
        <v>5085235697</v>
      </c>
      <c r="L97" s="3">
        <f t="shared" si="62"/>
        <v>6660792134</v>
      </c>
      <c r="M97" s="3">
        <f t="shared" si="62"/>
        <v>6208831019</v>
      </c>
      <c r="N97" s="3">
        <f t="shared" si="62"/>
        <v>6171336930</v>
      </c>
      <c r="O97" s="3">
        <f t="shared" si="62"/>
        <v>5938979788</v>
      </c>
    </row>
    <row r="98" spans="1:15" outlineLevel="1" x14ac:dyDescent="0.3">
      <c r="A98" s="20" t="s">
        <v>79</v>
      </c>
      <c r="B98" s="20"/>
      <c r="C98" s="24">
        <f t="shared" ref="C98:H98" si="63">SUM(C95:C97)</f>
        <v>113468155764</v>
      </c>
      <c r="D98" s="24">
        <f t="shared" si="63"/>
        <v>112074351103</v>
      </c>
      <c r="E98" s="24">
        <f t="shared" si="63"/>
        <v>121095231125</v>
      </c>
      <c r="F98" s="24">
        <f t="shared" si="63"/>
        <v>138448033069</v>
      </c>
      <c r="G98" s="24">
        <f t="shared" si="63"/>
        <v>152671403410</v>
      </c>
      <c r="H98" s="24">
        <f t="shared" si="63"/>
        <v>178155854030</v>
      </c>
      <c r="I98" s="86" t="s">
        <v>361</v>
      </c>
      <c r="J98" s="3">
        <f>J96+J97</f>
        <v>26882592848</v>
      </c>
      <c r="K98" s="3">
        <f t="shared" ref="K98:O98" si="64">K96+K97</f>
        <v>38148649252</v>
      </c>
      <c r="L98" s="3">
        <f t="shared" si="64"/>
        <v>38951220965</v>
      </c>
      <c r="M98" s="3">
        <f t="shared" si="64"/>
        <v>37540196408</v>
      </c>
      <c r="N98" s="3">
        <f t="shared" si="64"/>
        <v>40093692594</v>
      </c>
      <c r="O98" s="3">
        <f t="shared" si="64"/>
        <v>40459178670</v>
      </c>
    </row>
    <row r="99" spans="1:15" outlineLevel="1" x14ac:dyDescent="0.3">
      <c r="A99" s="20" t="s">
        <v>83</v>
      </c>
      <c r="B99" s="20"/>
      <c r="C99" s="23">
        <f t="shared" ref="C99:H99" si="65">C94+C98</f>
        <v>122875827397</v>
      </c>
      <c r="D99" s="23">
        <f t="shared" si="65"/>
        <v>124372682754</v>
      </c>
      <c r="E99" s="23">
        <f t="shared" si="65"/>
        <v>133964898716</v>
      </c>
      <c r="F99" s="23">
        <f t="shared" si="65"/>
        <v>152997547044</v>
      </c>
      <c r="G99" s="23">
        <f t="shared" si="65"/>
        <v>168709121469</v>
      </c>
      <c r="H99" s="23">
        <f t="shared" si="65"/>
        <v>194104519263</v>
      </c>
      <c r="I99" s="86" t="s">
        <v>362</v>
      </c>
      <c r="J99" s="3">
        <f>C126</f>
        <v>696894983</v>
      </c>
      <c r="K99" s="3">
        <f t="shared" ref="K99:O99" si="66">D126</f>
        <v>1215871289</v>
      </c>
      <c r="L99" s="3">
        <f t="shared" si="66"/>
        <v>1223195112</v>
      </c>
      <c r="M99" s="3">
        <f t="shared" si="66"/>
        <v>589730490</v>
      </c>
      <c r="N99" s="3">
        <f t="shared" si="66"/>
        <v>0</v>
      </c>
      <c r="O99" s="3">
        <f t="shared" si="66"/>
        <v>0</v>
      </c>
    </row>
    <row r="100" spans="1:15" outlineLevel="1" x14ac:dyDescent="0.3">
      <c r="A100" s="18" t="s">
        <v>84</v>
      </c>
      <c r="B100" s="18"/>
      <c r="C100" s="12"/>
      <c r="D100" s="12"/>
      <c r="E100" s="12"/>
      <c r="F100" s="12"/>
      <c r="G100" s="12"/>
      <c r="H100" s="12"/>
      <c r="I100" s="86" t="s">
        <v>363</v>
      </c>
      <c r="J100" s="3">
        <f>C127</f>
        <v>25171749728</v>
      </c>
      <c r="K100" s="3">
        <f t="shared" ref="K100:O100" si="67">D127</f>
        <v>20067950718</v>
      </c>
      <c r="L100" s="3">
        <f t="shared" si="67"/>
        <v>19399553922</v>
      </c>
      <c r="M100" s="3">
        <f t="shared" si="67"/>
        <v>19972606231</v>
      </c>
      <c r="N100" s="3">
        <f t="shared" si="67"/>
        <v>20088520500</v>
      </c>
      <c r="O100" s="3">
        <f t="shared" si="67"/>
        <v>20822193744</v>
      </c>
    </row>
    <row r="101" spans="1:15" outlineLevel="1" x14ac:dyDescent="0.3">
      <c r="A101" s="18" t="s">
        <v>85</v>
      </c>
      <c r="B101" s="18"/>
      <c r="C101" s="12"/>
      <c r="D101" s="12"/>
      <c r="E101" s="12"/>
      <c r="F101" s="12"/>
      <c r="G101" s="12"/>
      <c r="H101" s="12"/>
      <c r="I101" s="86" t="s">
        <v>364</v>
      </c>
      <c r="J101" s="3">
        <f>C128</f>
        <v>27564207129</v>
      </c>
      <c r="K101" s="3">
        <f t="shared" ref="K101:O101" si="68">D128</f>
        <v>34876829810</v>
      </c>
      <c r="L101" s="3">
        <f t="shared" si="68"/>
        <v>36209081393</v>
      </c>
      <c r="M101" s="3">
        <f t="shared" si="68"/>
        <v>50952765983</v>
      </c>
      <c r="N101" s="3">
        <f t="shared" si="68"/>
        <v>65062766794</v>
      </c>
      <c r="O101" s="3">
        <f t="shared" si="68"/>
        <v>85466357355</v>
      </c>
    </row>
    <row r="102" spans="1:15" outlineLevel="1" x14ac:dyDescent="0.3">
      <c r="A102" s="18" t="s">
        <v>86</v>
      </c>
      <c r="B102" s="18"/>
      <c r="C102" s="12">
        <v>7191012688</v>
      </c>
      <c r="D102" s="12">
        <v>12426567122</v>
      </c>
      <c r="E102" s="12">
        <v>6463840216</v>
      </c>
      <c r="F102" s="12">
        <v>9259659616</v>
      </c>
      <c r="G102" s="12">
        <v>6890452333</v>
      </c>
      <c r="H102" s="12">
        <v>6459808043</v>
      </c>
      <c r="I102" s="86" t="s">
        <v>365</v>
      </c>
      <c r="J102" s="3">
        <f>C130+C129</f>
        <v>46568626185</v>
      </c>
      <c r="K102" s="3">
        <f t="shared" ref="K102:O102" si="69">D130+D129</f>
        <v>36141038683</v>
      </c>
      <c r="L102" s="3">
        <f t="shared" si="69"/>
        <v>20797280170</v>
      </c>
      <c r="M102" s="3">
        <f t="shared" si="69"/>
        <v>11295052325</v>
      </c>
      <c r="N102" s="3">
        <f t="shared" si="69"/>
        <v>17836937454</v>
      </c>
      <c r="O102" s="3">
        <f t="shared" si="69"/>
        <v>17157242518</v>
      </c>
    </row>
    <row r="103" spans="1:15" outlineLevel="1" x14ac:dyDescent="0.3">
      <c r="A103" s="20" t="s">
        <v>87</v>
      </c>
      <c r="B103" s="20"/>
      <c r="C103" s="23">
        <f t="shared" ref="C103:H103" si="70">C100+C101+C102</f>
        <v>7191012688</v>
      </c>
      <c r="D103" s="23">
        <f t="shared" si="70"/>
        <v>12426567122</v>
      </c>
      <c r="E103" s="23">
        <f t="shared" si="70"/>
        <v>6463840216</v>
      </c>
      <c r="F103" s="23">
        <f t="shared" si="70"/>
        <v>9259659616</v>
      </c>
      <c r="G103" s="23">
        <f t="shared" si="70"/>
        <v>6890452333</v>
      </c>
      <c r="H103" s="23">
        <f t="shared" si="70"/>
        <v>6459808043</v>
      </c>
      <c r="I103" s="86" t="s">
        <v>366</v>
      </c>
      <c r="J103" s="3">
        <f>C131</f>
        <v>3459411295</v>
      </c>
      <c r="K103" s="3">
        <f t="shared" ref="K103:O103" si="71">D131</f>
        <v>3714529172</v>
      </c>
      <c r="L103" s="3">
        <f t="shared" si="71"/>
        <v>3046844080</v>
      </c>
      <c r="M103" s="3">
        <f t="shared" si="71"/>
        <v>3852181338</v>
      </c>
      <c r="N103" s="3">
        <f t="shared" si="71"/>
        <v>0</v>
      </c>
      <c r="O103" s="3">
        <f t="shared" si="71"/>
        <v>0</v>
      </c>
    </row>
    <row r="104" spans="1:15" outlineLevel="1" x14ac:dyDescent="0.3">
      <c r="A104" s="18" t="s">
        <v>88</v>
      </c>
      <c r="B104" s="18"/>
      <c r="C104" s="12"/>
      <c r="D104" s="12"/>
      <c r="E104" s="12"/>
      <c r="F104" s="12"/>
      <c r="G104" s="12"/>
      <c r="H104" s="12"/>
      <c r="I104" s="86" t="s">
        <v>367</v>
      </c>
      <c r="J104" s="3">
        <f>C132</f>
        <v>4729329051</v>
      </c>
      <c r="K104" s="3">
        <f t="shared" ref="K104:O104" si="72">D132</f>
        <v>4774487606</v>
      </c>
      <c r="L104" s="3">
        <f t="shared" si="72"/>
        <v>5398135513</v>
      </c>
      <c r="M104" s="3">
        <f t="shared" si="72"/>
        <v>5465276829</v>
      </c>
      <c r="N104" s="3">
        <f t="shared" si="72"/>
        <v>5490405076</v>
      </c>
      <c r="O104" s="3">
        <f t="shared" si="72"/>
        <v>7086990075</v>
      </c>
    </row>
    <row r="105" spans="1:15" outlineLevel="1" x14ac:dyDescent="0.3">
      <c r="A105" s="20" t="s">
        <v>89</v>
      </c>
      <c r="B105" s="20"/>
      <c r="C105" s="23">
        <f t="shared" ref="C105:H105" si="73">C103+C99+C88</f>
        <v>153063930465</v>
      </c>
      <c r="D105" s="23">
        <f t="shared" si="73"/>
        <v>163830346131</v>
      </c>
      <c r="E105" s="23">
        <f t="shared" si="73"/>
        <v>171159851558</v>
      </c>
      <c r="F105" s="23">
        <f t="shared" si="73"/>
        <v>194875718313</v>
      </c>
      <c r="G105" s="23">
        <f t="shared" si="73"/>
        <v>211328882706</v>
      </c>
      <c r="H105" s="23">
        <f t="shared" si="73"/>
        <v>238492326368</v>
      </c>
      <c r="I105" s="86" t="s">
        <v>368</v>
      </c>
      <c r="J105" s="3">
        <f>J99+J100+J101+J102+J103+J104</f>
        <v>108190218371</v>
      </c>
      <c r="K105" s="3">
        <f t="shared" ref="K105:O105" si="74">K99+K100+K101+K102+K103+K104</f>
        <v>100790707278</v>
      </c>
      <c r="L105" s="3">
        <f t="shared" si="74"/>
        <v>86074090190</v>
      </c>
      <c r="M105" s="3">
        <f t="shared" si="74"/>
        <v>92127613196</v>
      </c>
      <c r="N105" s="3">
        <f t="shared" si="74"/>
        <v>108478629824</v>
      </c>
      <c r="O105" s="3">
        <f t="shared" si="74"/>
        <v>130532783692</v>
      </c>
    </row>
    <row r="106" spans="1:15" outlineLevel="1" x14ac:dyDescent="0.3">
      <c r="A106" s="28"/>
      <c r="B106" s="28"/>
      <c r="C106" s="12"/>
      <c r="D106" s="10"/>
      <c r="E106" s="10"/>
      <c r="F106" s="10"/>
      <c r="G106" s="10"/>
      <c r="H106" s="10"/>
      <c r="I106" s="86" t="s">
        <v>369</v>
      </c>
      <c r="J106" s="3">
        <f>C137</f>
        <v>4603415985</v>
      </c>
      <c r="K106" s="3">
        <f t="shared" ref="K106:O106" si="75">D137</f>
        <v>11272154815</v>
      </c>
      <c r="L106" s="3">
        <f t="shared" si="75"/>
        <v>33048573972</v>
      </c>
      <c r="M106" s="3">
        <f t="shared" si="75"/>
        <v>52038432612</v>
      </c>
      <c r="N106" s="3">
        <f t="shared" si="75"/>
        <v>49028665368</v>
      </c>
      <c r="O106" s="3">
        <f t="shared" si="75"/>
        <v>53039296337</v>
      </c>
    </row>
    <row r="107" spans="1:15" outlineLevel="1" x14ac:dyDescent="0.3">
      <c r="A107" s="20" t="s">
        <v>90</v>
      </c>
      <c r="B107" s="20"/>
      <c r="C107" s="12"/>
      <c r="D107" s="12"/>
      <c r="E107" s="12"/>
      <c r="F107" s="12"/>
      <c r="G107" s="12"/>
      <c r="H107" s="12"/>
      <c r="I107" s="86" t="s">
        <v>370</v>
      </c>
      <c r="J107" s="3">
        <f>C139</f>
        <v>153063930465</v>
      </c>
      <c r="K107" s="3">
        <f t="shared" ref="K107:O107" si="76">D139</f>
        <v>163830346131</v>
      </c>
      <c r="L107" s="3">
        <f t="shared" si="76"/>
        <v>171159851558</v>
      </c>
      <c r="M107" s="3">
        <f t="shared" si="76"/>
        <v>194875718313</v>
      </c>
      <c r="N107" s="3">
        <f t="shared" si="76"/>
        <v>211328882706</v>
      </c>
      <c r="O107" s="3">
        <f t="shared" si="76"/>
        <v>238492326368</v>
      </c>
    </row>
    <row r="108" spans="1:15" outlineLevel="1" x14ac:dyDescent="0.3">
      <c r="A108" s="18" t="s">
        <v>91</v>
      </c>
      <c r="B108" s="18"/>
      <c r="C108" s="12">
        <v>4500000000</v>
      </c>
      <c r="D108" s="12">
        <v>4500000000</v>
      </c>
      <c r="E108" s="12">
        <v>4500000000</v>
      </c>
      <c r="F108" s="12">
        <v>4500000000</v>
      </c>
      <c r="G108" s="12">
        <v>4500000000</v>
      </c>
      <c r="H108" s="12">
        <v>4500000000</v>
      </c>
    </row>
    <row r="109" spans="1:15" outlineLevel="1" x14ac:dyDescent="0.3">
      <c r="A109" s="18" t="s">
        <v>92</v>
      </c>
      <c r="B109" s="18"/>
      <c r="C109" s="12"/>
      <c r="D109" s="12"/>
      <c r="E109" s="12"/>
      <c r="F109" s="12"/>
      <c r="G109" s="12"/>
      <c r="H109" s="12"/>
    </row>
    <row r="110" spans="1:15" outlineLevel="1" x14ac:dyDescent="0.3">
      <c r="A110" s="18" t="s">
        <v>93</v>
      </c>
      <c r="B110" s="18"/>
      <c r="C110" s="12">
        <v>255906342</v>
      </c>
      <c r="D110" s="12">
        <v>255906342</v>
      </c>
      <c r="E110" s="12">
        <v>255906342</v>
      </c>
      <c r="F110" s="12">
        <v>255906342</v>
      </c>
      <c r="G110" s="12">
        <v>255906342</v>
      </c>
      <c r="H110" s="12">
        <v>255906342</v>
      </c>
    </row>
    <row r="111" spans="1:15" outlineLevel="1" x14ac:dyDescent="0.3">
      <c r="A111" s="18" t="s">
        <v>94</v>
      </c>
      <c r="B111" s="18"/>
      <c r="C111" s="12">
        <v>1045087734</v>
      </c>
      <c r="D111" s="12">
        <v>1045087734</v>
      </c>
      <c r="E111" s="12">
        <v>1045087734</v>
      </c>
      <c r="F111" s="12">
        <v>1045087734</v>
      </c>
      <c r="G111" s="12">
        <v>1045087734</v>
      </c>
      <c r="H111" s="12">
        <v>1045087734</v>
      </c>
    </row>
    <row r="112" spans="1:15" outlineLevel="1" x14ac:dyDescent="0.3">
      <c r="A112" s="18" t="s">
        <v>95</v>
      </c>
      <c r="B112" s="18"/>
      <c r="C112" s="12">
        <v>909800000</v>
      </c>
      <c r="D112" s="12">
        <v>909800000</v>
      </c>
      <c r="E112" s="12">
        <v>909800000</v>
      </c>
      <c r="F112" s="12">
        <v>909800000</v>
      </c>
      <c r="G112" s="12">
        <v>909800000</v>
      </c>
      <c r="H112" s="12">
        <v>909800000</v>
      </c>
    </row>
    <row r="113" spans="1:8" outlineLevel="1" x14ac:dyDescent="0.3">
      <c r="A113" s="18" t="s">
        <v>96</v>
      </c>
      <c r="B113" s="18"/>
      <c r="C113" s="12">
        <v>2911725555</v>
      </c>
      <c r="D113" s="12">
        <v>2911725555</v>
      </c>
      <c r="E113" s="12">
        <v>2911725555</v>
      </c>
      <c r="F113" s="12">
        <v>2911725555</v>
      </c>
      <c r="G113" s="12">
        <v>2911725555</v>
      </c>
      <c r="H113" s="12">
        <v>2911725555</v>
      </c>
    </row>
    <row r="114" spans="1:8" outlineLevel="1" x14ac:dyDescent="0.3">
      <c r="A114" s="18" t="s">
        <v>97</v>
      </c>
      <c r="B114" s="18"/>
      <c r="C114" s="12">
        <v>647264272</v>
      </c>
      <c r="D114" s="12">
        <v>705183630</v>
      </c>
      <c r="E114" s="12">
        <v>756315155</v>
      </c>
      <c r="F114" s="12">
        <v>763446800</v>
      </c>
      <c r="G114" s="12">
        <v>786078553</v>
      </c>
      <c r="H114" s="12">
        <v>949752668</v>
      </c>
    </row>
    <row r="115" spans="1:8" outlineLevel="1" x14ac:dyDescent="0.3">
      <c r="A115" s="30" t="s">
        <v>98</v>
      </c>
      <c r="B115" s="30"/>
      <c r="C115" s="12">
        <v>3117919358</v>
      </c>
      <c r="D115" s="12">
        <v>3291131525</v>
      </c>
      <c r="E115" s="12">
        <v>2707131645</v>
      </c>
      <c r="F115" s="12">
        <v>2722631753</v>
      </c>
      <c r="G115" s="12">
        <v>2863674115</v>
      </c>
      <c r="H115" s="12">
        <v>2952343608</v>
      </c>
    </row>
    <row r="116" spans="1:8" outlineLevel="1" x14ac:dyDescent="0.3">
      <c r="A116" s="18" t="s">
        <v>99</v>
      </c>
      <c r="B116" s="18"/>
      <c r="C116" s="12"/>
      <c r="D116" s="12"/>
      <c r="E116" s="12"/>
      <c r="F116" s="12"/>
      <c r="G116" s="12"/>
      <c r="H116" s="12"/>
    </row>
    <row r="117" spans="1:8" outlineLevel="1" x14ac:dyDescent="0.3">
      <c r="A117" s="18" t="s">
        <v>100</v>
      </c>
      <c r="B117" s="18"/>
      <c r="C117" s="12"/>
      <c r="D117" s="12"/>
      <c r="E117" s="12"/>
      <c r="F117" s="12">
        <v>60877913</v>
      </c>
      <c r="G117" s="12">
        <v>455622621</v>
      </c>
      <c r="H117" s="12">
        <v>936451762</v>
      </c>
    </row>
    <row r="118" spans="1:8" outlineLevel="1" x14ac:dyDescent="0.3">
      <c r="A118" s="20" t="s">
        <v>101</v>
      </c>
      <c r="B118" s="20"/>
      <c r="C118" s="23">
        <f t="shared" ref="C118:H118" si="77">SUM(C108:C117)</f>
        <v>13387703261</v>
      </c>
      <c r="D118" s="23">
        <f t="shared" si="77"/>
        <v>13618834786</v>
      </c>
      <c r="E118" s="23">
        <f t="shared" si="77"/>
        <v>13085966431</v>
      </c>
      <c r="F118" s="23">
        <f t="shared" si="77"/>
        <v>13169476097</v>
      </c>
      <c r="G118" s="23">
        <f t="shared" si="77"/>
        <v>13727894920</v>
      </c>
      <c r="H118" s="23">
        <f t="shared" si="77"/>
        <v>14461067669</v>
      </c>
    </row>
    <row r="119" spans="1:8" outlineLevel="1" x14ac:dyDescent="0.3">
      <c r="A119" s="18" t="s">
        <v>102</v>
      </c>
      <c r="B119" s="18"/>
      <c r="C119" s="12">
        <v>1413411923</v>
      </c>
      <c r="D119" s="12">
        <v>11013216277</v>
      </c>
      <c r="E119" s="12">
        <v>7514745494</v>
      </c>
      <c r="F119" s="12">
        <v>3779701721</v>
      </c>
      <c r="G119" s="12">
        <v>29631409952</v>
      </c>
      <c r="H119" s="12">
        <v>30647275656</v>
      </c>
    </row>
    <row r="120" spans="1:8" outlineLevel="1" x14ac:dyDescent="0.3">
      <c r="A120" s="18" t="s">
        <v>103</v>
      </c>
      <c r="B120" s="18"/>
      <c r="C120" s="12">
        <v>1038557998</v>
      </c>
      <c r="D120" s="12">
        <v>1620248528</v>
      </c>
      <c r="E120" s="12">
        <v>2400359930</v>
      </c>
      <c r="F120" s="12">
        <v>3118504430</v>
      </c>
      <c r="G120" s="12"/>
      <c r="H120" s="12"/>
    </row>
    <row r="121" spans="1:8" outlineLevel="1" x14ac:dyDescent="0.3">
      <c r="A121" s="18" t="s">
        <v>104</v>
      </c>
      <c r="B121" s="18"/>
      <c r="C121" s="12"/>
      <c r="D121" s="12"/>
      <c r="E121" s="12"/>
      <c r="F121" s="12"/>
      <c r="G121" s="12">
        <v>4290945712</v>
      </c>
      <c r="H121" s="12">
        <v>3872923226</v>
      </c>
    </row>
    <row r="122" spans="1:8" outlineLevel="1" x14ac:dyDescent="0.3">
      <c r="A122" s="18" t="s">
        <v>105</v>
      </c>
      <c r="B122" s="18"/>
      <c r="C122" s="12">
        <v>18738769230</v>
      </c>
      <c r="D122" s="12">
        <v>20429948750</v>
      </c>
      <c r="E122" s="12">
        <v>22375323407</v>
      </c>
      <c r="F122" s="12">
        <v>24433159238</v>
      </c>
      <c r="G122" s="12"/>
      <c r="H122" s="12"/>
    </row>
    <row r="123" spans="1:8" outlineLevel="1" x14ac:dyDescent="0.3">
      <c r="A123" s="18" t="s">
        <v>106</v>
      </c>
      <c r="B123" s="18"/>
      <c r="C123" s="12">
        <v>5691853697</v>
      </c>
      <c r="D123" s="12">
        <v>5085235697</v>
      </c>
      <c r="E123" s="12">
        <v>6660792134</v>
      </c>
      <c r="F123" s="12">
        <v>6208831019</v>
      </c>
      <c r="G123" s="12">
        <v>6171336930</v>
      </c>
      <c r="H123" s="12">
        <v>5938979788</v>
      </c>
    </row>
    <row r="124" spans="1:8" outlineLevel="1" x14ac:dyDescent="0.3">
      <c r="A124" s="20" t="s">
        <v>107</v>
      </c>
      <c r="B124" s="20"/>
      <c r="C124" s="23">
        <f t="shared" ref="C124:H124" si="78">SUM(C119:C123)</f>
        <v>26882592848</v>
      </c>
      <c r="D124" s="23">
        <f t="shared" si="78"/>
        <v>38148649252</v>
      </c>
      <c r="E124" s="23">
        <f t="shared" si="78"/>
        <v>38951220965</v>
      </c>
      <c r="F124" s="23">
        <f t="shared" si="78"/>
        <v>37540196408</v>
      </c>
      <c r="G124" s="23">
        <f t="shared" si="78"/>
        <v>40093692594</v>
      </c>
      <c r="H124" s="23">
        <f t="shared" si="78"/>
        <v>40459178670</v>
      </c>
    </row>
    <row r="125" spans="1:8" outlineLevel="1" x14ac:dyDescent="0.3">
      <c r="A125" s="20" t="s">
        <v>108</v>
      </c>
      <c r="B125" s="20"/>
      <c r="C125" s="23">
        <f t="shared" ref="C125:H125" si="79">C118+C124</f>
        <v>40270296109</v>
      </c>
      <c r="D125" s="23">
        <f t="shared" si="79"/>
        <v>51767484038</v>
      </c>
      <c r="E125" s="23">
        <f t="shared" si="79"/>
        <v>52037187396</v>
      </c>
      <c r="F125" s="23">
        <f t="shared" si="79"/>
        <v>50709672505</v>
      </c>
      <c r="G125" s="23">
        <f t="shared" si="79"/>
        <v>53821587514</v>
      </c>
      <c r="H125" s="23">
        <f t="shared" si="79"/>
        <v>54920246339</v>
      </c>
    </row>
    <row r="126" spans="1:8" outlineLevel="1" x14ac:dyDescent="0.3">
      <c r="A126" s="18" t="s">
        <v>168</v>
      </c>
      <c r="B126" s="18"/>
      <c r="C126" s="12">
        <v>696894983</v>
      </c>
      <c r="D126" s="12">
        <v>1215871289</v>
      </c>
      <c r="E126" s="12">
        <v>1223195112</v>
      </c>
      <c r="F126" s="12">
        <v>589730490</v>
      </c>
      <c r="G126" s="12"/>
      <c r="H126" s="12"/>
    </row>
    <row r="127" spans="1:8" outlineLevel="1" x14ac:dyDescent="0.3">
      <c r="A127" s="18" t="s">
        <v>110</v>
      </c>
      <c r="B127" s="18"/>
      <c r="C127" s="12">
        <v>25171749728</v>
      </c>
      <c r="D127" s="12">
        <v>20067950718</v>
      </c>
      <c r="E127" s="12">
        <v>19399553922</v>
      </c>
      <c r="F127" s="12">
        <v>19972606231</v>
      </c>
      <c r="G127" s="12">
        <v>20088520500</v>
      </c>
      <c r="H127" s="12">
        <v>20822193744</v>
      </c>
    </row>
    <row r="128" spans="1:8" outlineLevel="1" x14ac:dyDescent="0.3">
      <c r="A128" s="18" t="s">
        <v>111</v>
      </c>
      <c r="B128" s="18"/>
      <c r="C128" s="12">
        <v>27564207129</v>
      </c>
      <c r="D128" s="12">
        <v>34876829810</v>
      </c>
      <c r="E128" s="12">
        <v>36209081393</v>
      </c>
      <c r="F128" s="12">
        <v>50952765983</v>
      </c>
      <c r="G128" s="12">
        <v>65062766794</v>
      </c>
      <c r="H128" s="12">
        <v>85466357355</v>
      </c>
    </row>
    <row r="129" spans="1:8" outlineLevel="1" x14ac:dyDescent="0.3">
      <c r="A129" s="18" t="s">
        <v>112</v>
      </c>
      <c r="B129" s="18"/>
      <c r="C129" s="12"/>
      <c r="D129" s="12"/>
      <c r="E129" s="12"/>
      <c r="F129" s="12"/>
      <c r="G129" s="12">
        <v>17836937454</v>
      </c>
      <c r="H129" s="12">
        <v>17157242518</v>
      </c>
    </row>
    <row r="130" spans="1:8" outlineLevel="1" x14ac:dyDescent="0.3">
      <c r="A130" s="18" t="s">
        <v>113</v>
      </c>
      <c r="B130" s="18"/>
      <c r="C130" s="12">
        <v>46568626185</v>
      </c>
      <c r="D130" s="12">
        <v>36141038683</v>
      </c>
      <c r="E130" s="12">
        <v>20797280170</v>
      </c>
      <c r="F130" s="12">
        <v>11295052325</v>
      </c>
      <c r="G130" s="12"/>
      <c r="H130" s="12"/>
    </row>
    <row r="131" spans="1:8" outlineLevel="1" x14ac:dyDescent="0.3">
      <c r="A131" s="18" t="s">
        <v>114</v>
      </c>
      <c r="B131" s="18"/>
      <c r="C131" s="12">
        <v>3459411295</v>
      </c>
      <c r="D131" s="12">
        <v>3714529172</v>
      </c>
      <c r="E131" s="12">
        <v>3046844080</v>
      </c>
      <c r="F131" s="12">
        <v>3852181338</v>
      </c>
      <c r="G131" s="12"/>
      <c r="H131" s="12"/>
    </row>
    <row r="132" spans="1:8" outlineLevel="1" x14ac:dyDescent="0.3">
      <c r="A132" s="18" t="s">
        <v>115</v>
      </c>
      <c r="B132" s="18"/>
      <c r="C132" s="12">
        <v>4729329051</v>
      </c>
      <c r="D132" s="12">
        <v>4774487606</v>
      </c>
      <c r="E132" s="12">
        <v>5398135513</v>
      </c>
      <c r="F132" s="12">
        <v>5465276829</v>
      </c>
      <c r="G132" s="12">
        <v>5490405076</v>
      </c>
      <c r="H132" s="12">
        <v>7086990075</v>
      </c>
    </row>
    <row r="133" spans="1:8" outlineLevel="1" x14ac:dyDescent="0.3">
      <c r="A133" s="18" t="s">
        <v>116</v>
      </c>
      <c r="B133" s="18"/>
      <c r="C133" s="12"/>
      <c r="D133" s="12"/>
      <c r="E133" s="12"/>
      <c r="F133" s="12"/>
      <c r="G133" s="12"/>
      <c r="H133" s="12"/>
    </row>
    <row r="134" spans="1:8" outlineLevel="1" x14ac:dyDescent="0.3">
      <c r="A134" s="20" t="s">
        <v>117</v>
      </c>
      <c r="B134" s="20"/>
      <c r="C134" s="23">
        <f t="shared" ref="C134:H134" si="80">SUM(C126:C133)</f>
        <v>108190218371</v>
      </c>
      <c r="D134" s="23">
        <f t="shared" si="80"/>
        <v>100790707278</v>
      </c>
      <c r="E134" s="23">
        <f t="shared" si="80"/>
        <v>86074090190</v>
      </c>
      <c r="F134" s="23">
        <f t="shared" si="80"/>
        <v>92127613196</v>
      </c>
      <c r="G134" s="23">
        <f t="shared" si="80"/>
        <v>108478629824</v>
      </c>
      <c r="H134" s="23">
        <f t="shared" si="80"/>
        <v>130532783692</v>
      </c>
    </row>
    <row r="135" spans="1:8" outlineLevel="1" x14ac:dyDescent="0.3">
      <c r="A135" s="18" t="s">
        <v>118</v>
      </c>
      <c r="B135" s="18"/>
      <c r="C135" s="12"/>
      <c r="D135" s="12"/>
      <c r="E135" s="12"/>
      <c r="F135" s="12"/>
      <c r="G135" s="12"/>
      <c r="H135" s="12"/>
    </row>
    <row r="136" spans="1:8" outlineLevel="1" x14ac:dyDescent="0.3">
      <c r="A136" s="18" t="s">
        <v>119</v>
      </c>
      <c r="B136" s="18"/>
      <c r="C136" s="12">
        <v>4603415985</v>
      </c>
      <c r="D136" s="12">
        <v>11272154815</v>
      </c>
      <c r="E136" s="12">
        <v>33048573972</v>
      </c>
      <c r="F136" s="12">
        <v>52038432612</v>
      </c>
      <c r="G136" s="12">
        <v>49028665368</v>
      </c>
      <c r="H136" s="12">
        <v>53039296337</v>
      </c>
    </row>
    <row r="137" spans="1:8" outlineLevel="1" x14ac:dyDescent="0.3">
      <c r="A137" s="20" t="s">
        <v>120</v>
      </c>
      <c r="B137" s="20"/>
      <c r="C137" s="23">
        <f t="shared" ref="C137:H137" si="81">C135+C136</f>
        <v>4603415985</v>
      </c>
      <c r="D137" s="23">
        <f t="shared" si="81"/>
        <v>11272154815</v>
      </c>
      <c r="E137" s="23">
        <f t="shared" si="81"/>
        <v>33048573972</v>
      </c>
      <c r="F137" s="23">
        <f t="shared" si="81"/>
        <v>52038432612</v>
      </c>
      <c r="G137" s="23">
        <f t="shared" si="81"/>
        <v>49028665368</v>
      </c>
      <c r="H137" s="23">
        <f t="shared" si="81"/>
        <v>53039296337</v>
      </c>
    </row>
    <row r="138" spans="1:8" outlineLevel="1" x14ac:dyDescent="0.3">
      <c r="A138" s="18" t="s">
        <v>121</v>
      </c>
      <c r="B138" s="18"/>
      <c r="C138" s="12"/>
      <c r="D138" s="12"/>
      <c r="E138" s="12"/>
      <c r="F138" s="12"/>
      <c r="G138" s="12"/>
      <c r="H138" s="12"/>
    </row>
    <row r="139" spans="1:8" outlineLevel="1" x14ac:dyDescent="0.3">
      <c r="A139" s="20" t="s">
        <v>122</v>
      </c>
      <c r="B139" s="20"/>
      <c r="C139" s="23">
        <f t="shared" ref="C139:H139" si="82">C137+C134+C125</f>
        <v>153063930465</v>
      </c>
      <c r="D139" s="23">
        <f t="shared" si="82"/>
        <v>163830346131</v>
      </c>
      <c r="E139" s="23">
        <f t="shared" si="82"/>
        <v>171159851558</v>
      </c>
      <c r="F139" s="23">
        <f t="shared" si="82"/>
        <v>194875718313</v>
      </c>
      <c r="G139" s="23">
        <f t="shared" si="82"/>
        <v>211328882706</v>
      </c>
      <c r="H139" s="23">
        <f t="shared" si="82"/>
        <v>238492326368</v>
      </c>
    </row>
    <row r="141" spans="1:8" x14ac:dyDescent="0.3">
      <c r="A141" s="37" t="s">
        <v>178</v>
      </c>
      <c r="B141" s="38"/>
      <c r="C141" s="38"/>
      <c r="D141" s="38"/>
      <c r="E141" s="38"/>
      <c r="F141" s="38"/>
      <c r="G141" s="38"/>
      <c r="H141" s="38"/>
    </row>
    <row r="142" spans="1:8" hidden="1" outlineLevel="1" x14ac:dyDescent="0.3"/>
    <row r="143" spans="1:8" hidden="1" outlineLevel="1" x14ac:dyDescent="0.3">
      <c r="A143" s="18" t="s">
        <v>54</v>
      </c>
      <c r="B143" s="18"/>
      <c r="C143" s="12">
        <v>0</v>
      </c>
      <c r="D143" s="12"/>
      <c r="E143" s="12"/>
      <c r="F143" s="12"/>
      <c r="G143" s="12"/>
      <c r="H143" s="12">
        <f>H69</f>
        <v>0</v>
      </c>
    </row>
    <row r="144" spans="1:8" hidden="1" outlineLevel="1" x14ac:dyDescent="0.3">
      <c r="A144" s="18" t="s">
        <v>55</v>
      </c>
      <c r="B144" s="18"/>
      <c r="C144" s="12">
        <v>0</v>
      </c>
      <c r="D144" s="12"/>
      <c r="E144" s="12"/>
      <c r="F144" s="12"/>
      <c r="G144" s="12"/>
      <c r="H144" s="12">
        <f>H70</f>
        <v>0</v>
      </c>
    </row>
    <row r="145" spans="1:8" hidden="1" outlineLevel="1" x14ac:dyDescent="0.3">
      <c r="A145" s="18" t="s">
        <v>56</v>
      </c>
      <c r="B145" s="18"/>
      <c r="C145" s="12">
        <v>0</v>
      </c>
      <c r="D145" s="12"/>
      <c r="E145" s="12"/>
      <c r="F145" s="12"/>
      <c r="G145" s="12"/>
      <c r="H145" s="12">
        <f>H71</f>
        <v>0</v>
      </c>
    </row>
    <row r="146" spans="1:8" hidden="1" outlineLevel="1" x14ac:dyDescent="0.3">
      <c r="A146" s="20" t="s">
        <v>53</v>
      </c>
      <c r="B146" s="20"/>
      <c r="C146" s="23">
        <f t="shared" ref="C146:H146" si="83">C143+C144+C145</f>
        <v>0</v>
      </c>
      <c r="D146" s="23">
        <f t="shared" si="83"/>
        <v>0</v>
      </c>
      <c r="E146" s="23">
        <f t="shared" si="83"/>
        <v>0</v>
      </c>
      <c r="F146" s="23">
        <f t="shared" si="83"/>
        <v>0</v>
      </c>
      <c r="G146" s="23">
        <f t="shared" si="83"/>
        <v>0</v>
      </c>
      <c r="H146" s="23">
        <f t="shared" si="83"/>
        <v>0</v>
      </c>
    </row>
    <row r="147" spans="1:8" hidden="1" outlineLevel="1" x14ac:dyDescent="0.3">
      <c r="A147" s="18" t="s">
        <v>58</v>
      </c>
      <c r="B147" s="18"/>
      <c r="C147" s="12">
        <v>0</v>
      </c>
      <c r="D147" s="12"/>
      <c r="E147" s="12"/>
      <c r="F147" s="12"/>
      <c r="G147" s="12"/>
      <c r="H147" s="12">
        <f>H73</f>
        <v>0</v>
      </c>
    </row>
    <row r="148" spans="1:8" hidden="1" outlineLevel="1" x14ac:dyDescent="0.3">
      <c r="A148" s="18" t="s">
        <v>59</v>
      </c>
      <c r="B148" s="18"/>
      <c r="C148" s="12">
        <v>3902612847</v>
      </c>
      <c r="D148" s="12">
        <v>3005820612</v>
      </c>
      <c r="E148" s="12">
        <v>3207059422</v>
      </c>
      <c r="F148" s="12">
        <v>3391375126</v>
      </c>
      <c r="G148" s="12">
        <v>3577115457</v>
      </c>
      <c r="H148" s="12">
        <v>3683315584</v>
      </c>
    </row>
    <row r="149" spans="1:8" hidden="1" outlineLevel="1" x14ac:dyDescent="0.3">
      <c r="A149" s="18" t="s">
        <v>60</v>
      </c>
      <c r="B149" s="18"/>
      <c r="C149" s="12"/>
      <c r="D149" s="12"/>
      <c r="E149" s="12"/>
      <c r="F149" s="12"/>
      <c r="G149" s="12"/>
      <c r="H149" s="12"/>
    </row>
    <row r="150" spans="1:8" hidden="1" outlineLevel="1" x14ac:dyDescent="0.3">
      <c r="A150" s="18" t="s">
        <v>61</v>
      </c>
      <c r="B150" s="18"/>
      <c r="C150" s="12">
        <v>116956903</v>
      </c>
      <c r="D150" s="12">
        <v>116956903</v>
      </c>
      <c r="E150" s="12">
        <v>116956903</v>
      </c>
      <c r="F150" s="12">
        <v>116956903</v>
      </c>
      <c r="G150" s="12">
        <v>116956903</v>
      </c>
      <c r="H150" s="12">
        <v>116956903</v>
      </c>
    </row>
    <row r="151" spans="1:8" hidden="1" outlineLevel="1" x14ac:dyDescent="0.3">
      <c r="A151" s="20" t="s">
        <v>57</v>
      </c>
      <c r="B151" s="20"/>
      <c r="C151" s="23">
        <f t="shared" ref="C151:H151" si="84">SUM(C147:C150)</f>
        <v>4019569750</v>
      </c>
      <c r="D151" s="23">
        <f t="shared" si="84"/>
        <v>3122777515</v>
      </c>
      <c r="E151" s="23">
        <f t="shared" si="84"/>
        <v>3324016325</v>
      </c>
      <c r="F151" s="23">
        <f t="shared" si="84"/>
        <v>3508332029</v>
      </c>
      <c r="G151" s="23">
        <f t="shared" si="84"/>
        <v>3694072360</v>
      </c>
      <c r="H151" s="23">
        <f t="shared" si="84"/>
        <v>3800272487</v>
      </c>
    </row>
    <row r="152" spans="1:8" hidden="1" outlineLevel="1" x14ac:dyDescent="0.3">
      <c r="A152" s="18" t="s">
        <v>63</v>
      </c>
      <c r="B152" s="18"/>
      <c r="C152" s="12"/>
      <c r="D152" s="12"/>
      <c r="E152" s="12"/>
      <c r="F152" s="12"/>
      <c r="G152" s="12"/>
      <c r="H152" s="12"/>
    </row>
    <row r="153" spans="1:8" hidden="1" outlineLevel="1" x14ac:dyDescent="0.3">
      <c r="A153" s="18" t="s">
        <v>64</v>
      </c>
      <c r="B153" s="18"/>
      <c r="C153" s="12">
        <v>8903229872</v>
      </c>
      <c r="D153" s="12">
        <v>8710692446</v>
      </c>
      <c r="E153" s="12">
        <v>8751347144</v>
      </c>
      <c r="F153" s="12">
        <v>8806155119</v>
      </c>
      <c r="G153" s="12">
        <v>8960308589</v>
      </c>
      <c r="H153" s="12">
        <v>9114290202</v>
      </c>
    </row>
    <row r="154" spans="1:8" hidden="1" outlineLevel="1" x14ac:dyDescent="0.3">
      <c r="A154" s="18" t="s">
        <v>65</v>
      </c>
      <c r="B154" s="18"/>
      <c r="C154" s="12">
        <v>5276440333</v>
      </c>
      <c r="D154" s="12">
        <v>5705613320</v>
      </c>
      <c r="E154" s="12">
        <v>6205078634</v>
      </c>
      <c r="F154" s="12">
        <v>6807534828</v>
      </c>
      <c r="G154" s="12">
        <v>7516300187</v>
      </c>
      <c r="H154" s="12">
        <v>8237647541</v>
      </c>
    </row>
    <row r="155" spans="1:8" hidden="1" outlineLevel="1" x14ac:dyDescent="0.3">
      <c r="A155" s="18" t="s">
        <v>66</v>
      </c>
      <c r="B155" s="18"/>
      <c r="C155" s="12">
        <v>13555998063</v>
      </c>
      <c r="D155" s="12">
        <v>11058067329</v>
      </c>
      <c r="E155" s="12">
        <v>12629628408</v>
      </c>
      <c r="F155" s="12">
        <v>14256253540</v>
      </c>
      <c r="G155" s="12">
        <v>15595217507</v>
      </c>
      <c r="H155" s="12">
        <v>17725793034</v>
      </c>
    </row>
    <row r="156" spans="1:8" hidden="1" outlineLevel="1" x14ac:dyDescent="0.3">
      <c r="A156" s="18" t="s">
        <v>67</v>
      </c>
      <c r="B156" s="18"/>
      <c r="C156" s="12">
        <v>7442686757</v>
      </c>
      <c r="D156" s="12">
        <v>7432475996</v>
      </c>
      <c r="E156" s="12">
        <v>9279107492</v>
      </c>
      <c r="F156" s="12">
        <v>8668023551</v>
      </c>
      <c r="G156" s="12">
        <v>9472647826</v>
      </c>
      <c r="H156" s="12">
        <v>10975987007</v>
      </c>
    </row>
    <row r="157" spans="1:8" hidden="1" outlineLevel="1" x14ac:dyDescent="0.3">
      <c r="A157" s="18" t="s">
        <v>68</v>
      </c>
      <c r="B157" s="18"/>
      <c r="C157" s="12"/>
      <c r="D157" s="12"/>
      <c r="E157" s="12"/>
      <c r="F157" s="12"/>
      <c r="G157" s="12"/>
      <c r="H157" s="12"/>
    </row>
    <row r="158" spans="1:8" hidden="1" outlineLevel="1" x14ac:dyDescent="0.3">
      <c r="A158" s="20" t="s">
        <v>62</v>
      </c>
      <c r="B158" s="20"/>
      <c r="C158" s="23">
        <f t="shared" ref="C158:H158" si="85">SUM(C152:C157)</f>
        <v>35178355025</v>
      </c>
      <c r="D158" s="23">
        <f t="shared" si="85"/>
        <v>32906849091</v>
      </c>
      <c r="E158" s="23">
        <f t="shared" si="85"/>
        <v>36865161678</v>
      </c>
      <c r="F158" s="23">
        <f t="shared" si="85"/>
        <v>38537967038</v>
      </c>
      <c r="G158" s="23">
        <f t="shared" si="85"/>
        <v>41544474109</v>
      </c>
      <c r="H158" s="23">
        <f t="shared" si="85"/>
        <v>46053717784</v>
      </c>
    </row>
    <row r="159" spans="1:8" hidden="1" outlineLevel="1" x14ac:dyDescent="0.3">
      <c r="A159" s="18" t="s">
        <v>70</v>
      </c>
      <c r="B159" s="18"/>
      <c r="C159" s="12"/>
      <c r="D159" s="12"/>
      <c r="E159" s="12"/>
      <c r="F159" s="12"/>
      <c r="G159" s="12"/>
      <c r="H159" s="12"/>
    </row>
    <row r="160" spans="1:8" hidden="1" outlineLevel="1" x14ac:dyDescent="0.3">
      <c r="A160" s="18" t="s">
        <v>71</v>
      </c>
      <c r="B160" s="18"/>
      <c r="C160" s="12">
        <v>35927415</v>
      </c>
      <c r="D160" s="12">
        <v>35927415</v>
      </c>
      <c r="E160" s="12">
        <v>35927415</v>
      </c>
      <c r="F160" s="12">
        <v>35927415</v>
      </c>
      <c r="G160" s="12">
        <v>43877415</v>
      </c>
      <c r="H160" s="12">
        <v>43877415</v>
      </c>
    </row>
    <row r="161" spans="1:8" hidden="1" outlineLevel="1" x14ac:dyDescent="0.3">
      <c r="A161" s="20" t="s">
        <v>69</v>
      </c>
      <c r="B161" s="20"/>
      <c r="C161" s="23">
        <f t="shared" ref="C161:H161" si="86">SUM(C159:C160)</f>
        <v>35927415</v>
      </c>
      <c r="D161" s="23">
        <f t="shared" si="86"/>
        <v>35927415</v>
      </c>
      <c r="E161" s="23">
        <f t="shared" si="86"/>
        <v>35927415</v>
      </c>
      <c r="F161" s="23">
        <f t="shared" si="86"/>
        <v>35927415</v>
      </c>
      <c r="G161" s="23">
        <f t="shared" si="86"/>
        <v>43877415</v>
      </c>
      <c r="H161" s="23">
        <f t="shared" si="86"/>
        <v>43877415</v>
      </c>
    </row>
    <row r="162" spans="1:8" hidden="1" outlineLevel="1" x14ac:dyDescent="0.3">
      <c r="A162" s="20" t="s">
        <v>72</v>
      </c>
      <c r="B162" s="20"/>
      <c r="C162" s="23">
        <f t="shared" ref="C162:H162" si="87">C146+C151+C158+C161</f>
        <v>39233852190</v>
      </c>
      <c r="D162" s="23">
        <f t="shared" si="87"/>
        <v>36065554021</v>
      </c>
      <c r="E162" s="23">
        <f t="shared" si="87"/>
        <v>40225105418</v>
      </c>
      <c r="F162" s="23">
        <f t="shared" si="87"/>
        <v>42082226482</v>
      </c>
      <c r="G162" s="23">
        <f t="shared" si="87"/>
        <v>45282423884</v>
      </c>
      <c r="H162" s="23">
        <f t="shared" si="87"/>
        <v>49897867686</v>
      </c>
    </row>
    <row r="163" spans="1:8" hidden="1" outlineLevel="1" x14ac:dyDescent="0.3">
      <c r="A163" s="18" t="s">
        <v>73</v>
      </c>
      <c r="B163" s="18"/>
      <c r="C163" s="12"/>
      <c r="D163" s="12"/>
      <c r="E163" s="12"/>
      <c r="F163" s="12"/>
      <c r="G163" s="12"/>
      <c r="H163" s="12"/>
    </row>
    <row r="164" spans="1:8" hidden="1" outlineLevel="1" x14ac:dyDescent="0.3">
      <c r="A164" s="18" t="s">
        <v>75</v>
      </c>
      <c r="B164" s="18"/>
      <c r="C164" s="12"/>
      <c r="D164" s="12"/>
      <c r="E164" s="12"/>
      <c r="F164" s="12"/>
      <c r="G164" s="12"/>
      <c r="H164" s="12"/>
    </row>
    <row r="165" spans="1:8" hidden="1" outlineLevel="1" x14ac:dyDescent="0.3">
      <c r="A165" s="18" t="s">
        <v>76</v>
      </c>
      <c r="B165" s="18"/>
      <c r="C165" s="12">
        <v>1276115961</v>
      </c>
      <c r="D165" s="12">
        <v>799901227</v>
      </c>
      <c r="E165" s="12">
        <v>366789793</v>
      </c>
      <c r="F165" s="12">
        <v>385021917</v>
      </c>
      <c r="G165" s="12">
        <v>446046175</v>
      </c>
      <c r="H165" s="12">
        <v>452956963</v>
      </c>
    </row>
    <row r="166" spans="1:8" hidden="1" outlineLevel="1" x14ac:dyDescent="0.3">
      <c r="A166" s="18" t="s">
        <v>77</v>
      </c>
      <c r="B166" s="18"/>
      <c r="C166" s="12"/>
      <c r="D166" s="12"/>
      <c r="E166" s="12"/>
      <c r="F166" s="12"/>
      <c r="G166" s="12"/>
      <c r="H166" s="12"/>
    </row>
    <row r="167" spans="1:8" hidden="1" outlineLevel="1" x14ac:dyDescent="0.3">
      <c r="A167" s="18" t="s">
        <v>78</v>
      </c>
      <c r="B167" s="18"/>
      <c r="C167" s="12"/>
      <c r="D167" s="12"/>
      <c r="E167" s="12"/>
      <c r="F167" s="12"/>
      <c r="G167" s="12"/>
      <c r="H167" s="12"/>
    </row>
    <row r="168" spans="1:8" hidden="1" outlineLevel="1" x14ac:dyDescent="0.3">
      <c r="A168" s="20" t="s">
        <v>74</v>
      </c>
      <c r="B168" s="20"/>
      <c r="C168" s="23">
        <f t="shared" ref="C168:H168" si="88">SUM(C163:C167)</f>
        <v>1276115961</v>
      </c>
      <c r="D168" s="23">
        <f t="shared" si="88"/>
        <v>799901227</v>
      </c>
      <c r="E168" s="23">
        <f t="shared" si="88"/>
        <v>366789793</v>
      </c>
      <c r="F168" s="23">
        <f t="shared" si="88"/>
        <v>385021917</v>
      </c>
      <c r="G168" s="23">
        <f t="shared" si="88"/>
        <v>446046175</v>
      </c>
      <c r="H168" s="23">
        <f t="shared" si="88"/>
        <v>452956963</v>
      </c>
    </row>
    <row r="169" spans="1:8" hidden="1" outlineLevel="1" x14ac:dyDescent="0.3">
      <c r="A169" s="18" t="s">
        <v>80</v>
      </c>
      <c r="B169" s="18"/>
      <c r="C169" s="12"/>
      <c r="D169" s="12"/>
      <c r="E169" s="12"/>
      <c r="F169" s="12"/>
      <c r="G169" s="12"/>
      <c r="H169" s="12"/>
    </row>
    <row r="170" spans="1:8" hidden="1" outlineLevel="1" x14ac:dyDescent="0.3">
      <c r="A170" s="18" t="s">
        <v>81</v>
      </c>
      <c r="B170" s="18"/>
      <c r="C170" s="12">
        <v>22848204965</v>
      </c>
      <c r="D170" s="12">
        <v>25671473802</v>
      </c>
      <c r="E170" s="12">
        <v>29529212142</v>
      </c>
      <c r="F170" s="12">
        <v>33439574490</v>
      </c>
      <c r="G170" s="12">
        <v>37603200986</v>
      </c>
      <c r="H170" s="12">
        <v>41164973649</v>
      </c>
    </row>
    <row r="171" spans="1:8" hidden="1" outlineLevel="1" x14ac:dyDescent="0.3">
      <c r="A171" s="18" t="s">
        <v>82</v>
      </c>
      <c r="B171" s="18"/>
      <c r="C171" s="12">
        <v>865321111</v>
      </c>
      <c r="D171" s="12">
        <v>1066072395</v>
      </c>
      <c r="E171" s="12">
        <v>1050858578</v>
      </c>
      <c r="F171" s="12">
        <v>994971405</v>
      </c>
      <c r="G171" s="12">
        <v>907780942</v>
      </c>
      <c r="H171" s="12">
        <v>1077370598</v>
      </c>
    </row>
    <row r="172" spans="1:8" hidden="1" outlineLevel="1" x14ac:dyDescent="0.3">
      <c r="A172" s="20" t="s">
        <v>79</v>
      </c>
      <c r="B172" s="20"/>
      <c r="C172" s="23">
        <f t="shared" ref="C172:H172" si="89">SUM(C169:C171)</f>
        <v>23713526076</v>
      </c>
      <c r="D172" s="23">
        <f t="shared" si="89"/>
        <v>26737546197</v>
      </c>
      <c r="E172" s="23">
        <f t="shared" si="89"/>
        <v>30580070720</v>
      </c>
      <c r="F172" s="23">
        <f t="shared" si="89"/>
        <v>34434545895</v>
      </c>
      <c r="G172" s="23">
        <f t="shared" si="89"/>
        <v>38510981928</v>
      </c>
      <c r="H172" s="23">
        <f t="shared" si="89"/>
        <v>42242344247</v>
      </c>
    </row>
    <row r="173" spans="1:8" hidden="1" outlineLevel="1" x14ac:dyDescent="0.3">
      <c r="A173" s="20" t="s">
        <v>83</v>
      </c>
      <c r="B173" s="20"/>
      <c r="C173" s="23">
        <f t="shared" ref="C173:H173" si="90">C168+C172</f>
        <v>24989642037</v>
      </c>
      <c r="D173" s="23">
        <f t="shared" si="90"/>
        <v>27537447424</v>
      </c>
      <c r="E173" s="23">
        <f t="shared" si="90"/>
        <v>30946860513</v>
      </c>
      <c r="F173" s="23">
        <f t="shared" si="90"/>
        <v>34819567812</v>
      </c>
      <c r="G173" s="23">
        <f t="shared" si="90"/>
        <v>38957028103</v>
      </c>
      <c r="H173" s="23">
        <f t="shared" si="90"/>
        <v>42695301210</v>
      </c>
    </row>
    <row r="174" spans="1:8" hidden="1" outlineLevel="1" x14ac:dyDescent="0.3">
      <c r="A174" s="18" t="s">
        <v>84</v>
      </c>
      <c r="B174" s="18"/>
      <c r="C174" s="12"/>
      <c r="D174" s="12"/>
      <c r="E174" s="12"/>
      <c r="F174" s="12"/>
      <c r="G174" s="12"/>
      <c r="H174" s="12"/>
    </row>
    <row r="175" spans="1:8" hidden="1" outlineLevel="1" x14ac:dyDescent="0.3">
      <c r="A175" s="18" t="s">
        <v>85</v>
      </c>
      <c r="B175" s="18"/>
      <c r="C175" s="12"/>
      <c r="D175" s="12"/>
      <c r="E175" s="12"/>
      <c r="F175" s="12"/>
      <c r="G175" s="12"/>
      <c r="H175" s="12"/>
    </row>
    <row r="176" spans="1:8" hidden="1" outlineLevel="1" x14ac:dyDescent="0.3">
      <c r="A176" s="18" t="s">
        <v>86</v>
      </c>
      <c r="B176" s="18"/>
      <c r="C176" s="12">
        <v>69473401</v>
      </c>
      <c r="D176" s="12">
        <v>58004734</v>
      </c>
      <c r="E176" s="12">
        <v>83215255</v>
      </c>
      <c r="F176" s="12">
        <v>41938703</v>
      </c>
      <c r="G176" s="12">
        <v>41430720</v>
      </c>
      <c r="H176" s="12">
        <v>66504184</v>
      </c>
    </row>
    <row r="177" spans="1:8" hidden="1" outlineLevel="1" x14ac:dyDescent="0.3">
      <c r="A177" s="20" t="s">
        <v>87</v>
      </c>
      <c r="B177" s="20"/>
      <c r="C177" s="23">
        <f t="shared" ref="C177:H177" si="91">SUM(C174:C176)</f>
        <v>69473401</v>
      </c>
      <c r="D177" s="23">
        <f t="shared" si="91"/>
        <v>58004734</v>
      </c>
      <c r="E177" s="23">
        <f t="shared" si="91"/>
        <v>83215255</v>
      </c>
      <c r="F177" s="23">
        <f t="shared" si="91"/>
        <v>41938703</v>
      </c>
      <c r="G177" s="23">
        <f t="shared" si="91"/>
        <v>41430720</v>
      </c>
      <c r="H177" s="23">
        <f t="shared" si="91"/>
        <v>66504184</v>
      </c>
    </row>
    <row r="178" spans="1:8" hidden="1" outlineLevel="1" x14ac:dyDescent="0.3">
      <c r="A178" s="18" t="s">
        <v>88</v>
      </c>
      <c r="B178" s="18"/>
      <c r="C178" s="12"/>
      <c r="D178" s="12"/>
      <c r="E178" s="12"/>
      <c r="F178" s="12"/>
      <c r="G178" s="12"/>
      <c r="H178" s="12"/>
    </row>
    <row r="179" spans="1:8" hidden="1" outlineLevel="1" x14ac:dyDescent="0.3">
      <c r="A179" s="20" t="s">
        <v>89</v>
      </c>
      <c r="B179" s="20"/>
      <c r="C179" s="23">
        <f t="shared" ref="C179:H179" si="92">C177+C173+C162</f>
        <v>64292967628</v>
      </c>
      <c r="D179" s="23">
        <f t="shared" si="92"/>
        <v>63661006179</v>
      </c>
      <c r="E179" s="23">
        <f t="shared" si="92"/>
        <v>71255181186</v>
      </c>
      <c r="F179" s="23">
        <f t="shared" si="92"/>
        <v>76943732997</v>
      </c>
      <c r="G179" s="23">
        <f t="shared" si="92"/>
        <v>84280882707</v>
      </c>
      <c r="H179" s="23">
        <f t="shared" si="92"/>
        <v>92659673080</v>
      </c>
    </row>
    <row r="180" spans="1:8" collapsed="1" x14ac:dyDescent="0.3"/>
    <row r="181" spans="1:8" x14ac:dyDescent="0.3">
      <c r="A181" s="37" t="s">
        <v>179</v>
      </c>
      <c r="B181" s="38"/>
      <c r="C181" s="38"/>
      <c r="D181" s="38"/>
      <c r="E181" s="38"/>
      <c r="F181" s="38"/>
      <c r="G181" s="38"/>
      <c r="H181" s="38"/>
    </row>
    <row r="182" spans="1:8" hidden="1" outlineLevel="1" x14ac:dyDescent="0.3"/>
    <row r="183" spans="1:8" hidden="1" outlineLevel="1" x14ac:dyDescent="0.3">
      <c r="A183" s="32" t="s">
        <v>54</v>
      </c>
      <c r="B183" s="32"/>
      <c r="C183" s="12">
        <f t="shared" ref="C183:H185" si="93">C143+C69</f>
        <v>0</v>
      </c>
      <c r="D183" s="12">
        <f t="shared" si="93"/>
        <v>0</v>
      </c>
      <c r="E183" s="12">
        <f t="shared" si="93"/>
        <v>0</v>
      </c>
      <c r="F183" s="12">
        <f t="shared" si="93"/>
        <v>0</v>
      </c>
      <c r="G183" s="12">
        <f t="shared" si="93"/>
        <v>0</v>
      </c>
      <c r="H183" s="12">
        <f t="shared" si="93"/>
        <v>0</v>
      </c>
    </row>
    <row r="184" spans="1:8" hidden="1" outlineLevel="1" x14ac:dyDescent="0.3">
      <c r="A184" s="32" t="s">
        <v>55</v>
      </c>
      <c r="B184" s="32"/>
      <c r="C184" s="12">
        <f t="shared" si="93"/>
        <v>0</v>
      </c>
      <c r="D184" s="12">
        <f t="shared" si="93"/>
        <v>0</v>
      </c>
      <c r="E184" s="12">
        <f t="shared" si="93"/>
        <v>0</v>
      </c>
      <c r="F184" s="12">
        <f t="shared" si="93"/>
        <v>0</v>
      </c>
      <c r="G184" s="12">
        <f t="shared" si="93"/>
        <v>0</v>
      </c>
      <c r="H184" s="12">
        <f t="shared" si="93"/>
        <v>0</v>
      </c>
    </row>
    <row r="185" spans="1:8" hidden="1" outlineLevel="1" x14ac:dyDescent="0.3">
      <c r="A185" s="32" t="s">
        <v>56</v>
      </c>
      <c r="B185" s="32"/>
      <c r="C185" s="12">
        <f t="shared" si="93"/>
        <v>0</v>
      </c>
      <c r="D185" s="12">
        <f t="shared" si="93"/>
        <v>0</v>
      </c>
      <c r="E185" s="12">
        <f t="shared" si="93"/>
        <v>0</v>
      </c>
      <c r="F185" s="12">
        <f t="shared" si="93"/>
        <v>0</v>
      </c>
      <c r="G185" s="12">
        <f t="shared" si="93"/>
        <v>0</v>
      </c>
      <c r="H185" s="12">
        <f t="shared" si="93"/>
        <v>0</v>
      </c>
    </row>
    <row r="186" spans="1:8" hidden="1" outlineLevel="1" x14ac:dyDescent="0.3">
      <c r="A186" s="31" t="s">
        <v>53</v>
      </c>
      <c r="B186" s="31"/>
      <c r="C186" s="23">
        <f t="shared" ref="C186:H186" si="94">SUM(C183:C185)</f>
        <v>0</v>
      </c>
      <c r="D186" s="23">
        <f t="shared" si="94"/>
        <v>0</v>
      </c>
      <c r="E186" s="23">
        <f t="shared" si="94"/>
        <v>0</v>
      </c>
      <c r="F186" s="23">
        <f t="shared" si="94"/>
        <v>0</v>
      </c>
      <c r="G186" s="23">
        <f t="shared" si="94"/>
        <v>0</v>
      </c>
      <c r="H186" s="23">
        <f t="shared" si="94"/>
        <v>0</v>
      </c>
    </row>
    <row r="187" spans="1:8" hidden="1" outlineLevel="1" x14ac:dyDescent="0.3">
      <c r="A187" s="32" t="s">
        <v>58</v>
      </c>
      <c r="B187" s="32"/>
      <c r="C187" s="12">
        <f t="shared" ref="C187:H190" si="95">C147+C73</f>
        <v>0</v>
      </c>
      <c r="D187" s="12">
        <f t="shared" si="95"/>
        <v>0</v>
      </c>
      <c r="E187" s="12">
        <f t="shared" si="95"/>
        <v>0</v>
      </c>
      <c r="F187" s="12">
        <f t="shared" si="95"/>
        <v>0</v>
      </c>
      <c r="G187" s="12">
        <f t="shared" si="95"/>
        <v>0</v>
      </c>
      <c r="H187" s="12">
        <f t="shared" si="95"/>
        <v>0</v>
      </c>
    </row>
    <row r="188" spans="1:8" hidden="1" outlineLevel="1" x14ac:dyDescent="0.3">
      <c r="A188" s="32" t="s">
        <v>59</v>
      </c>
      <c r="B188" s="32"/>
      <c r="C188" s="12">
        <f t="shared" si="95"/>
        <v>4189565007</v>
      </c>
      <c r="D188" s="12">
        <f t="shared" si="95"/>
        <v>3198366778</v>
      </c>
      <c r="E188" s="12">
        <f t="shared" si="95"/>
        <v>3646726843</v>
      </c>
      <c r="F188" s="12">
        <f t="shared" si="95"/>
        <v>3788797311</v>
      </c>
      <c r="G188" s="12">
        <f t="shared" si="95"/>
        <v>3829370645</v>
      </c>
      <c r="H188" s="12">
        <f t="shared" si="95"/>
        <v>4001767711</v>
      </c>
    </row>
    <row r="189" spans="1:8" hidden="1" outlineLevel="1" x14ac:dyDescent="0.3">
      <c r="A189" s="32" t="s">
        <v>60</v>
      </c>
      <c r="B189" s="32"/>
      <c r="C189" s="12">
        <f t="shared" si="95"/>
        <v>0</v>
      </c>
      <c r="D189" s="12">
        <f t="shared" si="95"/>
        <v>0</v>
      </c>
      <c r="E189" s="12">
        <f t="shared" si="95"/>
        <v>0</v>
      </c>
      <c r="F189" s="12">
        <f t="shared" si="95"/>
        <v>0</v>
      </c>
      <c r="G189" s="12">
        <f t="shared" si="95"/>
        <v>0</v>
      </c>
      <c r="H189" s="12">
        <f t="shared" si="95"/>
        <v>0</v>
      </c>
    </row>
    <row r="190" spans="1:8" hidden="1" outlineLevel="1" x14ac:dyDescent="0.3">
      <c r="A190" s="32" t="s">
        <v>61</v>
      </c>
      <c r="B190" s="32"/>
      <c r="C190" s="12">
        <f t="shared" si="95"/>
        <v>116956903</v>
      </c>
      <c r="D190" s="12">
        <f t="shared" si="95"/>
        <v>116956903</v>
      </c>
      <c r="E190" s="12">
        <f t="shared" si="95"/>
        <v>116956903</v>
      </c>
      <c r="F190" s="12">
        <f t="shared" si="95"/>
        <v>116956903</v>
      </c>
      <c r="G190" s="12">
        <f t="shared" si="95"/>
        <v>116956903</v>
      </c>
      <c r="H190" s="12">
        <f t="shared" si="95"/>
        <v>116956903</v>
      </c>
    </row>
    <row r="191" spans="1:8" hidden="1" outlineLevel="1" x14ac:dyDescent="0.3">
      <c r="A191" s="31" t="s">
        <v>57</v>
      </c>
      <c r="B191" s="31"/>
      <c r="C191" s="23">
        <f t="shared" ref="C191:H191" si="96">SUM(C187:C190)</f>
        <v>4306521910</v>
      </c>
      <c r="D191" s="23">
        <f t="shared" si="96"/>
        <v>3315323681</v>
      </c>
      <c r="E191" s="23">
        <f t="shared" si="96"/>
        <v>3763683746</v>
      </c>
      <c r="F191" s="23">
        <f t="shared" si="96"/>
        <v>3905754214</v>
      </c>
      <c r="G191" s="23">
        <f t="shared" si="96"/>
        <v>3946327548</v>
      </c>
      <c r="H191" s="23">
        <f t="shared" si="96"/>
        <v>4118724614</v>
      </c>
    </row>
    <row r="192" spans="1:8" hidden="1" outlineLevel="1" x14ac:dyDescent="0.3">
      <c r="A192" s="32" t="s">
        <v>63</v>
      </c>
      <c r="B192" s="32"/>
      <c r="C192" s="12">
        <f t="shared" ref="C192:H207" si="97">C152+C78</f>
        <v>312851031</v>
      </c>
      <c r="D192" s="12">
        <f t="shared" si="97"/>
        <v>558160031</v>
      </c>
      <c r="E192" s="12">
        <f t="shared" si="97"/>
        <v>558160031</v>
      </c>
      <c r="F192" s="12">
        <f t="shared" si="97"/>
        <v>558160031</v>
      </c>
      <c r="G192" s="12">
        <f t="shared" si="97"/>
        <v>558160031</v>
      </c>
      <c r="H192" s="12">
        <f t="shared" si="97"/>
        <v>578160031</v>
      </c>
    </row>
    <row r="193" spans="1:8" hidden="1" outlineLevel="1" x14ac:dyDescent="0.3">
      <c r="A193" s="32" t="s">
        <v>64</v>
      </c>
      <c r="B193" s="32"/>
      <c r="C193" s="12">
        <f t="shared" si="97"/>
        <v>9394306788</v>
      </c>
      <c r="D193" s="12">
        <f t="shared" si="97"/>
        <v>9165023881</v>
      </c>
      <c r="E193" s="12">
        <f t="shared" si="97"/>
        <v>9165023881</v>
      </c>
      <c r="F193" s="12">
        <f t="shared" si="97"/>
        <v>11452516261</v>
      </c>
      <c r="G193" s="12">
        <f t="shared" si="97"/>
        <v>11457227937</v>
      </c>
      <c r="H193" s="12">
        <f t="shared" si="97"/>
        <v>11466055987</v>
      </c>
    </row>
    <row r="194" spans="1:8" hidden="1" outlineLevel="1" x14ac:dyDescent="0.3">
      <c r="A194" s="32" t="s">
        <v>65</v>
      </c>
      <c r="B194" s="32"/>
      <c r="C194" s="12">
        <f t="shared" si="97"/>
        <v>11239805142</v>
      </c>
      <c r="D194" s="12">
        <f t="shared" si="97"/>
        <v>13506614456</v>
      </c>
      <c r="E194" s="12">
        <f t="shared" si="97"/>
        <v>16613122993</v>
      </c>
      <c r="F194" s="12">
        <f t="shared" si="97"/>
        <v>14632778628</v>
      </c>
      <c r="G194" s="12">
        <f t="shared" si="97"/>
        <v>17052036272</v>
      </c>
      <c r="H194" s="12">
        <f t="shared" si="97"/>
        <v>18583240339</v>
      </c>
    </row>
    <row r="195" spans="1:8" hidden="1" outlineLevel="1" x14ac:dyDescent="0.3">
      <c r="A195" s="32" t="s">
        <v>66</v>
      </c>
      <c r="B195" s="32"/>
      <c r="C195" s="12">
        <f t="shared" si="97"/>
        <v>22530665787</v>
      </c>
      <c r="D195" s="12">
        <f t="shared" si="97"/>
        <v>22067414716</v>
      </c>
      <c r="E195" s="12">
        <f t="shared" si="97"/>
        <v>24328628539</v>
      </c>
      <c r="F195" s="12">
        <f t="shared" si="97"/>
        <v>27459777567</v>
      </c>
      <c r="G195" s="12">
        <f t="shared" si="97"/>
        <v>30880239754</v>
      </c>
      <c r="H195" s="12">
        <f t="shared" si="97"/>
        <v>34795312904</v>
      </c>
    </row>
    <row r="196" spans="1:8" hidden="1" outlineLevel="1" x14ac:dyDescent="0.3">
      <c r="A196" s="32" t="s">
        <v>67</v>
      </c>
      <c r="B196" s="32"/>
      <c r="C196" s="12">
        <f t="shared" si="97"/>
        <v>12027491939</v>
      </c>
      <c r="D196" s="12">
        <f t="shared" si="97"/>
        <v>11701563930</v>
      </c>
      <c r="E196" s="12">
        <f t="shared" si="97"/>
        <v>14341893540</v>
      </c>
      <c r="F196" s="12">
        <f t="shared" si="97"/>
        <v>14557595874</v>
      </c>
      <c r="G196" s="12">
        <f t="shared" si="97"/>
        <v>15286034374</v>
      </c>
      <c r="H196" s="12">
        <f t="shared" si="97"/>
        <v>16367072038</v>
      </c>
    </row>
    <row r="197" spans="1:8" hidden="1" outlineLevel="1" x14ac:dyDescent="0.3">
      <c r="A197" s="32" t="s">
        <v>68</v>
      </c>
      <c r="B197" s="32"/>
      <c r="C197" s="12">
        <f t="shared" si="97"/>
        <v>237974239</v>
      </c>
      <c r="D197" s="12">
        <f t="shared" si="97"/>
        <v>663740073</v>
      </c>
      <c r="E197" s="12">
        <f t="shared" si="97"/>
        <v>164653319</v>
      </c>
      <c r="F197" s="12">
        <f t="shared" si="97"/>
        <v>248793333</v>
      </c>
      <c r="G197" s="12">
        <f t="shared" si="97"/>
        <v>72076859</v>
      </c>
      <c r="H197" s="12">
        <f t="shared" si="97"/>
        <v>311070713</v>
      </c>
    </row>
    <row r="198" spans="1:8" hidden="1" outlineLevel="1" x14ac:dyDescent="0.3">
      <c r="A198" s="31" t="s">
        <v>62</v>
      </c>
      <c r="B198" s="31"/>
      <c r="C198" s="23">
        <f t="shared" si="97"/>
        <v>55743094926</v>
      </c>
      <c r="D198" s="23">
        <f t="shared" si="97"/>
        <v>57662517087</v>
      </c>
      <c r="E198" s="23">
        <f t="shared" si="97"/>
        <v>65171482303</v>
      </c>
      <c r="F198" s="23">
        <f t="shared" si="97"/>
        <v>68909621694</v>
      </c>
      <c r="G198" s="23">
        <f t="shared" si="97"/>
        <v>75305775227</v>
      </c>
      <c r="H198" s="23">
        <f t="shared" si="97"/>
        <v>82100912012</v>
      </c>
    </row>
    <row r="199" spans="1:8" hidden="1" outlineLevel="1" x14ac:dyDescent="0.3">
      <c r="A199" s="32" t="s">
        <v>70</v>
      </c>
      <c r="B199" s="32"/>
      <c r="C199" s="12">
        <f t="shared" si="97"/>
        <v>219700000</v>
      </c>
      <c r="D199" s="12">
        <f t="shared" si="97"/>
        <v>219700000</v>
      </c>
      <c r="E199" s="12">
        <f t="shared" si="97"/>
        <v>219700000</v>
      </c>
      <c r="F199" s="12">
        <f t="shared" si="97"/>
        <v>219700000</v>
      </c>
      <c r="G199" s="12">
        <f t="shared" si="97"/>
        <v>219700000</v>
      </c>
      <c r="H199" s="12">
        <f t="shared" si="97"/>
        <v>219700000</v>
      </c>
    </row>
    <row r="200" spans="1:8" hidden="1" outlineLevel="1" x14ac:dyDescent="0.3">
      <c r="A200" s="32" t="s">
        <v>71</v>
      </c>
      <c r="B200" s="32"/>
      <c r="C200" s="12">
        <f t="shared" si="97"/>
        <v>1961625734</v>
      </c>
      <c r="D200" s="12">
        <f t="shared" si="97"/>
        <v>1899109508</v>
      </c>
      <c r="E200" s="12">
        <f t="shared" si="97"/>
        <v>1801351995</v>
      </c>
      <c r="F200" s="12">
        <f t="shared" si="97"/>
        <v>1665662227</v>
      </c>
      <c r="G200" s="12">
        <f t="shared" si="97"/>
        <v>1539930013</v>
      </c>
      <c r="H200" s="12">
        <f t="shared" si="97"/>
        <v>1386530122</v>
      </c>
    </row>
    <row r="201" spans="1:8" hidden="1" outlineLevel="1" x14ac:dyDescent="0.3">
      <c r="A201" s="31" t="s">
        <v>69</v>
      </c>
      <c r="B201" s="31"/>
      <c r="C201" s="24">
        <f t="shared" si="97"/>
        <v>2181325734</v>
      </c>
      <c r="D201" s="24">
        <f t="shared" si="97"/>
        <v>2118809508</v>
      </c>
      <c r="E201" s="24">
        <f t="shared" si="97"/>
        <v>2021051995</v>
      </c>
      <c r="F201" s="24">
        <f t="shared" si="97"/>
        <v>1885362227</v>
      </c>
      <c r="G201" s="24">
        <f t="shared" si="97"/>
        <v>1759630013</v>
      </c>
      <c r="H201" s="24">
        <f t="shared" si="97"/>
        <v>1606230122</v>
      </c>
    </row>
    <row r="202" spans="1:8" hidden="1" outlineLevel="1" x14ac:dyDescent="0.3">
      <c r="A202" s="31" t="s">
        <v>72</v>
      </c>
      <c r="B202" s="31"/>
      <c r="C202" s="23">
        <f t="shared" si="97"/>
        <v>62230942570</v>
      </c>
      <c r="D202" s="23">
        <f t="shared" si="97"/>
        <v>63096650276</v>
      </c>
      <c r="E202" s="23">
        <f t="shared" si="97"/>
        <v>70956218044</v>
      </c>
      <c r="F202" s="23">
        <f t="shared" si="97"/>
        <v>74700738135</v>
      </c>
      <c r="G202" s="23">
        <f t="shared" si="97"/>
        <v>81011732788</v>
      </c>
      <c r="H202" s="23">
        <f t="shared" si="97"/>
        <v>87825866748</v>
      </c>
    </row>
    <row r="203" spans="1:8" hidden="1" outlineLevel="1" x14ac:dyDescent="0.3">
      <c r="A203" s="32" t="s">
        <v>73</v>
      </c>
      <c r="B203" s="32"/>
      <c r="C203" s="12">
        <f t="shared" si="97"/>
        <v>0</v>
      </c>
      <c r="D203" s="12">
        <f t="shared" si="97"/>
        <v>0</v>
      </c>
      <c r="E203" s="12">
        <f t="shared" si="97"/>
        <v>0</v>
      </c>
      <c r="F203" s="12">
        <f t="shared" si="97"/>
        <v>0</v>
      </c>
      <c r="G203" s="12">
        <f t="shared" si="97"/>
        <v>0</v>
      </c>
      <c r="H203" s="12">
        <f t="shared" si="97"/>
        <v>0</v>
      </c>
    </row>
    <row r="204" spans="1:8" hidden="1" outlineLevel="1" x14ac:dyDescent="0.3">
      <c r="A204" s="32" t="s">
        <v>75</v>
      </c>
      <c r="B204" s="32"/>
      <c r="C204" s="12">
        <f t="shared" si="97"/>
        <v>0</v>
      </c>
      <c r="D204" s="12">
        <f t="shared" si="97"/>
        <v>0</v>
      </c>
      <c r="E204" s="12">
        <f t="shared" si="97"/>
        <v>0</v>
      </c>
      <c r="F204" s="12">
        <f t="shared" si="97"/>
        <v>0</v>
      </c>
      <c r="G204" s="12">
        <f t="shared" si="97"/>
        <v>0</v>
      </c>
      <c r="H204" s="12">
        <f t="shared" si="97"/>
        <v>0</v>
      </c>
    </row>
    <row r="205" spans="1:8" hidden="1" outlineLevel="1" x14ac:dyDescent="0.3">
      <c r="A205" s="32" t="s">
        <v>76</v>
      </c>
      <c r="B205" s="32"/>
      <c r="C205" s="12">
        <f t="shared" si="97"/>
        <v>9943535474</v>
      </c>
      <c r="D205" s="12">
        <f t="shared" si="97"/>
        <v>12302677461</v>
      </c>
      <c r="E205" s="12">
        <f t="shared" si="97"/>
        <v>12310756014</v>
      </c>
      <c r="F205" s="12">
        <f t="shared" si="97"/>
        <v>13000890253</v>
      </c>
      <c r="G205" s="12">
        <f t="shared" si="97"/>
        <v>10612120315</v>
      </c>
      <c r="H205" s="12">
        <f t="shared" si="97"/>
        <v>10941842666</v>
      </c>
    </row>
    <row r="206" spans="1:8" hidden="1" outlineLevel="1" x14ac:dyDescent="0.3">
      <c r="A206" s="32" t="s">
        <v>77</v>
      </c>
      <c r="B206" s="32"/>
      <c r="C206" s="12">
        <f t="shared" si="97"/>
        <v>0</v>
      </c>
      <c r="D206" s="12">
        <f t="shared" si="97"/>
        <v>0</v>
      </c>
      <c r="E206" s="12">
        <f t="shared" si="97"/>
        <v>0</v>
      </c>
      <c r="F206" s="12">
        <f t="shared" si="97"/>
        <v>0</v>
      </c>
      <c r="G206" s="12">
        <f t="shared" si="97"/>
        <v>3159703076</v>
      </c>
      <c r="H206" s="12">
        <f t="shared" si="97"/>
        <v>3596349024</v>
      </c>
    </row>
    <row r="207" spans="1:8" hidden="1" outlineLevel="1" x14ac:dyDescent="0.3">
      <c r="A207" s="32" t="s">
        <v>78</v>
      </c>
      <c r="B207" s="32"/>
      <c r="C207" s="12">
        <f t="shared" si="97"/>
        <v>740252120</v>
      </c>
      <c r="D207" s="12">
        <f t="shared" si="97"/>
        <v>795555417</v>
      </c>
      <c r="E207" s="12">
        <f t="shared" si="97"/>
        <v>925701370</v>
      </c>
      <c r="F207" s="12">
        <f t="shared" si="97"/>
        <v>1933645639</v>
      </c>
      <c r="G207" s="12">
        <f t="shared" si="97"/>
        <v>2711940843</v>
      </c>
      <c r="H207" s="12">
        <f t="shared" si="97"/>
        <v>1863430506</v>
      </c>
    </row>
    <row r="208" spans="1:8" hidden="1" outlineLevel="1" x14ac:dyDescent="0.3">
      <c r="A208" s="31" t="s">
        <v>74</v>
      </c>
      <c r="B208" s="31"/>
      <c r="C208" s="23">
        <f t="shared" ref="C208:H219" si="98">C168+C94</f>
        <v>10683787594</v>
      </c>
      <c r="D208" s="23">
        <f t="shared" si="98"/>
        <v>13098232878</v>
      </c>
      <c r="E208" s="23">
        <f t="shared" si="98"/>
        <v>13236457384</v>
      </c>
      <c r="F208" s="23">
        <f t="shared" si="98"/>
        <v>14934535892</v>
      </c>
      <c r="G208" s="23">
        <f t="shared" si="98"/>
        <v>16483764234</v>
      </c>
      <c r="H208" s="23">
        <f t="shared" si="98"/>
        <v>16401622196</v>
      </c>
    </row>
    <row r="209" spans="1:15" hidden="1" outlineLevel="1" x14ac:dyDescent="0.3">
      <c r="A209" s="32" t="s">
        <v>80</v>
      </c>
      <c r="B209" s="32"/>
      <c r="C209" s="12">
        <f t="shared" si="98"/>
        <v>6572848542</v>
      </c>
      <c r="D209" s="12">
        <f t="shared" si="98"/>
        <v>7751081969</v>
      </c>
      <c r="E209" s="12">
        <f t="shared" si="98"/>
        <v>7738661652</v>
      </c>
      <c r="F209" s="12">
        <f t="shared" si="98"/>
        <v>5185483044</v>
      </c>
      <c r="G209" s="12">
        <f t="shared" si="98"/>
        <v>6212187549</v>
      </c>
      <c r="H209" s="12">
        <f t="shared" si="98"/>
        <v>9334294925</v>
      </c>
    </row>
    <row r="210" spans="1:15" hidden="1" outlineLevel="1" x14ac:dyDescent="0.3">
      <c r="A210" s="32" t="s">
        <v>81</v>
      </c>
      <c r="B210" s="32"/>
      <c r="C210" s="12">
        <f t="shared" si="98"/>
        <v>125975918012</v>
      </c>
      <c r="D210" s="12">
        <f t="shared" si="98"/>
        <v>126068671972</v>
      </c>
      <c r="E210" s="12">
        <f t="shared" si="98"/>
        <v>138444323582</v>
      </c>
      <c r="F210" s="12">
        <f t="shared" si="98"/>
        <v>148341520649</v>
      </c>
      <c r="G210" s="12">
        <f t="shared" si="98"/>
        <v>163883292296</v>
      </c>
      <c r="H210" s="12">
        <f t="shared" si="98"/>
        <v>168807832910</v>
      </c>
    </row>
    <row r="211" spans="1:15" hidden="1" outlineLevel="1" x14ac:dyDescent="0.3">
      <c r="A211" s="32" t="s">
        <v>82</v>
      </c>
      <c r="B211" s="32"/>
      <c r="C211" s="12">
        <f t="shared" si="98"/>
        <v>4632915286</v>
      </c>
      <c r="D211" s="12">
        <f t="shared" si="98"/>
        <v>4992143359</v>
      </c>
      <c r="E211" s="12">
        <f t="shared" si="98"/>
        <v>5492316611</v>
      </c>
      <c r="F211" s="12">
        <f t="shared" si="98"/>
        <v>19355575271</v>
      </c>
      <c r="G211" s="12">
        <f t="shared" si="98"/>
        <v>21086905493</v>
      </c>
      <c r="H211" s="12">
        <f t="shared" si="98"/>
        <v>42256070442</v>
      </c>
    </row>
    <row r="212" spans="1:15" hidden="1" outlineLevel="1" x14ac:dyDescent="0.3">
      <c r="A212" s="31" t="s">
        <v>79</v>
      </c>
      <c r="B212" s="31"/>
      <c r="C212" s="24">
        <f t="shared" si="98"/>
        <v>137181681840</v>
      </c>
      <c r="D212" s="24">
        <f t="shared" si="98"/>
        <v>138811897300</v>
      </c>
      <c r="E212" s="24">
        <f t="shared" si="98"/>
        <v>151675301845</v>
      </c>
      <c r="F212" s="24">
        <f t="shared" si="98"/>
        <v>172882578964</v>
      </c>
      <c r="G212" s="24">
        <f t="shared" si="98"/>
        <v>191182385338</v>
      </c>
      <c r="H212" s="24">
        <f t="shared" si="98"/>
        <v>220398198277</v>
      </c>
    </row>
    <row r="213" spans="1:15" hidden="1" outlineLevel="1" x14ac:dyDescent="0.3">
      <c r="A213" s="31" t="s">
        <v>83</v>
      </c>
      <c r="B213" s="31"/>
      <c r="C213" s="23">
        <f t="shared" si="98"/>
        <v>147865469434</v>
      </c>
      <c r="D213" s="23">
        <f t="shared" si="98"/>
        <v>151910130178</v>
      </c>
      <c r="E213" s="23">
        <f t="shared" si="98"/>
        <v>164911759229</v>
      </c>
      <c r="F213" s="23">
        <f t="shared" si="98"/>
        <v>187817114856</v>
      </c>
      <c r="G213" s="23">
        <f t="shared" si="98"/>
        <v>207666149572</v>
      </c>
      <c r="H213" s="23">
        <f t="shared" si="98"/>
        <v>236799820473</v>
      </c>
    </row>
    <row r="214" spans="1:15" hidden="1" outlineLevel="1" x14ac:dyDescent="0.3">
      <c r="A214" s="32" t="s">
        <v>84</v>
      </c>
      <c r="B214" s="32"/>
      <c r="C214" s="12">
        <f t="shared" si="98"/>
        <v>0</v>
      </c>
      <c r="D214" s="12">
        <f t="shared" si="98"/>
        <v>0</v>
      </c>
      <c r="E214" s="12">
        <f t="shared" si="98"/>
        <v>0</v>
      </c>
      <c r="F214" s="12">
        <f t="shared" si="98"/>
        <v>0</v>
      </c>
      <c r="G214" s="12">
        <f t="shared" si="98"/>
        <v>0</v>
      </c>
      <c r="H214" s="12">
        <f t="shared" si="98"/>
        <v>0</v>
      </c>
    </row>
    <row r="215" spans="1:15" hidden="1" outlineLevel="1" x14ac:dyDescent="0.3">
      <c r="A215" s="32" t="s">
        <v>85</v>
      </c>
      <c r="B215" s="32"/>
      <c r="C215" s="12">
        <f t="shared" si="98"/>
        <v>0</v>
      </c>
      <c r="D215" s="12">
        <f t="shared" si="98"/>
        <v>0</v>
      </c>
      <c r="E215" s="12">
        <f t="shared" si="98"/>
        <v>0</v>
      </c>
      <c r="F215" s="12">
        <f t="shared" si="98"/>
        <v>0</v>
      </c>
      <c r="G215" s="12">
        <f t="shared" si="98"/>
        <v>0</v>
      </c>
      <c r="H215" s="12">
        <f t="shared" si="98"/>
        <v>0</v>
      </c>
    </row>
    <row r="216" spans="1:15" hidden="1" outlineLevel="1" x14ac:dyDescent="0.3">
      <c r="A216" s="32" t="s">
        <v>86</v>
      </c>
      <c r="B216" s="32"/>
      <c r="C216" s="12">
        <f t="shared" si="98"/>
        <v>7260486089</v>
      </c>
      <c r="D216" s="12">
        <f t="shared" si="98"/>
        <v>12484571856</v>
      </c>
      <c r="E216" s="12">
        <f t="shared" si="98"/>
        <v>6547055471</v>
      </c>
      <c r="F216" s="12">
        <f t="shared" si="98"/>
        <v>9301598319</v>
      </c>
      <c r="G216" s="12">
        <f t="shared" si="98"/>
        <v>6931883053</v>
      </c>
      <c r="H216" s="12">
        <f t="shared" si="98"/>
        <v>6526312227</v>
      </c>
    </row>
    <row r="217" spans="1:15" hidden="1" outlineLevel="1" x14ac:dyDescent="0.3">
      <c r="A217" s="31" t="s">
        <v>87</v>
      </c>
      <c r="B217" s="31"/>
      <c r="C217" s="23">
        <f t="shared" si="98"/>
        <v>7260486089</v>
      </c>
      <c r="D217" s="23">
        <f t="shared" si="98"/>
        <v>12484571856</v>
      </c>
      <c r="E217" s="23">
        <f t="shared" si="98"/>
        <v>6547055471</v>
      </c>
      <c r="F217" s="23">
        <f t="shared" si="98"/>
        <v>9301598319</v>
      </c>
      <c r="G217" s="23">
        <f t="shared" si="98"/>
        <v>6931883053</v>
      </c>
      <c r="H217" s="23">
        <f t="shared" si="98"/>
        <v>6526312227</v>
      </c>
    </row>
    <row r="218" spans="1:15" hidden="1" outlineLevel="1" x14ac:dyDescent="0.3">
      <c r="A218" s="32" t="s">
        <v>88</v>
      </c>
      <c r="B218" s="32"/>
      <c r="C218" s="12">
        <f t="shared" si="98"/>
        <v>0</v>
      </c>
      <c r="D218" s="12">
        <f t="shared" si="98"/>
        <v>0</v>
      </c>
      <c r="E218" s="12">
        <f t="shared" si="98"/>
        <v>0</v>
      </c>
      <c r="F218" s="12">
        <f t="shared" si="98"/>
        <v>0</v>
      </c>
      <c r="G218" s="12">
        <f t="shared" si="98"/>
        <v>0</v>
      </c>
      <c r="H218" s="12">
        <f t="shared" si="98"/>
        <v>0</v>
      </c>
    </row>
    <row r="219" spans="1:15" hidden="1" outlineLevel="1" x14ac:dyDescent="0.3">
      <c r="A219" s="31" t="s">
        <v>89</v>
      </c>
      <c r="B219" s="31"/>
      <c r="C219" s="23">
        <f t="shared" si="98"/>
        <v>217356898093</v>
      </c>
      <c r="D219" s="23">
        <f t="shared" si="98"/>
        <v>227491352310</v>
      </c>
      <c r="E219" s="23">
        <f t="shared" si="98"/>
        <v>242415032744</v>
      </c>
      <c r="F219" s="23">
        <f t="shared" si="98"/>
        <v>271819451310</v>
      </c>
      <c r="G219" s="23">
        <f t="shared" si="98"/>
        <v>295609765413</v>
      </c>
      <c r="H219" s="23">
        <f t="shared" si="98"/>
        <v>331151999448</v>
      </c>
    </row>
    <row r="220" spans="1:15" collapsed="1" x14ac:dyDescent="0.3"/>
    <row r="221" spans="1:15" ht="15.6" x14ac:dyDescent="0.3">
      <c r="A221" s="37" t="s">
        <v>171</v>
      </c>
      <c r="B221" s="37"/>
      <c r="C221" s="37"/>
      <c r="D221" s="40"/>
      <c r="E221" s="40"/>
      <c r="F221" s="40"/>
      <c r="G221" s="40"/>
      <c r="H221" s="40"/>
    </row>
    <row r="222" spans="1:15" hidden="1" outlineLevel="1" x14ac:dyDescent="0.3"/>
    <row r="223" spans="1:15" hidden="1" outlineLevel="1" x14ac:dyDescent="0.3">
      <c r="A223" s="28" t="s">
        <v>128</v>
      </c>
      <c r="B223" s="28"/>
      <c r="C223" s="12">
        <f>6791520188</f>
        <v>6791520188</v>
      </c>
      <c r="D223" s="12">
        <f>C252</f>
        <v>2587596703</v>
      </c>
      <c r="E223" s="12">
        <f>D252</f>
        <v>1154412307</v>
      </c>
      <c r="F223" s="12">
        <f>E252</f>
        <v>-26584733756</v>
      </c>
      <c r="G223" s="12">
        <f>F252</f>
        <v>-42778772996</v>
      </c>
      <c r="H223" s="12">
        <f>G252</f>
        <v>-42138213035</v>
      </c>
      <c r="I223" s="86" t="s">
        <v>371</v>
      </c>
    </row>
    <row r="224" spans="1:15" hidden="1" outlineLevel="1" x14ac:dyDescent="0.3">
      <c r="A224" s="28" t="s">
        <v>129</v>
      </c>
      <c r="B224" s="28"/>
      <c r="C224" s="12"/>
      <c r="D224" s="12"/>
      <c r="E224" s="12"/>
      <c r="F224" s="12"/>
      <c r="G224" s="12"/>
      <c r="H224" s="12"/>
      <c r="I224" s="86" t="s">
        <v>372</v>
      </c>
      <c r="J224" s="3">
        <f t="shared" ref="J224:O224" si="99">C223</f>
        <v>6791520188</v>
      </c>
      <c r="K224" s="3">
        <f t="shared" si="99"/>
        <v>2587596703</v>
      </c>
      <c r="L224" s="3">
        <f t="shared" si="99"/>
        <v>1154412307</v>
      </c>
      <c r="M224" s="3">
        <f t="shared" si="99"/>
        <v>-26584733756</v>
      </c>
      <c r="N224" s="3">
        <f t="shared" si="99"/>
        <v>-42778772996</v>
      </c>
      <c r="O224" s="3">
        <f t="shared" si="99"/>
        <v>-42138213035</v>
      </c>
    </row>
    <row r="225" spans="1:15" hidden="1" outlineLevel="1" x14ac:dyDescent="0.3">
      <c r="A225" s="20" t="s">
        <v>130</v>
      </c>
      <c r="B225" s="20"/>
      <c r="C225" s="21">
        <v>7001397269</v>
      </c>
      <c r="D225" s="21">
        <v>7482326092</v>
      </c>
      <c r="E225" s="21">
        <v>9616314007</v>
      </c>
      <c r="F225" s="21">
        <v>8281469494</v>
      </c>
      <c r="G225" s="21">
        <v>9841388868</v>
      </c>
      <c r="H225" s="21">
        <v>9632364195</v>
      </c>
      <c r="I225" s="86" t="s">
        <v>373</v>
      </c>
      <c r="J225" s="3">
        <f t="shared" ref="J225:O225" si="100">C225</f>
        <v>7001397269</v>
      </c>
      <c r="K225" s="3">
        <f t="shared" si="100"/>
        <v>7482326092</v>
      </c>
      <c r="L225" s="3">
        <f t="shared" si="100"/>
        <v>9616314007</v>
      </c>
      <c r="M225" s="3">
        <f t="shared" si="100"/>
        <v>8281469494</v>
      </c>
      <c r="N225" s="3">
        <f t="shared" si="100"/>
        <v>9841388868</v>
      </c>
      <c r="O225" s="3">
        <f t="shared" si="100"/>
        <v>9632364195</v>
      </c>
    </row>
    <row r="226" spans="1:15" hidden="1" outlineLevel="1" x14ac:dyDescent="0.3">
      <c r="A226" s="28" t="s">
        <v>131</v>
      </c>
      <c r="B226" s="28"/>
      <c r="C226" s="12"/>
      <c r="D226" s="12"/>
      <c r="E226" s="12"/>
      <c r="F226" s="12"/>
      <c r="G226" s="12"/>
      <c r="H226" s="12"/>
      <c r="I226" s="86" t="s">
        <v>374</v>
      </c>
      <c r="J226">
        <f>0</f>
        <v>0</v>
      </c>
      <c r="K226">
        <f>0</f>
        <v>0</v>
      </c>
      <c r="L226">
        <f>0</f>
        <v>0</v>
      </c>
      <c r="M226">
        <f>0</f>
        <v>0</v>
      </c>
      <c r="N226">
        <f>0</f>
        <v>0</v>
      </c>
      <c r="O226">
        <f>0</f>
        <v>0</v>
      </c>
    </row>
    <row r="227" spans="1:15" hidden="1" outlineLevel="1" x14ac:dyDescent="0.3">
      <c r="A227" s="28" t="s">
        <v>132</v>
      </c>
      <c r="B227" s="28"/>
      <c r="C227" s="12">
        <v>2426496245</v>
      </c>
      <c r="D227" s="12">
        <f>D94-C94</f>
        <v>2890660018</v>
      </c>
      <c r="E227" s="12">
        <f>E94-D94</f>
        <v>571335940</v>
      </c>
      <c r="F227" s="12">
        <f>F94-E94</f>
        <v>1679846384</v>
      </c>
      <c r="G227" s="12">
        <f>G94-F94</f>
        <v>1488204084</v>
      </c>
      <c r="H227" s="12">
        <f>H94-G94</f>
        <v>-89052826</v>
      </c>
      <c r="I227" s="86" t="s">
        <v>375</v>
      </c>
      <c r="J227" s="3">
        <f t="shared" ref="J227:O231" si="101">C227</f>
        <v>2426496245</v>
      </c>
      <c r="K227" s="3">
        <f t="shared" si="101"/>
        <v>2890660018</v>
      </c>
      <c r="L227" s="3">
        <f t="shared" si="101"/>
        <v>571335940</v>
      </c>
      <c r="M227" s="3">
        <f t="shared" si="101"/>
        <v>1679846384</v>
      </c>
      <c r="N227" s="3">
        <f t="shared" si="101"/>
        <v>1488204084</v>
      </c>
      <c r="O227" s="3">
        <f t="shared" si="101"/>
        <v>-89052826</v>
      </c>
    </row>
    <row r="228" spans="1:15" hidden="1" outlineLevel="1" x14ac:dyDescent="0.3">
      <c r="A228" s="28" t="s">
        <v>133</v>
      </c>
      <c r="B228" s="28"/>
      <c r="C228" s="12">
        <v>1262329938</v>
      </c>
      <c r="D228" s="12">
        <f>'Fundamental Analysis'!D98-'Fundamental Analysis'!C98</f>
        <v>-1393804661</v>
      </c>
      <c r="E228" s="12">
        <f>'Fundamental Analysis'!E98-'Fundamental Analysis'!D98</f>
        <v>9020880022</v>
      </c>
      <c r="F228" s="12">
        <f>'Fundamental Analysis'!F98-'Fundamental Analysis'!E98</f>
        <v>17352801944</v>
      </c>
      <c r="G228" s="12">
        <f>'Fundamental Analysis'!G98-'Fundamental Analysis'!F98</f>
        <v>14223370341</v>
      </c>
      <c r="H228" s="12">
        <f>'Fundamental Analysis'!H98-'Fundamental Analysis'!G98</f>
        <v>25484450620</v>
      </c>
      <c r="I228" s="86" t="s">
        <v>376</v>
      </c>
      <c r="J228" s="3">
        <f t="shared" si="101"/>
        <v>1262329938</v>
      </c>
      <c r="K228" s="3">
        <f t="shared" si="101"/>
        <v>-1393804661</v>
      </c>
      <c r="L228" s="3">
        <f t="shared" si="101"/>
        <v>9020880022</v>
      </c>
      <c r="M228" s="3">
        <f t="shared" si="101"/>
        <v>17352801944</v>
      </c>
      <c r="N228" s="3">
        <f t="shared" si="101"/>
        <v>14223370341</v>
      </c>
      <c r="O228" s="3">
        <f t="shared" si="101"/>
        <v>25484450620</v>
      </c>
    </row>
    <row r="229" spans="1:15" hidden="1" outlineLevel="1" x14ac:dyDescent="0.3">
      <c r="A229" s="28" t="s">
        <v>134</v>
      </c>
      <c r="B229" s="28"/>
      <c r="C229" s="12">
        <v>-104862119</v>
      </c>
      <c r="D229" s="12">
        <v>-7918487399</v>
      </c>
      <c r="E229" s="12">
        <v>-14723940911</v>
      </c>
      <c r="F229" s="33">
        <v>6686987628</v>
      </c>
      <c r="G229" s="12">
        <v>16351016628</v>
      </c>
      <c r="H229" s="12">
        <v>22054153868</v>
      </c>
      <c r="I229" s="86" t="s">
        <v>377</v>
      </c>
      <c r="J229" s="3">
        <f t="shared" si="101"/>
        <v>-104862119</v>
      </c>
      <c r="K229" s="3">
        <f t="shared" si="101"/>
        <v>-7918487399</v>
      </c>
      <c r="L229" s="3">
        <f t="shared" si="101"/>
        <v>-14723940911</v>
      </c>
      <c r="M229" s="3">
        <f t="shared" si="101"/>
        <v>6686987628</v>
      </c>
      <c r="N229" s="3">
        <f t="shared" si="101"/>
        <v>16351016628</v>
      </c>
      <c r="O229" s="3">
        <f t="shared" si="101"/>
        <v>22054153868</v>
      </c>
    </row>
    <row r="230" spans="1:15" hidden="1" outlineLevel="1" x14ac:dyDescent="0.3">
      <c r="A230" s="20" t="s">
        <v>135</v>
      </c>
      <c r="B230" s="20"/>
      <c r="C230" s="21">
        <f t="shared" ref="C230:H230" si="102">-C227-C228+C229</f>
        <v>-3793688302</v>
      </c>
      <c r="D230" s="21">
        <f t="shared" si="102"/>
        <v>-9415342756</v>
      </c>
      <c r="E230" s="21">
        <f t="shared" si="102"/>
        <v>-24316156873</v>
      </c>
      <c r="F230" s="21">
        <f t="shared" si="102"/>
        <v>-12345660700</v>
      </c>
      <c r="G230" s="21">
        <f t="shared" si="102"/>
        <v>639442203</v>
      </c>
      <c r="H230" s="21">
        <f t="shared" si="102"/>
        <v>-3341243926</v>
      </c>
      <c r="I230" s="86" t="s">
        <v>378</v>
      </c>
      <c r="J230" s="3">
        <f t="shared" si="101"/>
        <v>-3793688302</v>
      </c>
      <c r="K230" s="3">
        <f t="shared" si="101"/>
        <v>-9415342756</v>
      </c>
      <c r="L230" s="3">
        <f t="shared" si="101"/>
        <v>-24316156873</v>
      </c>
      <c r="M230" s="3">
        <f t="shared" si="101"/>
        <v>-12345660700</v>
      </c>
      <c r="N230" s="3">
        <f t="shared" si="101"/>
        <v>639442203</v>
      </c>
      <c r="O230" s="3">
        <f t="shared" si="101"/>
        <v>-3341243926</v>
      </c>
    </row>
    <row r="231" spans="1:15" hidden="1" outlineLevel="1" x14ac:dyDescent="0.3">
      <c r="A231" s="20" t="s">
        <v>129</v>
      </c>
      <c r="B231" s="20"/>
      <c r="C231" s="23">
        <f t="shared" ref="C231:H231" si="103">C225+C230</f>
        <v>3207708967</v>
      </c>
      <c r="D231" s="23">
        <f t="shared" si="103"/>
        <v>-1933016664</v>
      </c>
      <c r="E231" s="23">
        <f t="shared" si="103"/>
        <v>-14699842866</v>
      </c>
      <c r="F231" s="23">
        <f t="shared" si="103"/>
        <v>-4064191206</v>
      </c>
      <c r="G231" s="23">
        <f t="shared" si="103"/>
        <v>10480831071</v>
      </c>
      <c r="H231" s="23">
        <f t="shared" si="103"/>
        <v>6291120269</v>
      </c>
      <c r="I231" s="86" t="s">
        <v>379</v>
      </c>
      <c r="J231" s="3">
        <f t="shared" si="101"/>
        <v>3207708967</v>
      </c>
      <c r="K231" s="3">
        <f t="shared" si="101"/>
        <v>-1933016664</v>
      </c>
      <c r="L231" s="3">
        <f t="shared" si="101"/>
        <v>-14699842866</v>
      </c>
      <c r="M231" s="3">
        <f t="shared" si="101"/>
        <v>-4064191206</v>
      </c>
      <c r="N231" s="3">
        <f t="shared" si="101"/>
        <v>10480831071</v>
      </c>
      <c r="O231" s="3">
        <f t="shared" si="101"/>
        <v>6291120269</v>
      </c>
    </row>
    <row r="232" spans="1:15" hidden="1" outlineLevel="1" x14ac:dyDescent="0.3">
      <c r="A232" s="28" t="s">
        <v>136</v>
      </c>
      <c r="B232" s="28"/>
      <c r="C232" s="12"/>
      <c r="D232" s="12"/>
      <c r="E232" s="12"/>
      <c r="F232" s="12"/>
      <c r="G232" s="12"/>
      <c r="H232" s="12"/>
      <c r="I232" s="86" t="s">
        <v>380</v>
      </c>
      <c r="J232" s="3">
        <f t="shared" ref="J232:O237" si="104">C233</f>
        <v>83874778</v>
      </c>
      <c r="K232" s="3">
        <f t="shared" si="104"/>
        <v>43743069</v>
      </c>
      <c r="L232" s="3">
        <f t="shared" si="104"/>
        <v>448360065</v>
      </c>
      <c r="M232" s="3">
        <f t="shared" si="104"/>
        <v>53489849</v>
      </c>
      <c r="N232" s="3">
        <f t="shared" si="104"/>
        <v>40573334</v>
      </c>
      <c r="O232" s="3">
        <f t="shared" si="104"/>
        <v>172397066</v>
      </c>
    </row>
    <row r="233" spans="1:15" hidden="1" outlineLevel="1" x14ac:dyDescent="0.3">
      <c r="A233" s="28" t="s">
        <v>137</v>
      </c>
      <c r="B233" s="28"/>
      <c r="C233" s="12">
        <v>83874778</v>
      </c>
      <c r="D233" s="12">
        <v>43743069</v>
      </c>
      <c r="E233" s="12">
        <v>448360065</v>
      </c>
      <c r="F233" s="12">
        <v>53489849</v>
      </c>
      <c r="G233" s="12">
        <v>40573334</v>
      </c>
      <c r="H233" s="12">
        <v>172397066</v>
      </c>
      <c r="I233" s="86" t="s">
        <v>381</v>
      </c>
      <c r="J233" s="3">
        <f t="shared" si="104"/>
        <v>6470102885</v>
      </c>
      <c r="K233" s="3">
        <f t="shared" si="104"/>
        <v>9906937006</v>
      </c>
      <c r="L233" s="3">
        <f t="shared" si="104"/>
        <v>9355144972</v>
      </c>
      <c r="M233" s="3">
        <f t="shared" si="104"/>
        <v>8070054614</v>
      </c>
      <c r="N233" s="3">
        <f t="shared" si="104"/>
        <v>9303251118</v>
      </c>
      <c r="O233" s="3">
        <f t="shared" si="104"/>
        <v>8254193576</v>
      </c>
    </row>
    <row r="234" spans="1:15" hidden="1" outlineLevel="1" x14ac:dyDescent="0.3">
      <c r="A234" s="28" t="s">
        <v>138</v>
      </c>
      <c r="B234" s="28"/>
      <c r="C234" s="12">
        <v>6470102885</v>
      </c>
      <c r="D234" s="12">
        <v>9906937006</v>
      </c>
      <c r="E234" s="12">
        <v>9355144972</v>
      </c>
      <c r="F234" s="12">
        <v>8070054614</v>
      </c>
      <c r="G234" s="12">
        <v>9303251118</v>
      </c>
      <c r="H234" s="12">
        <v>8254193576</v>
      </c>
      <c r="I234" s="86" t="s">
        <v>382</v>
      </c>
      <c r="J234" s="3">
        <f t="shared" si="104"/>
        <v>12914761</v>
      </c>
      <c r="K234" s="3">
        <f t="shared" si="104"/>
        <v>139399776</v>
      </c>
      <c r="L234" s="3">
        <f t="shared" si="104"/>
        <v>104158489</v>
      </c>
      <c r="M234" s="3">
        <f t="shared" si="104"/>
        <v>66226234</v>
      </c>
      <c r="N234" s="3">
        <f t="shared" si="104"/>
        <v>669548829</v>
      </c>
      <c r="O234" s="3">
        <f t="shared" si="104"/>
        <v>422305239</v>
      </c>
    </row>
    <row r="235" spans="1:15" hidden="1" outlineLevel="1" x14ac:dyDescent="0.3">
      <c r="A235" s="28" t="s">
        <v>139</v>
      </c>
      <c r="B235" s="28"/>
      <c r="C235" s="12">
        <v>12914761</v>
      </c>
      <c r="D235" s="12">
        <v>139399776</v>
      </c>
      <c r="E235" s="12">
        <v>104158489</v>
      </c>
      <c r="F235" s="12">
        <v>66226234</v>
      </c>
      <c r="G235" s="12">
        <v>669548829</v>
      </c>
      <c r="H235" s="12">
        <v>422305239</v>
      </c>
      <c r="I235" s="86" t="s">
        <v>383</v>
      </c>
      <c r="J235" s="3">
        <f t="shared" si="104"/>
        <v>32148781</v>
      </c>
      <c r="K235" s="3">
        <f t="shared" si="104"/>
        <v>17816073</v>
      </c>
      <c r="L235" s="3">
        <f t="shared" si="104"/>
        <v>13602521</v>
      </c>
      <c r="M235" s="3">
        <f t="shared" si="104"/>
        <v>42301189</v>
      </c>
      <c r="N235" s="3">
        <f t="shared" si="104"/>
        <v>38845956</v>
      </c>
      <c r="O235" s="3">
        <f t="shared" si="104"/>
        <v>16741133</v>
      </c>
    </row>
    <row r="236" spans="1:15" hidden="1" outlineLevel="1" x14ac:dyDescent="0.3">
      <c r="A236" s="28" t="s">
        <v>140</v>
      </c>
      <c r="B236" s="28"/>
      <c r="C236" s="12">
        <v>32148781</v>
      </c>
      <c r="D236" s="12">
        <v>17816073</v>
      </c>
      <c r="E236" s="12">
        <v>13602521</v>
      </c>
      <c r="F236" s="12">
        <v>42301189</v>
      </c>
      <c r="G236" s="12">
        <v>38845956</v>
      </c>
      <c r="H236" s="12">
        <v>16741133</v>
      </c>
      <c r="I236" s="86" t="s">
        <v>384</v>
      </c>
      <c r="J236" s="3">
        <f t="shared" si="104"/>
        <v>213416002</v>
      </c>
      <c r="K236" s="3">
        <f t="shared" si="104"/>
        <v>201916002</v>
      </c>
      <c r="L236" s="3">
        <f t="shared" si="104"/>
        <v>201916002</v>
      </c>
      <c r="M236" s="3">
        <f t="shared" si="104"/>
        <v>201916002</v>
      </c>
      <c r="N236" s="3">
        <f t="shared" si="104"/>
        <v>201916002</v>
      </c>
      <c r="O236" s="3">
        <f t="shared" si="104"/>
        <v>201916002</v>
      </c>
    </row>
    <row r="237" spans="1:15" hidden="1" outlineLevel="1" x14ac:dyDescent="0.3">
      <c r="A237" s="28" t="s">
        <v>141</v>
      </c>
      <c r="B237" s="28"/>
      <c r="C237" s="12">
        <v>213416002</v>
      </c>
      <c r="D237" s="12">
        <v>201916002</v>
      </c>
      <c r="E237" s="12">
        <v>201916002</v>
      </c>
      <c r="F237" s="12">
        <v>201916002</v>
      </c>
      <c r="G237" s="12">
        <v>201916002</v>
      </c>
      <c r="H237" s="12">
        <v>201916002</v>
      </c>
      <c r="I237" s="86" t="s">
        <v>385</v>
      </c>
      <c r="J237" s="3">
        <f t="shared" si="104"/>
        <v>-6321327641</v>
      </c>
      <c r="K237" s="3">
        <f t="shared" si="104"/>
        <v>-9870347776</v>
      </c>
      <c r="L237" s="3">
        <f t="shared" si="104"/>
        <v>-9692145003</v>
      </c>
      <c r="M237" s="3">
        <f t="shared" si="104"/>
        <v>-7945553506</v>
      </c>
      <c r="N237" s="3">
        <f t="shared" si="104"/>
        <v>-9772611323</v>
      </c>
      <c r="O237" s="3">
        <f t="shared" si="104"/>
        <v>-8630238746</v>
      </c>
    </row>
    <row r="238" spans="1:15" hidden="1" outlineLevel="1" x14ac:dyDescent="0.3">
      <c r="A238" s="20" t="s">
        <v>142</v>
      </c>
      <c r="B238" s="20"/>
      <c r="C238" s="23">
        <f>-C233-C234-C235+C236+C237</f>
        <v>-6321327641</v>
      </c>
      <c r="D238" s="23">
        <f t="shared" ref="D238:H238" si="105">-D233-D234-D235+D236+D237</f>
        <v>-9870347776</v>
      </c>
      <c r="E238" s="23">
        <f t="shared" si="105"/>
        <v>-9692145003</v>
      </c>
      <c r="F238" s="23">
        <f t="shared" si="105"/>
        <v>-7945553506</v>
      </c>
      <c r="G238" s="23">
        <f t="shared" si="105"/>
        <v>-9772611323</v>
      </c>
      <c r="H238" s="23">
        <f t="shared" si="105"/>
        <v>-8630238746</v>
      </c>
      <c r="I238" s="86" t="s">
        <v>386</v>
      </c>
      <c r="J238" s="3">
        <f t="shared" ref="J238:J249" si="106">C241</f>
        <v>0</v>
      </c>
      <c r="K238" s="3">
        <f t="shared" ref="K238:K249" si="107">D241</f>
        <v>0</v>
      </c>
      <c r="L238" s="3">
        <f t="shared" ref="L238:L249" si="108">E241</f>
        <v>0</v>
      </c>
      <c r="M238" s="3">
        <f t="shared" ref="M238:M249" si="109">F241</f>
        <v>0</v>
      </c>
      <c r="N238" s="3">
        <f t="shared" ref="N238:N249" si="110">G241</f>
        <v>0</v>
      </c>
      <c r="O238" s="3">
        <f t="shared" ref="O238:O249" si="111">H241</f>
        <v>0</v>
      </c>
    </row>
    <row r="239" spans="1:15" hidden="1" outlineLevel="1" x14ac:dyDescent="0.3">
      <c r="A239" s="20" t="s">
        <v>172</v>
      </c>
      <c r="B239" s="20"/>
      <c r="C239" s="34">
        <v>23825130</v>
      </c>
      <c r="D239" s="34">
        <v>518976306</v>
      </c>
      <c r="E239" s="34">
        <v>7323823</v>
      </c>
      <c r="F239" s="34">
        <v>-633464622</v>
      </c>
      <c r="G239" s="21"/>
      <c r="H239" s="21"/>
      <c r="I239" s="86" t="s">
        <v>387</v>
      </c>
      <c r="J239" s="3">
        <f t="shared" si="106"/>
        <v>0</v>
      </c>
      <c r="K239" s="3">
        <f t="shared" si="107"/>
        <v>0</v>
      </c>
      <c r="L239" s="3">
        <f t="shared" si="108"/>
        <v>0</v>
      </c>
      <c r="M239" s="3">
        <f t="shared" si="109"/>
        <v>0</v>
      </c>
      <c r="N239" s="3">
        <f t="shared" si="110"/>
        <v>0</v>
      </c>
      <c r="O239" s="3">
        <f t="shared" si="111"/>
        <v>0</v>
      </c>
    </row>
    <row r="240" spans="1:15" hidden="1" outlineLevel="1" x14ac:dyDescent="0.3">
      <c r="A240" s="28" t="s">
        <v>143</v>
      </c>
      <c r="B240" s="28"/>
      <c r="C240" s="12"/>
      <c r="D240" s="12"/>
      <c r="E240" s="12"/>
      <c r="F240" s="12"/>
      <c r="G240" s="12"/>
      <c r="H240" s="12"/>
      <c r="I240" s="86" t="s">
        <v>388</v>
      </c>
      <c r="J240" s="3">
        <f t="shared" si="106"/>
        <v>0</v>
      </c>
      <c r="K240" s="3">
        <f t="shared" si="107"/>
        <v>0</v>
      </c>
      <c r="L240" s="3">
        <f t="shared" si="108"/>
        <v>0</v>
      </c>
      <c r="M240" s="3">
        <f t="shared" si="109"/>
        <v>0</v>
      </c>
      <c r="N240" s="3">
        <f t="shared" si="110"/>
        <v>0</v>
      </c>
      <c r="O240" s="3">
        <f t="shared" si="111"/>
        <v>0</v>
      </c>
    </row>
    <row r="241" spans="1:15" hidden="1" outlineLevel="1" x14ac:dyDescent="0.3">
      <c r="A241" s="28" t="s">
        <v>144</v>
      </c>
      <c r="B241" s="28"/>
      <c r="C241" s="12"/>
      <c r="D241" s="12"/>
      <c r="E241" s="12"/>
      <c r="F241" s="12"/>
      <c r="G241" s="12"/>
      <c r="H241" s="12"/>
      <c r="I241" s="86" t="s">
        <v>389</v>
      </c>
      <c r="J241" s="3">
        <f t="shared" si="106"/>
        <v>2430000000</v>
      </c>
      <c r="K241" s="3">
        <f t="shared" si="107"/>
        <v>3060000000</v>
      </c>
      <c r="L241" s="3">
        <f t="shared" si="108"/>
        <v>3240000000</v>
      </c>
      <c r="M241" s="3">
        <f t="shared" si="109"/>
        <v>2700000000</v>
      </c>
      <c r="N241" s="3">
        <f t="shared" si="110"/>
        <v>2700000000</v>
      </c>
      <c r="O241" s="3">
        <f t="shared" si="111"/>
        <v>2700000000</v>
      </c>
    </row>
    <row r="242" spans="1:15" hidden="1" outlineLevel="1" x14ac:dyDescent="0.3">
      <c r="A242" s="28" t="s">
        <v>145</v>
      </c>
      <c r="B242" s="28"/>
      <c r="C242" s="12"/>
      <c r="D242" s="12"/>
      <c r="E242" s="12"/>
      <c r="F242" s="12"/>
      <c r="G242" s="12"/>
      <c r="H242" s="12"/>
      <c r="I242" s="86" t="s">
        <v>390</v>
      </c>
      <c r="J242" s="3">
        <f t="shared" si="106"/>
        <v>-2430000000</v>
      </c>
      <c r="K242" s="3">
        <f t="shared" si="107"/>
        <v>-3060000000</v>
      </c>
      <c r="L242" s="3">
        <f t="shared" si="108"/>
        <v>-3240000000</v>
      </c>
      <c r="M242" s="3">
        <f t="shared" si="109"/>
        <v>-2700000000</v>
      </c>
      <c r="N242" s="3">
        <f t="shared" si="110"/>
        <v>-2700000000</v>
      </c>
      <c r="O242" s="3">
        <f t="shared" si="111"/>
        <v>-2700000000</v>
      </c>
    </row>
    <row r="243" spans="1:15" hidden="1" outlineLevel="1" x14ac:dyDescent="0.3">
      <c r="A243" s="28" t="s">
        <v>146</v>
      </c>
      <c r="B243" s="28"/>
      <c r="C243" s="12"/>
      <c r="D243" s="12"/>
      <c r="E243" s="12"/>
      <c r="F243" s="12"/>
      <c r="G243" s="12"/>
      <c r="H243" s="12"/>
      <c r="I243" s="86" t="s">
        <v>391</v>
      </c>
      <c r="J243" s="3">
        <f t="shared" si="106"/>
        <v>573204933</v>
      </c>
      <c r="K243" s="3">
        <f t="shared" si="107"/>
        <v>11059525042</v>
      </c>
      <c r="L243" s="3">
        <f t="shared" si="108"/>
        <v>1642027715</v>
      </c>
      <c r="M243" s="3">
        <f t="shared" si="109"/>
        <v>0</v>
      </c>
      <c r="N243" s="3">
        <f t="shared" si="110"/>
        <v>0</v>
      </c>
      <c r="O243" s="3">
        <f t="shared" si="111"/>
        <v>0</v>
      </c>
    </row>
    <row r="244" spans="1:15" hidden="1" outlineLevel="1" x14ac:dyDescent="0.3">
      <c r="A244" s="28" t="s">
        <v>147</v>
      </c>
      <c r="B244" s="28"/>
      <c r="C244" s="12">
        <v>2430000000</v>
      </c>
      <c r="D244" s="12">
        <v>3060000000</v>
      </c>
      <c r="E244" s="12">
        <v>3240000000</v>
      </c>
      <c r="F244" s="12">
        <v>2700000000</v>
      </c>
      <c r="G244" s="12">
        <v>2700000000</v>
      </c>
      <c r="H244" s="12">
        <v>2700000000</v>
      </c>
      <c r="I244" s="86" t="s">
        <v>392</v>
      </c>
      <c r="J244" s="3">
        <f t="shared" si="106"/>
        <v>1475696957</v>
      </c>
      <c r="K244" s="3">
        <f t="shared" si="107"/>
        <v>2729708854</v>
      </c>
      <c r="L244" s="3">
        <f t="shared" si="108"/>
        <v>2603877364</v>
      </c>
      <c r="M244" s="3">
        <f t="shared" si="109"/>
        <v>4214130915</v>
      </c>
      <c r="N244" s="3">
        <f t="shared" si="110"/>
        <v>3808485464</v>
      </c>
      <c r="O244" s="3">
        <f t="shared" si="111"/>
        <v>2307026567</v>
      </c>
    </row>
    <row r="245" spans="1:15" hidden="1" outlineLevel="1" x14ac:dyDescent="0.3">
      <c r="A245" s="20" t="s">
        <v>148</v>
      </c>
      <c r="B245" s="20"/>
      <c r="C245" s="23">
        <f t="shared" ref="C245:H245" si="112">C241+C242-C243-C244</f>
        <v>-2430000000</v>
      </c>
      <c r="D245" s="23">
        <f t="shared" si="112"/>
        <v>-3060000000</v>
      </c>
      <c r="E245" s="23">
        <f t="shared" si="112"/>
        <v>-3240000000</v>
      </c>
      <c r="F245" s="23">
        <f t="shared" si="112"/>
        <v>-2700000000</v>
      </c>
      <c r="G245" s="23">
        <f t="shared" si="112"/>
        <v>-2700000000</v>
      </c>
      <c r="H245" s="23">
        <f t="shared" si="112"/>
        <v>-2700000000</v>
      </c>
      <c r="I245" s="86" t="s">
        <v>393</v>
      </c>
      <c r="J245" s="3">
        <f t="shared" si="106"/>
        <v>733031831</v>
      </c>
      <c r="K245" s="3">
        <f t="shared" si="107"/>
        <v>878030158</v>
      </c>
      <c r="L245" s="3">
        <f t="shared" si="108"/>
        <v>4360387096</v>
      </c>
      <c r="M245" s="3">
        <f t="shared" si="109"/>
        <v>5064960821</v>
      </c>
      <c r="N245" s="3">
        <f t="shared" si="110"/>
        <v>1176145251</v>
      </c>
      <c r="O245" s="3">
        <f t="shared" si="111"/>
        <v>1709183349</v>
      </c>
    </row>
    <row r="246" spans="1:15" hidden="1" outlineLevel="1" x14ac:dyDescent="0.3">
      <c r="A246" s="28" t="s">
        <v>149</v>
      </c>
      <c r="B246" s="28"/>
      <c r="C246" s="12">
        <v>573204933</v>
      </c>
      <c r="D246" s="12">
        <v>11059525042</v>
      </c>
      <c r="E246" s="12">
        <v>1642027715</v>
      </c>
      <c r="F246" s="12"/>
      <c r="G246" s="12"/>
      <c r="H246" s="12"/>
      <c r="I246" s="86" t="s">
        <v>394</v>
      </c>
      <c r="J246" s="3">
        <f t="shared" si="106"/>
        <v>1315870059</v>
      </c>
      <c r="K246" s="3">
        <f t="shared" si="107"/>
        <v>12911203738</v>
      </c>
      <c r="L246" s="3">
        <f t="shared" si="108"/>
        <v>-114482017</v>
      </c>
      <c r="M246" s="3">
        <f t="shared" si="109"/>
        <v>-850829906</v>
      </c>
      <c r="N246" s="3">
        <f t="shared" si="110"/>
        <v>2632340213</v>
      </c>
      <c r="O246" s="3">
        <f t="shared" si="111"/>
        <v>597843218</v>
      </c>
    </row>
    <row r="247" spans="1:15" hidden="1" outlineLevel="1" x14ac:dyDescent="0.3">
      <c r="A247" s="28" t="s">
        <v>150</v>
      </c>
      <c r="B247" s="28"/>
      <c r="C247" s="12">
        <v>1475696957</v>
      </c>
      <c r="D247" s="12">
        <v>2729708854</v>
      </c>
      <c r="E247" s="12">
        <v>2603877364</v>
      </c>
      <c r="F247" s="12">
        <v>4214130915</v>
      </c>
      <c r="G247" s="12">
        <v>3808485464</v>
      </c>
      <c r="H247" s="12">
        <v>2307026567</v>
      </c>
      <c r="I247" s="86" t="s">
        <v>395</v>
      </c>
      <c r="J247" s="3">
        <f t="shared" si="106"/>
        <v>-1114129941</v>
      </c>
      <c r="K247" s="3">
        <f t="shared" si="107"/>
        <v>9851203738</v>
      </c>
      <c r="L247" s="3">
        <f t="shared" si="108"/>
        <v>-3354482017</v>
      </c>
      <c r="M247" s="3">
        <f t="shared" si="109"/>
        <v>-3550829906</v>
      </c>
      <c r="N247" s="3">
        <f t="shared" si="110"/>
        <v>-67659787</v>
      </c>
      <c r="O247" s="3">
        <f t="shared" si="111"/>
        <v>-2102156782</v>
      </c>
    </row>
    <row r="248" spans="1:15" hidden="1" outlineLevel="1" x14ac:dyDescent="0.3">
      <c r="A248" s="28" t="s">
        <v>151</v>
      </c>
      <c r="B248" s="28"/>
      <c r="C248" s="12">
        <v>733031831</v>
      </c>
      <c r="D248" s="12">
        <v>878030158</v>
      </c>
      <c r="E248" s="12">
        <v>4360387096</v>
      </c>
      <c r="F248" s="12">
        <v>5064960821</v>
      </c>
      <c r="G248" s="12">
        <v>1176145251</v>
      </c>
      <c r="H248" s="12">
        <v>1709183349</v>
      </c>
      <c r="I248" s="86" t="s">
        <v>396</v>
      </c>
      <c r="J248" s="3">
        <f t="shared" si="106"/>
        <v>-4203923485</v>
      </c>
      <c r="K248" s="3">
        <f t="shared" si="107"/>
        <v>-1433184396</v>
      </c>
      <c r="L248" s="3">
        <f t="shared" si="108"/>
        <v>-27739146063</v>
      </c>
      <c r="M248" s="3">
        <f t="shared" si="109"/>
        <v>-16194039240</v>
      </c>
      <c r="N248" s="3">
        <f t="shared" si="110"/>
        <v>640559961</v>
      </c>
      <c r="O248" s="3">
        <f t="shared" si="111"/>
        <v>-4441275259</v>
      </c>
    </row>
    <row r="249" spans="1:15" hidden="1" outlineLevel="1" x14ac:dyDescent="0.3">
      <c r="A249" s="20" t="s">
        <v>152</v>
      </c>
      <c r="B249" s="20"/>
      <c r="C249" s="24">
        <f t="shared" ref="C249:H249" si="113">C246+C247-C248</f>
        <v>1315870059</v>
      </c>
      <c r="D249" s="24">
        <f t="shared" si="113"/>
        <v>12911203738</v>
      </c>
      <c r="E249" s="24">
        <f t="shared" si="113"/>
        <v>-114482017</v>
      </c>
      <c r="F249" s="24">
        <f t="shared" si="113"/>
        <v>-850829906</v>
      </c>
      <c r="G249" s="24">
        <f t="shared" si="113"/>
        <v>2632340213</v>
      </c>
      <c r="H249" s="24">
        <f t="shared" si="113"/>
        <v>597843218</v>
      </c>
      <c r="J249" s="3">
        <f t="shared" si="106"/>
        <v>2587596703</v>
      </c>
      <c r="K249" s="3">
        <f t="shared" si="107"/>
        <v>1154412307</v>
      </c>
      <c r="L249" s="3">
        <f t="shared" si="108"/>
        <v>-26584733756</v>
      </c>
      <c r="M249" s="3">
        <f t="shared" si="109"/>
        <v>-42778772996</v>
      </c>
      <c r="N249" s="3">
        <f t="shared" si="110"/>
        <v>-42138213035</v>
      </c>
      <c r="O249" s="3">
        <f t="shared" si="111"/>
        <v>-46579488294</v>
      </c>
    </row>
    <row r="250" spans="1:15" hidden="1" outlineLevel="1" x14ac:dyDescent="0.3">
      <c r="A250" s="20" t="s">
        <v>143</v>
      </c>
      <c r="B250" s="20"/>
      <c r="C250" s="23">
        <f t="shared" ref="C250:H250" si="114">C245+C249</f>
        <v>-1114129941</v>
      </c>
      <c r="D250" s="23">
        <f t="shared" si="114"/>
        <v>9851203738</v>
      </c>
      <c r="E250" s="23">
        <f t="shared" si="114"/>
        <v>-3354482017</v>
      </c>
      <c r="F250" s="23">
        <f t="shared" si="114"/>
        <v>-3550829906</v>
      </c>
      <c r="G250" s="23">
        <f t="shared" si="114"/>
        <v>-67659787</v>
      </c>
      <c r="H250" s="23">
        <f t="shared" si="114"/>
        <v>-2102156782</v>
      </c>
    </row>
    <row r="251" spans="1:15" hidden="1" outlineLevel="1" x14ac:dyDescent="0.3">
      <c r="A251" s="20" t="s">
        <v>153</v>
      </c>
      <c r="B251" s="20"/>
      <c r="C251" s="21">
        <f t="shared" ref="C251:H251" si="115">C231+C238+C239+C250</f>
        <v>-4203923485</v>
      </c>
      <c r="D251" s="21">
        <f t="shared" si="115"/>
        <v>-1433184396</v>
      </c>
      <c r="E251" s="21">
        <f t="shared" si="115"/>
        <v>-27739146063</v>
      </c>
      <c r="F251" s="21">
        <f t="shared" si="115"/>
        <v>-16194039240</v>
      </c>
      <c r="G251" s="21">
        <f t="shared" si="115"/>
        <v>640559961</v>
      </c>
      <c r="H251" s="21">
        <f t="shared" si="115"/>
        <v>-4441275259</v>
      </c>
    </row>
    <row r="252" spans="1:15" hidden="1" outlineLevel="1" x14ac:dyDescent="0.3">
      <c r="A252" s="20" t="s">
        <v>154</v>
      </c>
      <c r="B252" s="20"/>
      <c r="C252" s="23">
        <f t="shared" ref="C252:H252" si="116">C223+C251</f>
        <v>2587596703</v>
      </c>
      <c r="D252" s="23">
        <f t="shared" si="116"/>
        <v>1154412307</v>
      </c>
      <c r="E252" s="23">
        <f t="shared" si="116"/>
        <v>-26584733756</v>
      </c>
      <c r="F252" s="23">
        <f t="shared" si="116"/>
        <v>-42778772996</v>
      </c>
      <c r="G252" s="23">
        <f t="shared" si="116"/>
        <v>-42138213035</v>
      </c>
      <c r="H252" s="23">
        <f t="shared" si="116"/>
        <v>-46579488294</v>
      </c>
    </row>
    <row r="253" spans="1:15" collapsed="1" x14ac:dyDescent="0.3"/>
    <row r="254" spans="1:15" ht="15.6" x14ac:dyDescent="0.3">
      <c r="A254" s="37" t="s">
        <v>181</v>
      </c>
      <c r="B254" s="37"/>
      <c r="C254" s="37"/>
      <c r="D254" s="40"/>
      <c r="E254" s="40"/>
      <c r="F254" s="40"/>
      <c r="G254" s="40"/>
      <c r="H254" s="40"/>
    </row>
    <row r="255" spans="1:15" hidden="1" outlineLevel="1" x14ac:dyDescent="0.3"/>
    <row r="256" spans="1:15" hidden="1" outlineLevel="1" x14ac:dyDescent="0.3">
      <c r="A256" s="41" t="s">
        <v>182</v>
      </c>
      <c r="C256" s="42" t="str">
        <f>IF(C105=C139,"OK","ERREUR")</f>
        <v>OK</v>
      </c>
      <c r="D256" s="42" t="str">
        <f t="shared" ref="D256:H256" si="117">IF(D105=D139,"OK","ERREUR")</f>
        <v>OK</v>
      </c>
      <c r="E256" s="42" t="str">
        <f t="shared" si="117"/>
        <v>OK</v>
      </c>
      <c r="F256" s="42" t="str">
        <f t="shared" si="117"/>
        <v>OK</v>
      </c>
      <c r="G256" s="42" t="str">
        <f t="shared" si="117"/>
        <v>OK</v>
      </c>
      <c r="H256" s="42" t="str">
        <f t="shared" si="117"/>
        <v>OK</v>
      </c>
    </row>
    <row r="257" spans="1:8" hidden="1" outlineLevel="1" x14ac:dyDescent="0.3">
      <c r="A257" s="41" t="s">
        <v>183</v>
      </c>
      <c r="C257" s="42" t="str">
        <f>IF(C60=C115,"OK","ERREUR")</f>
        <v>OK</v>
      </c>
      <c r="D257" s="42" t="str">
        <f t="shared" ref="D257:H257" si="118">IF(D60=D115,"OK","ERREUR")</f>
        <v>OK</v>
      </c>
      <c r="E257" s="42" t="str">
        <f t="shared" si="118"/>
        <v>OK</v>
      </c>
      <c r="F257" s="42" t="str">
        <f t="shared" si="118"/>
        <v>OK</v>
      </c>
      <c r="G257" s="42" t="str">
        <f t="shared" si="118"/>
        <v>OK</v>
      </c>
      <c r="H257" s="42" t="str">
        <f t="shared" si="118"/>
        <v>OK</v>
      </c>
    </row>
    <row r="258" spans="1:8" hidden="1" outlineLevel="1" x14ac:dyDescent="0.3">
      <c r="A258" s="41" t="s">
        <v>184</v>
      </c>
      <c r="C258" s="42" t="str">
        <f>IF((C103-C137)=C252,"OK", "ERREUR")</f>
        <v>OK</v>
      </c>
      <c r="D258" s="42" t="str">
        <f t="shared" ref="D258:H258" si="119">IF((D103-D137)=D252,"OK", "ERREUR")</f>
        <v>OK</v>
      </c>
      <c r="E258" s="42" t="str">
        <f t="shared" si="119"/>
        <v>OK</v>
      </c>
      <c r="F258" s="42" t="str">
        <f t="shared" si="119"/>
        <v>OK</v>
      </c>
      <c r="G258" s="42" t="str">
        <f t="shared" si="119"/>
        <v>OK</v>
      </c>
      <c r="H258" s="42" t="str">
        <f t="shared" si="119"/>
        <v>OK</v>
      </c>
    </row>
    <row r="259" spans="1:8" collapsed="1" x14ac:dyDescent="0.3"/>
    <row r="260" spans="1:8" ht="15.6" x14ac:dyDescent="0.3">
      <c r="A260" s="37" t="s">
        <v>185</v>
      </c>
      <c r="B260" s="37"/>
      <c r="C260" s="37"/>
      <c r="D260" s="40"/>
      <c r="E260" s="40"/>
      <c r="F260" s="40"/>
      <c r="G260" s="40"/>
      <c r="H260" s="40"/>
    </row>
    <row r="261" spans="1:8" hidden="1" outlineLevel="1" x14ac:dyDescent="0.3"/>
    <row r="262" spans="1:8" hidden="1" outlineLevel="1" x14ac:dyDescent="0.3">
      <c r="A262" s="44" t="s">
        <v>186</v>
      </c>
      <c r="B262" s="43"/>
      <c r="C262" s="43"/>
      <c r="D262" s="43"/>
      <c r="E262" s="43"/>
      <c r="F262" s="43"/>
      <c r="G262" s="43"/>
      <c r="H262" s="43"/>
    </row>
    <row r="263" spans="1:8" hidden="1" outlineLevel="2" x14ac:dyDescent="0.3"/>
    <row r="264" spans="1:8" hidden="1" outlineLevel="2" x14ac:dyDescent="0.3">
      <c r="A264" s="18" t="s">
        <v>1</v>
      </c>
      <c r="C264" s="45">
        <f>C10/C$19</f>
        <v>3.0914383363544616E-4</v>
      </c>
      <c r="D264" s="45">
        <f t="shared" ref="D264:H264" si="120">D10/D$19</f>
        <v>4.292159259540208E-4</v>
      </c>
      <c r="E264" s="45">
        <f t="shared" si="120"/>
        <v>3.766422294035696E-4</v>
      </c>
      <c r="F264" s="45">
        <f t="shared" si="120"/>
        <v>4.6172323597542511E-4</v>
      </c>
      <c r="G264" s="45">
        <f t="shared" si="120"/>
        <v>6.464415787529982E-4</v>
      </c>
      <c r="H264" s="45">
        <f t="shared" si="120"/>
        <v>8.5387050627860515E-4</v>
      </c>
    </row>
    <row r="265" spans="1:8" hidden="1" outlineLevel="2" x14ac:dyDescent="0.3">
      <c r="A265" s="18" t="s">
        <v>2</v>
      </c>
      <c r="C265" s="45">
        <f t="shared" ref="C265:H314" si="121">C11/C$19</f>
        <v>0</v>
      </c>
      <c r="D265" s="45">
        <f t="shared" si="121"/>
        <v>0</v>
      </c>
      <c r="E265" s="45">
        <f t="shared" si="121"/>
        <v>0</v>
      </c>
      <c r="F265" s="45">
        <f t="shared" si="121"/>
        <v>0</v>
      </c>
      <c r="G265" s="45">
        <f t="shared" si="121"/>
        <v>0</v>
      </c>
      <c r="H265" s="45">
        <f t="shared" si="121"/>
        <v>0</v>
      </c>
    </row>
    <row r="266" spans="1:8" hidden="1" outlineLevel="2" x14ac:dyDescent="0.3">
      <c r="A266" s="18" t="s">
        <v>3</v>
      </c>
      <c r="C266" s="45">
        <f t="shared" si="121"/>
        <v>0</v>
      </c>
      <c r="D266" s="45">
        <f t="shared" si="121"/>
        <v>0</v>
      </c>
      <c r="E266" s="45">
        <f t="shared" si="121"/>
        <v>0</v>
      </c>
      <c r="F266" s="45">
        <f t="shared" si="121"/>
        <v>0</v>
      </c>
      <c r="G266" s="45">
        <f t="shared" si="121"/>
        <v>0</v>
      </c>
      <c r="H266" s="45">
        <f t="shared" si="121"/>
        <v>0</v>
      </c>
    </row>
    <row r="267" spans="1:8" hidden="1" outlineLevel="2" x14ac:dyDescent="0.3">
      <c r="A267" s="20" t="s">
        <v>4</v>
      </c>
      <c r="C267" s="45">
        <f t="shared" si="121"/>
        <v>3.0914383363544616E-4</v>
      </c>
      <c r="D267" s="45">
        <f t="shared" si="121"/>
        <v>4.292159259540208E-4</v>
      </c>
      <c r="E267" s="45">
        <f t="shared" si="121"/>
        <v>3.766422294035696E-4</v>
      </c>
      <c r="F267" s="45">
        <f t="shared" si="121"/>
        <v>4.6172323597542511E-4</v>
      </c>
      <c r="G267" s="45">
        <f t="shared" si="121"/>
        <v>6.464415787529982E-4</v>
      </c>
      <c r="H267" s="45">
        <f t="shared" si="121"/>
        <v>8.5387050627860515E-4</v>
      </c>
    </row>
    <row r="268" spans="1:8" hidden="1" outlineLevel="2" x14ac:dyDescent="0.3">
      <c r="A268" s="20" t="s">
        <v>5</v>
      </c>
      <c r="C268" s="45">
        <f t="shared" si="121"/>
        <v>0.82125708813989229</v>
      </c>
      <c r="D268" s="45">
        <f t="shared" si="121"/>
        <v>0.8248763624183898</v>
      </c>
      <c r="E268" s="45">
        <f t="shared" si="121"/>
        <v>0.81060482766630149</v>
      </c>
      <c r="F268" s="45">
        <f t="shared" si="121"/>
        <v>0</v>
      </c>
      <c r="G268" s="45">
        <f t="shared" si="121"/>
        <v>0</v>
      </c>
      <c r="H268" s="45">
        <f t="shared" si="121"/>
        <v>0</v>
      </c>
    </row>
    <row r="269" spans="1:8" hidden="1" outlineLevel="2" x14ac:dyDescent="0.3">
      <c r="A269" s="20" t="s">
        <v>161</v>
      </c>
      <c r="C269" s="45">
        <f t="shared" si="121"/>
        <v>3.0914383363544616E-4</v>
      </c>
      <c r="D269" s="45">
        <f t="shared" si="121"/>
        <v>4.292159259540208E-4</v>
      </c>
      <c r="E269" s="45">
        <f t="shared" si="121"/>
        <v>3.766422294035696E-4</v>
      </c>
      <c r="F269" s="45">
        <f t="shared" si="121"/>
        <v>4.6172323597542511E-4</v>
      </c>
      <c r="G269" s="45">
        <f t="shared" si="121"/>
        <v>6.464415787529982E-4</v>
      </c>
      <c r="H269" s="45">
        <f t="shared" si="121"/>
        <v>8.5387050627860515E-4</v>
      </c>
    </row>
    <row r="270" spans="1:8" hidden="1" outlineLevel="2" x14ac:dyDescent="0.3">
      <c r="A270" s="18" t="s">
        <v>7</v>
      </c>
      <c r="C270" s="45">
        <f t="shared" si="121"/>
        <v>0.54707817119323976</v>
      </c>
      <c r="D270" s="45">
        <f t="shared" si="121"/>
        <v>0.5630921575646014</v>
      </c>
      <c r="E270" s="45">
        <f t="shared" si="121"/>
        <v>0.61385012007595241</v>
      </c>
      <c r="F270" s="45">
        <f t="shared" si="121"/>
        <v>0.60256434916926482</v>
      </c>
      <c r="G270" s="45">
        <f t="shared" si="121"/>
        <v>0.57996090935981248</v>
      </c>
      <c r="H270" s="45">
        <f t="shared" si="121"/>
        <v>0.64504274943266726</v>
      </c>
    </row>
    <row r="271" spans="1:8" hidden="1" outlineLevel="2" x14ac:dyDescent="0.3">
      <c r="A271" s="18" t="s">
        <v>8</v>
      </c>
      <c r="C271" s="45">
        <f t="shared" si="121"/>
        <v>0.43442605256064437</v>
      </c>
      <c r="D271" s="45">
        <f t="shared" si="121"/>
        <v>0.4173279157328183</v>
      </c>
      <c r="E271" s="45">
        <f t="shared" si="121"/>
        <v>0.36312531707739343</v>
      </c>
      <c r="F271" s="45">
        <f t="shared" si="121"/>
        <v>0.37547085380184181</v>
      </c>
      <c r="G271" s="45">
        <f t="shared" si="121"/>
        <v>0.39836987569853632</v>
      </c>
      <c r="H271" s="45">
        <f t="shared" si="121"/>
        <v>0.3269590280151155</v>
      </c>
    </row>
    <row r="272" spans="1:8" hidden="1" outlineLevel="2" x14ac:dyDescent="0.3">
      <c r="A272" s="18" t="s">
        <v>9</v>
      </c>
      <c r="C272" s="45">
        <f t="shared" si="121"/>
        <v>1.8186632412480374E-2</v>
      </c>
      <c r="D272" s="45">
        <f t="shared" si="121"/>
        <v>1.9150710776626275E-2</v>
      </c>
      <c r="E272" s="45">
        <f t="shared" si="121"/>
        <v>2.2647920617250603E-2</v>
      </c>
      <c r="F272" s="45">
        <f t="shared" si="121"/>
        <v>2.1503073792917948E-2</v>
      </c>
      <c r="G272" s="45">
        <f t="shared" si="121"/>
        <v>2.1022773362898223E-2</v>
      </c>
      <c r="H272" s="45">
        <f t="shared" si="121"/>
        <v>2.7144352045938673E-2</v>
      </c>
    </row>
    <row r="273" spans="1:8" hidden="1" outlineLevel="2" x14ac:dyDescent="0.3">
      <c r="A273" s="20" t="s">
        <v>10</v>
      </c>
      <c r="C273" s="45">
        <f t="shared" si="121"/>
        <v>1</v>
      </c>
      <c r="D273" s="45">
        <f t="shared" si="121"/>
        <v>1</v>
      </c>
      <c r="E273" s="45">
        <f t="shared" si="121"/>
        <v>1</v>
      </c>
      <c r="F273" s="45">
        <f t="shared" si="121"/>
        <v>1</v>
      </c>
      <c r="G273" s="45">
        <f t="shared" si="121"/>
        <v>1</v>
      </c>
      <c r="H273" s="45">
        <f t="shared" si="121"/>
        <v>1</v>
      </c>
    </row>
    <row r="274" spans="1:8" hidden="1" outlineLevel="2" x14ac:dyDescent="0.3">
      <c r="A274" s="18" t="s">
        <v>11</v>
      </c>
      <c r="C274" s="45">
        <f t="shared" si="121"/>
        <v>-1.1082911798673577E-3</v>
      </c>
      <c r="D274" s="45">
        <f t="shared" si="121"/>
        <v>6.2895684400031567E-4</v>
      </c>
      <c r="E274" s="45">
        <f t="shared" si="121"/>
        <v>1.4792240175147849E-3</v>
      </c>
      <c r="F274" s="45">
        <f t="shared" si="121"/>
        <v>1.1043600365711954E-2</v>
      </c>
      <c r="G274" s="45">
        <f t="shared" si="121"/>
        <v>7.9068762657298636E-3</v>
      </c>
      <c r="H274" s="45">
        <f t="shared" si="121"/>
        <v>-8.7948658270161576E-3</v>
      </c>
    </row>
    <row r="275" spans="1:8" hidden="1" outlineLevel="2" x14ac:dyDescent="0.3">
      <c r="A275" s="18" t="s">
        <v>12</v>
      </c>
      <c r="C275" s="45">
        <f t="shared" si="121"/>
        <v>3.033002747812787E-2</v>
      </c>
      <c r="D275" s="45">
        <f t="shared" si="121"/>
        <v>2.386184535822802E-2</v>
      </c>
      <c r="E275" s="45">
        <f t="shared" si="121"/>
        <v>1.9513416343560321E-2</v>
      </c>
      <c r="F275" s="45">
        <f t="shared" si="121"/>
        <v>2.1723517044020785E-2</v>
      </c>
      <c r="G275" s="45">
        <f t="shared" si="121"/>
        <v>3.8785913729248736E-2</v>
      </c>
      <c r="H275" s="45">
        <f t="shared" si="121"/>
        <v>5.5666157885074355E-2</v>
      </c>
    </row>
    <row r="276" spans="1:8" hidden="1" outlineLevel="2" x14ac:dyDescent="0.3">
      <c r="A276" s="18" t="s">
        <v>13</v>
      </c>
      <c r="C276" s="45">
        <f t="shared" si="121"/>
        <v>0</v>
      </c>
      <c r="D276" s="45">
        <f t="shared" si="121"/>
        <v>0</v>
      </c>
      <c r="E276" s="45">
        <f t="shared" si="121"/>
        <v>0</v>
      </c>
      <c r="F276" s="45">
        <f t="shared" si="121"/>
        <v>0</v>
      </c>
      <c r="G276" s="45">
        <f t="shared" si="121"/>
        <v>0</v>
      </c>
      <c r="H276" s="45">
        <f t="shared" si="121"/>
        <v>0</v>
      </c>
    </row>
    <row r="277" spans="1:8" hidden="1" outlineLevel="2" x14ac:dyDescent="0.3">
      <c r="A277" s="18" t="s">
        <v>14</v>
      </c>
      <c r="C277" s="45">
        <f t="shared" si="121"/>
        <v>3.1001307659638433E-2</v>
      </c>
      <c r="D277" s="45">
        <f t="shared" si="121"/>
        <v>3.0311792314744894E-2</v>
      </c>
      <c r="E277" s="45">
        <f t="shared" si="121"/>
        <v>1.9318637104226634E-2</v>
      </c>
      <c r="F277" s="45">
        <f t="shared" si="121"/>
        <v>4.5910435991495342E-3</v>
      </c>
      <c r="G277" s="45">
        <f t="shared" si="121"/>
        <v>5.7602513908473294E-3</v>
      </c>
      <c r="H277" s="45">
        <f t="shared" si="121"/>
        <v>4.9713849650234463E-3</v>
      </c>
    </row>
    <row r="278" spans="1:8" hidden="1" outlineLevel="2" x14ac:dyDescent="0.3">
      <c r="A278" s="18" t="s">
        <v>15</v>
      </c>
      <c r="C278" s="45">
        <f t="shared" si="121"/>
        <v>0</v>
      </c>
      <c r="D278" s="45">
        <f t="shared" si="121"/>
        <v>0</v>
      </c>
      <c r="E278" s="45">
        <f t="shared" si="121"/>
        <v>0</v>
      </c>
      <c r="F278" s="45">
        <f t="shared" si="121"/>
        <v>0</v>
      </c>
      <c r="G278" s="45">
        <f t="shared" si="121"/>
        <v>0</v>
      </c>
      <c r="H278" s="45">
        <f t="shared" si="121"/>
        <v>0</v>
      </c>
    </row>
    <row r="279" spans="1:8" hidden="1" outlineLevel="2" x14ac:dyDescent="0.3">
      <c r="A279" s="18" t="s">
        <v>16</v>
      </c>
      <c r="C279" s="45">
        <f t="shared" si="121"/>
        <v>0.15574119040225223</v>
      </c>
      <c r="D279" s="45">
        <f t="shared" si="121"/>
        <v>0.2068647127109865</v>
      </c>
      <c r="E279" s="45">
        <f t="shared" si="121"/>
        <v>0.1874550697576049</v>
      </c>
      <c r="F279" s="45">
        <f t="shared" si="121"/>
        <v>0.20263887964657526</v>
      </c>
      <c r="G279" s="45">
        <f t="shared" si="121"/>
        <v>0.23793318247685849</v>
      </c>
      <c r="H279" s="45">
        <f t="shared" si="121"/>
        <v>0.22954575883140779</v>
      </c>
    </row>
    <row r="280" spans="1:8" hidden="1" outlineLevel="2" x14ac:dyDescent="0.3">
      <c r="A280" s="18" t="s">
        <v>17</v>
      </c>
      <c r="C280" s="45">
        <f t="shared" si="121"/>
        <v>-3.3727681510000163E-2</v>
      </c>
      <c r="D280" s="45">
        <f t="shared" si="121"/>
        <v>2.6830199629728289E-2</v>
      </c>
      <c r="E280" s="45">
        <f t="shared" si="121"/>
        <v>9.1819909485515216E-5</v>
      </c>
      <c r="F280" s="45">
        <f t="shared" si="121"/>
        <v>7.5614961745575854E-3</v>
      </c>
      <c r="G280" s="45">
        <f t="shared" si="121"/>
        <v>7.8320833791452292E-3</v>
      </c>
      <c r="H280" s="45">
        <f t="shared" si="121"/>
        <v>7.9434581641208701E-3</v>
      </c>
    </row>
    <row r="281" spans="1:8" hidden="1" outlineLevel="2" x14ac:dyDescent="0.3">
      <c r="A281" s="18" t="s">
        <v>18</v>
      </c>
      <c r="C281" s="45">
        <f t="shared" si="121"/>
        <v>0.17722768097045663</v>
      </c>
      <c r="D281" s="45">
        <f t="shared" si="121"/>
        <v>0.20318576828495433</v>
      </c>
      <c r="E281" s="45">
        <f t="shared" si="121"/>
        <v>0.20749828337807041</v>
      </c>
      <c r="F281" s="45">
        <f t="shared" si="121"/>
        <v>0.20287226046771495</v>
      </c>
      <c r="G281" s="45">
        <f t="shared" si="121"/>
        <v>0.18793857273368605</v>
      </c>
      <c r="H281" s="45">
        <f t="shared" si="121"/>
        <v>0.22677099205800283</v>
      </c>
    </row>
    <row r="282" spans="1:8" hidden="1" outlineLevel="2" x14ac:dyDescent="0.3">
      <c r="A282" s="18" t="s">
        <v>19</v>
      </c>
      <c r="C282" s="45">
        <f t="shared" si="121"/>
        <v>0</v>
      </c>
      <c r="D282" s="45">
        <f t="shared" si="121"/>
        <v>0</v>
      </c>
      <c r="E282" s="45">
        <f t="shared" si="121"/>
        <v>0</v>
      </c>
      <c r="F282" s="45">
        <f t="shared" si="121"/>
        <v>0</v>
      </c>
      <c r="G282" s="45">
        <f t="shared" si="121"/>
        <v>0</v>
      </c>
      <c r="H282" s="45">
        <f t="shared" si="121"/>
        <v>0</v>
      </c>
    </row>
    <row r="283" spans="1:8" hidden="1" outlineLevel="2" x14ac:dyDescent="0.3">
      <c r="A283" s="18" t="s">
        <v>20</v>
      </c>
      <c r="C283" s="45">
        <f t="shared" si="121"/>
        <v>2.5065642234763933E-2</v>
      </c>
      <c r="D283" s="45">
        <f t="shared" si="121"/>
        <v>2.5494222845975439E-2</v>
      </c>
      <c r="E283" s="45">
        <f t="shared" si="121"/>
        <v>2.4290626248586793E-2</v>
      </c>
      <c r="F283" s="45">
        <f t="shared" si="121"/>
        <v>2.1425883227547817E-2</v>
      </c>
      <c r="G283" s="45">
        <f t="shared" si="121"/>
        <v>1.8926521716051584E-2</v>
      </c>
      <c r="H283" s="45">
        <f t="shared" si="121"/>
        <v>1.6272482073041297E-2</v>
      </c>
    </row>
    <row r="284" spans="1:8" hidden="1" outlineLevel="2" x14ac:dyDescent="0.3">
      <c r="A284" s="18" t="s">
        <v>21</v>
      </c>
      <c r="C284" s="45">
        <f t="shared" si="121"/>
        <v>0.2960558826092628</v>
      </c>
      <c r="D284" s="45">
        <f t="shared" si="121"/>
        <v>0.29982981022111027</v>
      </c>
      <c r="E284" s="45">
        <f t="shared" si="121"/>
        <v>0.24205451018833624</v>
      </c>
      <c r="F284" s="45">
        <f t="shared" si="121"/>
        <v>0.28430817859903434</v>
      </c>
      <c r="G284" s="45">
        <f t="shared" si="121"/>
        <v>0.26017612083781189</v>
      </c>
      <c r="H284" s="45">
        <f t="shared" si="121"/>
        <v>0.23198202712817179</v>
      </c>
    </row>
    <row r="285" spans="1:8" hidden="1" outlineLevel="2" x14ac:dyDescent="0.3">
      <c r="A285" s="18" t="s">
        <v>22</v>
      </c>
      <c r="C285" s="45">
        <f t="shared" si="121"/>
        <v>1.8338950069694937E-2</v>
      </c>
      <c r="D285" s="45">
        <f t="shared" si="121"/>
        <v>1.8611532840504735E-2</v>
      </c>
      <c r="E285" s="45">
        <f t="shared" si="121"/>
        <v>1.7921437648640345E-2</v>
      </c>
      <c r="F285" s="45">
        <f t="shared" si="121"/>
        <v>2.1431987290646312E-2</v>
      </c>
      <c r="G285" s="45">
        <f t="shared" si="121"/>
        <v>1.7674132102601828E-2</v>
      </c>
      <c r="H285" s="45">
        <f t="shared" si="121"/>
        <v>1.9227285568890126E-2</v>
      </c>
    </row>
    <row r="286" spans="1:8" hidden="1" outlineLevel="2" x14ac:dyDescent="0.3">
      <c r="A286" s="18" t="s">
        <v>23</v>
      </c>
      <c r="C286" s="45">
        <f t="shared" si="121"/>
        <v>7.6692485681727082E-2</v>
      </c>
      <c r="D286" s="45">
        <f t="shared" si="121"/>
        <v>4.344449901188293E-2</v>
      </c>
      <c r="E286" s="45">
        <f t="shared" si="121"/>
        <v>5.0725628702872144E-2</v>
      </c>
      <c r="F286" s="45">
        <f t="shared" si="121"/>
        <v>4.8157511647405143E-2</v>
      </c>
      <c r="G286" s="45">
        <f t="shared" si="121"/>
        <v>5.4935213278682303E-2</v>
      </c>
      <c r="H286" s="45">
        <f t="shared" si="121"/>
        <v>4.6106879981759538E-2</v>
      </c>
    </row>
    <row r="287" spans="1:8" hidden="1" outlineLevel="2" x14ac:dyDescent="0.3">
      <c r="A287" s="20" t="s">
        <v>24</v>
      </c>
      <c r="C287" s="45">
        <f t="shared" si="121"/>
        <v>0.27737353047974117</v>
      </c>
      <c r="D287" s="45">
        <f t="shared" si="121"/>
        <v>0.28420224823128731</v>
      </c>
      <c r="E287" s="45">
        <f t="shared" si="121"/>
        <v>0.31045754145067639</v>
      </c>
      <c r="F287" s="45">
        <f t="shared" si="121"/>
        <v>0.26408495630451601</v>
      </c>
      <c r="G287" s="45">
        <f t="shared" si="121"/>
        <v>0.28270138161927899</v>
      </c>
      <c r="H287" s="45">
        <f t="shared" si="121"/>
        <v>0.28988070954592915</v>
      </c>
    </row>
    <row r="288" spans="1:8" hidden="1" outlineLevel="2" x14ac:dyDescent="0.3">
      <c r="A288" s="18" t="s">
        <v>25</v>
      </c>
      <c r="C288" s="45">
        <f t="shared" si="121"/>
        <v>0.17391959387403566</v>
      </c>
      <c r="D288" s="45">
        <f t="shared" si="121"/>
        <v>0.1863164020748404</v>
      </c>
      <c r="E288" s="45">
        <f t="shared" si="121"/>
        <v>0.19372195943112205</v>
      </c>
      <c r="F288" s="45">
        <f t="shared" si="121"/>
        <v>0.1811231544798855</v>
      </c>
      <c r="G288" s="45">
        <f t="shared" si="121"/>
        <v>0.17991741317953208</v>
      </c>
      <c r="H288" s="45">
        <f t="shared" si="121"/>
        <v>0.18701751825271667</v>
      </c>
    </row>
    <row r="289" spans="1:8" hidden="1" outlineLevel="2" x14ac:dyDescent="0.3">
      <c r="A289" s="20" t="s">
        <v>26</v>
      </c>
      <c r="C289" s="45">
        <f t="shared" si="121"/>
        <v>0.10345393660570551</v>
      </c>
      <c r="D289" s="45">
        <f t="shared" si="121"/>
        <v>9.788584615644691E-2</v>
      </c>
      <c r="E289" s="45">
        <f t="shared" si="121"/>
        <v>0.11673558201955436</v>
      </c>
      <c r="F289" s="45">
        <f t="shared" si="121"/>
        <v>8.2961801824630532E-2</v>
      </c>
      <c r="G289" s="45">
        <f t="shared" si="121"/>
        <v>0.1027839684397469</v>
      </c>
      <c r="H289" s="45">
        <f t="shared" si="121"/>
        <v>0.10286319129321249</v>
      </c>
    </row>
    <row r="290" spans="1:8" hidden="1" outlineLevel="2" x14ac:dyDescent="0.3">
      <c r="A290" s="18" t="s">
        <v>27</v>
      </c>
      <c r="C290" s="45">
        <f t="shared" si="121"/>
        <v>2.1544419080368228E-2</v>
      </c>
      <c r="D290" s="45">
        <f t="shared" si="121"/>
        <v>1.1943352883343344E-2</v>
      </c>
      <c r="E290" s="45">
        <f t="shared" si="121"/>
        <v>2.3083933800510346E-3</v>
      </c>
      <c r="F290" s="45">
        <f t="shared" si="121"/>
        <v>1.7564542930523907E-2</v>
      </c>
      <c r="G290" s="45">
        <f t="shared" si="121"/>
        <v>1.0516571061069619E-2</v>
      </c>
      <c r="H290" s="45">
        <f t="shared" si="121"/>
        <v>9.4373550494432391E-3</v>
      </c>
    </row>
    <row r="291" spans="1:8" hidden="1" outlineLevel="2" x14ac:dyDescent="0.3">
      <c r="A291" s="18" t="s">
        <v>28</v>
      </c>
      <c r="C291" s="45">
        <f t="shared" si="121"/>
        <v>0</v>
      </c>
      <c r="D291" s="45">
        <f t="shared" si="121"/>
        <v>0</v>
      </c>
      <c r="E291" s="45">
        <f t="shared" si="121"/>
        <v>0</v>
      </c>
      <c r="F291" s="45">
        <f t="shared" si="121"/>
        <v>0</v>
      </c>
      <c r="G291" s="45">
        <f t="shared" si="121"/>
        <v>0</v>
      </c>
      <c r="H291" s="45">
        <f t="shared" si="121"/>
        <v>0</v>
      </c>
    </row>
    <row r="292" spans="1:8" hidden="1" outlineLevel="2" x14ac:dyDescent="0.3">
      <c r="A292" s="18" t="s">
        <v>29</v>
      </c>
      <c r="C292" s="45">
        <f t="shared" si="121"/>
        <v>6.7512229790947134E-2</v>
      </c>
      <c r="D292" s="45">
        <f t="shared" si="121"/>
        <v>5.6679715434341686E-2</v>
      </c>
      <c r="E292" s="45">
        <f t="shared" si="121"/>
        <v>7.8855884448861366E-2</v>
      </c>
      <c r="F292" s="45">
        <f t="shared" si="121"/>
        <v>7.5733001713806258E-2</v>
      </c>
      <c r="G292" s="45">
        <f t="shared" si="121"/>
        <v>7.4437862919779788E-2</v>
      </c>
      <c r="H292" s="45">
        <f t="shared" si="121"/>
        <v>7.5648744637060256E-2</v>
      </c>
    </row>
    <row r="293" spans="1:8" hidden="1" outlineLevel="2" x14ac:dyDescent="0.3">
      <c r="A293" s="20" t="s">
        <v>30</v>
      </c>
      <c r="C293" s="45">
        <f t="shared" si="121"/>
        <v>5.7486125895126604E-2</v>
      </c>
      <c r="D293" s="45">
        <f t="shared" si="121"/>
        <v>5.3149483605448564E-2</v>
      </c>
      <c r="E293" s="45">
        <f t="shared" si="121"/>
        <v>4.0188090950744028E-2</v>
      </c>
      <c r="F293" s="45">
        <f t="shared" si="121"/>
        <v>2.4793343041348181E-2</v>
      </c>
      <c r="G293" s="45">
        <f t="shared" si="121"/>
        <v>3.8862676581036718E-2</v>
      </c>
      <c r="H293" s="45">
        <f t="shared" si="121"/>
        <v>3.6651801705595476E-2</v>
      </c>
    </row>
    <row r="294" spans="1:8" hidden="1" outlineLevel="2" x14ac:dyDescent="0.3">
      <c r="A294" s="18" t="s">
        <v>31</v>
      </c>
      <c r="C294" s="45">
        <f t="shared" si="121"/>
        <v>8.1853778284291644E-3</v>
      </c>
      <c r="D294" s="45">
        <f t="shared" si="121"/>
        <v>3.7133057132272321E-3</v>
      </c>
      <c r="E294" s="45">
        <f t="shared" si="121"/>
        <v>1.6831810026387412E-2</v>
      </c>
      <c r="F294" s="45">
        <f t="shared" si="121"/>
        <v>1.5247166664371816E-2</v>
      </c>
      <c r="G294" s="45">
        <f t="shared" si="121"/>
        <v>1.4180811954599377E-2</v>
      </c>
      <c r="H294" s="45">
        <f t="shared" si="121"/>
        <v>1.5762902685038629E-2</v>
      </c>
    </row>
    <row r="295" spans="1:8" hidden="1" outlineLevel="2" x14ac:dyDescent="0.3">
      <c r="A295" s="18" t="s">
        <v>32</v>
      </c>
      <c r="C295" s="45">
        <f t="shared" si="121"/>
        <v>0</v>
      </c>
      <c r="D295" s="45">
        <f t="shared" si="121"/>
        <v>0</v>
      </c>
      <c r="E295" s="45">
        <f t="shared" si="121"/>
        <v>0</v>
      </c>
      <c r="F295" s="45">
        <f t="shared" si="121"/>
        <v>0</v>
      </c>
      <c r="G295" s="45">
        <f t="shared" si="121"/>
        <v>0</v>
      </c>
      <c r="H295" s="45">
        <f t="shared" si="121"/>
        <v>0</v>
      </c>
    </row>
    <row r="296" spans="1:8" hidden="1" outlineLevel="2" x14ac:dyDescent="0.3">
      <c r="A296" s="18" t="s">
        <v>33</v>
      </c>
      <c r="C296" s="45">
        <f t="shared" si="121"/>
        <v>0</v>
      </c>
      <c r="D296" s="45">
        <f t="shared" si="121"/>
        <v>0</v>
      </c>
      <c r="E296" s="45">
        <f t="shared" si="121"/>
        <v>0</v>
      </c>
      <c r="F296" s="45">
        <f t="shared" si="121"/>
        <v>0</v>
      </c>
      <c r="G296" s="45">
        <f t="shared" si="121"/>
        <v>0</v>
      </c>
      <c r="H296" s="45">
        <f t="shared" si="121"/>
        <v>0</v>
      </c>
    </row>
    <row r="297" spans="1:8" hidden="1" outlineLevel="2" x14ac:dyDescent="0.3">
      <c r="A297" s="18" t="s">
        <v>34</v>
      </c>
      <c r="C297" s="45">
        <f t="shared" si="121"/>
        <v>0</v>
      </c>
      <c r="D297" s="45">
        <f t="shared" si="121"/>
        <v>0</v>
      </c>
      <c r="E297" s="45">
        <f t="shared" si="121"/>
        <v>0</v>
      </c>
      <c r="F297" s="45">
        <f t="shared" si="121"/>
        <v>0</v>
      </c>
      <c r="G297" s="45">
        <f t="shared" si="121"/>
        <v>0</v>
      </c>
      <c r="H297" s="45">
        <f t="shared" si="121"/>
        <v>0</v>
      </c>
    </row>
    <row r="298" spans="1:8" hidden="1" outlineLevel="2" x14ac:dyDescent="0.3">
      <c r="A298" s="18" t="s">
        <v>35</v>
      </c>
      <c r="C298" s="45">
        <f t="shared" si="121"/>
        <v>7.1589292366144169E-3</v>
      </c>
      <c r="D298" s="45">
        <f t="shared" si="121"/>
        <v>3.2760746935338583E-3</v>
      </c>
      <c r="E298" s="45">
        <f t="shared" si="121"/>
        <v>7.8312679291309261E-3</v>
      </c>
      <c r="F298" s="45">
        <f t="shared" si="121"/>
        <v>6.0157762784874237E-3</v>
      </c>
      <c r="G298" s="45">
        <f t="shared" si="121"/>
        <v>6.1863860562003581E-3</v>
      </c>
      <c r="H298" s="45">
        <f t="shared" si="121"/>
        <v>7.0980980923942508E-3</v>
      </c>
    </row>
    <row r="299" spans="1:8" hidden="1" outlineLevel="2" x14ac:dyDescent="0.3">
      <c r="A299" s="18" t="s">
        <v>36</v>
      </c>
      <c r="C299" s="45">
        <f t="shared" si="121"/>
        <v>0</v>
      </c>
      <c r="D299" s="45">
        <f t="shared" si="121"/>
        <v>0</v>
      </c>
      <c r="E299" s="45">
        <f t="shared" si="121"/>
        <v>0</v>
      </c>
      <c r="F299" s="45">
        <f t="shared" si="121"/>
        <v>0</v>
      </c>
      <c r="G299" s="45">
        <f t="shared" si="121"/>
        <v>0</v>
      </c>
      <c r="H299" s="45">
        <f t="shared" si="121"/>
        <v>0</v>
      </c>
    </row>
    <row r="300" spans="1:8" hidden="1" outlineLevel="2" x14ac:dyDescent="0.3">
      <c r="A300" s="18" t="s">
        <v>37</v>
      </c>
      <c r="C300" s="45">
        <f t="shared" si="121"/>
        <v>0</v>
      </c>
      <c r="D300" s="45">
        <f t="shared" si="121"/>
        <v>0</v>
      </c>
      <c r="E300" s="45">
        <f t="shared" si="121"/>
        <v>0</v>
      </c>
      <c r="F300" s="45">
        <f t="shared" si="121"/>
        <v>0</v>
      </c>
      <c r="G300" s="45">
        <f t="shared" si="121"/>
        <v>8.0765840505619277E-5</v>
      </c>
      <c r="H300" s="45">
        <f t="shared" si="121"/>
        <v>0</v>
      </c>
    </row>
    <row r="301" spans="1:8" hidden="1" outlineLevel="2" x14ac:dyDescent="0.3">
      <c r="A301" s="20" t="s">
        <v>38</v>
      </c>
      <c r="C301" s="45">
        <f t="shared" si="121"/>
        <v>1.0264485918147486E-3</v>
      </c>
      <c r="D301" s="45">
        <f t="shared" si="121"/>
        <v>4.3723101969337394E-4</v>
      </c>
      <c r="E301" s="45">
        <f t="shared" si="121"/>
        <v>9.0005420972564844E-3</v>
      </c>
      <c r="F301" s="45">
        <f t="shared" si="121"/>
        <v>9.2313903858843929E-3</v>
      </c>
      <c r="G301" s="45">
        <f t="shared" si="121"/>
        <v>7.9136600578933996E-3</v>
      </c>
      <c r="H301" s="45">
        <f t="shared" si="121"/>
        <v>8.6648045926443779E-3</v>
      </c>
    </row>
    <row r="302" spans="1:8" hidden="1" outlineLevel="2" x14ac:dyDescent="0.3">
      <c r="A302" s="20" t="s">
        <v>39</v>
      </c>
      <c r="C302" s="45">
        <f t="shared" si="121"/>
        <v>5.8512574486941353E-2</v>
      </c>
      <c r="D302" s="45">
        <f t="shared" si="121"/>
        <v>5.3586714625141939E-2</v>
      </c>
      <c r="E302" s="45">
        <f t="shared" si="121"/>
        <v>4.9188633048000509E-2</v>
      </c>
      <c r="F302" s="45">
        <f t="shared" si="121"/>
        <v>3.4024733427232577E-2</v>
      </c>
      <c r="G302" s="45">
        <f t="shared" si="121"/>
        <v>4.6776336638930119E-2</v>
      </c>
      <c r="H302" s="45">
        <f t="shared" si="121"/>
        <v>4.5316606298239852E-2</v>
      </c>
    </row>
    <row r="303" spans="1:8" hidden="1" outlineLevel="2" x14ac:dyDescent="0.3">
      <c r="A303" s="18" t="s">
        <v>40</v>
      </c>
      <c r="C303" s="45">
        <f t="shared" si="121"/>
        <v>5.3734952589615356E-4</v>
      </c>
      <c r="D303" s="45">
        <f t="shared" si="121"/>
        <v>2.0261976508487796E-4</v>
      </c>
      <c r="E303" s="45">
        <f t="shared" si="121"/>
        <v>1.5460469801891749E-4</v>
      </c>
      <c r="F303" s="45">
        <f t="shared" si="121"/>
        <v>2.6757799441793802E-3</v>
      </c>
      <c r="G303" s="45">
        <f t="shared" si="121"/>
        <v>3.9464481592255395E-4</v>
      </c>
      <c r="H303" s="45">
        <f t="shared" si="121"/>
        <v>1.8118639485830372E-4</v>
      </c>
    </row>
    <row r="304" spans="1:8" hidden="1" outlineLevel="2" x14ac:dyDescent="0.3">
      <c r="A304" s="18" t="s">
        <v>41</v>
      </c>
      <c r="C304" s="45">
        <f t="shared" si="121"/>
        <v>9.5048368840337696E-4</v>
      </c>
      <c r="D304" s="45">
        <f t="shared" si="121"/>
        <v>2.9757690827620688E-4</v>
      </c>
      <c r="E304" s="45">
        <f t="shared" si="121"/>
        <v>3.5932106751337821E-3</v>
      </c>
      <c r="F304" s="45">
        <f t="shared" si="121"/>
        <v>0</v>
      </c>
      <c r="G304" s="45">
        <f t="shared" si="121"/>
        <v>0</v>
      </c>
      <c r="H304" s="45">
        <f t="shared" si="121"/>
        <v>0</v>
      </c>
    </row>
    <row r="305" spans="1:8" hidden="1" outlineLevel="2" x14ac:dyDescent="0.3">
      <c r="A305" s="18" t="s">
        <v>42</v>
      </c>
      <c r="C305" s="45">
        <f t="shared" si="121"/>
        <v>0</v>
      </c>
      <c r="D305" s="45">
        <f t="shared" si="121"/>
        <v>0</v>
      </c>
      <c r="E305" s="45">
        <f t="shared" si="121"/>
        <v>0</v>
      </c>
      <c r="F305" s="45">
        <f t="shared" si="121"/>
        <v>8.0435869187276861E-3</v>
      </c>
      <c r="G305" s="45">
        <f t="shared" si="121"/>
        <v>1.135552945995536E-3</v>
      </c>
      <c r="H305" s="45">
        <f t="shared" si="121"/>
        <v>6.8761022759141876E-3</v>
      </c>
    </row>
    <row r="306" spans="1:8" hidden="1" outlineLevel="2" x14ac:dyDescent="0.3">
      <c r="A306" s="18" t="s">
        <v>43</v>
      </c>
      <c r="C306" s="45">
        <f t="shared" si="121"/>
        <v>2.3780907724505989E-3</v>
      </c>
      <c r="D306" s="45">
        <f t="shared" ref="D306:H314" si="122">D52/D$19</f>
        <v>3.1321406324221431E-3</v>
      </c>
      <c r="E306" s="45">
        <f t="shared" si="122"/>
        <v>2.1360901795584109E-3</v>
      </c>
      <c r="F306" s="45">
        <f t="shared" si="122"/>
        <v>4.7460397434325044E-3</v>
      </c>
      <c r="G306" s="45">
        <f t="shared" si="122"/>
        <v>3.2704624258563606E-3</v>
      </c>
      <c r="H306" s="45">
        <f t="shared" si="122"/>
        <v>2.5419407272684125E-3</v>
      </c>
    </row>
    <row r="307" spans="1:8" hidden="1" outlineLevel="2" x14ac:dyDescent="0.3">
      <c r="A307" s="18" t="s">
        <v>44</v>
      </c>
      <c r="C307" s="45">
        <f t="shared" si="121"/>
        <v>7.5106501425946674E-4</v>
      </c>
      <c r="D307" s="45">
        <f t="shared" si="122"/>
        <v>9.728716995937873E-5</v>
      </c>
      <c r="E307" s="45">
        <f t="shared" si="122"/>
        <v>2.5055776748825168E-3</v>
      </c>
      <c r="F307" s="45">
        <f t="shared" si="122"/>
        <v>0</v>
      </c>
      <c r="G307" s="45">
        <f t="shared" si="122"/>
        <v>0</v>
      </c>
      <c r="H307" s="45">
        <f t="shared" si="122"/>
        <v>0</v>
      </c>
    </row>
    <row r="308" spans="1:8" hidden="1" outlineLevel="2" x14ac:dyDescent="0.3">
      <c r="A308" s="18" t="s">
        <v>45</v>
      </c>
      <c r="C308" s="45">
        <f t="shared" si="121"/>
        <v>0</v>
      </c>
      <c r="D308" s="45">
        <f t="shared" si="122"/>
        <v>0</v>
      </c>
      <c r="E308" s="45">
        <f t="shared" si="122"/>
        <v>0</v>
      </c>
      <c r="F308" s="45">
        <f t="shared" si="122"/>
        <v>0</v>
      </c>
      <c r="G308" s="45">
        <f t="shared" si="122"/>
        <v>0</v>
      </c>
      <c r="H308" s="45">
        <f t="shared" si="122"/>
        <v>0</v>
      </c>
    </row>
    <row r="309" spans="1:8" hidden="1" outlineLevel="2" x14ac:dyDescent="0.3">
      <c r="A309" s="18" t="s">
        <v>46</v>
      </c>
      <c r="C309" s="45">
        <f t="shared" si="121"/>
        <v>0</v>
      </c>
      <c r="D309" s="45">
        <f t="shared" si="122"/>
        <v>0</v>
      </c>
      <c r="E309" s="45">
        <f t="shared" si="122"/>
        <v>0</v>
      </c>
      <c r="F309" s="45">
        <f t="shared" si="122"/>
        <v>9.6508162440520995E-4</v>
      </c>
      <c r="G309" s="45">
        <f t="shared" si="122"/>
        <v>4.0123410971923644E-3</v>
      </c>
      <c r="H309" s="45">
        <f t="shared" si="122"/>
        <v>9.4068083908328201E-3</v>
      </c>
    </row>
    <row r="310" spans="1:8" hidden="1" outlineLevel="2" x14ac:dyDescent="0.3">
      <c r="A310" s="20" t="s">
        <v>162</v>
      </c>
      <c r="C310" s="45">
        <f t="shared" si="121"/>
        <v>-1.641322572410535E-3</v>
      </c>
      <c r="D310" s="45">
        <f t="shared" si="122"/>
        <v>-2.7292311290204371E-3</v>
      </c>
      <c r="E310" s="45">
        <f t="shared" si="122"/>
        <v>-8.9385248128822834E-4</v>
      </c>
      <c r="F310" s="45">
        <f t="shared" si="122"/>
        <v>5.0082454950693524E-3</v>
      </c>
      <c r="G310" s="45">
        <f t="shared" si="122"/>
        <v>-5.7526057611306351E-3</v>
      </c>
      <c r="H310" s="45">
        <f t="shared" si="122"/>
        <v>-4.891460447328742E-3</v>
      </c>
    </row>
    <row r="311" spans="1:8" hidden="1" outlineLevel="2" x14ac:dyDescent="0.3">
      <c r="A311" s="18" t="s">
        <v>48</v>
      </c>
      <c r="C311" s="45">
        <f t="shared" si="121"/>
        <v>0</v>
      </c>
      <c r="D311" s="45">
        <f t="shared" si="122"/>
        <v>0</v>
      </c>
      <c r="E311" s="45">
        <f t="shared" si="122"/>
        <v>0</v>
      </c>
      <c r="F311" s="45">
        <f t="shared" si="122"/>
        <v>0</v>
      </c>
      <c r="G311" s="45">
        <f t="shared" si="122"/>
        <v>0</v>
      </c>
      <c r="H311" s="45">
        <f t="shared" si="122"/>
        <v>0</v>
      </c>
    </row>
    <row r="312" spans="1:8" hidden="1" outlineLevel="2" x14ac:dyDescent="0.3">
      <c r="A312" s="20" t="s">
        <v>163</v>
      </c>
      <c r="C312" s="45">
        <f t="shared" si="121"/>
        <v>5.6871251914530824E-2</v>
      </c>
      <c r="D312" s="45">
        <f t="shared" si="122"/>
        <v>5.08574834961215E-2</v>
      </c>
      <c r="E312" s="45">
        <f t="shared" si="122"/>
        <v>4.8294780566712284E-2</v>
      </c>
      <c r="F312" s="45">
        <f t="shared" si="122"/>
        <v>3.9032978922301925E-2</v>
      </c>
      <c r="G312" s="45">
        <f t="shared" si="122"/>
        <v>4.102373087779948E-2</v>
      </c>
      <c r="H312" s="45">
        <f t="shared" si="122"/>
        <v>4.0425145850911108E-2</v>
      </c>
    </row>
    <row r="313" spans="1:8" hidden="1" outlineLevel="2" x14ac:dyDescent="0.3">
      <c r="A313" s="18" t="s">
        <v>49</v>
      </c>
      <c r="C313" s="45">
        <f t="shared" si="121"/>
        <v>1.8487305091279573E-2</v>
      </c>
      <c r="D313" s="45">
        <f t="shared" si="122"/>
        <v>1.3427894132689046E-2</v>
      </c>
      <c r="E313" s="45">
        <f t="shared" si="122"/>
        <v>1.7525831893692011E-2</v>
      </c>
      <c r="F313" s="45">
        <f t="shared" si="122"/>
        <v>9.2023047988601062E-3</v>
      </c>
      <c r="G313" s="45">
        <f t="shared" si="122"/>
        <v>1.1931020584445971E-2</v>
      </c>
      <c r="H313" s="45">
        <f t="shared" si="122"/>
        <v>9.8239088649098617E-3</v>
      </c>
    </row>
    <row r="314" spans="1:8" hidden="1" outlineLevel="2" x14ac:dyDescent="0.3">
      <c r="A314" s="20" t="s">
        <v>50</v>
      </c>
      <c r="C314" s="45">
        <f t="shared" si="121"/>
        <v>3.8383946823251247E-2</v>
      </c>
      <c r="D314" s="45">
        <f t="shared" si="122"/>
        <v>3.742958936343245E-2</v>
      </c>
      <c r="E314" s="45">
        <f t="shared" si="122"/>
        <v>3.0768948673020269E-2</v>
      </c>
      <c r="F314" s="45">
        <f t="shared" si="122"/>
        <v>2.9830674123441817E-2</v>
      </c>
      <c r="G314" s="45">
        <f t="shared" si="122"/>
        <v>2.9092710293353512E-2</v>
      </c>
      <c r="H314" s="45">
        <f t="shared" si="122"/>
        <v>3.060123698600125E-2</v>
      </c>
    </row>
    <row r="315" spans="1:8" hidden="1" outlineLevel="1" collapsed="1" x14ac:dyDescent="0.3"/>
    <row r="316" spans="1:8" hidden="1" outlineLevel="1" x14ac:dyDescent="0.3">
      <c r="A316" s="44" t="s">
        <v>187</v>
      </c>
      <c r="B316" s="43"/>
      <c r="C316" s="43"/>
      <c r="D316" s="43"/>
      <c r="E316" s="43"/>
      <c r="F316" s="43"/>
      <c r="G316" s="43"/>
      <c r="H316" s="43"/>
    </row>
    <row r="317" spans="1:8" hidden="1" outlineLevel="2" x14ac:dyDescent="0.3"/>
    <row r="318" spans="1:8" hidden="1" outlineLevel="2" x14ac:dyDescent="0.3">
      <c r="A318" s="18" t="s">
        <v>1</v>
      </c>
      <c r="C318" s="46"/>
      <c r="D318" s="45">
        <f>IFERROR(D10/C10-1, "")</f>
        <v>0.50290028338999493</v>
      </c>
      <c r="E318" s="45">
        <f t="shared" ref="E318:H318" si="123">IFERROR(E10/D10-1, "")</f>
        <v>-0.12194903190767381</v>
      </c>
      <c r="F318" s="45">
        <f t="shared" si="123"/>
        <v>0.2716917038669584</v>
      </c>
      <c r="G318" s="45">
        <f t="shared" si="123"/>
        <v>0.50994499097262502</v>
      </c>
      <c r="H318" s="45">
        <f t="shared" si="123"/>
        <v>0.29464660868401982</v>
      </c>
    </row>
    <row r="319" spans="1:8" hidden="1" outlineLevel="2" x14ac:dyDescent="0.3">
      <c r="A319" s="18" t="s">
        <v>2</v>
      </c>
      <c r="C319" s="46"/>
      <c r="D319" s="45" t="str">
        <f t="shared" ref="D319:H368" si="124">IFERROR(D11/C11-1, "")</f>
        <v/>
      </c>
      <c r="E319" s="45" t="str">
        <f t="shared" si="124"/>
        <v/>
      </c>
      <c r="F319" s="45" t="str">
        <f t="shared" si="124"/>
        <v/>
      </c>
      <c r="G319" s="45" t="str">
        <f t="shared" si="124"/>
        <v/>
      </c>
      <c r="H319" s="45" t="str">
        <f t="shared" si="124"/>
        <v/>
      </c>
    </row>
    <row r="320" spans="1:8" hidden="1" outlineLevel="2" x14ac:dyDescent="0.3">
      <c r="A320" s="18" t="s">
        <v>3</v>
      </c>
      <c r="C320" s="46"/>
      <c r="D320" s="45" t="str">
        <f t="shared" si="124"/>
        <v/>
      </c>
      <c r="E320" s="45" t="str">
        <f t="shared" si="124"/>
        <v/>
      </c>
      <c r="F320" s="45" t="str">
        <f t="shared" si="124"/>
        <v/>
      </c>
      <c r="G320" s="45" t="str">
        <f t="shared" si="124"/>
        <v/>
      </c>
      <c r="H320" s="45" t="str">
        <f t="shared" si="124"/>
        <v/>
      </c>
    </row>
    <row r="321" spans="1:8" hidden="1" outlineLevel="2" x14ac:dyDescent="0.3">
      <c r="A321" s="20" t="s">
        <v>4</v>
      </c>
      <c r="C321" s="46"/>
      <c r="D321" s="45">
        <f t="shared" si="124"/>
        <v>0.50290028338999493</v>
      </c>
      <c r="E321" s="45">
        <f t="shared" si="124"/>
        <v>-0.12194903190767381</v>
      </c>
      <c r="F321" s="45">
        <f t="shared" si="124"/>
        <v>0.2716917038669584</v>
      </c>
      <c r="G321" s="45">
        <f t="shared" si="124"/>
        <v>0.50994499097262502</v>
      </c>
      <c r="H321" s="45">
        <f t="shared" si="124"/>
        <v>0.29464660868401982</v>
      </c>
    </row>
    <row r="322" spans="1:8" hidden="1" outlineLevel="2" x14ac:dyDescent="0.3">
      <c r="A322" s="20" t="s">
        <v>5</v>
      </c>
      <c r="C322" s="46"/>
      <c r="D322" s="45">
        <f t="shared" si="124"/>
        <v>8.7238078506229222E-2</v>
      </c>
      <c r="E322" s="45">
        <f t="shared" si="124"/>
        <v>-1.669812010322913E-2</v>
      </c>
      <c r="F322" s="45">
        <f t="shared" si="124"/>
        <v>-1</v>
      </c>
      <c r="G322" s="45" t="str">
        <f t="shared" si="124"/>
        <v/>
      </c>
      <c r="H322" s="45" t="str">
        <f t="shared" si="124"/>
        <v/>
      </c>
    </row>
    <row r="323" spans="1:8" hidden="1" outlineLevel="2" x14ac:dyDescent="0.3">
      <c r="A323" s="20" t="s">
        <v>161</v>
      </c>
      <c r="C323" s="46"/>
      <c r="D323" s="45">
        <f t="shared" si="124"/>
        <v>0.50290028338999493</v>
      </c>
      <c r="E323" s="45">
        <f t="shared" si="124"/>
        <v>-0.12194903190767381</v>
      </c>
      <c r="F323" s="45">
        <f t="shared" si="124"/>
        <v>0.2716917038669584</v>
      </c>
      <c r="G323" s="45">
        <f t="shared" si="124"/>
        <v>0.50994499097262502</v>
      </c>
      <c r="H323" s="45">
        <f t="shared" si="124"/>
        <v>0.29464660868401982</v>
      </c>
    </row>
    <row r="324" spans="1:8" hidden="1" outlineLevel="2" x14ac:dyDescent="0.3">
      <c r="A324" s="18" t="s">
        <v>7</v>
      </c>
      <c r="C324" s="46"/>
      <c r="D324" s="45">
        <f t="shared" si="124"/>
        <v>0.11415347429812917</v>
      </c>
      <c r="E324" s="45">
        <f t="shared" si="124"/>
        <v>9.0810748234588345E-2</v>
      </c>
      <c r="F324" s="45">
        <f t="shared" si="124"/>
        <v>1.8287017974175868E-2</v>
      </c>
      <c r="G324" s="45">
        <f t="shared" si="124"/>
        <v>3.8027509952308636E-2</v>
      </c>
      <c r="H324" s="45">
        <f t="shared" si="124"/>
        <v>9.0129979571032637E-2</v>
      </c>
    </row>
    <row r="325" spans="1:8" hidden="1" outlineLevel="2" x14ac:dyDescent="0.3">
      <c r="A325" s="18" t="s">
        <v>8</v>
      </c>
      <c r="C325" s="46"/>
      <c r="D325" s="45">
        <f t="shared" si="124"/>
        <v>3.9863898621986582E-2</v>
      </c>
      <c r="E325" s="45">
        <f t="shared" si="124"/>
        <v>-0.12934592938405898</v>
      </c>
      <c r="F325" s="45">
        <f t="shared" si="124"/>
        <v>7.2627236332915901E-2</v>
      </c>
      <c r="G325" s="45">
        <f t="shared" si="124"/>
        <v>0.14425767507035503</v>
      </c>
      <c r="H325" s="45">
        <f t="shared" si="124"/>
        <v>-0.1955568627613492</v>
      </c>
    </row>
    <row r="326" spans="1:8" hidden="1" outlineLevel="2" x14ac:dyDescent="0.3">
      <c r="A326" s="18" t="s">
        <v>9</v>
      </c>
      <c r="C326" s="46"/>
      <c r="D326" s="45">
        <f t="shared" si="124"/>
        <v>0.13984955768405571</v>
      </c>
      <c r="E326" s="45">
        <f t="shared" si="124"/>
        <v>0.18334118223800022</v>
      </c>
      <c r="F326" s="45">
        <f t="shared" si="124"/>
        <v>-1.5079151945161406E-2</v>
      </c>
      <c r="G326" s="45">
        <f t="shared" si="124"/>
        <v>5.439427049132739E-2</v>
      </c>
      <c r="H326" s="45">
        <f t="shared" si="124"/>
        <v>0.2655461248248876</v>
      </c>
    </row>
    <row r="327" spans="1:8" hidden="1" outlineLevel="2" x14ac:dyDescent="0.3">
      <c r="A327" s="20" t="s">
        <v>10</v>
      </c>
      <c r="C327" s="46"/>
      <c r="D327" s="45">
        <f t="shared" si="124"/>
        <v>8.2467651092593686E-2</v>
      </c>
      <c r="E327" s="45">
        <f t="shared" si="124"/>
        <v>6.1392452293174138E-4</v>
      </c>
      <c r="F327" s="45">
        <f t="shared" si="124"/>
        <v>3.7359095533949338E-2</v>
      </c>
      <c r="G327" s="45">
        <f t="shared" si="124"/>
        <v>7.8483671674763889E-2</v>
      </c>
      <c r="H327" s="45">
        <f t="shared" si="124"/>
        <v>-1.9859110379155553E-2</v>
      </c>
    </row>
    <row r="328" spans="1:8" hidden="1" outlineLevel="2" x14ac:dyDescent="0.3">
      <c r="A328" s="18" t="s">
        <v>11</v>
      </c>
      <c r="C328" s="46"/>
      <c r="D328" s="45">
        <f t="shared" si="124"/>
        <v>-1.614301954153524</v>
      </c>
      <c r="E328" s="45">
        <f t="shared" si="124"/>
        <v>1.3533127328737744</v>
      </c>
      <c r="F328" s="45">
        <f t="shared" si="124"/>
        <v>6.7447223349311525</v>
      </c>
      <c r="G328" s="45">
        <f t="shared" si="124"/>
        <v>-0.22783905029574603</v>
      </c>
      <c r="H328" s="45">
        <f t="shared" si="124"/>
        <v>-2.0902165818819567</v>
      </c>
    </row>
    <row r="329" spans="1:8" hidden="1" outlineLevel="2" x14ac:dyDescent="0.3">
      <c r="A329" s="18" t="s">
        <v>12</v>
      </c>
      <c r="C329" s="46"/>
      <c r="D329" s="45">
        <f t="shared" si="124"/>
        <v>-0.148379416593587</v>
      </c>
      <c r="E329" s="45">
        <f t="shared" si="124"/>
        <v>-0.18173151257779474</v>
      </c>
      <c r="F329" s="45">
        <f t="shared" si="124"/>
        <v>0.15485098026100408</v>
      </c>
      <c r="G329" s="45">
        <f t="shared" si="124"/>
        <v>0.92556180305500568</v>
      </c>
      <c r="H329" s="45">
        <f t="shared" si="124"/>
        <v>0.40671373355081131</v>
      </c>
    </row>
    <row r="330" spans="1:8" hidden="1" outlineLevel="2" x14ac:dyDescent="0.3">
      <c r="A330" s="18" t="s">
        <v>13</v>
      </c>
      <c r="C330" s="46"/>
      <c r="D330" s="45" t="str">
        <f t="shared" si="124"/>
        <v/>
      </c>
      <c r="E330" s="45" t="str">
        <f t="shared" si="124"/>
        <v/>
      </c>
      <c r="F330" s="45" t="str">
        <f t="shared" si="124"/>
        <v/>
      </c>
      <c r="G330" s="45" t="str">
        <f t="shared" si="124"/>
        <v/>
      </c>
      <c r="H330" s="45" t="str">
        <f t="shared" si="124"/>
        <v/>
      </c>
    </row>
    <row r="331" spans="1:8" hidden="1" outlineLevel="2" x14ac:dyDescent="0.3">
      <c r="A331" s="18" t="s">
        <v>14</v>
      </c>
      <c r="C331" s="46"/>
      <c r="D331" s="45">
        <f t="shared" si="124"/>
        <v>5.8391955190548073E-2</v>
      </c>
      <c r="E331" s="45">
        <f t="shared" si="124"/>
        <v>-0.36227798446971426</v>
      </c>
      <c r="F331" s="45">
        <f t="shared" si="124"/>
        <v>-0.75347324918025871</v>
      </c>
      <c r="G331" s="45">
        <f t="shared" si="124"/>
        <v>0.35314268653895931</v>
      </c>
      <c r="H331" s="45">
        <f t="shared" si="124"/>
        <v>-0.15408940484644262</v>
      </c>
    </row>
    <row r="332" spans="1:8" hidden="1" outlineLevel="2" x14ac:dyDescent="0.3">
      <c r="A332" s="18" t="s">
        <v>15</v>
      </c>
      <c r="C332" s="46"/>
      <c r="D332" s="45" t="str">
        <f t="shared" si="124"/>
        <v/>
      </c>
      <c r="E332" s="45" t="str">
        <f t="shared" si="124"/>
        <v/>
      </c>
      <c r="F332" s="45" t="str">
        <f t="shared" si="124"/>
        <v/>
      </c>
      <c r="G332" s="45" t="str">
        <f t="shared" si="124"/>
        <v/>
      </c>
      <c r="H332" s="45" t="str">
        <f t="shared" si="124"/>
        <v/>
      </c>
    </row>
    <row r="333" spans="1:8" hidden="1" outlineLevel="2" x14ac:dyDescent="0.3">
      <c r="A333" s="18" t="s">
        <v>16</v>
      </c>
      <c r="C333" s="46"/>
      <c r="D333" s="45">
        <f t="shared" si="124"/>
        <v>0.43779792027946063</v>
      </c>
      <c r="E333" s="45">
        <f t="shared" si="124"/>
        <v>-9.3271391897883471E-2</v>
      </c>
      <c r="F333" s="45">
        <f t="shared" si="124"/>
        <v>0.12138490136330971</v>
      </c>
      <c r="G333" s="45">
        <f t="shared" si="124"/>
        <v>0.26632684062631595</v>
      </c>
      <c r="H333" s="45">
        <f t="shared" si="124"/>
        <v>-5.441022589780975E-2</v>
      </c>
    </row>
    <row r="334" spans="1:8" hidden="1" outlineLevel="2" x14ac:dyDescent="0.3">
      <c r="A334" s="18" t="s">
        <v>17</v>
      </c>
      <c r="C334" s="46"/>
      <c r="D334" s="45">
        <f t="shared" si="124"/>
        <v>-1.861097527943812</v>
      </c>
      <c r="E334" s="45">
        <f t="shared" si="124"/>
        <v>-0.99657563934493276</v>
      </c>
      <c r="F334" s="45">
        <f t="shared" si="124"/>
        <v>84.42795213449736</v>
      </c>
      <c r="G334" s="45">
        <f t="shared" si="124"/>
        <v>0.11707707636282039</v>
      </c>
      <c r="H334" s="45">
        <f t="shared" si="124"/>
        <v>-5.921186643815024E-3</v>
      </c>
    </row>
    <row r="335" spans="1:8" hidden="1" outlineLevel="2" x14ac:dyDescent="0.3">
      <c r="A335" s="18" t="s">
        <v>18</v>
      </c>
      <c r="C335" s="46"/>
      <c r="D335" s="45">
        <f t="shared" si="124"/>
        <v>0.24101393262332582</v>
      </c>
      <c r="E335" s="45">
        <f t="shared" si="124"/>
        <v>2.1851448628633641E-2</v>
      </c>
      <c r="F335" s="45">
        <f t="shared" si="124"/>
        <v>1.4231930990317831E-2</v>
      </c>
      <c r="G335" s="45">
        <f t="shared" si="124"/>
        <v>-9.0489698370443961E-4</v>
      </c>
      <c r="H335" s="45">
        <f t="shared" si="124"/>
        <v>0.18266047604230407</v>
      </c>
    </row>
    <row r="336" spans="1:8" hidden="1" outlineLevel="2" x14ac:dyDescent="0.3">
      <c r="A336" s="18" t="s">
        <v>19</v>
      </c>
      <c r="C336" s="46"/>
      <c r="D336" s="45" t="str">
        <f t="shared" si="124"/>
        <v/>
      </c>
      <c r="E336" s="45" t="str">
        <f t="shared" si="124"/>
        <v/>
      </c>
      <c r="F336" s="45" t="str">
        <f t="shared" si="124"/>
        <v/>
      </c>
      <c r="G336" s="45" t="str">
        <f t="shared" si="124"/>
        <v/>
      </c>
      <c r="H336" s="45" t="str">
        <f t="shared" si="124"/>
        <v/>
      </c>
    </row>
    <row r="337" spans="1:8" hidden="1" outlineLevel="2" x14ac:dyDescent="0.3">
      <c r="A337" s="18" t="s">
        <v>20</v>
      </c>
      <c r="C337" s="46"/>
      <c r="D337" s="45">
        <f t="shared" si="124"/>
        <v>0.1009760397138324</v>
      </c>
      <c r="E337" s="45">
        <f t="shared" si="124"/>
        <v>-4.6625621555077768E-2</v>
      </c>
      <c r="F337" s="45">
        <f t="shared" si="124"/>
        <v>-8.4983045785485989E-2</v>
      </c>
      <c r="G337" s="45">
        <f t="shared" si="124"/>
        <v>-4.7323071092103319E-2</v>
      </c>
      <c r="H337" s="45">
        <f t="shared" si="124"/>
        <v>-0.15730289512819928</v>
      </c>
    </row>
    <row r="338" spans="1:8" hidden="1" outlineLevel="2" x14ac:dyDescent="0.3">
      <c r="A338" s="18" t="s">
        <v>21</v>
      </c>
      <c r="C338" s="46"/>
      <c r="D338" s="45">
        <f t="shared" si="124"/>
        <v>9.6266243849426836E-2</v>
      </c>
      <c r="E338" s="45">
        <f t="shared" si="124"/>
        <v>-0.19219802324053847</v>
      </c>
      <c r="F338" s="45">
        <f t="shared" si="124"/>
        <v>0.21844321254300025</v>
      </c>
      <c r="G338" s="45">
        <f t="shared" si="124"/>
        <v>-1.3057944847269853E-2</v>
      </c>
      <c r="H338" s="45">
        <f t="shared" si="124"/>
        <v>-0.12607248615566158</v>
      </c>
    </row>
    <row r="339" spans="1:8" hidden="1" outlineLevel="2" x14ac:dyDescent="0.3">
      <c r="A339" s="18" t="s">
        <v>22</v>
      </c>
      <c r="C339" s="46"/>
      <c r="D339" s="45">
        <f t="shared" si="124"/>
        <v>9.8557014470837645E-2</v>
      </c>
      <c r="E339" s="45">
        <f t="shared" si="124"/>
        <v>-3.6487740565235627E-2</v>
      </c>
      <c r="F339" s="45">
        <f t="shared" si="124"/>
        <v>0.24056269297160382</v>
      </c>
      <c r="G339" s="45">
        <f t="shared" si="124"/>
        <v>-0.11061617267765678</v>
      </c>
      <c r="H339" s="45">
        <f t="shared" si="124"/>
        <v>6.6272939066226222E-2</v>
      </c>
    </row>
    <row r="340" spans="1:8" hidden="1" outlineLevel="2" x14ac:dyDescent="0.3">
      <c r="A340" s="18" t="s">
        <v>23</v>
      </c>
      <c r="C340" s="46"/>
      <c r="D340" s="45">
        <f t="shared" si="124"/>
        <v>-0.38680739866158442</v>
      </c>
      <c r="E340" s="45">
        <f t="shared" si="124"/>
        <v>0.16831294098686667</v>
      </c>
      <c r="F340" s="45">
        <f t="shared" si="124"/>
        <v>-1.5159910223267126E-2</v>
      </c>
      <c r="G340" s="45">
        <f t="shared" si="124"/>
        <v>0.23026976465927729</v>
      </c>
      <c r="H340" s="45">
        <f t="shared" si="124"/>
        <v>-0.17737211406258746</v>
      </c>
    </row>
    <row r="341" spans="1:8" hidden="1" outlineLevel="2" x14ac:dyDescent="0.3">
      <c r="A341" s="20" t="s">
        <v>24</v>
      </c>
      <c r="C341" s="46"/>
      <c r="D341" s="45">
        <f t="shared" si="124"/>
        <v>0.10911715168374814</v>
      </c>
      <c r="E341" s="45">
        <f t="shared" si="124"/>
        <v>9.3053066546795238E-2</v>
      </c>
      <c r="F341" s="45">
        <f t="shared" si="124"/>
        <v>-0.11758970281062131</v>
      </c>
      <c r="G341" s="45">
        <f t="shared" si="124"/>
        <v>0.15451038295692121</v>
      </c>
      <c r="H341" s="45">
        <f t="shared" si="124"/>
        <v>5.0320055418244802E-3</v>
      </c>
    </row>
    <row r="342" spans="1:8" hidden="1" outlineLevel="2" x14ac:dyDescent="0.3">
      <c r="A342" s="18" t="s">
        <v>25</v>
      </c>
      <c r="C342" s="46"/>
      <c r="D342" s="45">
        <f t="shared" si="124"/>
        <v>0.15962482214653217</v>
      </c>
      <c r="E342" s="45">
        <f t="shared" si="124"/>
        <v>4.0385537365541957E-2</v>
      </c>
      <c r="F342" s="45">
        <f t="shared" si="124"/>
        <v>-3.0106074379688041E-2</v>
      </c>
      <c r="G342" s="45">
        <f t="shared" si="124"/>
        <v>7.1304179309863214E-2</v>
      </c>
      <c r="H342" s="45">
        <f t="shared" si="124"/>
        <v>1.8820321365944137E-2</v>
      </c>
    </row>
    <row r="343" spans="1:8" hidden="1" outlineLevel="2" x14ac:dyDescent="0.3">
      <c r="A343" s="20" t="s">
        <v>26</v>
      </c>
      <c r="C343" s="46"/>
      <c r="D343" s="45">
        <f t="shared" si="124"/>
        <v>2.420715383716443E-2</v>
      </c>
      <c r="E343" s="45">
        <f t="shared" si="124"/>
        <v>0.19330070120011711</v>
      </c>
      <c r="F343" s="45">
        <f t="shared" si="124"/>
        <v>-0.26276823042481279</v>
      </c>
      <c r="G343" s="45">
        <f t="shared" si="124"/>
        <v>0.33616711829046575</v>
      </c>
      <c r="H343" s="45">
        <f t="shared" si="124"/>
        <v>-1.9103646669660912E-2</v>
      </c>
    </row>
    <row r="344" spans="1:8" hidden="1" outlineLevel="2" x14ac:dyDescent="0.3">
      <c r="A344" s="18" t="s">
        <v>27</v>
      </c>
      <c r="C344" s="46"/>
      <c r="D344" s="45">
        <f t="shared" si="124"/>
        <v>-0.39992379958932456</v>
      </c>
      <c r="E344" s="45">
        <f t="shared" si="124"/>
        <v>-0.80660283741787686</v>
      </c>
      <c r="F344" s="45">
        <f t="shared" si="124"/>
        <v>6.8932553373865044</v>
      </c>
      <c r="G344" s="45">
        <f t="shared" si="124"/>
        <v>-0.35427012156059412</v>
      </c>
      <c r="H344" s="45">
        <f t="shared" si="124"/>
        <v>-0.1204416800766358</v>
      </c>
    </row>
    <row r="345" spans="1:8" hidden="1" outlineLevel="2" x14ac:dyDescent="0.3">
      <c r="A345" s="18" t="s">
        <v>28</v>
      </c>
      <c r="C345" s="46"/>
      <c r="D345" s="45" t="str">
        <f t="shared" si="124"/>
        <v/>
      </c>
      <c r="E345" s="45" t="str">
        <f t="shared" si="124"/>
        <v/>
      </c>
      <c r="F345" s="45" t="str">
        <f t="shared" si="124"/>
        <v/>
      </c>
      <c r="G345" s="45" t="str">
        <f t="shared" si="124"/>
        <v/>
      </c>
      <c r="H345" s="45" t="str">
        <f t="shared" si="124"/>
        <v/>
      </c>
    </row>
    <row r="346" spans="1:8" hidden="1" outlineLevel="2" x14ac:dyDescent="0.3">
      <c r="A346" s="18" t="s">
        <v>29</v>
      </c>
      <c r="C346" s="46"/>
      <c r="D346" s="45">
        <f t="shared" si="124"/>
        <v>-9.1217122871039114E-2</v>
      </c>
      <c r="E346" s="45">
        <f t="shared" si="124"/>
        <v>0.39210818906643019</v>
      </c>
      <c r="F346" s="45">
        <f t="shared" si="124"/>
        <v>-3.7228203197271492E-3</v>
      </c>
      <c r="G346" s="45">
        <f t="shared" si="124"/>
        <v>6.0040113248431837E-2</v>
      </c>
      <c r="H346" s="45">
        <f t="shared" si="124"/>
        <v>-3.9151453451254925E-3</v>
      </c>
    </row>
    <row r="347" spans="1:8" hidden="1" outlineLevel="2" x14ac:dyDescent="0.3">
      <c r="A347" s="20" t="s">
        <v>30</v>
      </c>
      <c r="C347" s="46"/>
      <c r="D347" s="45">
        <f t="shared" si="124"/>
        <v>8.0838253272430549E-4</v>
      </c>
      <c r="E347" s="45">
        <f t="shared" si="124"/>
        <v>-0.24340255676188483</v>
      </c>
      <c r="F347" s="45">
        <f t="shared" si="124"/>
        <v>-0.36001936633022069</v>
      </c>
      <c r="G347" s="45">
        <f t="shared" si="124"/>
        <v>0.69048450063095079</v>
      </c>
      <c r="H347" s="45">
        <f t="shared" si="124"/>
        <v>-7.5618750679194546E-2</v>
      </c>
    </row>
    <row r="348" spans="1:8" hidden="1" outlineLevel="2" x14ac:dyDescent="0.3">
      <c r="A348" s="18" t="s">
        <v>31</v>
      </c>
      <c r="C348" s="46"/>
      <c r="D348" s="45">
        <f t="shared" si="124"/>
        <v>-0.50893735177070398</v>
      </c>
      <c r="E348" s="45">
        <f t="shared" si="124"/>
        <v>3.5356199537609418</v>
      </c>
      <c r="F348" s="45">
        <f t="shared" si="124"/>
        <v>-6.0303853500486282E-2</v>
      </c>
      <c r="G348" s="45">
        <f t="shared" si="124"/>
        <v>3.0567961103757924E-3</v>
      </c>
      <c r="H348" s="45">
        <f t="shared" si="124"/>
        <v>8.9490891648808635E-2</v>
      </c>
    </row>
    <row r="349" spans="1:8" hidden="1" outlineLevel="2" x14ac:dyDescent="0.3">
      <c r="A349" s="18" t="s">
        <v>32</v>
      </c>
      <c r="C349" s="46"/>
      <c r="D349" s="45" t="str">
        <f t="shared" si="124"/>
        <v/>
      </c>
      <c r="E349" s="45" t="str">
        <f t="shared" si="124"/>
        <v/>
      </c>
      <c r="F349" s="45" t="str">
        <f t="shared" si="124"/>
        <v/>
      </c>
      <c r="G349" s="45" t="str">
        <f t="shared" si="124"/>
        <v/>
      </c>
      <c r="H349" s="45" t="str">
        <f t="shared" si="124"/>
        <v/>
      </c>
    </row>
    <row r="350" spans="1:8" hidden="1" outlineLevel="2" x14ac:dyDescent="0.3">
      <c r="A350" s="18" t="s">
        <v>33</v>
      </c>
      <c r="C350" s="46"/>
      <c r="D350" s="45" t="str">
        <f t="shared" si="124"/>
        <v/>
      </c>
      <c r="E350" s="45" t="str">
        <f t="shared" si="124"/>
        <v/>
      </c>
      <c r="F350" s="45" t="str">
        <f t="shared" si="124"/>
        <v/>
      </c>
      <c r="G350" s="45" t="str">
        <f t="shared" si="124"/>
        <v/>
      </c>
      <c r="H350" s="45" t="str">
        <f t="shared" si="124"/>
        <v/>
      </c>
    </row>
    <row r="351" spans="1:8" hidden="1" outlineLevel="2" x14ac:dyDescent="0.3">
      <c r="A351" s="18" t="s">
        <v>34</v>
      </c>
      <c r="C351" s="46"/>
      <c r="D351" s="45" t="str">
        <f t="shared" si="124"/>
        <v/>
      </c>
      <c r="E351" s="45" t="str">
        <f t="shared" si="124"/>
        <v/>
      </c>
      <c r="F351" s="45" t="str">
        <f t="shared" si="124"/>
        <v/>
      </c>
      <c r="G351" s="45" t="str">
        <f t="shared" si="124"/>
        <v/>
      </c>
      <c r="H351" s="45" t="str">
        <f t="shared" si="124"/>
        <v/>
      </c>
    </row>
    <row r="352" spans="1:8" hidden="1" outlineLevel="2" x14ac:dyDescent="0.3">
      <c r="A352" s="18" t="s">
        <v>35</v>
      </c>
      <c r="C352" s="46"/>
      <c r="D352" s="45">
        <f t="shared" si="124"/>
        <v>-0.50464032244149326</v>
      </c>
      <c r="E352" s="45">
        <f t="shared" si="124"/>
        <v>1.3919099744656918</v>
      </c>
      <c r="F352" s="45">
        <f t="shared" si="124"/>
        <v>-0.20312773159341502</v>
      </c>
      <c r="G352" s="45">
        <f t="shared" si="124"/>
        <v>0.10906989213469842</v>
      </c>
      <c r="H352" s="45">
        <f t="shared" si="124"/>
        <v>0.12458810615649685</v>
      </c>
    </row>
    <row r="353" spans="1:8" hidden="1" outlineLevel="2" x14ac:dyDescent="0.3">
      <c r="A353" s="18" t="s">
        <v>36</v>
      </c>
      <c r="C353" s="46"/>
      <c r="D353" s="45" t="str">
        <f t="shared" si="124"/>
        <v/>
      </c>
      <c r="E353" s="45" t="str">
        <f t="shared" si="124"/>
        <v/>
      </c>
      <c r="F353" s="45" t="str">
        <f t="shared" si="124"/>
        <v/>
      </c>
      <c r="G353" s="45" t="str">
        <f t="shared" si="124"/>
        <v/>
      </c>
      <c r="H353" s="45" t="str">
        <f t="shared" si="124"/>
        <v/>
      </c>
    </row>
    <row r="354" spans="1:8" hidden="1" outlineLevel="2" x14ac:dyDescent="0.3">
      <c r="A354" s="18" t="s">
        <v>37</v>
      </c>
      <c r="C354" s="46"/>
      <c r="D354" s="45" t="str">
        <f t="shared" si="124"/>
        <v/>
      </c>
      <c r="E354" s="45" t="str">
        <f t="shared" si="124"/>
        <v/>
      </c>
      <c r="F354" s="45" t="str">
        <f t="shared" si="124"/>
        <v/>
      </c>
      <c r="G354" s="45" t="str">
        <f t="shared" si="124"/>
        <v/>
      </c>
      <c r="H354" s="45">
        <f t="shared" si="124"/>
        <v>-1</v>
      </c>
    </row>
    <row r="355" spans="1:8" hidden="1" outlineLevel="2" x14ac:dyDescent="0.3">
      <c r="A355" s="20" t="s">
        <v>38</v>
      </c>
      <c r="C355" s="46"/>
      <c r="D355" s="45">
        <f t="shared" si="124"/>
        <v>-0.53890683016522256</v>
      </c>
      <c r="E355" s="45">
        <f t="shared" si="124"/>
        <v>19.597961592673691</v>
      </c>
      <c r="F355" s="45">
        <f t="shared" si="124"/>
        <v>6.3965556490295672E-2</v>
      </c>
      <c r="G355" s="45">
        <f t="shared" si="124"/>
        <v>-7.5463955172648145E-2</v>
      </c>
      <c r="H355" s="45">
        <f t="shared" si="124"/>
        <v>7.3173376123763845E-2</v>
      </c>
    </row>
    <row r="356" spans="1:8" hidden="1" outlineLevel="2" x14ac:dyDescent="0.3">
      <c r="A356" s="20" t="s">
        <v>39</v>
      </c>
      <c r="C356" s="46"/>
      <c r="D356" s="45">
        <f t="shared" si="124"/>
        <v>-8.6594955244689853E-3</v>
      </c>
      <c r="E356" s="45">
        <f t="shared" si="124"/>
        <v>-8.1510566557749575E-2</v>
      </c>
      <c r="F356" s="45">
        <f t="shared" si="124"/>
        <v>-0.28243855324431566</v>
      </c>
      <c r="G356" s="45">
        <f t="shared" si="124"/>
        <v>0.48267187438039305</v>
      </c>
      <c r="H356" s="45">
        <f t="shared" si="124"/>
        <v>-5.0445973257595367E-2</v>
      </c>
    </row>
    <row r="357" spans="1:8" hidden="1" outlineLevel="2" x14ac:dyDescent="0.3">
      <c r="A357" s="18" t="s">
        <v>40</v>
      </c>
      <c r="C357" s="46"/>
      <c r="D357" s="45">
        <f t="shared" si="124"/>
        <v>-0.59183114415039451</v>
      </c>
      <c r="E357" s="45">
        <f t="shared" si="124"/>
        <v>-0.23650284773754571</v>
      </c>
      <c r="F357" s="45">
        <f t="shared" si="124"/>
        <v>16.953818339997415</v>
      </c>
      <c r="G357" s="45">
        <f t="shared" si="124"/>
        <v>-0.84093684870857432</v>
      </c>
      <c r="H357" s="45">
        <f t="shared" si="124"/>
        <v>-0.5500049992333822</v>
      </c>
    </row>
    <row r="358" spans="1:8" hidden="1" outlineLevel="2" x14ac:dyDescent="0.3">
      <c r="A358" s="18" t="s">
        <v>41</v>
      </c>
      <c r="C358" s="46"/>
      <c r="D358" s="45">
        <f t="shared" si="124"/>
        <v>-0.66110162557104502</v>
      </c>
      <c r="E358" s="45">
        <f t="shared" si="124"/>
        <v>11.082310607065283</v>
      </c>
      <c r="F358" s="45">
        <f t="shared" si="124"/>
        <v>-1</v>
      </c>
      <c r="G358" s="45" t="str">
        <f t="shared" si="124"/>
        <v/>
      </c>
      <c r="H358" s="45" t="str">
        <f t="shared" si="124"/>
        <v/>
      </c>
    </row>
    <row r="359" spans="1:8" hidden="1" outlineLevel="2" x14ac:dyDescent="0.3">
      <c r="A359" s="18" t="s">
        <v>42</v>
      </c>
      <c r="C359" s="46"/>
      <c r="D359" s="45" t="str">
        <f t="shared" si="124"/>
        <v/>
      </c>
      <c r="E359" s="45" t="str">
        <f t="shared" si="124"/>
        <v/>
      </c>
      <c r="F359" s="45" t="str">
        <f t="shared" si="124"/>
        <v/>
      </c>
      <c r="G359" s="45">
        <f t="shared" si="124"/>
        <v>-0.84774512627855381</v>
      </c>
      <c r="H359" s="45">
        <f t="shared" si="124"/>
        <v>4.9350372218266774</v>
      </c>
    </row>
    <row r="360" spans="1:8" hidden="1" outlineLevel="2" x14ac:dyDescent="0.3">
      <c r="A360" s="18" t="s">
        <v>43</v>
      </c>
      <c r="C360" s="46"/>
      <c r="D360" s="45">
        <f t="shared" si="124"/>
        <v>0.42569869600723975</v>
      </c>
      <c r="E360" s="45">
        <f t="shared" si="124"/>
        <v>-0.31759080177381982</v>
      </c>
      <c r="F360" s="45">
        <f t="shared" si="124"/>
        <v>1.3048406582877092</v>
      </c>
      <c r="G360" s="45">
        <f t="shared" si="124"/>
        <v>-0.25682452828324398</v>
      </c>
      <c r="H360" s="45">
        <f t="shared" si="124"/>
        <v>-0.23819334351901722</v>
      </c>
    </row>
    <row r="361" spans="1:8" hidden="1" outlineLevel="2" x14ac:dyDescent="0.3">
      <c r="A361" s="18" t="s">
        <v>44</v>
      </c>
      <c r="C361" s="46"/>
      <c r="D361" s="45">
        <f t="shared" si="124"/>
        <v>-0.85978548814284983</v>
      </c>
      <c r="E361" s="45">
        <f t="shared" si="124"/>
        <v>24.770262528019451</v>
      </c>
      <c r="F361" s="45">
        <f t="shared" si="124"/>
        <v>-1</v>
      </c>
      <c r="G361" s="45" t="str">
        <f t="shared" si="124"/>
        <v/>
      </c>
      <c r="H361" s="45" t="str">
        <f t="shared" si="124"/>
        <v/>
      </c>
    </row>
    <row r="362" spans="1:8" hidden="1" outlineLevel="2" x14ac:dyDescent="0.3">
      <c r="A362" s="18" t="s">
        <v>45</v>
      </c>
      <c r="C362" s="46"/>
      <c r="D362" s="45" t="str">
        <f t="shared" si="124"/>
        <v/>
      </c>
      <c r="E362" s="45" t="str">
        <f t="shared" si="124"/>
        <v/>
      </c>
      <c r="F362" s="45" t="str">
        <f t="shared" si="124"/>
        <v/>
      </c>
      <c r="G362" s="45" t="str">
        <f t="shared" si="124"/>
        <v/>
      </c>
      <c r="H362" s="45" t="str">
        <f t="shared" si="124"/>
        <v/>
      </c>
    </row>
    <row r="363" spans="1:8" hidden="1" outlineLevel="2" x14ac:dyDescent="0.3">
      <c r="A363" s="18" t="s">
        <v>46</v>
      </c>
      <c r="C363" s="46"/>
      <c r="D363" s="45" t="str">
        <f t="shared" si="124"/>
        <v/>
      </c>
      <c r="E363" s="45" t="str">
        <f t="shared" si="124"/>
        <v/>
      </c>
      <c r="F363" s="45" t="str">
        <f t="shared" si="124"/>
        <v/>
      </c>
      <c r="G363" s="45">
        <f t="shared" si="124"/>
        <v>3.4838117824266917</v>
      </c>
      <c r="H363" s="45">
        <f t="shared" si="124"/>
        <v>1.297909704420543</v>
      </c>
    </row>
    <row r="364" spans="1:8" hidden="1" outlineLevel="2" x14ac:dyDescent="0.3">
      <c r="A364" s="20" t="s">
        <v>162</v>
      </c>
      <c r="C364" s="46"/>
      <c r="D364" s="45">
        <f t="shared" si="124"/>
        <v>0.79995356134089413</v>
      </c>
      <c r="E364" s="45">
        <f t="shared" si="124"/>
        <v>-0.67228820244059406</v>
      </c>
      <c r="F364" s="45">
        <f t="shared" si="124"/>
        <v>-6.8123114560128926</v>
      </c>
      <c r="G364" s="45">
        <f t="shared" si="124"/>
        <v>-2.2387754132798667</v>
      </c>
      <c r="H364" s="45">
        <f t="shared" si="124"/>
        <v>-0.16658283333365853</v>
      </c>
    </row>
    <row r="365" spans="1:8" hidden="1" outlineLevel="2" x14ac:dyDescent="0.3">
      <c r="A365" s="18" t="s">
        <v>48</v>
      </c>
      <c r="C365" s="46"/>
      <c r="D365" s="45" t="str">
        <f t="shared" si="124"/>
        <v/>
      </c>
      <c r="E365" s="45" t="str">
        <f t="shared" si="124"/>
        <v/>
      </c>
      <c r="F365" s="45" t="str">
        <f t="shared" si="124"/>
        <v/>
      </c>
      <c r="G365" s="45" t="str">
        <f t="shared" si="124"/>
        <v/>
      </c>
      <c r="H365" s="45" t="str">
        <f t="shared" si="124"/>
        <v/>
      </c>
    </row>
    <row r="366" spans="1:8" hidden="1" outlineLevel="2" x14ac:dyDescent="0.3">
      <c r="A366" s="20" t="s">
        <v>163</v>
      </c>
      <c r="C366" s="46"/>
      <c r="D366" s="45">
        <f t="shared" si="124"/>
        <v>-3.1996327718238571E-2</v>
      </c>
      <c r="E366" s="45">
        <f t="shared" si="124"/>
        <v>-4.9806899696145601E-2</v>
      </c>
      <c r="F366" s="45">
        <f t="shared" si="124"/>
        <v>-0.1615819507679086</v>
      </c>
      <c r="G366" s="45">
        <f t="shared" si="124"/>
        <v>0.13348827387621176</v>
      </c>
      <c r="H366" s="45">
        <f t="shared" si="124"/>
        <v>-3.4160531732462696E-2</v>
      </c>
    </row>
    <row r="367" spans="1:8" hidden="1" outlineLevel="2" x14ac:dyDescent="0.3">
      <c r="A367" s="18" t="s">
        <v>49</v>
      </c>
      <c r="C367" s="46"/>
      <c r="D367" s="45">
        <f t="shared" si="124"/>
        <v>-0.21377069566574158</v>
      </c>
      <c r="E367" s="45">
        <f t="shared" si="124"/>
        <v>0.30598225294203174</v>
      </c>
      <c r="F367" s="45">
        <f t="shared" si="124"/>
        <v>-0.45531289807651754</v>
      </c>
      <c r="G367" s="45">
        <f t="shared" si="124"/>
        <v>0.39828131842952752</v>
      </c>
      <c r="H367" s="45">
        <f t="shared" si="124"/>
        <v>-0.1929596712824736</v>
      </c>
    </row>
    <row r="368" spans="1:8" hidden="1" outlineLevel="2" x14ac:dyDescent="0.3">
      <c r="A368" s="20" t="s">
        <v>50</v>
      </c>
      <c r="C368" s="46"/>
      <c r="D368" s="45">
        <f t="shared" si="124"/>
        <v>5.5553767468542681E-2</v>
      </c>
      <c r="E368" s="45">
        <f t="shared" si="124"/>
        <v>-0.17744653337730099</v>
      </c>
      <c r="F368" s="45">
        <f t="shared" si="124"/>
        <v>5.7256572758950242E-3</v>
      </c>
      <c r="G368" s="45">
        <f t="shared" si="124"/>
        <v>5.1803686578101749E-2</v>
      </c>
      <c r="H368" s="45">
        <f t="shared" si="124"/>
        <v>3.0963541743645573E-2</v>
      </c>
    </row>
    <row r="369" spans="1:8" hidden="1" outlineLevel="1" collapsed="1" x14ac:dyDescent="0.3"/>
    <row r="370" spans="1:8" collapsed="1" x14ac:dyDescent="0.3"/>
    <row r="371" spans="1:8" ht="15.6" x14ac:dyDescent="0.3">
      <c r="A371" s="37" t="s">
        <v>188</v>
      </c>
      <c r="B371" s="37"/>
      <c r="C371" s="37"/>
      <c r="D371" s="40"/>
      <c r="E371" s="40"/>
      <c r="F371" s="40"/>
      <c r="G371" s="40"/>
      <c r="H371" s="40"/>
    </row>
    <row r="372" spans="1:8" hidden="1" outlineLevel="1" x14ac:dyDescent="0.3"/>
    <row r="373" spans="1:8" hidden="1" outlineLevel="2" x14ac:dyDescent="0.3">
      <c r="A373" s="44" t="s">
        <v>186</v>
      </c>
      <c r="B373" s="43"/>
      <c r="C373" s="43"/>
      <c r="D373" s="43"/>
      <c r="E373" s="43"/>
      <c r="F373" s="43"/>
      <c r="G373" s="43"/>
      <c r="H373" s="43"/>
    </row>
    <row r="374" spans="1:8" hidden="1" outlineLevel="3" x14ac:dyDescent="0.3"/>
    <row r="375" spans="1:8" hidden="1" outlineLevel="3" x14ac:dyDescent="0.3">
      <c r="A375" s="20" t="s">
        <v>52</v>
      </c>
    </row>
    <row r="376" spans="1:8" hidden="1" outlineLevel="3" x14ac:dyDescent="0.3">
      <c r="A376" s="18" t="s">
        <v>54</v>
      </c>
      <c r="C376" s="45">
        <f>C69/C$105</f>
        <v>0</v>
      </c>
      <c r="D376" s="45">
        <f t="shared" ref="D376:H376" si="125">D69/D$105</f>
        <v>0</v>
      </c>
      <c r="E376" s="45">
        <f t="shared" si="125"/>
        <v>0</v>
      </c>
      <c r="F376" s="45">
        <f t="shared" si="125"/>
        <v>0</v>
      </c>
      <c r="G376" s="45">
        <f t="shared" si="125"/>
        <v>0</v>
      </c>
      <c r="H376" s="45">
        <f t="shared" si="125"/>
        <v>0</v>
      </c>
    </row>
    <row r="377" spans="1:8" hidden="1" outlineLevel="3" x14ac:dyDescent="0.3">
      <c r="A377" s="18" t="s">
        <v>55</v>
      </c>
      <c r="C377" s="45">
        <f t="shared" ref="C377:H412" si="126">C70/C$105</f>
        <v>0</v>
      </c>
      <c r="D377" s="45">
        <f t="shared" si="126"/>
        <v>0</v>
      </c>
      <c r="E377" s="45">
        <f t="shared" si="126"/>
        <v>0</v>
      </c>
      <c r="F377" s="45">
        <f t="shared" si="126"/>
        <v>0</v>
      </c>
      <c r="G377" s="45">
        <f t="shared" si="126"/>
        <v>0</v>
      </c>
      <c r="H377" s="45">
        <f t="shared" si="126"/>
        <v>0</v>
      </c>
    </row>
    <row r="378" spans="1:8" hidden="1" outlineLevel="3" x14ac:dyDescent="0.3">
      <c r="A378" s="18" t="s">
        <v>56</v>
      </c>
      <c r="C378" s="45">
        <f t="shared" si="126"/>
        <v>0</v>
      </c>
      <c r="D378" s="45">
        <f t="shared" si="126"/>
        <v>0</v>
      </c>
      <c r="E378" s="45">
        <f t="shared" si="126"/>
        <v>0</v>
      </c>
      <c r="F378" s="45">
        <f t="shared" si="126"/>
        <v>0</v>
      </c>
      <c r="G378" s="45">
        <f t="shared" si="126"/>
        <v>0</v>
      </c>
      <c r="H378" s="45">
        <f t="shared" si="126"/>
        <v>0</v>
      </c>
    </row>
    <row r="379" spans="1:8" hidden="1" outlineLevel="3" x14ac:dyDescent="0.3">
      <c r="A379" s="29" t="s">
        <v>53</v>
      </c>
      <c r="C379" s="45">
        <f t="shared" si="126"/>
        <v>0</v>
      </c>
      <c r="D379" s="45">
        <f t="shared" si="126"/>
        <v>0</v>
      </c>
      <c r="E379" s="45">
        <f t="shared" si="126"/>
        <v>0</v>
      </c>
      <c r="F379" s="45">
        <f t="shared" si="126"/>
        <v>0</v>
      </c>
      <c r="G379" s="45">
        <f t="shared" si="126"/>
        <v>0</v>
      </c>
      <c r="H379" s="45">
        <f t="shared" si="126"/>
        <v>0</v>
      </c>
    </row>
    <row r="380" spans="1:8" hidden="1" outlineLevel="3" x14ac:dyDescent="0.3">
      <c r="A380" s="18" t="s">
        <v>58</v>
      </c>
      <c r="C380" s="45">
        <f t="shared" si="126"/>
        <v>0</v>
      </c>
      <c r="D380" s="45">
        <f t="shared" si="126"/>
        <v>0</v>
      </c>
      <c r="E380" s="45">
        <f t="shared" si="126"/>
        <v>0</v>
      </c>
      <c r="F380" s="45">
        <f t="shared" si="126"/>
        <v>0</v>
      </c>
      <c r="G380" s="45">
        <f t="shared" si="126"/>
        <v>0</v>
      </c>
      <c r="H380" s="45">
        <f t="shared" si="126"/>
        <v>0</v>
      </c>
    </row>
    <row r="381" spans="1:8" hidden="1" outlineLevel="3" x14ac:dyDescent="0.3">
      <c r="A381" s="18" t="s">
        <v>59</v>
      </c>
      <c r="C381" s="45">
        <f t="shared" si="126"/>
        <v>1.8747209687367543E-3</v>
      </c>
      <c r="D381" s="45">
        <f t="shared" si="126"/>
        <v>1.1752777830673605E-3</v>
      </c>
      <c r="E381" s="45">
        <f t="shared" si="126"/>
        <v>2.5687532268688158E-3</v>
      </c>
      <c r="F381" s="45">
        <f t="shared" si="126"/>
        <v>2.0393622583685855E-3</v>
      </c>
      <c r="G381" s="45">
        <f t="shared" si="126"/>
        <v>1.1936616744949934E-3</v>
      </c>
      <c r="H381" s="45">
        <f t="shared" si="126"/>
        <v>1.3352720058112894E-3</v>
      </c>
    </row>
    <row r="382" spans="1:8" hidden="1" outlineLevel="3" x14ac:dyDescent="0.3">
      <c r="A382" s="18" t="s">
        <v>60</v>
      </c>
      <c r="C382" s="45">
        <f t="shared" si="126"/>
        <v>0</v>
      </c>
      <c r="D382" s="45">
        <f t="shared" si="126"/>
        <v>0</v>
      </c>
      <c r="E382" s="45">
        <f t="shared" si="126"/>
        <v>0</v>
      </c>
      <c r="F382" s="45">
        <f t="shared" si="126"/>
        <v>0</v>
      </c>
      <c r="G382" s="45">
        <f t="shared" si="126"/>
        <v>0</v>
      </c>
      <c r="H382" s="45">
        <f t="shared" si="126"/>
        <v>0</v>
      </c>
    </row>
    <row r="383" spans="1:8" hidden="1" outlineLevel="3" x14ac:dyDescent="0.3">
      <c r="A383" s="18" t="s">
        <v>61</v>
      </c>
      <c r="C383" s="45">
        <f t="shared" si="126"/>
        <v>0</v>
      </c>
      <c r="D383" s="45">
        <f t="shared" si="126"/>
        <v>0</v>
      </c>
      <c r="E383" s="45">
        <f t="shared" si="126"/>
        <v>0</v>
      </c>
      <c r="F383" s="45">
        <f t="shared" si="126"/>
        <v>0</v>
      </c>
      <c r="G383" s="45">
        <f t="shared" si="126"/>
        <v>0</v>
      </c>
      <c r="H383" s="45">
        <f t="shared" si="126"/>
        <v>0</v>
      </c>
    </row>
    <row r="384" spans="1:8" hidden="1" outlineLevel="3" x14ac:dyDescent="0.3">
      <c r="A384" s="29" t="s">
        <v>57</v>
      </c>
      <c r="C384" s="45">
        <f t="shared" si="126"/>
        <v>1.8747209687367543E-3</v>
      </c>
      <c r="D384" s="45">
        <f t="shared" si="126"/>
        <v>1.1752777830673605E-3</v>
      </c>
      <c r="E384" s="45">
        <f t="shared" si="126"/>
        <v>2.5687532268688158E-3</v>
      </c>
      <c r="F384" s="45">
        <f t="shared" si="126"/>
        <v>2.0393622583685855E-3</v>
      </c>
      <c r="G384" s="45">
        <f t="shared" si="126"/>
        <v>1.1936616744949934E-3</v>
      </c>
      <c r="H384" s="45">
        <f t="shared" si="126"/>
        <v>1.3352720058112894E-3</v>
      </c>
    </row>
    <row r="385" spans="1:8" hidden="1" outlineLevel="3" x14ac:dyDescent="0.3">
      <c r="A385" s="18" t="s">
        <v>63</v>
      </c>
      <c r="C385" s="45">
        <f t="shared" si="126"/>
        <v>2.0439239345910912E-3</v>
      </c>
      <c r="D385" s="45">
        <f t="shared" si="126"/>
        <v>3.4069392159721801E-3</v>
      </c>
      <c r="E385" s="45">
        <f t="shared" si="126"/>
        <v>3.2610453089278323E-3</v>
      </c>
      <c r="F385" s="45">
        <f t="shared" si="126"/>
        <v>2.8641845984296011E-3</v>
      </c>
      <c r="G385" s="45">
        <f t="shared" si="126"/>
        <v>2.6411914162084047E-3</v>
      </c>
      <c r="H385" s="45">
        <f t="shared" si="126"/>
        <v>2.4242290718732968E-3</v>
      </c>
    </row>
    <row r="386" spans="1:8" hidden="1" outlineLevel="3" x14ac:dyDescent="0.3">
      <c r="A386" s="18" t="s">
        <v>64</v>
      </c>
      <c r="C386" s="45">
        <f t="shared" si="126"/>
        <v>3.2083124646553546E-3</v>
      </c>
      <c r="D386" s="45">
        <f t="shared" si="126"/>
        <v>2.773182415403756E-3</v>
      </c>
      <c r="E386" s="45">
        <f t="shared" si="126"/>
        <v>2.4169028731590107E-3</v>
      </c>
      <c r="F386" s="45">
        <f t="shared" si="126"/>
        <v>1.3579737716473953E-2</v>
      </c>
      <c r="G386" s="45">
        <f t="shared" si="126"/>
        <v>1.181532460697152E-2</v>
      </c>
      <c r="H386" s="45">
        <f t="shared" si="126"/>
        <v>9.8609704589453454E-3</v>
      </c>
    </row>
    <row r="387" spans="1:8" hidden="1" outlineLevel="3" x14ac:dyDescent="0.3">
      <c r="A387" s="18" t="s">
        <v>65</v>
      </c>
      <c r="C387" s="45">
        <f t="shared" si="126"/>
        <v>3.8959961310830175E-2</v>
      </c>
      <c r="D387" s="45">
        <f t="shared" si="126"/>
        <v>4.7616337999812686E-2</v>
      </c>
      <c r="E387" s="45">
        <f t="shared" si="126"/>
        <v>6.0808912044849978E-2</v>
      </c>
      <c r="F387" s="45">
        <f t="shared" si="126"/>
        <v>4.0155047882525156E-2</v>
      </c>
      <c r="G387" s="45">
        <f t="shared" si="126"/>
        <v>4.5122729855464588E-2</v>
      </c>
      <c r="H387" s="45">
        <f t="shared" si="126"/>
        <v>4.3379143285459318E-2</v>
      </c>
    </row>
    <row r="388" spans="1:8" hidden="1" outlineLevel="3" x14ac:dyDescent="0.3">
      <c r="A388" s="18" t="s">
        <v>66</v>
      </c>
      <c r="C388" s="45">
        <f t="shared" si="126"/>
        <v>5.8633459213646488E-2</v>
      </c>
      <c r="D388" s="45">
        <f t="shared" si="126"/>
        <v>6.7199683373658031E-2</v>
      </c>
      <c r="E388" s="45">
        <f t="shared" si="126"/>
        <v>6.8351310336557655E-2</v>
      </c>
      <c r="F388" s="45">
        <f t="shared" si="126"/>
        <v>6.7753561815193084E-2</v>
      </c>
      <c r="G388" s="45">
        <f t="shared" si="126"/>
        <v>7.2328126904756651E-2</v>
      </c>
      <c r="H388" s="45">
        <f t="shared" si="126"/>
        <v>7.1572616737618958E-2</v>
      </c>
    </row>
    <row r="389" spans="1:8" hidden="1" outlineLevel="3" x14ac:dyDescent="0.3">
      <c r="A389" s="18" t="s">
        <v>67</v>
      </c>
      <c r="C389" s="45">
        <f t="shared" si="126"/>
        <v>2.9953530972787697E-2</v>
      </c>
      <c r="D389" s="45">
        <f t="shared" si="126"/>
        <v>2.6057980312062606E-2</v>
      </c>
      <c r="E389" s="45">
        <f t="shared" si="126"/>
        <v>2.9579285106381397E-2</v>
      </c>
      <c r="F389" s="45">
        <f t="shared" si="126"/>
        <v>3.0222196864672757E-2</v>
      </c>
      <c r="G389" s="45">
        <f t="shared" si="126"/>
        <v>2.7508717566484098E-2</v>
      </c>
      <c r="H389" s="45">
        <f t="shared" si="126"/>
        <v>2.2604857410302638E-2</v>
      </c>
    </row>
    <row r="390" spans="1:8" hidden="1" outlineLevel="3" x14ac:dyDescent="0.3">
      <c r="A390" s="18" t="s">
        <v>68</v>
      </c>
      <c r="C390" s="45">
        <f t="shared" si="126"/>
        <v>1.5547375418692507E-3</v>
      </c>
      <c r="D390" s="45">
        <f t="shared" si="126"/>
        <v>4.051386624485725E-3</v>
      </c>
      <c r="E390" s="45">
        <f t="shared" si="126"/>
        <v>9.6198563799411126E-4</v>
      </c>
      <c r="F390" s="45">
        <f t="shared" si="126"/>
        <v>1.2766769259595499E-3</v>
      </c>
      <c r="G390" s="45">
        <f t="shared" si="126"/>
        <v>3.4106487517029591E-4</v>
      </c>
      <c r="H390" s="45">
        <f t="shared" si="126"/>
        <v>1.3043216850508205E-3</v>
      </c>
    </row>
    <row r="391" spans="1:8" hidden="1" outlineLevel="3" x14ac:dyDescent="0.3">
      <c r="A391" s="20" t="s">
        <v>62</v>
      </c>
      <c r="C391" s="45">
        <f t="shared" si="126"/>
        <v>0.13435392543838007</v>
      </c>
      <c r="D391" s="45">
        <f t="shared" si="126"/>
        <v>0.15110550994139496</v>
      </c>
      <c r="E391" s="45">
        <f t="shared" si="126"/>
        <v>0.16537944130787</v>
      </c>
      <c r="F391" s="45">
        <f t="shared" si="126"/>
        <v>0.1558514058032541</v>
      </c>
      <c r="G391" s="45">
        <f t="shared" si="126"/>
        <v>0.15975715522505554</v>
      </c>
      <c r="H391" s="45">
        <f t="shared" si="126"/>
        <v>0.15114613864925039</v>
      </c>
    </row>
    <row r="392" spans="1:8" hidden="1" outlineLevel="3" x14ac:dyDescent="0.3">
      <c r="A392" s="18" t="s">
        <v>70</v>
      </c>
      <c r="C392" s="45">
        <f t="shared" si="126"/>
        <v>1.4353479577622447E-3</v>
      </c>
      <c r="D392" s="45">
        <f t="shared" si="126"/>
        <v>1.3410213991999151E-3</v>
      </c>
      <c r="E392" s="45">
        <f t="shared" si="126"/>
        <v>1.2835954109574083E-3</v>
      </c>
      <c r="F392" s="45">
        <f t="shared" si="126"/>
        <v>1.1273851965852844E-3</v>
      </c>
      <c r="G392" s="45">
        <f t="shared" si="126"/>
        <v>1.0396117993281867E-3</v>
      </c>
      <c r="H392" s="45">
        <f t="shared" si="126"/>
        <v>9.2120364351260951E-4</v>
      </c>
    </row>
    <row r="393" spans="1:8" hidden="1" outlineLevel="3" x14ac:dyDescent="0.3">
      <c r="A393" s="18" t="s">
        <v>71</v>
      </c>
      <c r="C393" s="45">
        <f t="shared" si="126"/>
        <v>1.2581006597372954E-2</v>
      </c>
      <c r="D393" s="45">
        <f t="shared" si="126"/>
        <v>1.1372631121161065E-2</v>
      </c>
      <c r="E393" s="45">
        <f t="shared" si="126"/>
        <v>1.0314478330812062E-2</v>
      </c>
      <c r="F393" s="45">
        <f t="shared" si="126"/>
        <v>8.3629444761424733E-3</v>
      </c>
      <c r="G393" s="45">
        <f t="shared" si="126"/>
        <v>7.0792623272480136E-3</v>
      </c>
      <c r="H393" s="45">
        <f t="shared" si="126"/>
        <v>5.6297522333202919E-3</v>
      </c>
    </row>
    <row r="394" spans="1:8" hidden="1" outlineLevel="3" x14ac:dyDescent="0.3">
      <c r="A394" s="20" t="s">
        <v>69</v>
      </c>
      <c r="C394" s="45">
        <f t="shared" si="126"/>
        <v>1.4016354555135198E-2</v>
      </c>
      <c r="D394" s="45">
        <f t="shared" si="126"/>
        <v>1.2713652520360981E-2</v>
      </c>
      <c r="E394" s="45">
        <f t="shared" si="126"/>
        <v>1.1598073741769469E-2</v>
      </c>
      <c r="F394" s="45">
        <f t="shared" si="126"/>
        <v>9.4903296727277577E-3</v>
      </c>
      <c r="G394" s="45">
        <f t="shared" si="126"/>
        <v>8.1188741265762008E-3</v>
      </c>
      <c r="H394" s="45">
        <f t="shared" si="126"/>
        <v>6.5509558768329021E-3</v>
      </c>
    </row>
    <row r="395" spans="1:8" hidden="1" outlineLevel="3" x14ac:dyDescent="0.3">
      <c r="A395" s="20" t="s">
        <v>72</v>
      </c>
      <c r="C395" s="45">
        <f t="shared" si="126"/>
        <v>0.15024500096225202</v>
      </c>
      <c r="D395" s="45">
        <f t="shared" si="126"/>
        <v>0.16499444024482332</v>
      </c>
      <c r="E395" s="45">
        <f t="shared" si="126"/>
        <v>0.17954626827650827</v>
      </c>
      <c r="F395" s="45">
        <f t="shared" si="126"/>
        <v>0.16738109773435045</v>
      </c>
      <c r="G395" s="45">
        <f t="shared" si="126"/>
        <v>0.16906969102612673</v>
      </c>
      <c r="H395" s="45">
        <f t="shared" si="126"/>
        <v>0.15903236653189456</v>
      </c>
    </row>
    <row r="396" spans="1:8" hidden="1" outlineLevel="3" x14ac:dyDescent="0.3">
      <c r="A396" s="18" t="s">
        <v>73</v>
      </c>
      <c r="C396" s="45">
        <f t="shared" si="126"/>
        <v>0</v>
      </c>
      <c r="D396" s="45">
        <f t="shared" si="126"/>
        <v>0</v>
      </c>
      <c r="E396" s="45">
        <f t="shared" si="126"/>
        <v>0</v>
      </c>
      <c r="F396" s="45">
        <f t="shared" si="126"/>
        <v>0</v>
      </c>
      <c r="G396" s="45">
        <f t="shared" si="126"/>
        <v>0</v>
      </c>
      <c r="H396" s="45">
        <f t="shared" si="126"/>
        <v>0</v>
      </c>
    </row>
    <row r="397" spans="1:8" hidden="1" outlineLevel="3" x14ac:dyDescent="0.3">
      <c r="A397" s="18" t="s">
        <v>75</v>
      </c>
      <c r="C397" s="45">
        <f t="shared" si="126"/>
        <v>0</v>
      </c>
      <c r="D397" s="45">
        <f t="shared" si="126"/>
        <v>0</v>
      </c>
      <c r="E397" s="45">
        <f t="shared" si="126"/>
        <v>0</v>
      </c>
      <c r="F397" s="45">
        <f t="shared" si="126"/>
        <v>0</v>
      </c>
      <c r="G397" s="45">
        <f t="shared" si="126"/>
        <v>0</v>
      </c>
      <c r="H397" s="45">
        <f t="shared" si="126"/>
        <v>0</v>
      </c>
    </row>
    <row r="398" spans="1:8" hidden="1" outlineLevel="3" x14ac:dyDescent="0.3">
      <c r="A398" s="18" t="s">
        <v>76</v>
      </c>
      <c r="C398" s="45">
        <f t="shared" si="126"/>
        <v>5.6626139722590715E-2</v>
      </c>
      <c r="D398" s="45">
        <f t="shared" si="126"/>
        <v>7.0211511515713282E-2</v>
      </c>
      <c r="E398" s="45">
        <f t="shared" si="126"/>
        <v>6.9782522666845231E-2</v>
      </c>
      <c r="F398" s="45">
        <f t="shared" si="126"/>
        <v>6.4738020956192188E-2</v>
      </c>
      <c r="G398" s="45">
        <f t="shared" si="126"/>
        <v>4.8105464855662944E-2</v>
      </c>
      <c r="H398" s="45">
        <f t="shared" si="126"/>
        <v>4.3979971442835317E-2</v>
      </c>
    </row>
    <row r="399" spans="1:8" hidden="1" outlineLevel="3" x14ac:dyDescent="0.3">
      <c r="A399" s="18" t="s">
        <v>77</v>
      </c>
      <c r="C399" s="45">
        <f t="shared" si="126"/>
        <v>0</v>
      </c>
      <c r="D399" s="45">
        <f t="shared" si="126"/>
        <v>0</v>
      </c>
      <c r="E399" s="45">
        <f t="shared" si="126"/>
        <v>0</v>
      </c>
      <c r="F399" s="45">
        <f t="shared" si="126"/>
        <v>0</v>
      </c>
      <c r="G399" s="45">
        <f t="shared" si="126"/>
        <v>1.4951591261643908E-2</v>
      </c>
      <c r="H399" s="45">
        <f t="shared" si="126"/>
        <v>1.507951672395001E-2</v>
      </c>
    </row>
    <row r="400" spans="1:8" hidden="1" outlineLevel="3" x14ac:dyDescent="0.3">
      <c r="A400" s="18" t="s">
        <v>78</v>
      </c>
      <c r="C400" s="45">
        <f t="shared" si="126"/>
        <v>4.836228350801876E-3</v>
      </c>
      <c r="D400" s="45">
        <f t="shared" si="126"/>
        <v>4.8559710443623659E-3</v>
      </c>
      <c r="E400" s="45">
        <f t="shared" si="126"/>
        <v>5.408402505457377E-3</v>
      </c>
      <c r="F400" s="45">
        <f t="shared" si="126"/>
        <v>9.9224554795188571E-3</v>
      </c>
      <c r="G400" s="45">
        <f t="shared" si="126"/>
        <v>1.2832797903790759E-2</v>
      </c>
      <c r="H400" s="45">
        <f t="shared" si="126"/>
        <v>7.8133772032760382E-3</v>
      </c>
    </row>
    <row r="401" spans="1:8" hidden="1" outlineLevel="3" x14ac:dyDescent="0.3">
      <c r="A401" s="20" t="s">
        <v>74</v>
      </c>
      <c r="C401" s="45">
        <f t="shared" si="126"/>
        <v>6.1462368073392594E-2</v>
      </c>
      <c r="D401" s="45">
        <f t="shared" si="126"/>
        <v>7.5067482560075657E-2</v>
      </c>
      <c r="E401" s="45">
        <f t="shared" si="126"/>
        <v>7.5190925172302608E-2</v>
      </c>
      <c r="F401" s="45">
        <f t="shared" si="126"/>
        <v>7.466047643571104E-2</v>
      </c>
      <c r="G401" s="45">
        <f t="shared" si="126"/>
        <v>7.5889854021097616E-2</v>
      </c>
      <c r="H401" s="45">
        <f t="shared" si="126"/>
        <v>6.687286537006136E-2</v>
      </c>
    </row>
    <row r="402" spans="1:8" hidden="1" outlineLevel="3" x14ac:dyDescent="0.3">
      <c r="A402" s="18" t="s">
        <v>80</v>
      </c>
      <c r="C402" s="45">
        <f t="shared" si="126"/>
        <v>4.2941851303779012E-2</v>
      </c>
      <c r="D402" s="45">
        <f t="shared" si="126"/>
        <v>4.7311637630321403E-2</v>
      </c>
      <c r="E402" s="45">
        <f t="shared" si="126"/>
        <v>4.5213065923801893E-2</v>
      </c>
      <c r="F402" s="45">
        <f t="shared" si="126"/>
        <v>2.6609179885979058E-2</v>
      </c>
      <c r="G402" s="45">
        <f t="shared" si="126"/>
        <v>2.9395828291215516E-2</v>
      </c>
      <c r="H402" s="45">
        <f t="shared" si="126"/>
        <v>3.9138764199049887E-2</v>
      </c>
    </row>
    <row r="403" spans="1:8" hidden="1" outlineLevel="3" x14ac:dyDescent="0.3">
      <c r="A403" s="18" t="s">
        <v>81</v>
      </c>
      <c r="C403" s="45">
        <f t="shared" si="126"/>
        <v>0.67375581388576355</v>
      </c>
      <c r="D403" s="45">
        <f t="shared" si="126"/>
        <v>0.61281197617516858</v>
      </c>
      <c r="E403" s="45">
        <f t="shared" si="126"/>
        <v>0.63633562689257495</v>
      </c>
      <c r="F403" s="45">
        <f t="shared" si="126"/>
        <v>0.58961653690712779</v>
      </c>
      <c r="G403" s="45">
        <f t="shared" si="126"/>
        <v>0.59755244854855183</v>
      </c>
      <c r="H403" s="45">
        <f t="shared" si="126"/>
        <v>0.53520740564224145</v>
      </c>
    </row>
    <row r="404" spans="1:8" hidden="1" outlineLevel="3" x14ac:dyDescent="0.3">
      <c r="A404" s="18" t="s">
        <v>82</v>
      </c>
      <c r="C404" s="45">
        <f t="shared" si="126"/>
        <v>2.4614513449081381E-2</v>
      </c>
      <c r="D404" s="45">
        <f t="shared" si="126"/>
        <v>2.3964247507971957E-2</v>
      </c>
      <c r="E404" s="45">
        <f t="shared" si="126"/>
        <v>2.594918137969375E-2</v>
      </c>
      <c r="F404" s="45">
        <f t="shared" si="126"/>
        <v>9.4216991346813578E-2</v>
      </c>
      <c r="G404" s="45">
        <f t="shared" si="126"/>
        <v>9.5486827416170691E-2</v>
      </c>
      <c r="H404" s="45">
        <f t="shared" si="126"/>
        <v>0.17266257774877072</v>
      </c>
    </row>
    <row r="405" spans="1:8" hidden="1" outlineLevel="3" x14ac:dyDescent="0.3">
      <c r="A405" s="20" t="s">
        <v>79</v>
      </c>
      <c r="C405" s="45">
        <f t="shared" si="126"/>
        <v>0.74131217863862398</v>
      </c>
      <c r="D405" s="45">
        <f t="shared" si="126"/>
        <v>0.684087861313462</v>
      </c>
      <c r="E405" s="45">
        <f t="shared" si="126"/>
        <v>0.70749787419607058</v>
      </c>
      <c r="F405" s="45">
        <f t="shared" si="126"/>
        <v>0.71044270813992039</v>
      </c>
      <c r="G405" s="45">
        <f t="shared" si="126"/>
        <v>0.72243510425593793</v>
      </c>
      <c r="H405" s="45">
        <f t="shared" si="126"/>
        <v>0.74700874759006197</v>
      </c>
    </row>
    <row r="406" spans="1:8" hidden="1" outlineLevel="3" x14ac:dyDescent="0.3">
      <c r="A406" s="20" t="s">
        <v>83</v>
      </c>
      <c r="C406" s="45">
        <f t="shared" si="126"/>
        <v>0.80277454671201653</v>
      </c>
      <c r="D406" s="45">
        <f t="shared" si="126"/>
        <v>0.75915534387353767</v>
      </c>
      <c r="E406" s="45">
        <f t="shared" si="126"/>
        <v>0.78268879936837321</v>
      </c>
      <c r="F406" s="45">
        <f t="shared" si="126"/>
        <v>0.78510318457563144</v>
      </c>
      <c r="G406" s="45">
        <f t="shared" si="126"/>
        <v>0.79832495827703565</v>
      </c>
      <c r="H406" s="45">
        <f t="shared" si="126"/>
        <v>0.8138816129601234</v>
      </c>
    </row>
    <row r="407" spans="1:8" hidden="1" outlineLevel="3" x14ac:dyDescent="0.3">
      <c r="A407" s="18" t="s">
        <v>84</v>
      </c>
      <c r="C407" s="45">
        <f t="shared" si="126"/>
        <v>0</v>
      </c>
      <c r="D407" s="45">
        <f t="shared" si="126"/>
        <v>0</v>
      </c>
      <c r="E407" s="45">
        <f t="shared" si="126"/>
        <v>0</v>
      </c>
      <c r="F407" s="45">
        <f t="shared" si="126"/>
        <v>0</v>
      </c>
      <c r="G407" s="45">
        <f t="shared" si="126"/>
        <v>0</v>
      </c>
      <c r="H407" s="45">
        <f t="shared" si="126"/>
        <v>0</v>
      </c>
    </row>
    <row r="408" spans="1:8" hidden="1" outlineLevel="3" x14ac:dyDescent="0.3">
      <c r="A408" s="18" t="s">
        <v>85</v>
      </c>
      <c r="C408" s="45">
        <f t="shared" si="126"/>
        <v>0</v>
      </c>
      <c r="D408" s="45">
        <f t="shared" si="126"/>
        <v>0</v>
      </c>
      <c r="E408" s="45">
        <f t="shared" si="126"/>
        <v>0</v>
      </c>
      <c r="F408" s="45">
        <f t="shared" si="126"/>
        <v>0</v>
      </c>
      <c r="G408" s="45">
        <f t="shared" si="126"/>
        <v>0</v>
      </c>
      <c r="H408" s="45">
        <f t="shared" si="126"/>
        <v>0</v>
      </c>
    </row>
    <row r="409" spans="1:8" hidden="1" outlineLevel="3" x14ac:dyDescent="0.3">
      <c r="A409" s="18" t="s">
        <v>86</v>
      </c>
      <c r="C409" s="45">
        <f t="shared" si="126"/>
        <v>4.6980452325731413E-2</v>
      </c>
      <c r="D409" s="45">
        <f t="shared" si="126"/>
        <v>7.5850215881639052E-2</v>
      </c>
      <c r="E409" s="45">
        <f t="shared" si="126"/>
        <v>3.7764932355118533E-2</v>
      </c>
      <c r="F409" s="45">
        <f t="shared" si="126"/>
        <v>4.7515717690018111E-2</v>
      </c>
      <c r="G409" s="45">
        <f t="shared" si="126"/>
        <v>3.2605350696837655E-2</v>
      </c>
      <c r="H409" s="45">
        <f t="shared" si="126"/>
        <v>2.7086020507982065E-2</v>
      </c>
    </row>
    <row r="410" spans="1:8" hidden="1" outlineLevel="3" x14ac:dyDescent="0.3">
      <c r="A410" s="20" t="s">
        <v>87</v>
      </c>
      <c r="C410" s="45">
        <f t="shared" si="126"/>
        <v>4.6980452325731413E-2</v>
      </c>
      <c r="D410" s="45">
        <f t="shared" si="126"/>
        <v>7.5850215881639052E-2</v>
      </c>
      <c r="E410" s="45">
        <f t="shared" si="126"/>
        <v>3.7764932355118533E-2</v>
      </c>
      <c r="F410" s="45">
        <f t="shared" si="126"/>
        <v>4.7515717690018111E-2</v>
      </c>
      <c r="G410" s="45">
        <f t="shared" si="126"/>
        <v>3.2605350696837655E-2</v>
      </c>
      <c r="H410" s="45">
        <f t="shared" si="126"/>
        <v>2.7086020507982065E-2</v>
      </c>
    </row>
    <row r="411" spans="1:8" hidden="1" outlineLevel="3" x14ac:dyDescent="0.3">
      <c r="A411" s="18" t="s">
        <v>88</v>
      </c>
      <c r="C411" s="45">
        <f t="shared" si="126"/>
        <v>0</v>
      </c>
      <c r="D411" s="45">
        <f t="shared" si="126"/>
        <v>0</v>
      </c>
      <c r="E411" s="45">
        <f t="shared" si="126"/>
        <v>0</v>
      </c>
      <c r="F411" s="45">
        <f t="shared" si="126"/>
        <v>0</v>
      </c>
      <c r="G411" s="45">
        <f t="shared" si="126"/>
        <v>0</v>
      </c>
      <c r="H411" s="45">
        <f t="shared" si="126"/>
        <v>0</v>
      </c>
    </row>
    <row r="412" spans="1:8" hidden="1" outlineLevel="3" x14ac:dyDescent="0.3">
      <c r="A412" s="20" t="s">
        <v>89</v>
      </c>
      <c r="C412" s="45">
        <f t="shared" si="126"/>
        <v>1</v>
      </c>
      <c r="D412" s="45">
        <f t="shared" si="126"/>
        <v>1</v>
      </c>
      <c r="E412" s="45">
        <f t="shared" si="126"/>
        <v>1</v>
      </c>
      <c r="F412" s="45">
        <f t="shared" si="126"/>
        <v>1</v>
      </c>
      <c r="G412" s="45">
        <f t="shared" si="126"/>
        <v>1</v>
      </c>
      <c r="H412" s="45">
        <f t="shared" si="126"/>
        <v>1</v>
      </c>
    </row>
    <row r="413" spans="1:8" hidden="1" outlineLevel="3" x14ac:dyDescent="0.3">
      <c r="A413" s="28"/>
    </row>
    <row r="414" spans="1:8" hidden="1" outlineLevel="3" x14ac:dyDescent="0.3">
      <c r="A414" s="20" t="s">
        <v>90</v>
      </c>
    </row>
    <row r="415" spans="1:8" hidden="1" outlineLevel="3" x14ac:dyDescent="0.3">
      <c r="A415" s="18" t="s">
        <v>91</v>
      </c>
      <c r="C415" s="45">
        <f>C108/C$139</f>
        <v>2.9399480245471558E-2</v>
      </c>
      <c r="D415" s="45">
        <f t="shared" ref="D415:H415" si="127">D108/D$139</f>
        <v>2.7467438763767036E-2</v>
      </c>
      <c r="E415" s="45">
        <f t="shared" si="127"/>
        <v>2.6291212331854059E-2</v>
      </c>
      <c r="F415" s="45">
        <f t="shared" si="127"/>
        <v>2.3091640348811011E-2</v>
      </c>
      <c r="G415" s="45">
        <f t="shared" si="127"/>
        <v>2.129382383694511E-2</v>
      </c>
      <c r="H415" s="45">
        <f t="shared" si="127"/>
        <v>1.8868531614960139E-2</v>
      </c>
    </row>
    <row r="416" spans="1:8" hidden="1" outlineLevel="3" x14ac:dyDescent="0.3">
      <c r="A416" s="18" t="s">
        <v>92</v>
      </c>
      <c r="C416" s="45">
        <f t="shared" ref="C416:H446" si="128">C109/C$139</f>
        <v>0</v>
      </c>
      <c r="D416" s="45">
        <f t="shared" si="128"/>
        <v>0</v>
      </c>
      <c r="E416" s="45">
        <f t="shared" si="128"/>
        <v>0</v>
      </c>
      <c r="F416" s="45">
        <f t="shared" si="128"/>
        <v>0</v>
      </c>
      <c r="G416" s="45">
        <f t="shared" si="128"/>
        <v>0</v>
      </c>
      <c r="H416" s="45">
        <f t="shared" si="128"/>
        <v>0</v>
      </c>
    </row>
    <row r="417" spans="1:8" hidden="1" outlineLevel="3" x14ac:dyDescent="0.3">
      <c r="A417" s="18" t="s">
        <v>93</v>
      </c>
      <c r="C417" s="45">
        <f t="shared" si="128"/>
        <v>1.6718918769599753E-3</v>
      </c>
      <c r="D417" s="45">
        <f t="shared" si="128"/>
        <v>1.5620203951432498E-3</v>
      </c>
      <c r="E417" s="45">
        <f t="shared" si="128"/>
        <v>1.495130661020014E-3</v>
      </c>
      <c r="F417" s="45">
        <f t="shared" si="128"/>
        <v>1.3131771583208512E-3</v>
      </c>
      <c r="G417" s="45">
        <f t="shared" si="128"/>
        <v>1.2109387922900061E-3</v>
      </c>
      <c r="H417" s="45">
        <f t="shared" si="128"/>
        <v>1.0730170898879559E-3</v>
      </c>
    </row>
    <row r="418" spans="1:8" hidden="1" outlineLevel="3" x14ac:dyDescent="0.3">
      <c r="A418" s="18" t="s">
        <v>94</v>
      </c>
      <c r="C418" s="45">
        <f t="shared" si="128"/>
        <v>6.82778582011503E-3</v>
      </c>
      <c r="D418" s="45">
        <f t="shared" si="128"/>
        <v>6.3790851858686777E-3</v>
      </c>
      <c r="E418" s="45">
        <f t="shared" si="128"/>
        <v>6.1059163377800482E-3</v>
      </c>
      <c r="F418" s="45">
        <f t="shared" si="128"/>
        <v>5.3628422414404159E-3</v>
      </c>
      <c r="G418" s="45">
        <f t="shared" si="128"/>
        <v>4.9453142448773668E-3</v>
      </c>
      <c r="H418" s="45">
        <f t="shared" si="128"/>
        <v>4.3820602109746788E-3</v>
      </c>
    </row>
    <row r="419" spans="1:8" hidden="1" outlineLevel="3" x14ac:dyDescent="0.3">
      <c r="A419" s="18" t="s">
        <v>95</v>
      </c>
      <c r="C419" s="45">
        <f t="shared" si="128"/>
        <v>5.9439215838511163E-3</v>
      </c>
      <c r="D419" s="45">
        <f t="shared" si="128"/>
        <v>5.5533057305056106E-3</v>
      </c>
      <c r="E419" s="45">
        <f t="shared" si="128"/>
        <v>5.3154988843379606E-3</v>
      </c>
      <c r="F419" s="45">
        <f t="shared" si="128"/>
        <v>4.6686165309662801E-3</v>
      </c>
      <c r="G419" s="45">
        <f t="shared" si="128"/>
        <v>4.3051379837450356E-3</v>
      </c>
      <c r="H419" s="45">
        <f t="shared" si="128"/>
        <v>3.8147977918423859E-3</v>
      </c>
    </row>
    <row r="420" spans="1:8" hidden="1" outlineLevel="3" x14ac:dyDescent="0.3">
      <c r="A420" s="18" t="s">
        <v>96</v>
      </c>
      <c r="C420" s="45">
        <f t="shared" si="128"/>
        <v>1.9022937318768269E-2</v>
      </c>
      <c r="D420" s="45">
        <f t="shared" si="128"/>
        <v>1.7772809639746239E-2</v>
      </c>
      <c r="E420" s="45">
        <f t="shared" si="128"/>
        <v>1.7011732181909024E-2</v>
      </c>
      <c r="F420" s="45">
        <f t="shared" si="128"/>
        <v>1.4941448735667143E-2</v>
      </c>
      <c r="G420" s="45">
        <f t="shared" si="128"/>
        <v>1.3778171339933606E-2</v>
      </c>
      <c r="H420" s="45">
        <f t="shared" si="128"/>
        <v>1.2208885708578858E-2</v>
      </c>
    </row>
    <row r="421" spans="1:8" hidden="1" outlineLevel="3" x14ac:dyDescent="0.3">
      <c r="A421" s="18" t="s">
        <v>97</v>
      </c>
      <c r="C421" s="45">
        <f t="shared" si="128"/>
        <v>4.2287184840585626E-3</v>
      </c>
      <c r="D421" s="45">
        <f t="shared" si="128"/>
        <v>4.3043529276079887E-3</v>
      </c>
      <c r="E421" s="45">
        <f t="shared" si="128"/>
        <v>4.4187649622009148E-3</v>
      </c>
      <c r="F421" s="45">
        <f t="shared" si="128"/>
        <v>3.9176086513445889E-3</v>
      </c>
      <c r="G421" s="45">
        <f t="shared" si="128"/>
        <v>3.7196929399072711E-3</v>
      </c>
      <c r="H421" s="45">
        <f t="shared" si="128"/>
        <v>3.9823196094557209E-3</v>
      </c>
    </row>
    <row r="422" spans="1:8" hidden="1" outlineLevel="3" x14ac:dyDescent="0.3">
      <c r="A422" s="30" t="s">
        <v>98</v>
      </c>
      <c r="C422" s="45">
        <f t="shared" si="128"/>
        <v>2.0370046349443192E-2</v>
      </c>
      <c r="D422" s="45">
        <f t="shared" si="128"/>
        <v>2.008865636143127E-2</v>
      </c>
      <c r="E422" s="45">
        <f t="shared" si="128"/>
        <v>1.581639397532808E-2</v>
      </c>
      <c r="F422" s="45">
        <f t="shared" si="128"/>
        <v>1.3971118498339747E-2</v>
      </c>
      <c r="G422" s="45">
        <f t="shared" si="128"/>
        <v>1.3550793806939932E-2</v>
      </c>
      <c r="H422" s="45">
        <f t="shared" si="128"/>
        <v>1.2379197490171887E-2</v>
      </c>
    </row>
    <row r="423" spans="1:8" hidden="1" outlineLevel="3" x14ac:dyDescent="0.3">
      <c r="A423" s="18" t="s">
        <v>99</v>
      </c>
      <c r="C423" s="45">
        <f t="shared" si="128"/>
        <v>0</v>
      </c>
      <c r="D423" s="45">
        <f t="shared" si="128"/>
        <v>0</v>
      </c>
      <c r="E423" s="45">
        <f t="shared" si="128"/>
        <v>0</v>
      </c>
      <c r="F423" s="45">
        <f t="shared" si="128"/>
        <v>0</v>
      </c>
      <c r="G423" s="45">
        <f t="shared" si="128"/>
        <v>0</v>
      </c>
      <c r="H423" s="45">
        <f t="shared" si="128"/>
        <v>0</v>
      </c>
    </row>
    <row r="424" spans="1:8" hidden="1" outlineLevel="3" x14ac:dyDescent="0.3">
      <c r="A424" s="18" t="s">
        <v>100</v>
      </c>
      <c r="C424" s="45">
        <f t="shared" si="128"/>
        <v>0</v>
      </c>
      <c r="D424" s="45">
        <f t="shared" si="128"/>
        <v>0</v>
      </c>
      <c r="E424" s="45">
        <f t="shared" si="128"/>
        <v>0</v>
      </c>
      <c r="F424" s="45">
        <f t="shared" si="128"/>
        <v>3.1239352715160145E-4</v>
      </c>
      <c r="G424" s="45">
        <f t="shared" si="128"/>
        <v>2.155988406155824E-3</v>
      </c>
      <c r="H424" s="45">
        <f t="shared" si="128"/>
        <v>3.9265488171515844E-3</v>
      </c>
    </row>
    <row r="425" spans="1:8" hidden="1" outlineLevel="3" x14ac:dyDescent="0.3">
      <c r="A425" s="20" t="s">
        <v>101</v>
      </c>
      <c r="C425" s="45">
        <f t="shared" si="128"/>
        <v>8.7464781678667711E-2</v>
      </c>
      <c r="D425" s="45">
        <f t="shared" si="128"/>
        <v>8.3127669004070079E-2</v>
      </c>
      <c r="E425" s="45">
        <f t="shared" si="128"/>
        <v>7.6454649334430108E-2</v>
      </c>
      <c r="F425" s="45">
        <f t="shared" si="128"/>
        <v>6.7578845692041645E-2</v>
      </c>
      <c r="G425" s="45">
        <f t="shared" si="128"/>
        <v>6.4959861350794151E-2</v>
      </c>
      <c r="H425" s="45">
        <f t="shared" si="128"/>
        <v>6.0635358333023213E-2</v>
      </c>
    </row>
    <row r="426" spans="1:8" hidden="1" outlineLevel="3" x14ac:dyDescent="0.3">
      <c r="A426" s="18" t="s">
        <v>102</v>
      </c>
      <c r="C426" s="45">
        <f t="shared" si="128"/>
        <v>9.2341279797672152E-3</v>
      </c>
      <c r="D426" s="45">
        <f t="shared" si="128"/>
        <v>6.7223298595693301E-2</v>
      </c>
      <c r="E426" s="45">
        <f t="shared" si="128"/>
        <v>4.3904837645021677E-2</v>
      </c>
      <c r="F426" s="45">
        <f t="shared" si="128"/>
        <v>1.9395447281580894E-2</v>
      </c>
      <c r="G426" s="45">
        <f t="shared" si="128"/>
        <v>0.14021467190182005</v>
      </c>
      <c r="H426" s="45">
        <f t="shared" si="128"/>
        <v>0.12850424213947428</v>
      </c>
    </row>
    <row r="427" spans="1:8" hidden="1" outlineLevel="3" x14ac:dyDescent="0.3">
      <c r="A427" s="18" t="s">
        <v>103</v>
      </c>
      <c r="C427" s="45">
        <f t="shared" si="128"/>
        <v>6.7851256324394423E-3</v>
      </c>
      <c r="D427" s="45">
        <f t="shared" si="128"/>
        <v>9.8897949388719285E-3</v>
      </c>
      <c r="E427" s="45">
        <f t="shared" si="128"/>
        <v>1.40240827983343E-2</v>
      </c>
      <c r="F427" s="45">
        <f t="shared" si="128"/>
        <v>1.6002529494163087E-2</v>
      </c>
      <c r="G427" s="45">
        <f t="shared" si="128"/>
        <v>0</v>
      </c>
      <c r="H427" s="45">
        <f t="shared" si="128"/>
        <v>0</v>
      </c>
    </row>
    <row r="428" spans="1:8" hidden="1" outlineLevel="3" x14ac:dyDescent="0.3">
      <c r="A428" s="18" t="s">
        <v>104</v>
      </c>
      <c r="C428" s="45">
        <f t="shared" si="128"/>
        <v>0</v>
      </c>
      <c r="D428" s="45">
        <f t="shared" si="128"/>
        <v>0</v>
      </c>
      <c r="E428" s="45">
        <f t="shared" si="128"/>
        <v>0</v>
      </c>
      <c r="F428" s="45">
        <f t="shared" si="128"/>
        <v>0</v>
      </c>
      <c r="G428" s="45">
        <f t="shared" si="128"/>
        <v>2.0304587130049557E-2</v>
      </c>
      <c r="H428" s="45">
        <f t="shared" si="128"/>
        <v>1.623919429602098E-2</v>
      </c>
    </row>
    <row r="429" spans="1:8" hidden="1" outlineLevel="3" x14ac:dyDescent="0.3">
      <c r="A429" s="18" t="s">
        <v>105</v>
      </c>
      <c r="C429" s="45">
        <f t="shared" si="128"/>
        <v>0.12242446128929674</v>
      </c>
      <c r="D429" s="45">
        <f t="shared" si="128"/>
        <v>0.12470185916389419</v>
      </c>
      <c r="E429" s="45">
        <f t="shared" si="128"/>
        <v>0.13072763970829804</v>
      </c>
      <c r="F429" s="45">
        <f t="shared" si="128"/>
        <v>0.12537816126869453</v>
      </c>
      <c r="G429" s="45">
        <f t="shared" si="128"/>
        <v>0</v>
      </c>
      <c r="H429" s="45">
        <f t="shared" si="128"/>
        <v>0</v>
      </c>
    </row>
    <row r="430" spans="1:8" hidden="1" outlineLevel="3" x14ac:dyDescent="0.3">
      <c r="A430" s="18" t="s">
        <v>106</v>
      </c>
      <c r="C430" s="45">
        <f t="shared" si="128"/>
        <v>3.7186120072236838E-2</v>
      </c>
      <c r="D430" s="45">
        <f t="shared" si="128"/>
        <v>3.1039644468148817E-2</v>
      </c>
      <c r="E430" s="45">
        <f t="shared" si="128"/>
        <v>3.8915622287408295E-2</v>
      </c>
      <c r="F430" s="45">
        <f t="shared" si="128"/>
        <v>3.1860465083842174E-2</v>
      </c>
      <c r="G430" s="45">
        <f t="shared" si="128"/>
        <v>2.9202524761300811E-2</v>
      </c>
      <c r="H430" s="45">
        <f t="shared" si="128"/>
        <v>2.4902183975663839E-2</v>
      </c>
    </row>
    <row r="431" spans="1:8" hidden="1" outlineLevel="3" x14ac:dyDescent="0.3">
      <c r="A431" s="20" t="s">
        <v>107</v>
      </c>
      <c r="C431" s="45">
        <f t="shared" si="128"/>
        <v>0.17562983497374024</v>
      </c>
      <c r="D431" s="45">
        <f t="shared" si="128"/>
        <v>0.23285459716660825</v>
      </c>
      <c r="E431" s="45">
        <f t="shared" si="128"/>
        <v>0.22757218243906233</v>
      </c>
      <c r="F431" s="45">
        <f t="shared" si="128"/>
        <v>0.19263660312828068</v>
      </c>
      <c r="G431" s="45">
        <f t="shared" si="128"/>
        <v>0.1897217837931704</v>
      </c>
      <c r="H431" s="45">
        <f t="shared" si="128"/>
        <v>0.1696456204111591</v>
      </c>
    </row>
    <row r="432" spans="1:8" hidden="1" outlineLevel="3" x14ac:dyDescent="0.3">
      <c r="A432" s="20" t="s">
        <v>108</v>
      </c>
      <c r="C432" s="45">
        <f t="shared" si="128"/>
        <v>0.26309461665240796</v>
      </c>
      <c r="D432" s="45">
        <f t="shared" si="128"/>
        <v>0.31598226617067832</v>
      </c>
      <c r="E432" s="45">
        <f t="shared" si="128"/>
        <v>0.30402683177349243</v>
      </c>
      <c r="F432" s="45">
        <f t="shared" si="128"/>
        <v>0.26021544882032233</v>
      </c>
      <c r="G432" s="45">
        <f t="shared" si="128"/>
        <v>0.25468164514396457</v>
      </c>
      <c r="H432" s="45">
        <f t="shared" si="128"/>
        <v>0.23028097874418232</v>
      </c>
    </row>
    <row r="433" spans="1:8" hidden="1" outlineLevel="3" x14ac:dyDescent="0.3">
      <c r="A433" s="18" t="s">
        <v>168</v>
      </c>
      <c r="C433" s="45">
        <f t="shared" si="128"/>
        <v>4.5529667301948311E-3</v>
      </c>
      <c r="D433" s="45">
        <f t="shared" si="128"/>
        <v>7.4215267056066646E-3</v>
      </c>
      <c r="E433" s="45">
        <f t="shared" si="128"/>
        <v>7.1465072028617793E-3</v>
      </c>
      <c r="F433" s="45">
        <f t="shared" si="128"/>
        <v>3.0261876395129088E-3</v>
      </c>
      <c r="G433" s="45">
        <f t="shared" si="128"/>
        <v>0</v>
      </c>
      <c r="H433" s="45">
        <f t="shared" si="128"/>
        <v>0</v>
      </c>
    </row>
    <row r="434" spans="1:8" hidden="1" outlineLevel="3" x14ac:dyDescent="0.3">
      <c r="A434" s="18" t="s">
        <v>110</v>
      </c>
      <c r="C434" s="45">
        <f t="shared" si="128"/>
        <v>0.16445252419384224</v>
      </c>
      <c r="D434" s="45">
        <f t="shared" si="128"/>
        <v>0.1224922683246577</v>
      </c>
      <c r="E434" s="45">
        <f t="shared" si="128"/>
        <v>0.11334173140145649</v>
      </c>
      <c r="F434" s="45">
        <f t="shared" si="128"/>
        <v>0.10248894220326085</v>
      </c>
      <c r="G434" s="45">
        <f t="shared" si="128"/>
        <v>9.5058092593746771E-2</v>
      </c>
      <c r="H434" s="45">
        <f t="shared" si="128"/>
        <v>8.7307604655886509E-2</v>
      </c>
    </row>
    <row r="435" spans="1:8" hidden="1" outlineLevel="3" x14ac:dyDescent="0.3">
      <c r="A435" s="18" t="s">
        <v>111</v>
      </c>
      <c r="C435" s="45">
        <f t="shared" si="128"/>
        <v>0.18008296954913819</v>
      </c>
      <c r="D435" s="45">
        <f t="shared" si="128"/>
        <v>0.21288381935122214</v>
      </c>
      <c r="E435" s="45">
        <f t="shared" si="128"/>
        <v>0.21155125494327756</v>
      </c>
      <c r="F435" s="45">
        <f t="shared" si="128"/>
        <v>0.26146287707923732</v>
      </c>
      <c r="G435" s="45">
        <f t="shared" si="128"/>
        <v>0.30787446543459512</v>
      </c>
      <c r="H435" s="45">
        <f t="shared" si="128"/>
        <v>0.35836103683739973</v>
      </c>
    </row>
    <row r="436" spans="1:8" hidden="1" outlineLevel="3" x14ac:dyDescent="0.3">
      <c r="A436" s="18" t="s">
        <v>112</v>
      </c>
      <c r="C436" s="45">
        <f t="shared" si="128"/>
        <v>0</v>
      </c>
      <c r="D436" s="45">
        <f t="shared" si="128"/>
        <v>0</v>
      </c>
      <c r="E436" s="45">
        <f t="shared" si="128"/>
        <v>0</v>
      </c>
      <c r="F436" s="45">
        <f t="shared" si="128"/>
        <v>0</v>
      </c>
      <c r="G436" s="45">
        <f t="shared" si="128"/>
        <v>8.4403689763574277E-2</v>
      </c>
      <c r="H436" s="45">
        <f t="shared" si="128"/>
        <v>7.1940438416982513E-2</v>
      </c>
    </row>
    <row r="437" spans="1:8" hidden="1" outlineLevel="3" x14ac:dyDescent="0.3">
      <c r="A437" s="18" t="s">
        <v>113</v>
      </c>
      <c r="C437" s="45">
        <f t="shared" si="128"/>
        <v>0.3042429790188127</v>
      </c>
      <c r="D437" s="45">
        <f t="shared" si="128"/>
        <v>0.22060039264094181</v>
      </c>
      <c r="E437" s="45">
        <f t="shared" si="128"/>
        <v>0.12150793530545065</v>
      </c>
      <c r="F437" s="45">
        <f t="shared" si="128"/>
        <v>5.7960285779978145E-2</v>
      </c>
      <c r="G437" s="45">
        <f t="shared" si="128"/>
        <v>0</v>
      </c>
      <c r="H437" s="45">
        <f t="shared" si="128"/>
        <v>0</v>
      </c>
    </row>
    <row r="438" spans="1:8" hidden="1" outlineLevel="3" x14ac:dyDescent="0.3">
      <c r="A438" s="18" t="s">
        <v>114</v>
      </c>
      <c r="C438" s="45">
        <f t="shared" si="128"/>
        <v>2.2601087561847488E-2</v>
      </c>
      <c r="D438" s="45">
        <f t="shared" si="128"/>
        <v>2.2673022792919169E-2</v>
      </c>
      <c r="E438" s="45">
        <f t="shared" si="128"/>
        <v>1.780116103318501E-2</v>
      </c>
      <c r="F438" s="45">
        <f t="shared" si="128"/>
        <v>1.9767374670110575E-2</v>
      </c>
      <c r="G438" s="45">
        <f t="shared" si="128"/>
        <v>0</v>
      </c>
      <c r="H438" s="45">
        <f t="shared" si="128"/>
        <v>0</v>
      </c>
    </row>
    <row r="439" spans="1:8" hidden="1" outlineLevel="3" x14ac:dyDescent="0.3">
      <c r="A439" s="18" t="s">
        <v>115</v>
      </c>
      <c r="C439" s="45">
        <f t="shared" si="128"/>
        <v>3.089773689093539E-2</v>
      </c>
      <c r="D439" s="45">
        <f t="shared" si="128"/>
        <v>2.9142876876926592E-2</v>
      </c>
      <c r="E439" s="45">
        <f t="shared" si="128"/>
        <v>3.1538561548534433E-2</v>
      </c>
      <c r="F439" s="45">
        <f t="shared" si="128"/>
        <v>2.8044934875990735E-2</v>
      </c>
      <c r="G439" s="45">
        <f t="shared" si="128"/>
        <v>2.5980381884847383E-2</v>
      </c>
      <c r="H439" s="45">
        <f t="shared" si="128"/>
        <v>2.9715799174454719E-2</v>
      </c>
    </row>
    <row r="440" spans="1:8" hidden="1" outlineLevel="3" x14ac:dyDescent="0.3">
      <c r="A440" s="18" t="s">
        <v>116</v>
      </c>
      <c r="C440" s="45">
        <f t="shared" si="128"/>
        <v>0</v>
      </c>
      <c r="D440" s="45">
        <f t="shared" si="128"/>
        <v>0</v>
      </c>
      <c r="E440" s="45">
        <f t="shared" si="128"/>
        <v>0</v>
      </c>
      <c r="F440" s="45">
        <f t="shared" si="128"/>
        <v>0</v>
      </c>
      <c r="G440" s="45">
        <f t="shared" si="128"/>
        <v>0</v>
      </c>
      <c r="H440" s="45">
        <f t="shared" si="128"/>
        <v>0</v>
      </c>
    </row>
    <row r="441" spans="1:8" hidden="1" outlineLevel="3" x14ac:dyDescent="0.3">
      <c r="A441" s="20" t="s">
        <v>117</v>
      </c>
      <c r="C441" s="45">
        <f t="shared" si="128"/>
        <v>0.70683026394477089</v>
      </c>
      <c r="D441" s="45">
        <f t="shared" si="128"/>
        <v>0.61521390669227405</v>
      </c>
      <c r="E441" s="45">
        <f t="shared" si="128"/>
        <v>0.50288715143476592</v>
      </c>
      <c r="F441" s="45">
        <f t="shared" si="128"/>
        <v>0.47275060224809057</v>
      </c>
      <c r="G441" s="45">
        <f t="shared" si="128"/>
        <v>0.5133166296767635</v>
      </c>
      <c r="H441" s="45">
        <f t="shared" si="128"/>
        <v>0.54732487908472349</v>
      </c>
    </row>
    <row r="442" spans="1:8" hidden="1" outlineLevel="3" x14ac:dyDescent="0.3">
      <c r="A442" s="18" t="s">
        <v>118</v>
      </c>
      <c r="C442" s="45">
        <f t="shared" si="128"/>
        <v>0</v>
      </c>
      <c r="D442" s="45">
        <f t="shared" si="128"/>
        <v>0</v>
      </c>
      <c r="E442" s="45">
        <f t="shared" si="128"/>
        <v>0</v>
      </c>
      <c r="F442" s="45">
        <f t="shared" si="128"/>
        <v>0</v>
      </c>
      <c r="G442" s="45">
        <f t="shared" si="128"/>
        <v>0</v>
      </c>
      <c r="H442" s="45">
        <f t="shared" si="128"/>
        <v>0</v>
      </c>
    </row>
    <row r="443" spans="1:8" hidden="1" outlineLevel="3" x14ac:dyDescent="0.3">
      <c r="A443" s="18" t="s">
        <v>119</v>
      </c>
      <c r="C443" s="45">
        <f t="shared" si="128"/>
        <v>3.0075119402821222E-2</v>
      </c>
      <c r="D443" s="45">
        <f t="shared" si="128"/>
        <v>6.8803827137047607E-2</v>
      </c>
      <c r="E443" s="45">
        <f t="shared" si="128"/>
        <v>0.19308601679174167</v>
      </c>
      <c r="F443" s="45">
        <f t="shared" si="128"/>
        <v>0.26703394893158711</v>
      </c>
      <c r="G443" s="45">
        <f t="shared" si="128"/>
        <v>0.23200172517927189</v>
      </c>
      <c r="H443" s="45">
        <f t="shared" si="128"/>
        <v>0.22239414217109424</v>
      </c>
    </row>
    <row r="444" spans="1:8" hidden="1" outlineLevel="3" x14ac:dyDescent="0.3">
      <c r="A444" s="20" t="s">
        <v>120</v>
      </c>
      <c r="C444" s="45">
        <f t="shared" si="128"/>
        <v>3.0075119402821222E-2</v>
      </c>
      <c r="D444" s="45">
        <f t="shared" si="128"/>
        <v>6.8803827137047607E-2</v>
      </c>
      <c r="E444" s="45">
        <f t="shared" si="128"/>
        <v>0.19308601679174167</v>
      </c>
      <c r="F444" s="45">
        <f t="shared" si="128"/>
        <v>0.26703394893158711</v>
      </c>
      <c r="G444" s="45">
        <f t="shared" si="128"/>
        <v>0.23200172517927189</v>
      </c>
      <c r="H444" s="45">
        <f t="shared" si="128"/>
        <v>0.22239414217109424</v>
      </c>
    </row>
    <row r="445" spans="1:8" hidden="1" outlineLevel="3" x14ac:dyDescent="0.3">
      <c r="A445" s="18" t="s">
        <v>121</v>
      </c>
      <c r="C445" s="45">
        <f t="shared" si="128"/>
        <v>0</v>
      </c>
      <c r="D445" s="45">
        <f t="shared" si="128"/>
        <v>0</v>
      </c>
      <c r="E445" s="45">
        <f t="shared" si="128"/>
        <v>0</v>
      </c>
      <c r="F445" s="45">
        <f t="shared" si="128"/>
        <v>0</v>
      </c>
      <c r="G445" s="45">
        <f t="shared" si="128"/>
        <v>0</v>
      </c>
      <c r="H445" s="45">
        <f t="shared" si="128"/>
        <v>0</v>
      </c>
    </row>
    <row r="446" spans="1:8" hidden="1" outlineLevel="3" x14ac:dyDescent="0.3">
      <c r="A446" s="20" t="s">
        <v>122</v>
      </c>
      <c r="C446" s="45">
        <f t="shared" si="128"/>
        <v>1</v>
      </c>
      <c r="D446" s="45">
        <f t="shared" si="128"/>
        <v>1</v>
      </c>
      <c r="E446" s="45">
        <f t="shared" si="128"/>
        <v>1</v>
      </c>
      <c r="F446" s="45">
        <f t="shared" si="128"/>
        <v>1</v>
      </c>
      <c r="G446" s="45">
        <f t="shared" si="128"/>
        <v>1</v>
      </c>
      <c r="H446" s="45">
        <f t="shared" si="128"/>
        <v>1</v>
      </c>
    </row>
    <row r="447" spans="1:8" hidden="1" outlineLevel="2" collapsed="1" x14ac:dyDescent="0.3"/>
    <row r="448" spans="1:8" hidden="1" outlineLevel="2" x14ac:dyDescent="0.3">
      <c r="A448" s="44" t="s">
        <v>187</v>
      </c>
      <c r="B448" s="43"/>
      <c r="C448" s="43"/>
      <c r="D448" s="43"/>
      <c r="E448" s="43"/>
      <c r="F448" s="43"/>
      <c r="G448" s="43"/>
      <c r="H448" s="43"/>
    </row>
    <row r="449" spans="1:8" hidden="1" outlineLevel="3" x14ac:dyDescent="0.3"/>
    <row r="450" spans="1:8" hidden="1" outlineLevel="3" x14ac:dyDescent="0.3">
      <c r="A450" s="20" t="s">
        <v>52</v>
      </c>
      <c r="D450" s="45" t="str">
        <f>IFERROR(D69/C69-1,"")</f>
        <v/>
      </c>
      <c r="E450" s="45" t="str">
        <f t="shared" ref="E450:H450" si="129">IFERROR(E69/D69-1,"")</f>
        <v/>
      </c>
      <c r="F450" s="45" t="str">
        <f t="shared" si="129"/>
        <v/>
      </c>
      <c r="G450" s="45" t="str">
        <f t="shared" si="129"/>
        <v/>
      </c>
      <c r="H450" s="45" t="str">
        <f t="shared" si="129"/>
        <v/>
      </c>
    </row>
    <row r="451" spans="1:8" hidden="1" outlineLevel="3" x14ac:dyDescent="0.3">
      <c r="A451" s="18" t="s">
        <v>54</v>
      </c>
      <c r="C451" s="47"/>
      <c r="D451" s="45" t="str">
        <f>IFERROR(D69/C69-1,"")</f>
        <v/>
      </c>
      <c r="E451" s="45" t="str">
        <f t="shared" ref="E451:H451" si="130">IFERROR(E69/D69-1,"")</f>
        <v/>
      </c>
      <c r="F451" s="45" t="str">
        <f t="shared" si="130"/>
        <v/>
      </c>
      <c r="G451" s="45" t="str">
        <f t="shared" si="130"/>
        <v/>
      </c>
      <c r="H451" s="45" t="str">
        <f t="shared" si="130"/>
        <v/>
      </c>
    </row>
    <row r="452" spans="1:8" hidden="1" outlineLevel="3" x14ac:dyDescent="0.3">
      <c r="A452" s="18" t="s">
        <v>55</v>
      </c>
      <c r="C452" s="47"/>
      <c r="D452" s="45" t="str">
        <f t="shared" ref="D452:H515" si="131">IFERROR(D70/C70-1,"")</f>
        <v/>
      </c>
      <c r="E452" s="45" t="str">
        <f t="shared" si="131"/>
        <v/>
      </c>
      <c r="F452" s="45" t="str">
        <f t="shared" si="131"/>
        <v/>
      </c>
      <c r="G452" s="45" t="str">
        <f t="shared" si="131"/>
        <v/>
      </c>
      <c r="H452" s="45" t="str">
        <f t="shared" si="131"/>
        <v/>
      </c>
    </row>
    <row r="453" spans="1:8" hidden="1" outlineLevel="3" x14ac:dyDescent="0.3">
      <c r="A453" s="18" t="s">
        <v>56</v>
      </c>
      <c r="C453" s="47"/>
      <c r="D453" s="45" t="str">
        <f t="shared" si="131"/>
        <v/>
      </c>
      <c r="E453" s="45" t="str">
        <f t="shared" si="131"/>
        <v/>
      </c>
      <c r="F453" s="45" t="str">
        <f t="shared" si="131"/>
        <v/>
      </c>
      <c r="G453" s="45" t="str">
        <f t="shared" si="131"/>
        <v/>
      </c>
      <c r="H453" s="45" t="str">
        <f t="shared" si="131"/>
        <v/>
      </c>
    </row>
    <row r="454" spans="1:8" hidden="1" outlineLevel="3" x14ac:dyDescent="0.3">
      <c r="A454" s="29" t="s">
        <v>53</v>
      </c>
      <c r="C454" s="47"/>
      <c r="D454" s="45" t="str">
        <f t="shared" si="131"/>
        <v/>
      </c>
      <c r="E454" s="45" t="str">
        <f t="shared" si="131"/>
        <v/>
      </c>
      <c r="F454" s="45" t="str">
        <f t="shared" si="131"/>
        <v/>
      </c>
      <c r="G454" s="45" t="str">
        <f t="shared" si="131"/>
        <v/>
      </c>
      <c r="H454" s="45" t="str">
        <f t="shared" si="131"/>
        <v/>
      </c>
    </row>
    <row r="455" spans="1:8" hidden="1" outlineLevel="3" x14ac:dyDescent="0.3">
      <c r="A455" s="18" t="s">
        <v>58</v>
      </c>
      <c r="C455" s="47"/>
      <c r="D455" s="45" t="str">
        <f t="shared" si="131"/>
        <v/>
      </c>
      <c r="E455" s="45" t="str">
        <f t="shared" si="131"/>
        <v/>
      </c>
      <c r="F455" s="45" t="str">
        <f t="shared" si="131"/>
        <v/>
      </c>
      <c r="G455" s="45" t="str">
        <f t="shared" si="131"/>
        <v/>
      </c>
      <c r="H455" s="45" t="str">
        <f t="shared" si="131"/>
        <v/>
      </c>
    </row>
    <row r="456" spans="1:8" hidden="1" outlineLevel="3" x14ac:dyDescent="0.3">
      <c r="A456" s="18" t="s">
        <v>59</v>
      </c>
      <c r="C456" s="47"/>
      <c r="D456" s="45">
        <f t="shared" si="131"/>
        <v>-0.32899558588442057</v>
      </c>
      <c r="E456" s="45">
        <f t="shared" si="131"/>
        <v>1.2834389805507733</v>
      </c>
      <c r="F456" s="45">
        <f t="shared" si="131"/>
        <v>-9.6084526581286078E-2</v>
      </c>
      <c r="G456" s="45">
        <f t="shared" si="131"/>
        <v>-0.3652714983689197</v>
      </c>
      <c r="H456" s="45">
        <f t="shared" si="131"/>
        <v>0.26242052551957817</v>
      </c>
    </row>
    <row r="457" spans="1:8" hidden="1" outlineLevel="3" x14ac:dyDescent="0.3">
      <c r="A457" s="18" t="s">
        <v>60</v>
      </c>
      <c r="C457" s="47"/>
      <c r="D457" s="45" t="str">
        <f t="shared" si="131"/>
        <v/>
      </c>
      <c r="E457" s="45" t="str">
        <f t="shared" si="131"/>
        <v/>
      </c>
      <c r="F457" s="45" t="str">
        <f t="shared" si="131"/>
        <v/>
      </c>
      <c r="G457" s="45" t="str">
        <f t="shared" si="131"/>
        <v/>
      </c>
      <c r="H457" s="45" t="str">
        <f t="shared" si="131"/>
        <v/>
      </c>
    </row>
    <row r="458" spans="1:8" hidden="1" outlineLevel="3" x14ac:dyDescent="0.3">
      <c r="A458" s="18" t="s">
        <v>61</v>
      </c>
      <c r="C458" s="47"/>
      <c r="D458" s="45" t="str">
        <f t="shared" si="131"/>
        <v/>
      </c>
      <c r="E458" s="45" t="str">
        <f t="shared" si="131"/>
        <v/>
      </c>
      <c r="F458" s="45" t="str">
        <f t="shared" si="131"/>
        <v/>
      </c>
      <c r="G458" s="45" t="str">
        <f t="shared" si="131"/>
        <v/>
      </c>
      <c r="H458" s="45" t="str">
        <f t="shared" si="131"/>
        <v/>
      </c>
    </row>
    <row r="459" spans="1:8" hidden="1" outlineLevel="3" x14ac:dyDescent="0.3">
      <c r="A459" s="29" t="s">
        <v>57</v>
      </c>
      <c r="C459" s="47"/>
      <c r="D459" s="45">
        <f t="shared" si="131"/>
        <v>-0.32899558588442057</v>
      </c>
      <c r="E459" s="45">
        <f t="shared" si="131"/>
        <v>1.2834389805507733</v>
      </c>
      <c r="F459" s="45">
        <f t="shared" si="131"/>
        <v>-9.6084526581286078E-2</v>
      </c>
      <c r="G459" s="45">
        <f t="shared" si="131"/>
        <v>-0.3652714983689197</v>
      </c>
      <c r="H459" s="45">
        <f t="shared" si="131"/>
        <v>0.26242052551957817</v>
      </c>
    </row>
    <row r="460" spans="1:8" hidden="1" outlineLevel="3" x14ac:dyDescent="0.3">
      <c r="A460" s="18" t="s">
        <v>63</v>
      </c>
      <c r="C460" s="47"/>
      <c r="D460" s="45">
        <f t="shared" si="131"/>
        <v>0.78410801209729741</v>
      </c>
      <c r="E460" s="45">
        <f t="shared" si="131"/>
        <v>0</v>
      </c>
      <c r="F460" s="45">
        <f t="shared" si="131"/>
        <v>0</v>
      </c>
      <c r="G460" s="45">
        <f t="shared" si="131"/>
        <v>0</v>
      </c>
      <c r="H460" s="45">
        <f t="shared" si="131"/>
        <v>3.5832017502521518E-2</v>
      </c>
    </row>
    <row r="461" spans="1:8" hidden="1" outlineLevel="3" x14ac:dyDescent="0.3">
      <c r="A461" s="18" t="s">
        <v>64</v>
      </c>
      <c r="C461" s="47"/>
      <c r="D461" s="45">
        <f t="shared" si="131"/>
        <v>-7.4826325169802921E-2</v>
      </c>
      <c r="E461" s="45">
        <f t="shared" si="131"/>
        <v>-8.9482467793583376E-2</v>
      </c>
      <c r="F461" s="45">
        <f t="shared" si="131"/>
        <v>5.3971717655469709</v>
      </c>
      <c r="G461" s="45">
        <f t="shared" si="131"/>
        <v>-5.6470672739344474E-2</v>
      </c>
      <c r="H461" s="45">
        <f t="shared" si="131"/>
        <v>-5.81330602913811E-2</v>
      </c>
    </row>
    <row r="462" spans="1:8" hidden="1" outlineLevel="3" x14ac:dyDescent="0.3">
      <c r="A462" s="18" t="s">
        <v>65</v>
      </c>
      <c r="C462" s="47"/>
      <c r="D462" s="45">
        <f t="shared" si="131"/>
        <v>0.30815426958729941</v>
      </c>
      <c r="E462" s="45">
        <f t="shared" si="131"/>
        <v>0.33419341665892555</v>
      </c>
      <c r="F462" s="45">
        <f t="shared" si="131"/>
        <v>-0.24815426125337481</v>
      </c>
      <c r="G462" s="45">
        <f t="shared" si="131"/>
        <v>0.2185864528591428</v>
      </c>
      <c r="H462" s="45">
        <f t="shared" si="131"/>
        <v>8.4928599720154763E-2</v>
      </c>
    </row>
    <row r="463" spans="1:8" hidden="1" outlineLevel="3" x14ac:dyDescent="0.3">
      <c r="A463" s="18" t="s">
        <v>66</v>
      </c>
      <c r="C463" s="47"/>
      <c r="D463" s="45">
        <f t="shared" si="131"/>
        <v>0.22671364841272879</v>
      </c>
      <c r="E463" s="45">
        <f t="shared" si="131"/>
        <v>6.2642472778572822E-2</v>
      </c>
      <c r="F463" s="45">
        <f t="shared" si="131"/>
        <v>0.12860277623327088</v>
      </c>
      <c r="G463" s="45">
        <f t="shared" si="131"/>
        <v>0.15764717175077858</v>
      </c>
      <c r="H463" s="45">
        <f t="shared" si="131"/>
        <v>0.11674812075266972</v>
      </c>
    </row>
    <row r="464" spans="1:8" hidden="1" outlineLevel="3" x14ac:dyDescent="0.3">
      <c r="A464" s="18" t="s">
        <v>67</v>
      </c>
      <c r="C464" s="47"/>
      <c r="D464" s="45">
        <f t="shared" si="131"/>
        <v>-6.8861649615889808E-2</v>
      </c>
      <c r="E464" s="45">
        <f t="shared" si="131"/>
        <v>0.18591749016899017</v>
      </c>
      <c r="F464" s="45">
        <f t="shared" si="131"/>
        <v>0.16330658004531173</v>
      </c>
      <c r="G464" s="45">
        <f t="shared" si="131"/>
        <v>-1.2935705824084875E-2</v>
      </c>
      <c r="H464" s="45">
        <f t="shared" si="131"/>
        <v>-7.2642944609504045E-2</v>
      </c>
    </row>
    <row r="465" spans="1:8" hidden="1" outlineLevel="3" x14ac:dyDescent="0.3">
      <c r="A465" s="18" t="s">
        <v>68</v>
      </c>
      <c r="C465" s="47"/>
      <c r="D465" s="45">
        <f t="shared" si="131"/>
        <v>1.7891257296971541</v>
      </c>
      <c r="E465" s="45">
        <f t="shared" si="131"/>
        <v>-0.75193102586710925</v>
      </c>
      <c r="F465" s="45">
        <f t="shared" si="131"/>
        <v>0.51101316700454724</v>
      </c>
      <c r="G465" s="45">
        <f t="shared" si="131"/>
        <v>-0.71029425052961526</v>
      </c>
      <c r="H465" s="45">
        <f t="shared" si="131"/>
        <v>3.3158194920785879</v>
      </c>
    </row>
    <row r="466" spans="1:8" hidden="1" outlineLevel="3" x14ac:dyDescent="0.3">
      <c r="A466" s="20" t="s">
        <v>62</v>
      </c>
      <c r="C466" s="47"/>
      <c r="D466" s="45">
        <f t="shared" si="131"/>
        <v>0.20379193294811415</v>
      </c>
      <c r="E466" s="45">
        <f t="shared" si="131"/>
        <v>0.14342786587595668</v>
      </c>
      <c r="F466" s="45">
        <f t="shared" si="131"/>
        <v>7.2963705115948851E-2</v>
      </c>
      <c r="G466" s="45">
        <f t="shared" si="131"/>
        <v>0.11160559081789656</v>
      </c>
      <c r="H466" s="45">
        <f t="shared" si="131"/>
        <v>6.7707494507113886E-2</v>
      </c>
    </row>
    <row r="467" spans="1:8" hidden="1" outlineLevel="3" x14ac:dyDescent="0.3">
      <c r="A467" s="18" t="s">
        <v>70</v>
      </c>
      <c r="C467" s="47"/>
      <c r="D467" s="45">
        <f t="shared" si="131"/>
        <v>0</v>
      </c>
      <c r="E467" s="45">
        <f t="shared" si="131"/>
        <v>0</v>
      </c>
      <c r="F467" s="45">
        <f t="shared" si="131"/>
        <v>0</v>
      </c>
      <c r="G467" s="45">
        <f t="shared" si="131"/>
        <v>0</v>
      </c>
      <c r="H467" s="45">
        <f t="shared" si="131"/>
        <v>0</v>
      </c>
    </row>
    <row r="468" spans="1:8" hidden="1" outlineLevel="3" x14ac:dyDescent="0.3">
      <c r="A468" s="18" t="s">
        <v>71</v>
      </c>
      <c r="C468" s="47"/>
      <c r="D468" s="45">
        <f t="shared" si="131"/>
        <v>-3.2464184749594671E-2</v>
      </c>
      <c r="E468" s="45">
        <f t="shared" si="131"/>
        <v>-5.2468040223913825E-2</v>
      </c>
      <c r="F468" s="45">
        <f t="shared" si="131"/>
        <v>-7.6859566552540004E-2</v>
      </c>
      <c r="G468" s="45">
        <f t="shared" si="131"/>
        <v>-8.2026973355220911E-2</v>
      </c>
      <c r="H468" s="45">
        <f t="shared" si="131"/>
        <v>-0.1025364290032803</v>
      </c>
    </row>
    <row r="469" spans="1:8" hidden="1" outlineLevel="3" x14ac:dyDescent="0.3">
      <c r="A469" s="20" t="s">
        <v>69</v>
      </c>
      <c r="C469" s="47"/>
      <c r="D469" s="45">
        <f t="shared" si="131"/>
        <v>-2.9139682569127578E-2</v>
      </c>
      <c r="E469" s="45">
        <f t="shared" si="131"/>
        <v>-4.6933771877215924E-2</v>
      </c>
      <c r="F469" s="45">
        <f t="shared" si="131"/>
        <v>-6.8353275843272221E-2</v>
      </c>
      <c r="G469" s="45">
        <f t="shared" si="131"/>
        <v>-7.2282739100944293E-2</v>
      </c>
      <c r="H469" s="45">
        <f t="shared" si="131"/>
        <v>-8.9406765974776037E-2</v>
      </c>
    </row>
    <row r="470" spans="1:8" hidden="1" outlineLevel="3" x14ac:dyDescent="0.3">
      <c r="A470" s="20" t="s">
        <v>72</v>
      </c>
      <c r="C470" s="47"/>
      <c r="D470" s="45">
        <f t="shared" si="131"/>
        <v>0.17541375053725394</v>
      </c>
      <c r="E470" s="45">
        <f t="shared" si="131"/>
        <v>0.13687999687824726</v>
      </c>
      <c r="F470" s="45">
        <f t="shared" si="131"/>
        <v>6.1416553639622284E-2</v>
      </c>
      <c r="G470" s="45">
        <f t="shared" si="131"/>
        <v>9.5369073981457886E-2</v>
      </c>
      <c r="H470" s="45">
        <f t="shared" si="131"/>
        <v>6.1537438742730544E-2</v>
      </c>
    </row>
    <row r="471" spans="1:8" hidden="1" outlineLevel="3" x14ac:dyDescent="0.3">
      <c r="A471" s="18" t="s">
        <v>73</v>
      </c>
      <c r="C471" s="47"/>
      <c r="D471" s="45" t="str">
        <f t="shared" si="131"/>
        <v/>
      </c>
      <c r="E471" s="45" t="str">
        <f t="shared" si="131"/>
        <v/>
      </c>
      <c r="F471" s="45" t="str">
        <f t="shared" si="131"/>
        <v/>
      </c>
      <c r="G471" s="45" t="str">
        <f t="shared" si="131"/>
        <v/>
      </c>
      <c r="H471" s="45" t="str">
        <f t="shared" si="131"/>
        <v/>
      </c>
    </row>
    <row r="472" spans="1:8" hidden="1" outlineLevel="3" x14ac:dyDescent="0.3">
      <c r="A472" s="18" t="s">
        <v>75</v>
      </c>
      <c r="C472" s="47"/>
      <c r="D472" s="45" t="str">
        <f t="shared" si="131"/>
        <v/>
      </c>
      <c r="E472" s="45" t="str">
        <f t="shared" si="131"/>
        <v/>
      </c>
      <c r="F472" s="45" t="str">
        <f t="shared" si="131"/>
        <v/>
      </c>
      <c r="G472" s="45" t="str">
        <f t="shared" si="131"/>
        <v/>
      </c>
      <c r="H472" s="45" t="str">
        <f t="shared" si="131"/>
        <v/>
      </c>
    </row>
    <row r="473" spans="1:8" hidden="1" outlineLevel="3" x14ac:dyDescent="0.3">
      <c r="A473" s="18" t="s">
        <v>76</v>
      </c>
      <c r="C473" s="47"/>
      <c r="D473" s="45">
        <f t="shared" si="131"/>
        <v>0.3271281281294085</v>
      </c>
      <c r="E473" s="45">
        <f t="shared" si="131"/>
        <v>3.8355087330650406E-2</v>
      </c>
      <c r="F473" s="45">
        <f t="shared" si="131"/>
        <v>5.6254522372865878E-2</v>
      </c>
      <c r="G473" s="45">
        <f t="shared" si="131"/>
        <v>-0.19418355762396411</v>
      </c>
      <c r="H473" s="45">
        <f t="shared" si="131"/>
        <v>3.1753807669948841E-2</v>
      </c>
    </row>
    <row r="474" spans="1:8" hidden="1" outlineLevel="3" x14ac:dyDescent="0.3">
      <c r="A474" s="18" t="s">
        <v>77</v>
      </c>
      <c r="C474" s="47"/>
      <c r="D474" s="45" t="str">
        <f t="shared" si="131"/>
        <v/>
      </c>
      <c r="E474" s="45" t="str">
        <f t="shared" si="131"/>
        <v/>
      </c>
      <c r="F474" s="45" t="str">
        <f t="shared" si="131"/>
        <v/>
      </c>
      <c r="G474" s="45" t="str">
        <f t="shared" si="131"/>
        <v/>
      </c>
      <c r="H474" s="45">
        <f t="shared" si="131"/>
        <v>0.13819208245123082</v>
      </c>
    </row>
    <row r="475" spans="1:8" hidden="1" outlineLevel="3" x14ac:dyDescent="0.3">
      <c r="A475" s="18" t="s">
        <v>78</v>
      </c>
      <c r="C475" s="47"/>
      <c r="D475" s="45">
        <f t="shared" si="131"/>
        <v>7.4708731668340134E-2</v>
      </c>
      <c r="E475" s="45">
        <f t="shared" si="131"/>
        <v>0.16359131019530215</v>
      </c>
      <c r="F475" s="45">
        <f t="shared" si="131"/>
        <v>1.0888438773726778</v>
      </c>
      <c r="G475" s="45">
        <f t="shared" si="131"/>
        <v>0.40250146578175583</v>
      </c>
      <c r="H475" s="45">
        <f t="shared" si="131"/>
        <v>-0.31287936799586002</v>
      </c>
    </row>
    <row r="476" spans="1:8" hidden="1" outlineLevel="3" x14ac:dyDescent="0.3">
      <c r="A476" s="20" t="s">
        <v>74</v>
      </c>
      <c r="C476" s="47"/>
      <c r="D476" s="45">
        <f t="shared" si="131"/>
        <v>0.307266253624352</v>
      </c>
      <c r="E476" s="45">
        <f t="shared" si="131"/>
        <v>4.6456377678963046E-2</v>
      </c>
      <c r="F476" s="45">
        <f t="shared" si="131"/>
        <v>0.13052756585374037</v>
      </c>
      <c r="G476" s="45">
        <f t="shared" si="131"/>
        <v>0.10228548435068952</v>
      </c>
      <c r="H476" s="45">
        <f t="shared" si="131"/>
        <v>-5.5527117805905801E-3</v>
      </c>
    </row>
    <row r="477" spans="1:8" hidden="1" outlineLevel="3" x14ac:dyDescent="0.3">
      <c r="A477" s="18" t="s">
        <v>80</v>
      </c>
      <c r="C477" s="47"/>
      <c r="D477" s="45">
        <f t="shared" si="131"/>
        <v>0.17925765662652626</v>
      </c>
      <c r="E477" s="45">
        <f t="shared" si="131"/>
        <v>-1.602397839382208E-3</v>
      </c>
      <c r="F477" s="45">
        <f t="shared" si="131"/>
        <v>-0.32992508560445333</v>
      </c>
      <c r="G477" s="45">
        <f t="shared" si="131"/>
        <v>0.19799592367541829</v>
      </c>
      <c r="H477" s="45">
        <f t="shared" si="131"/>
        <v>0.50257777173881002</v>
      </c>
    </row>
    <row r="478" spans="1:8" hidden="1" outlineLevel="3" x14ac:dyDescent="0.3">
      <c r="A478" s="18" t="s">
        <v>81</v>
      </c>
      <c r="C478" s="47"/>
      <c r="D478" s="45">
        <f t="shared" si="131"/>
        <v>-2.6477023453003179E-2</v>
      </c>
      <c r="E478" s="45">
        <f t="shared" si="131"/>
        <v>8.4842141267496674E-2</v>
      </c>
      <c r="F478" s="45">
        <f t="shared" si="131"/>
        <v>5.496789784122913E-2</v>
      </c>
      <c r="G478" s="45">
        <f t="shared" si="131"/>
        <v>9.9024825352000967E-2</v>
      </c>
      <c r="H478" s="45">
        <f t="shared" si="131"/>
        <v>1.0791629439470318E-2</v>
      </c>
    </row>
    <row r="479" spans="1:8" hidden="1" outlineLevel="3" x14ac:dyDescent="0.3">
      <c r="A479" s="18" t="s">
        <v>82</v>
      </c>
      <c r="C479" s="47"/>
      <c r="D479" s="45">
        <f t="shared" si="131"/>
        <v>4.2063126132739548E-2</v>
      </c>
      <c r="E479" s="45">
        <f t="shared" si="131"/>
        <v>0.1312729886254802</v>
      </c>
      <c r="F479" s="45">
        <f t="shared" si="131"/>
        <v>3.1339136224142727</v>
      </c>
      <c r="G479" s="45">
        <f t="shared" si="131"/>
        <v>9.9044709981871648E-2</v>
      </c>
      <c r="H479" s="45">
        <f t="shared" si="131"/>
        <v>1.0406583912957386</v>
      </c>
    </row>
    <row r="480" spans="1:8" hidden="1" outlineLevel="3" x14ac:dyDescent="0.3">
      <c r="A480" s="20" t="s">
        <v>79</v>
      </c>
      <c r="C480" s="47"/>
      <c r="D480" s="45">
        <f t="shared" si="131"/>
        <v>-1.2283663655369037E-2</v>
      </c>
      <c r="E480" s="45">
        <f t="shared" si="131"/>
        <v>8.0490138316388959E-2</v>
      </c>
      <c r="F480" s="45">
        <f t="shared" si="131"/>
        <v>0.1432988052691162</v>
      </c>
      <c r="G480" s="45">
        <f t="shared" si="131"/>
        <v>0.10273436195306096</v>
      </c>
      <c r="H480" s="45">
        <f t="shared" si="131"/>
        <v>0.1669235367645201</v>
      </c>
    </row>
    <row r="481" spans="1:8" hidden="1" outlineLevel="3" x14ac:dyDescent="0.3">
      <c r="A481" s="20" t="s">
        <v>83</v>
      </c>
      <c r="C481" s="47"/>
      <c r="D481" s="45">
        <f t="shared" si="131"/>
        <v>1.2181853735672599E-2</v>
      </c>
      <c r="E481" s="45">
        <f t="shared" si="131"/>
        <v>7.7124781339425574E-2</v>
      </c>
      <c r="F481" s="45">
        <f t="shared" si="131"/>
        <v>0.14207190473340647</v>
      </c>
      <c r="G481" s="45">
        <f t="shared" si="131"/>
        <v>0.10269167531477863</v>
      </c>
      <c r="H481" s="45">
        <f t="shared" si="131"/>
        <v>0.15052771049291702</v>
      </c>
    </row>
    <row r="482" spans="1:8" hidden="1" outlineLevel="3" x14ac:dyDescent="0.3">
      <c r="A482" s="18" t="s">
        <v>84</v>
      </c>
      <c r="C482" s="47"/>
      <c r="D482" s="45" t="str">
        <f t="shared" si="131"/>
        <v/>
      </c>
      <c r="E482" s="45" t="str">
        <f t="shared" si="131"/>
        <v/>
      </c>
      <c r="F482" s="45" t="str">
        <f t="shared" si="131"/>
        <v/>
      </c>
      <c r="G482" s="45" t="str">
        <f t="shared" si="131"/>
        <v/>
      </c>
      <c r="H482" s="45" t="str">
        <f t="shared" si="131"/>
        <v/>
      </c>
    </row>
    <row r="483" spans="1:8" hidden="1" outlineLevel="3" x14ac:dyDescent="0.3">
      <c r="A483" s="18" t="s">
        <v>85</v>
      </c>
      <c r="C483" s="47"/>
      <c r="D483" s="45" t="str">
        <f t="shared" si="131"/>
        <v/>
      </c>
      <c r="E483" s="45" t="str">
        <f t="shared" si="131"/>
        <v/>
      </c>
      <c r="F483" s="45" t="str">
        <f t="shared" si="131"/>
        <v/>
      </c>
      <c r="G483" s="45" t="str">
        <f t="shared" si="131"/>
        <v/>
      </c>
      <c r="H483" s="45" t="str">
        <f t="shared" si="131"/>
        <v/>
      </c>
    </row>
    <row r="484" spans="1:8" hidden="1" outlineLevel="3" x14ac:dyDescent="0.3">
      <c r="A484" s="18" t="s">
        <v>86</v>
      </c>
      <c r="C484" s="47"/>
      <c r="D484" s="45">
        <f t="shared" si="131"/>
        <v>0.72806914146276358</v>
      </c>
      <c r="E484" s="45">
        <f t="shared" si="131"/>
        <v>-0.47983701753347352</v>
      </c>
      <c r="F484" s="45">
        <f t="shared" si="131"/>
        <v>0.43253225738462464</v>
      </c>
      <c r="G484" s="45">
        <f t="shared" si="131"/>
        <v>-0.25586332341052653</v>
      </c>
      <c r="H484" s="45">
        <f t="shared" si="131"/>
        <v>-6.2498696629471384E-2</v>
      </c>
    </row>
    <row r="485" spans="1:8" hidden="1" outlineLevel="3" x14ac:dyDescent="0.3">
      <c r="A485" s="20" t="s">
        <v>87</v>
      </c>
      <c r="C485" s="47"/>
      <c r="D485" s="45">
        <f t="shared" si="131"/>
        <v>0.72806914146276358</v>
      </c>
      <c r="E485" s="45">
        <f t="shared" si="131"/>
        <v>-0.47983701753347352</v>
      </c>
      <c r="F485" s="45">
        <f t="shared" si="131"/>
        <v>0.43253225738462464</v>
      </c>
      <c r="G485" s="45">
        <f t="shared" si="131"/>
        <v>-0.25586332341052653</v>
      </c>
      <c r="H485" s="45">
        <f t="shared" si="131"/>
        <v>-6.2498696629471384E-2</v>
      </c>
    </row>
    <row r="486" spans="1:8" hidden="1" outlineLevel="3" x14ac:dyDescent="0.3">
      <c r="A486" s="18" t="s">
        <v>88</v>
      </c>
      <c r="C486" s="47"/>
      <c r="D486" s="45" t="str">
        <f t="shared" si="131"/>
        <v/>
      </c>
      <c r="E486" s="45" t="str">
        <f t="shared" si="131"/>
        <v/>
      </c>
      <c r="F486" s="45" t="str">
        <f t="shared" si="131"/>
        <v/>
      </c>
      <c r="G486" s="45" t="str">
        <f t="shared" si="131"/>
        <v/>
      </c>
      <c r="H486" s="45" t="str">
        <f t="shared" si="131"/>
        <v/>
      </c>
    </row>
    <row r="487" spans="1:8" hidden="1" outlineLevel="3" x14ac:dyDescent="0.3">
      <c r="A487" s="20" t="s">
        <v>89</v>
      </c>
      <c r="C487" s="47"/>
      <c r="D487" s="45">
        <f t="shared" si="131"/>
        <v>7.0339338819356056E-2</v>
      </c>
      <c r="E487" s="45">
        <f t="shared" si="131"/>
        <v>4.4738386996626911E-2</v>
      </c>
      <c r="F487" s="45">
        <f t="shared" si="131"/>
        <v>0.13855975299770296</v>
      </c>
      <c r="G487" s="45">
        <f t="shared" si="131"/>
        <v>8.4429012169559892E-2</v>
      </c>
      <c r="H487" s="45">
        <f t="shared" si="131"/>
        <v>0.12853635203186919</v>
      </c>
    </row>
    <row r="488" spans="1:8" hidden="1" outlineLevel="3" x14ac:dyDescent="0.3">
      <c r="A488" s="28"/>
      <c r="C488" s="47"/>
      <c r="D488" s="45" t="str">
        <f t="shared" si="131"/>
        <v/>
      </c>
      <c r="E488" s="45" t="str">
        <f t="shared" si="131"/>
        <v/>
      </c>
      <c r="F488" s="45" t="str">
        <f t="shared" si="131"/>
        <v/>
      </c>
      <c r="G488" s="45" t="str">
        <f t="shared" si="131"/>
        <v/>
      </c>
      <c r="H488" s="45" t="str">
        <f t="shared" si="131"/>
        <v/>
      </c>
    </row>
    <row r="489" spans="1:8" hidden="1" outlineLevel="3" x14ac:dyDescent="0.3">
      <c r="A489" s="20" t="s">
        <v>90</v>
      </c>
      <c r="C489" s="47"/>
      <c r="D489" s="45" t="str">
        <f t="shared" si="131"/>
        <v/>
      </c>
      <c r="E489" s="45" t="str">
        <f t="shared" si="131"/>
        <v/>
      </c>
      <c r="F489" s="45" t="str">
        <f t="shared" si="131"/>
        <v/>
      </c>
      <c r="G489" s="45" t="str">
        <f t="shared" si="131"/>
        <v/>
      </c>
      <c r="H489" s="45" t="str">
        <f t="shared" si="131"/>
        <v/>
      </c>
    </row>
    <row r="490" spans="1:8" hidden="1" outlineLevel="3" x14ac:dyDescent="0.3">
      <c r="A490" s="18" t="s">
        <v>91</v>
      </c>
      <c r="C490" s="47"/>
      <c r="D490" s="45">
        <f t="shared" si="131"/>
        <v>0</v>
      </c>
      <c r="E490" s="45">
        <f t="shared" si="131"/>
        <v>0</v>
      </c>
      <c r="F490" s="45">
        <f t="shared" si="131"/>
        <v>0</v>
      </c>
      <c r="G490" s="45">
        <f t="shared" si="131"/>
        <v>0</v>
      </c>
      <c r="H490" s="45">
        <f t="shared" si="131"/>
        <v>0</v>
      </c>
    </row>
    <row r="491" spans="1:8" hidden="1" outlineLevel="3" x14ac:dyDescent="0.3">
      <c r="A491" s="18" t="s">
        <v>92</v>
      </c>
      <c r="C491" s="47"/>
      <c r="D491" s="45" t="str">
        <f t="shared" si="131"/>
        <v/>
      </c>
      <c r="E491" s="45" t="str">
        <f t="shared" si="131"/>
        <v/>
      </c>
      <c r="F491" s="45" t="str">
        <f t="shared" si="131"/>
        <v/>
      </c>
      <c r="G491" s="45" t="str">
        <f t="shared" si="131"/>
        <v/>
      </c>
      <c r="H491" s="45" t="str">
        <f t="shared" si="131"/>
        <v/>
      </c>
    </row>
    <row r="492" spans="1:8" hidden="1" outlineLevel="3" x14ac:dyDescent="0.3">
      <c r="A492" s="18" t="s">
        <v>93</v>
      </c>
      <c r="C492" s="47"/>
      <c r="D492" s="45">
        <f t="shared" si="131"/>
        <v>0</v>
      </c>
      <c r="E492" s="45">
        <f t="shared" si="131"/>
        <v>0</v>
      </c>
      <c r="F492" s="45">
        <f t="shared" si="131"/>
        <v>0</v>
      </c>
      <c r="G492" s="45">
        <f t="shared" si="131"/>
        <v>0</v>
      </c>
      <c r="H492" s="45">
        <f t="shared" si="131"/>
        <v>0</v>
      </c>
    </row>
    <row r="493" spans="1:8" hidden="1" outlineLevel="3" x14ac:dyDescent="0.3">
      <c r="A493" s="18" t="s">
        <v>94</v>
      </c>
      <c r="C493" s="47"/>
      <c r="D493" s="45">
        <f t="shared" si="131"/>
        <v>0</v>
      </c>
      <c r="E493" s="45">
        <f t="shared" si="131"/>
        <v>0</v>
      </c>
      <c r="F493" s="45">
        <f t="shared" si="131"/>
        <v>0</v>
      </c>
      <c r="G493" s="45">
        <f t="shared" si="131"/>
        <v>0</v>
      </c>
      <c r="H493" s="45">
        <f t="shared" si="131"/>
        <v>0</v>
      </c>
    </row>
    <row r="494" spans="1:8" hidden="1" outlineLevel="3" x14ac:dyDescent="0.3">
      <c r="A494" s="18" t="s">
        <v>95</v>
      </c>
      <c r="C494" s="47"/>
      <c r="D494" s="45">
        <f t="shared" si="131"/>
        <v>0</v>
      </c>
      <c r="E494" s="45">
        <f t="shared" si="131"/>
        <v>0</v>
      </c>
      <c r="F494" s="45">
        <f t="shared" si="131"/>
        <v>0</v>
      </c>
      <c r="G494" s="45">
        <f t="shared" si="131"/>
        <v>0</v>
      </c>
      <c r="H494" s="45">
        <f t="shared" si="131"/>
        <v>0</v>
      </c>
    </row>
    <row r="495" spans="1:8" hidden="1" outlineLevel="3" x14ac:dyDescent="0.3">
      <c r="A495" s="18" t="s">
        <v>96</v>
      </c>
      <c r="C495" s="47"/>
      <c r="D495" s="45">
        <f t="shared" si="131"/>
        <v>0</v>
      </c>
      <c r="E495" s="45">
        <f t="shared" si="131"/>
        <v>0</v>
      </c>
      <c r="F495" s="45">
        <f t="shared" si="131"/>
        <v>0</v>
      </c>
      <c r="G495" s="45">
        <f t="shared" si="131"/>
        <v>0</v>
      </c>
      <c r="H495" s="45">
        <f t="shared" si="131"/>
        <v>0</v>
      </c>
    </row>
    <row r="496" spans="1:8" hidden="1" outlineLevel="3" x14ac:dyDescent="0.3">
      <c r="A496" s="18" t="s">
        <v>97</v>
      </c>
      <c r="C496" s="47"/>
      <c r="D496" s="45">
        <f t="shared" si="131"/>
        <v>8.948332312709506E-2</v>
      </c>
      <c r="E496" s="45">
        <f t="shared" si="131"/>
        <v>7.2508099769701184E-2</v>
      </c>
      <c r="F496" s="45">
        <f t="shared" si="131"/>
        <v>9.4294619813615199E-3</v>
      </c>
      <c r="G496" s="45">
        <f t="shared" si="131"/>
        <v>2.9644178219097927E-2</v>
      </c>
      <c r="H496" s="45">
        <f t="shared" si="131"/>
        <v>0.20821597838454187</v>
      </c>
    </row>
    <row r="497" spans="1:8" hidden="1" outlineLevel="3" x14ac:dyDescent="0.3">
      <c r="A497" s="30" t="s">
        <v>98</v>
      </c>
      <c r="C497" s="47"/>
      <c r="D497" s="45">
        <f t="shared" si="131"/>
        <v>5.5553767468542681E-2</v>
      </c>
      <c r="E497" s="45">
        <f t="shared" si="131"/>
        <v>-0.17744653337730099</v>
      </c>
      <c r="F497" s="45">
        <f t="shared" si="131"/>
        <v>5.7256572758950242E-3</v>
      </c>
      <c r="G497" s="45">
        <f t="shared" si="131"/>
        <v>5.1803686578101749E-2</v>
      </c>
      <c r="H497" s="45">
        <f t="shared" si="131"/>
        <v>3.0963541743645573E-2</v>
      </c>
    </row>
    <row r="498" spans="1:8" hidden="1" outlineLevel="3" x14ac:dyDescent="0.3">
      <c r="A498" s="18" t="s">
        <v>99</v>
      </c>
      <c r="C498" s="47"/>
      <c r="D498" s="45" t="str">
        <f t="shared" si="131"/>
        <v/>
      </c>
      <c r="E498" s="45" t="str">
        <f t="shared" si="131"/>
        <v/>
      </c>
      <c r="F498" s="45" t="str">
        <f t="shared" si="131"/>
        <v/>
      </c>
      <c r="G498" s="45" t="str">
        <f t="shared" si="131"/>
        <v/>
      </c>
      <c r="H498" s="45" t="str">
        <f t="shared" si="131"/>
        <v/>
      </c>
    </row>
    <row r="499" spans="1:8" hidden="1" outlineLevel="3" x14ac:dyDescent="0.3">
      <c r="A499" s="18" t="s">
        <v>100</v>
      </c>
      <c r="C499" s="47"/>
      <c r="D499" s="45" t="str">
        <f t="shared" si="131"/>
        <v/>
      </c>
      <c r="E499" s="45" t="str">
        <f t="shared" si="131"/>
        <v/>
      </c>
      <c r="F499" s="45" t="str">
        <f t="shared" si="131"/>
        <v/>
      </c>
      <c r="G499" s="45">
        <f t="shared" si="131"/>
        <v>6.4842023740202785</v>
      </c>
      <c r="H499" s="45">
        <f t="shared" ref="E499:H514" si="132">IFERROR(H117/G117-1,"")</f>
        <v>1.0553232408537503</v>
      </c>
    </row>
    <row r="500" spans="1:8" hidden="1" outlineLevel="3" x14ac:dyDescent="0.3">
      <c r="A500" s="20" t="s">
        <v>101</v>
      </c>
      <c r="C500" s="47"/>
      <c r="D500" s="45">
        <f t="shared" si="131"/>
        <v>1.7264464299362903E-2</v>
      </c>
      <c r="E500" s="45">
        <f t="shared" si="132"/>
        <v>-3.9127308861091614E-2</v>
      </c>
      <c r="F500" s="45">
        <f t="shared" si="132"/>
        <v>6.3816200691275693E-3</v>
      </c>
      <c r="G500" s="45">
        <f t="shared" si="132"/>
        <v>4.2402508565029917E-2</v>
      </c>
      <c r="H500" s="45">
        <f t="shared" si="132"/>
        <v>5.3407514646098386E-2</v>
      </c>
    </row>
    <row r="501" spans="1:8" hidden="1" outlineLevel="3" x14ac:dyDescent="0.3">
      <c r="A501" s="18" t="s">
        <v>102</v>
      </c>
      <c r="C501" s="47"/>
      <c r="D501" s="45">
        <f t="shared" si="131"/>
        <v>6.7919367296861273</v>
      </c>
      <c r="E501" s="45">
        <f t="shared" si="132"/>
        <v>-0.31766113504065163</v>
      </c>
      <c r="F501" s="45">
        <f t="shared" si="132"/>
        <v>-0.4970286453456304</v>
      </c>
      <c r="G501" s="45">
        <f t="shared" si="132"/>
        <v>6.8396159642355014</v>
      </c>
      <c r="H501" s="45">
        <f t="shared" si="132"/>
        <v>3.4283407561287227E-2</v>
      </c>
    </row>
    <row r="502" spans="1:8" hidden="1" outlineLevel="3" x14ac:dyDescent="0.3">
      <c r="A502" s="18" t="s">
        <v>103</v>
      </c>
      <c r="C502" s="47"/>
      <c r="D502" s="45">
        <f t="shared" si="131"/>
        <v>0.56009441082750211</v>
      </c>
      <c r="E502" s="45">
        <f t="shared" si="132"/>
        <v>0.48147638372673152</v>
      </c>
      <c r="F502" s="45">
        <f t="shared" si="132"/>
        <v>0.299182006425178</v>
      </c>
      <c r="G502" s="45">
        <f t="shared" si="132"/>
        <v>-1</v>
      </c>
      <c r="H502" s="45" t="str">
        <f t="shared" si="132"/>
        <v/>
      </c>
    </row>
    <row r="503" spans="1:8" hidden="1" outlineLevel="3" x14ac:dyDescent="0.3">
      <c r="A503" s="18" t="s">
        <v>104</v>
      </c>
      <c r="C503" s="47"/>
      <c r="D503" s="45" t="str">
        <f t="shared" si="131"/>
        <v/>
      </c>
      <c r="E503" s="45" t="str">
        <f t="shared" si="132"/>
        <v/>
      </c>
      <c r="F503" s="45" t="str">
        <f t="shared" si="132"/>
        <v/>
      </c>
      <c r="G503" s="45" t="str">
        <f t="shared" si="132"/>
        <v/>
      </c>
      <c r="H503" s="45">
        <f t="shared" si="132"/>
        <v>-9.7419663183098359E-2</v>
      </c>
    </row>
    <row r="504" spans="1:8" hidden="1" outlineLevel="3" x14ac:dyDescent="0.3">
      <c r="A504" s="18" t="s">
        <v>105</v>
      </c>
      <c r="C504" s="47"/>
      <c r="D504" s="45">
        <f t="shared" si="131"/>
        <v>9.0250298685171426E-2</v>
      </c>
      <c r="E504" s="45">
        <f t="shared" si="132"/>
        <v>9.5221710088724487E-2</v>
      </c>
      <c r="F504" s="45">
        <f t="shared" si="132"/>
        <v>9.1968987154671389E-2</v>
      </c>
      <c r="G504" s="45">
        <f t="shared" si="132"/>
        <v>-1</v>
      </c>
      <c r="H504" s="45" t="str">
        <f t="shared" si="132"/>
        <v/>
      </c>
    </row>
    <row r="505" spans="1:8" hidden="1" outlineLevel="3" x14ac:dyDescent="0.3">
      <c r="A505" s="18" t="s">
        <v>106</v>
      </c>
      <c r="C505" s="47"/>
      <c r="D505" s="45">
        <f t="shared" si="131"/>
        <v>-0.10657652713732424</v>
      </c>
      <c r="E505" s="45">
        <f t="shared" si="132"/>
        <v>0.30982957937023237</v>
      </c>
      <c r="F505" s="45">
        <f t="shared" si="132"/>
        <v>-6.7853958794625302E-2</v>
      </c>
      <c r="G505" s="45">
        <f t="shared" si="132"/>
        <v>-6.0388322512341386E-3</v>
      </c>
      <c r="H505" s="45">
        <f t="shared" si="132"/>
        <v>-3.7651021915602989E-2</v>
      </c>
    </row>
    <row r="506" spans="1:8" hidden="1" outlineLevel="3" x14ac:dyDescent="0.3">
      <c r="A506" s="20" t="s">
        <v>107</v>
      </c>
      <c r="C506" s="47"/>
      <c r="D506" s="45">
        <f t="shared" si="131"/>
        <v>0.41908369730928574</v>
      </c>
      <c r="E506" s="45">
        <f t="shared" si="132"/>
        <v>2.1038011272651369E-2</v>
      </c>
      <c r="F506" s="45">
        <f t="shared" si="132"/>
        <v>-3.6225425597515626E-2</v>
      </c>
      <c r="G506" s="45">
        <f t="shared" si="132"/>
        <v>6.8020320358681996E-2</v>
      </c>
      <c r="H506" s="45">
        <f t="shared" si="132"/>
        <v>9.1157998266961915E-3</v>
      </c>
    </row>
    <row r="507" spans="1:8" hidden="1" outlineLevel="3" x14ac:dyDescent="0.3">
      <c r="A507" s="20" t="s">
        <v>108</v>
      </c>
      <c r="C507" s="47"/>
      <c r="D507" s="45">
        <f t="shared" si="131"/>
        <v>0.28550045666116897</v>
      </c>
      <c r="E507" s="45">
        <f t="shared" si="132"/>
        <v>5.2098988971924776E-3</v>
      </c>
      <c r="F507" s="45">
        <f t="shared" si="132"/>
        <v>-2.5510888605444593E-2</v>
      </c>
      <c r="G507" s="45">
        <f t="shared" si="132"/>
        <v>6.1367286659032683E-2</v>
      </c>
      <c r="H507" s="45">
        <f t="shared" si="132"/>
        <v>2.0412976943762873E-2</v>
      </c>
    </row>
    <row r="508" spans="1:8" hidden="1" outlineLevel="3" x14ac:dyDescent="0.3">
      <c r="A508" s="18" t="s">
        <v>168</v>
      </c>
      <c r="C508" s="47"/>
      <c r="D508" s="45">
        <f t="shared" si="131"/>
        <v>0.74469800853767953</v>
      </c>
      <c r="E508" s="45">
        <f t="shared" si="132"/>
        <v>6.0235183331152076E-3</v>
      </c>
      <c r="F508" s="45">
        <f t="shared" si="132"/>
        <v>-0.51787700570863626</v>
      </c>
      <c r="G508" s="45">
        <f t="shared" si="132"/>
        <v>-1</v>
      </c>
      <c r="H508" s="45" t="str">
        <f t="shared" si="132"/>
        <v/>
      </c>
    </row>
    <row r="509" spans="1:8" hidden="1" outlineLevel="3" x14ac:dyDescent="0.3">
      <c r="A509" s="18" t="s">
        <v>110</v>
      </c>
      <c r="C509" s="47"/>
      <c r="D509" s="45">
        <f t="shared" si="131"/>
        <v>-0.20275900821954973</v>
      </c>
      <c r="E509" s="45">
        <f t="shared" si="132"/>
        <v>-3.3306679161837827E-2</v>
      </c>
      <c r="F509" s="45">
        <f t="shared" si="132"/>
        <v>2.953945803620428E-2</v>
      </c>
      <c r="G509" s="45">
        <f t="shared" si="132"/>
        <v>5.8036626597126606E-3</v>
      </c>
      <c r="H509" s="45">
        <f t="shared" si="132"/>
        <v>3.6522014849226903E-2</v>
      </c>
    </row>
    <row r="510" spans="1:8" hidden="1" outlineLevel="3" x14ac:dyDescent="0.3">
      <c r="A510" s="18" t="s">
        <v>111</v>
      </c>
      <c r="C510" s="47"/>
      <c r="D510" s="45">
        <f t="shared" si="131"/>
        <v>0.26529414202908352</v>
      </c>
      <c r="E510" s="45">
        <f t="shared" si="132"/>
        <v>3.8198758036718461E-2</v>
      </c>
      <c r="F510" s="45">
        <f t="shared" si="132"/>
        <v>0.40718195609486729</v>
      </c>
      <c r="G510" s="45">
        <f t="shared" si="132"/>
        <v>0.27692315694319114</v>
      </c>
      <c r="H510" s="45">
        <f t="shared" si="132"/>
        <v>0.31359856898802518</v>
      </c>
    </row>
    <row r="511" spans="1:8" hidden="1" outlineLevel="3" x14ac:dyDescent="0.3">
      <c r="A511" s="18" t="s">
        <v>112</v>
      </c>
      <c r="C511" s="47"/>
      <c r="D511" s="45" t="str">
        <f t="shared" si="131"/>
        <v/>
      </c>
      <c r="E511" s="45" t="str">
        <f t="shared" si="132"/>
        <v/>
      </c>
      <c r="F511" s="45" t="str">
        <f t="shared" si="132"/>
        <v/>
      </c>
      <c r="G511" s="45" t="str">
        <f t="shared" si="132"/>
        <v/>
      </c>
      <c r="H511" s="45">
        <f t="shared" si="132"/>
        <v>-3.8106033491056235E-2</v>
      </c>
    </row>
    <row r="512" spans="1:8" hidden="1" outlineLevel="3" x14ac:dyDescent="0.3">
      <c r="A512" s="18" t="s">
        <v>113</v>
      </c>
      <c r="C512" s="47"/>
      <c r="D512" s="45">
        <f t="shared" si="131"/>
        <v>-0.22391872718286843</v>
      </c>
      <c r="E512" s="45">
        <f t="shared" si="132"/>
        <v>-0.424552228495231</v>
      </c>
      <c r="F512" s="45">
        <f t="shared" si="132"/>
        <v>-0.45689762157971636</v>
      </c>
      <c r="G512" s="45">
        <f t="shared" si="132"/>
        <v>-1</v>
      </c>
      <c r="H512" s="45" t="str">
        <f t="shared" si="132"/>
        <v/>
      </c>
    </row>
    <row r="513" spans="1:8" hidden="1" outlineLevel="3" x14ac:dyDescent="0.3">
      <c r="A513" s="18" t="s">
        <v>114</v>
      </c>
      <c r="C513" s="47"/>
      <c r="D513" s="45">
        <f t="shared" si="131"/>
        <v>7.3746038052407981E-2</v>
      </c>
      <c r="E513" s="45">
        <f t="shared" si="132"/>
        <v>-0.17974958900120863</v>
      </c>
      <c r="F513" s="45">
        <f t="shared" si="132"/>
        <v>0.26431850034150739</v>
      </c>
      <c r="G513" s="45">
        <f t="shared" si="132"/>
        <v>-1</v>
      </c>
      <c r="H513" s="45" t="str">
        <f t="shared" si="132"/>
        <v/>
      </c>
    </row>
    <row r="514" spans="1:8" hidden="1" outlineLevel="3" x14ac:dyDescent="0.3">
      <c r="A514" s="18" t="s">
        <v>115</v>
      </c>
      <c r="C514" s="47"/>
      <c r="D514" s="45">
        <f t="shared" si="131"/>
        <v>9.5486176819208346E-3</v>
      </c>
      <c r="E514" s="45">
        <f t="shared" si="132"/>
        <v>0.13062090814023164</v>
      </c>
      <c r="F514" s="45">
        <f t="shared" si="132"/>
        <v>1.2437871527735345E-2</v>
      </c>
      <c r="G514" s="45">
        <f t="shared" si="132"/>
        <v>4.5977994868739991E-3</v>
      </c>
      <c r="H514" s="45">
        <f t="shared" si="132"/>
        <v>0.29079548355714069</v>
      </c>
    </row>
    <row r="515" spans="1:8" hidden="1" outlineLevel="3" x14ac:dyDescent="0.3">
      <c r="A515" s="18" t="s">
        <v>116</v>
      </c>
      <c r="C515" s="47"/>
      <c r="D515" s="45" t="str">
        <f t="shared" si="131"/>
        <v/>
      </c>
      <c r="E515" s="45" t="str">
        <f t="shared" ref="E515:H515" si="133">IFERROR(E133/D133-1,"")</f>
        <v/>
      </c>
      <c r="F515" s="45" t="str">
        <f t="shared" si="133"/>
        <v/>
      </c>
      <c r="G515" s="45" t="str">
        <f t="shared" si="133"/>
        <v/>
      </c>
      <c r="H515" s="45" t="str">
        <f t="shared" si="133"/>
        <v/>
      </c>
    </row>
    <row r="516" spans="1:8" hidden="1" outlineLevel="3" x14ac:dyDescent="0.3">
      <c r="A516" s="20" t="s">
        <v>117</v>
      </c>
      <c r="C516" s="47"/>
      <c r="D516" s="45">
        <f t="shared" ref="D516:H521" si="134">IFERROR(D134/C134-1,"")</f>
        <v>-6.8393531359979276E-2</v>
      </c>
      <c r="E516" s="45">
        <f t="shared" si="134"/>
        <v>-0.14601164616702966</v>
      </c>
      <c r="F516" s="45">
        <f t="shared" si="134"/>
        <v>7.0329212805356978E-2</v>
      </c>
      <c r="G516" s="45">
        <f t="shared" si="134"/>
        <v>0.17748225597914358</v>
      </c>
      <c r="H516" s="45">
        <f t="shared" si="134"/>
        <v>0.20330413376147471</v>
      </c>
    </row>
    <row r="517" spans="1:8" hidden="1" outlineLevel="3" x14ac:dyDescent="0.3">
      <c r="A517" s="18" t="s">
        <v>118</v>
      </c>
      <c r="C517" s="47"/>
      <c r="D517" s="45" t="str">
        <f t="shared" si="134"/>
        <v/>
      </c>
      <c r="E517" s="45" t="str">
        <f t="shared" si="134"/>
        <v/>
      </c>
      <c r="F517" s="45" t="str">
        <f t="shared" si="134"/>
        <v/>
      </c>
      <c r="G517" s="45" t="str">
        <f t="shared" si="134"/>
        <v/>
      </c>
      <c r="H517" s="45" t="str">
        <f t="shared" si="134"/>
        <v/>
      </c>
    </row>
    <row r="518" spans="1:8" hidden="1" outlineLevel="3" x14ac:dyDescent="0.3">
      <c r="A518" s="18" t="s">
        <v>119</v>
      </c>
      <c r="C518" s="47"/>
      <c r="D518" s="45">
        <f t="shared" si="134"/>
        <v>1.4486500572031185</v>
      </c>
      <c r="E518" s="45">
        <f t="shared" si="134"/>
        <v>1.9318772243991753</v>
      </c>
      <c r="F518" s="45">
        <f t="shared" si="134"/>
        <v>0.57460447933665537</v>
      </c>
      <c r="G518" s="45">
        <f t="shared" si="134"/>
        <v>-5.7837392345017502E-2</v>
      </c>
      <c r="H518" s="45">
        <f t="shared" si="134"/>
        <v>8.1801756970069528E-2</v>
      </c>
    </row>
    <row r="519" spans="1:8" hidden="1" outlineLevel="3" x14ac:dyDescent="0.3">
      <c r="A519" s="20" t="s">
        <v>120</v>
      </c>
      <c r="C519" s="47"/>
      <c r="D519" s="45">
        <f t="shared" si="134"/>
        <v>1.4486500572031185</v>
      </c>
      <c r="E519" s="45">
        <f t="shared" si="134"/>
        <v>1.9318772243991753</v>
      </c>
      <c r="F519" s="45">
        <f t="shared" si="134"/>
        <v>0.57460447933665537</v>
      </c>
      <c r="G519" s="45">
        <f t="shared" si="134"/>
        <v>-5.7837392345017502E-2</v>
      </c>
      <c r="H519" s="45">
        <f t="shared" si="134"/>
        <v>8.1801756970069528E-2</v>
      </c>
    </row>
    <row r="520" spans="1:8" hidden="1" outlineLevel="3" x14ac:dyDescent="0.3">
      <c r="A520" s="18" t="s">
        <v>121</v>
      </c>
      <c r="C520" s="47"/>
      <c r="D520" s="45" t="str">
        <f t="shared" si="134"/>
        <v/>
      </c>
      <c r="E520" s="45" t="str">
        <f t="shared" si="134"/>
        <v/>
      </c>
      <c r="F520" s="45" t="str">
        <f t="shared" si="134"/>
        <v/>
      </c>
      <c r="G520" s="45" t="str">
        <f t="shared" si="134"/>
        <v/>
      </c>
      <c r="H520" s="45" t="str">
        <f t="shared" si="134"/>
        <v/>
      </c>
    </row>
    <row r="521" spans="1:8" hidden="1" outlineLevel="3" x14ac:dyDescent="0.3">
      <c r="A521" s="20" t="s">
        <v>122</v>
      </c>
      <c r="C521" s="47"/>
      <c r="D521" s="45">
        <f t="shared" si="134"/>
        <v>7.0339338819356056E-2</v>
      </c>
      <c r="E521" s="45">
        <f t="shared" si="134"/>
        <v>4.4738386996626911E-2</v>
      </c>
      <c r="F521" s="45">
        <f t="shared" si="134"/>
        <v>0.13855975299770296</v>
      </c>
      <c r="G521" s="45">
        <f t="shared" si="134"/>
        <v>8.4429012169559892E-2</v>
      </c>
      <c r="H521" s="45">
        <f t="shared" si="134"/>
        <v>0.12853635203186919</v>
      </c>
    </row>
    <row r="522" spans="1:8" hidden="1" outlineLevel="2" collapsed="1" x14ac:dyDescent="0.3"/>
    <row r="523" spans="1:8" collapsed="1" x14ac:dyDescent="0.3"/>
    <row r="524" spans="1:8" ht="15.6" x14ac:dyDescent="0.3">
      <c r="A524" s="37" t="s">
        <v>189</v>
      </c>
      <c r="B524" s="37"/>
      <c r="C524" s="37"/>
      <c r="D524" s="40"/>
      <c r="E524" s="40"/>
      <c r="F524" s="40"/>
      <c r="G524" s="40"/>
      <c r="H524" s="40"/>
    </row>
    <row r="525" spans="1:8" hidden="1" outlineLevel="1" x14ac:dyDescent="0.3"/>
    <row r="526" spans="1:8" hidden="1" outlineLevel="1" x14ac:dyDescent="0.3">
      <c r="A526" s="44" t="s">
        <v>186</v>
      </c>
      <c r="B526" s="43"/>
      <c r="C526" s="43"/>
      <c r="D526" s="43"/>
      <c r="E526" s="43"/>
      <c r="F526" s="43"/>
      <c r="G526" s="43"/>
      <c r="H526" s="43"/>
    </row>
    <row r="527" spans="1:8" hidden="1" outlineLevel="2" x14ac:dyDescent="0.3"/>
    <row r="528" spans="1:8" hidden="1" outlineLevel="2" x14ac:dyDescent="0.3">
      <c r="A528" s="28" t="s">
        <v>128</v>
      </c>
      <c r="C528" s="45">
        <f>C223/C$252</f>
        <v>2.6246440104542055</v>
      </c>
      <c r="D528" s="45">
        <f t="shared" ref="D528:H528" si="135">D223/D$252</f>
        <v>2.2414839891342218</v>
      </c>
      <c r="E528" s="45">
        <f t="shared" si="135"/>
        <v>-4.3423880697675096E-2</v>
      </c>
      <c r="F528" s="45">
        <f t="shared" si="135"/>
        <v>0.62144685071929917</v>
      </c>
      <c r="G528" s="45">
        <f t="shared" si="135"/>
        <v>1.0152014030701291</v>
      </c>
      <c r="H528" s="45">
        <f t="shared" si="135"/>
        <v>0.90465169494848041</v>
      </c>
    </row>
    <row r="529" spans="1:8" hidden="1" outlineLevel="2" x14ac:dyDescent="0.3">
      <c r="A529" s="28" t="s">
        <v>129</v>
      </c>
      <c r="C529" s="45">
        <f t="shared" ref="C529:H557" si="136">C224/C$252</f>
        <v>0</v>
      </c>
      <c r="D529" s="45">
        <f t="shared" si="136"/>
        <v>0</v>
      </c>
      <c r="E529" s="45">
        <f t="shared" si="136"/>
        <v>0</v>
      </c>
      <c r="F529" s="45">
        <f t="shared" si="136"/>
        <v>0</v>
      </c>
      <c r="G529" s="45">
        <f t="shared" si="136"/>
        <v>0</v>
      </c>
      <c r="H529" s="45">
        <f t="shared" si="136"/>
        <v>0</v>
      </c>
    </row>
    <row r="530" spans="1:8" hidden="1" outlineLevel="2" x14ac:dyDescent="0.3">
      <c r="A530" s="20" t="s">
        <v>130</v>
      </c>
      <c r="C530" s="45">
        <f t="shared" si="136"/>
        <v>2.7057528945228371</v>
      </c>
      <c r="D530" s="45">
        <f t="shared" si="136"/>
        <v>6.4815023597976937</v>
      </c>
      <c r="E530" s="45">
        <f t="shared" si="136"/>
        <v>-0.36172316395042553</v>
      </c>
      <c r="F530" s="45">
        <f t="shared" si="136"/>
        <v>-0.19358828956534946</v>
      </c>
      <c r="G530" s="45">
        <f t="shared" si="136"/>
        <v>-0.23355021865368952</v>
      </c>
      <c r="H530" s="45">
        <f t="shared" si="136"/>
        <v>-0.20679411792165961</v>
      </c>
    </row>
    <row r="531" spans="1:8" hidden="1" outlineLevel="2" x14ac:dyDescent="0.3">
      <c r="A531" s="28" t="s">
        <v>131</v>
      </c>
      <c r="C531" s="45">
        <f t="shared" si="136"/>
        <v>0</v>
      </c>
      <c r="D531" s="45">
        <f t="shared" si="136"/>
        <v>0</v>
      </c>
      <c r="E531" s="45">
        <f t="shared" si="136"/>
        <v>0</v>
      </c>
      <c r="F531" s="45">
        <f t="shared" si="136"/>
        <v>0</v>
      </c>
      <c r="G531" s="45">
        <f t="shared" si="136"/>
        <v>0</v>
      </c>
      <c r="H531" s="45">
        <f t="shared" si="136"/>
        <v>0</v>
      </c>
    </row>
    <row r="532" spans="1:8" hidden="1" outlineLevel="2" x14ac:dyDescent="0.3">
      <c r="A532" s="28" t="s">
        <v>132</v>
      </c>
      <c r="C532" s="45">
        <f t="shared" si="136"/>
        <v>0.93774128023380776</v>
      </c>
      <c r="D532" s="45">
        <f t="shared" si="136"/>
        <v>2.5040100495047826</v>
      </c>
      <c r="E532" s="45">
        <f t="shared" si="136"/>
        <v>-2.1491128902919827E-2</v>
      </c>
      <c r="F532" s="45">
        <f t="shared" si="136"/>
        <v>-3.9268222680371709E-2</v>
      </c>
      <c r="G532" s="45">
        <f t="shared" si="136"/>
        <v>-3.5317209174577424E-2</v>
      </c>
      <c r="H532" s="45">
        <f t="shared" si="136"/>
        <v>1.9118463783439862E-3</v>
      </c>
    </row>
    <row r="533" spans="1:8" hidden="1" outlineLevel="2" x14ac:dyDescent="0.3">
      <c r="A533" s="28" t="s">
        <v>133</v>
      </c>
      <c r="C533" s="45">
        <f t="shared" si="136"/>
        <v>0.48783874880366163</v>
      </c>
      <c r="D533" s="45">
        <f t="shared" si="136"/>
        <v>-1.2073716232479492</v>
      </c>
      <c r="E533" s="45">
        <f t="shared" si="136"/>
        <v>-0.33932557327056345</v>
      </c>
      <c r="F533" s="45">
        <f t="shared" si="136"/>
        <v>-0.40564047841256601</v>
      </c>
      <c r="G533" s="45">
        <f t="shared" si="136"/>
        <v>-0.33754089973359974</v>
      </c>
      <c r="H533" s="45">
        <f t="shared" si="136"/>
        <v>-0.54711744489650616</v>
      </c>
    </row>
    <row r="534" spans="1:8" hidden="1" outlineLevel="2" x14ac:dyDescent="0.3">
      <c r="A534" s="28" t="s">
        <v>134</v>
      </c>
      <c r="C534" s="45">
        <f t="shared" si="136"/>
        <v>-4.0524908258858607E-2</v>
      </c>
      <c r="D534" s="45">
        <f t="shared" si="136"/>
        <v>-6.8593234418801119</v>
      </c>
      <c r="E534" s="45">
        <f t="shared" si="136"/>
        <v>0.5538494779048484</v>
      </c>
      <c r="F534" s="45">
        <f t="shared" si="136"/>
        <v>-0.15631555464728411</v>
      </c>
      <c r="G534" s="45">
        <f t="shared" si="136"/>
        <v>-0.38803298598397717</v>
      </c>
      <c r="H534" s="45">
        <f t="shared" si="136"/>
        <v>-0.47347351110426089</v>
      </c>
    </row>
    <row r="535" spans="1:8" hidden="1" outlineLevel="2" x14ac:dyDescent="0.3">
      <c r="A535" s="20" t="s">
        <v>135</v>
      </c>
      <c r="C535" s="45">
        <f t="shared" si="136"/>
        <v>-1.466104937296328</v>
      </c>
      <c r="D535" s="45">
        <f t="shared" si="136"/>
        <v>-8.155961868136945</v>
      </c>
      <c r="E535" s="45">
        <f t="shared" si="136"/>
        <v>0.91466618007833167</v>
      </c>
      <c r="F535" s="45">
        <f t="shared" si="136"/>
        <v>0.28859314644565359</v>
      </c>
      <c r="G535" s="45">
        <f t="shared" si="136"/>
        <v>-1.5174877075800041E-2</v>
      </c>
      <c r="H535" s="45">
        <f t="shared" si="136"/>
        <v>7.1732087413901288E-2</v>
      </c>
    </row>
    <row r="536" spans="1:8" hidden="1" outlineLevel="2" x14ac:dyDescent="0.3">
      <c r="A536" s="20" t="s">
        <v>129</v>
      </c>
      <c r="C536" s="45">
        <f t="shared" si="136"/>
        <v>1.2396479572265091</v>
      </c>
      <c r="D536" s="45">
        <f t="shared" si="136"/>
        <v>-1.6744595083392506</v>
      </c>
      <c r="E536" s="45">
        <f t="shared" si="136"/>
        <v>0.5529430161279062</v>
      </c>
      <c r="F536" s="45">
        <f t="shared" si="136"/>
        <v>9.5004856880304148E-2</v>
      </c>
      <c r="G536" s="45">
        <f t="shared" si="136"/>
        <v>-0.24872509572948956</v>
      </c>
      <c r="H536" s="45">
        <f t="shared" si="136"/>
        <v>-0.13506203050775833</v>
      </c>
    </row>
    <row r="537" spans="1:8" hidden="1" outlineLevel="2" x14ac:dyDescent="0.3">
      <c r="A537" s="28" t="s">
        <v>136</v>
      </c>
      <c r="C537" s="45">
        <f t="shared" si="136"/>
        <v>0</v>
      </c>
      <c r="D537" s="45">
        <f t="shared" si="136"/>
        <v>0</v>
      </c>
      <c r="E537" s="45">
        <f t="shared" si="136"/>
        <v>0</v>
      </c>
      <c r="F537" s="45">
        <f t="shared" si="136"/>
        <v>0</v>
      </c>
      <c r="G537" s="45">
        <f t="shared" si="136"/>
        <v>0</v>
      </c>
      <c r="H537" s="45">
        <f t="shared" si="136"/>
        <v>0</v>
      </c>
    </row>
    <row r="538" spans="1:8" hidden="1" outlineLevel="2" x14ac:dyDescent="0.3">
      <c r="A538" s="28" t="s">
        <v>137</v>
      </c>
      <c r="C538" s="45">
        <f t="shared" si="136"/>
        <v>3.2414161721089504E-2</v>
      </c>
      <c r="D538" s="45">
        <f t="shared" si="136"/>
        <v>3.7892067448307268E-2</v>
      </c>
      <c r="E538" s="45">
        <f t="shared" si="136"/>
        <v>-1.6865320868553295E-2</v>
      </c>
      <c r="F538" s="45">
        <f t="shared" si="136"/>
        <v>-1.2503829645838962E-3</v>
      </c>
      <c r="G538" s="45">
        <f t="shared" si="136"/>
        <v>-9.6286318468938846E-4</v>
      </c>
      <c r="H538" s="45">
        <f t="shared" si="136"/>
        <v>-3.7011369663802604E-3</v>
      </c>
    </row>
    <row r="539" spans="1:8" hidden="1" outlineLevel="2" x14ac:dyDescent="0.3">
      <c r="A539" s="28" t="s">
        <v>138</v>
      </c>
      <c r="C539" s="45">
        <f t="shared" si="136"/>
        <v>2.5004294052078175</v>
      </c>
      <c r="D539" s="45">
        <f t="shared" si="136"/>
        <v>8.5818012731910347</v>
      </c>
      <c r="E539" s="45">
        <f t="shared" si="136"/>
        <v>-0.35189914098306907</v>
      </c>
      <c r="F539" s="45">
        <f t="shared" si="136"/>
        <v>-0.18864623851541007</v>
      </c>
      <c r="G539" s="45">
        <f t="shared" si="136"/>
        <v>-0.2207794409856137</v>
      </c>
      <c r="H539" s="45">
        <f t="shared" si="136"/>
        <v>-0.17720661772626728</v>
      </c>
    </row>
    <row r="540" spans="1:8" hidden="1" outlineLevel="2" x14ac:dyDescent="0.3">
      <c r="A540" s="28" t="s">
        <v>139</v>
      </c>
      <c r="C540" s="45">
        <f t="shared" si="136"/>
        <v>4.9910254503829458E-3</v>
      </c>
      <c r="D540" s="45">
        <f t="shared" si="136"/>
        <v>0.12075388936407103</v>
      </c>
      <c r="E540" s="45">
        <f t="shared" si="136"/>
        <v>-3.9179812728608616E-3</v>
      </c>
      <c r="F540" s="45">
        <f t="shared" si="136"/>
        <v>-1.5481097133429338E-3</v>
      </c>
      <c r="G540" s="45">
        <f t="shared" si="136"/>
        <v>-1.5889350325413009E-2</v>
      </c>
      <c r="H540" s="45">
        <f t="shared" si="136"/>
        <v>-9.0663348711453751E-3</v>
      </c>
    </row>
    <row r="541" spans="1:8" hidden="1" outlineLevel="2" x14ac:dyDescent="0.3">
      <c r="A541" s="28" t="s">
        <v>140</v>
      </c>
      <c r="C541" s="45">
        <f t="shared" si="136"/>
        <v>1.2424185331016786E-2</v>
      </c>
      <c r="D541" s="45">
        <f t="shared" si="136"/>
        <v>1.5433024138749068E-2</v>
      </c>
      <c r="E541" s="45">
        <f t="shared" si="136"/>
        <v>-5.1166662509569052E-4</v>
      </c>
      <c r="F541" s="45">
        <f t="shared" si="136"/>
        <v>-9.8883595852446138E-4</v>
      </c>
      <c r="G541" s="45">
        <f t="shared" si="136"/>
        <v>-9.2187003677005833E-4</v>
      </c>
      <c r="H541" s="45">
        <f t="shared" si="136"/>
        <v>-3.5940998094125605E-4</v>
      </c>
    </row>
    <row r="542" spans="1:8" hidden="1" outlineLevel="2" x14ac:dyDescent="0.3">
      <c r="A542" s="28" t="s">
        <v>141</v>
      </c>
      <c r="C542" s="45">
        <f t="shared" si="136"/>
        <v>8.2476531892535801E-2</v>
      </c>
      <c r="D542" s="45">
        <f t="shared" si="136"/>
        <v>0.17490804695657147</v>
      </c>
      <c r="E542" s="45">
        <f t="shared" si="136"/>
        <v>-7.5951861641055133E-3</v>
      </c>
      <c r="F542" s="45">
        <f t="shared" si="136"/>
        <v>-4.7200045223101655E-3</v>
      </c>
      <c r="G542" s="45">
        <f t="shared" si="136"/>
        <v>-4.7917552135466343E-3</v>
      </c>
      <c r="H542" s="45">
        <f t="shared" si="136"/>
        <v>-4.3348694757131805E-3</v>
      </c>
    </row>
    <row r="543" spans="1:8" hidden="1" outlineLevel="2" x14ac:dyDescent="0.3">
      <c r="A543" s="20" t="s">
        <v>142</v>
      </c>
      <c r="C543" s="45">
        <f t="shared" si="136"/>
        <v>-2.4429338751557377</v>
      </c>
      <c r="D543" s="45">
        <f t="shared" si="136"/>
        <v>-8.5501061589080933</v>
      </c>
      <c r="E543" s="45">
        <f t="shared" si="136"/>
        <v>0.36457559033528203</v>
      </c>
      <c r="F543" s="45">
        <f t="shared" si="136"/>
        <v>0.18573589071250229</v>
      </c>
      <c r="G543" s="45">
        <f t="shared" si="136"/>
        <v>0.23191802924539939</v>
      </c>
      <c r="H543" s="45">
        <f t="shared" si="136"/>
        <v>0.18527981010713848</v>
      </c>
    </row>
    <row r="544" spans="1:8" hidden="1" outlineLevel="2" x14ac:dyDescent="0.3">
      <c r="A544" s="20" t="s">
        <v>172</v>
      </c>
      <c r="C544" s="45">
        <f t="shared" si="136"/>
        <v>9.2074355993643411E-3</v>
      </c>
      <c r="D544" s="45">
        <f t="shared" si="136"/>
        <v>0.44955888191167731</v>
      </c>
      <c r="E544" s="45">
        <f t="shared" si="136"/>
        <v>-2.754898005456632E-4</v>
      </c>
      <c r="F544" s="45">
        <f t="shared" si="136"/>
        <v>1.4807919387010742E-2</v>
      </c>
      <c r="G544" s="45">
        <f t="shared" si="136"/>
        <v>0</v>
      </c>
      <c r="H544" s="45">
        <f t="shared" si="136"/>
        <v>0</v>
      </c>
    </row>
    <row r="545" spans="1:8" hidden="1" outlineLevel="2" x14ac:dyDescent="0.3">
      <c r="A545" s="28" t="s">
        <v>143</v>
      </c>
      <c r="C545" s="45">
        <f t="shared" si="136"/>
        <v>0</v>
      </c>
      <c r="D545" s="45">
        <f t="shared" si="136"/>
        <v>0</v>
      </c>
      <c r="E545" s="45">
        <f t="shared" si="136"/>
        <v>0</v>
      </c>
      <c r="F545" s="45">
        <f t="shared" si="136"/>
        <v>0</v>
      </c>
      <c r="G545" s="45">
        <f t="shared" si="136"/>
        <v>0</v>
      </c>
      <c r="H545" s="45">
        <f t="shared" si="136"/>
        <v>0</v>
      </c>
    </row>
    <row r="546" spans="1:8" hidden="1" outlineLevel="2" x14ac:dyDescent="0.3">
      <c r="A546" s="28" t="s">
        <v>144</v>
      </c>
      <c r="C546" s="45">
        <f t="shared" si="136"/>
        <v>0</v>
      </c>
      <c r="D546" s="45">
        <f t="shared" si="136"/>
        <v>0</v>
      </c>
      <c r="E546" s="45">
        <f t="shared" si="136"/>
        <v>0</v>
      </c>
      <c r="F546" s="45">
        <f t="shared" si="136"/>
        <v>0</v>
      </c>
      <c r="G546" s="45">
        <f t="shared" si="136"/>
        <v>0</v>
      </c>
      <c r="H546" s="45">
        <f t="shared" si="136"/>
        <v>0</v>
      </c>
    </row>
    <row r="547" spans="1:8" hidden="1" outlineLevel="2" x14ac:dyDescent="0.3">
      <c r="A547" s="28" t="s">
        <v>145</v>
      </c>
      <c r="C547" s="45">
        <f t="shared" si="136"/>
        <v>0</v>
      </c>
      <c r="D547" s="45">
        <f t="shared" si="136"/>
        <v>0</v>
      </c>
      <c r="E547" s="45">
        <f t="shared" si="136"/>
        <v>0</v>
      </c>
      <c r="F547" s="45">
        <f t="shared" si="136"/>
        <v>0</v>
      </c>
      <c r="G547" s="45">
        <f t="shared" si="136"/>
        <v>0</v>
      </c>
      <c r="H547" s="45">
        <f t="shared" si="136"/>
        <v>0</v>
      </c>
    </row>
    <row r="548" spans="1:8" hidden="1" outlineLevel="2" x14ac:dyDescent="0.3">
      <c r="A548" s="28" t="s">
        <v>146</v>
      </c>
      <c r="C548" s="45">
        <f t="shared" si="136"/>
        <v>0</v>
      </c>
      <c r="D548" s="45">
        <f t="shared" si="136"/>
        <v>0</v>
      </c>
      <c r="E548" s="45">
        <f t="shared" si="136"/>
        <v>0</v>
      </c>
      <c r="F548" s="45">
        <f t="shared" si="136"/>
        <v>0</v>
      </c>
      <c r="G548" s="45">
        <f t="shared" si="136"/>
        <v>0</v>
      </c>
      <c r="H548" s="45">
        <f t="shared" si="136"/>
        <v>0</v>
      </c>
    </row>
    <row r="549" spans="1:8" hidden="1" outlineLevel="2" x14ac:dyDescent="0.3">
      <c r="A549" s="28" t="s">
        <v>147</v>
      </c>
      <c r="C549" s="45">
        <f t="shared" si="136"/>
        <v>0.93909533784098354</v>
      </c>
      <c r="D549" s="45">
        <f t="shared" si="136"/>
        <v>2.6506993917555315</v>
      </c>
      <c r="E549" s="45">
        <f t="shared" si="136"/>
        <v>-0.12187445733846228</v>
      </c>
      <c r="F549" s="45">
        <f t="shared" si="136"/>
        <v>-6.3115414746759135E-2</v>
      </c>
      <c r="G549" s="45">
        <f t="shared" si="136"/>
        <v>-6.4074857606262983E-2</v>
      </c>
      <c r="H549" s="45">
        <f t="shared" si="136"/>
        <v>-5.7965428537088345E-2</v>
      </c>
    </row>
    <row r="550" spans="1:8" hidden="1" outlineLevel="2" x14ac:dyDescent="0.3">
      <c r="A550" s="20" t="s">
        <v>148</v>
      </c>
      <c r="C550" s="45">
        <f t="shared" si="136"/>
        <v>-0.93909533784098354</v>
      </c>
      <c r="D550" s="45">
        <f t="shared" si="136"/>
        <v>-2.6506993917555315</v>
      </c>
      <c r="E550" s="45">
        <f t="shared" si="136"/>
        <v>0.12187445733846228</v>
      </c>
      <c r="F550" s="45">
        <f t="shared" si="136"/>
        <v>6.3115414746759135E-2</v>
      </c>
      <c r="G550" s="45">
        <f t="shared" si="136"/>
        <v>6.4074857606262983E-2</v>
      </c>
      <c r="H550" s="45">
        <f t="shared" si="136"/>
        <v>5.7965428537088345E-2</v>
      </c>
    </row>
    <row r="551" spans="1:8" hidden="1" outlineLevel="2" x14ac:dyDescent="0.3">
      <c r="A551" s="28" t="s">
        <v>149</v>
      </c>
      <c r="C551" s="45">
        <f t="shared" si="136"/>
        <v>0.22152019761635938</v>
      </c>
      <c r="D551" s="45">
        <f t="shared" si="136"/>
        <v>9.580221013704076</v>
      </c>
      <c r="E551" s="45">
        <f t="shared" si="136"/>
        <v>-6.1765813796401295E-2</v>
      </c>
      <c r="F551" s="45">
        <f t="shared" si="136"/>
        <v>0</v>
      </c>
      <c r="G551" s="45">
        <f t="shared" si="136"/>
        <v>0</v>
      </c>
      <c r="H551" s="45">
        <f t="shared" si="136"/>
        <v>0</v>
      </c>
    </row>
    <row r="552" spans="1:8" hidden="1" outlineLevel="2" x14ac:dyDescent="0.3">
      <c r="A552" s="28" t="s">
        <v>150</v>
      </c>
      <c r="C552" s="45">
        <f t="shared" si="136"/>
        <v>0.57029635077564866</v>
      </c>
      <c r="D552" s="45">
        <f t="shared" si="136"/>
        <v>2.3645874506429703</v>
      </c>
      <c r="E552" s="45">
        <f t="shared" si="136"/>
        <v>-9.7946339726359757E-2</v>
      </c>
      <c r="F552" s="45">
        <f t="shared" si="136"/>
        <v>-9.8509859443468364E-2</v>
      </c>
      <c r="G552" s="45">
        <f t="shared" si="136"/>
        <v>-9.0380801407897199E-2</v>
      </c>
      <c r="H552" s="45">
        <f t="shared" si="136"/>
        <v>-4.9528808741704726E-2</v>
      </c>
    </row>
    <row r="553" spans="1:8" hidden="1" outlineLevel="2" x14ac:dyDescent="0.3">
      <c r="A553" s="28" t="s">
        <v>151</v>
      </c>
      <c r="C553" s="45">
        <f t="shared" si="136"/>
        <v>0.28328673867536613</v>
      </c>
      <c r="D553" s="45">
        <f t="shared" si="136"/>
        <v>0.7605862763900697</v>
      </c>
      <c r="E553" s="45">
        <f t="shared" si="136"/>
        <v>-0.16401846021933131</v>
      </c>
      <c r="F553" s="45">
        <f t="shared" si="136"/>
        <v>-0.11839892699759284</v>
      </c>
      <c r="G553" s="45">
        <f t="shared" si="136"/>
        <v>-2.7911607215595349E-2</v>
      </c>
      <c r="H553" s="45">
        <f t="shared" si="136"/>
        <v>-3.6693905656755864E-2</v>
      </c>
    </row>
    <row r="554" spans="1:8" hidden="1" outlineLevel="2" x14ac:dyDescent="0.3">
      <c r="A554" s="20" t="s">
        <v>152</v>
      </c>
      <c r="C554" s="45">
        <f t="shared" si="136"/>
        <v>0.50852980971664197</v>
      </c>
      <c r="D554" s="45">
        <f t="shared" si="136"/>
        <v>11.184222187956976</v>
      </c>
      <c r="E554" s="45">
        <f t="shared" si="136"/>
        <v>4.3063066965702513E-3</v>
      </c>
      <c r="F554" s="45">
        <f t="shared" si="136"/>
        <v>1.9889067554124479E-2</v>
      </c>
      <c r="G554" s="45">
        <f t="shared" si="136"/>
        <v>-6.2469194192301847E-2</v>
      </c>
      <c r="H554" s="45">
        <f t="shared" si="136"/>
        <v>-1.2834903084948862E-2</v>
      </c>
    </row>
    <row r="555" spans="1:8" hidden="1" outlineLevel="2" x14ac:dyDescent="0.3">
      <c r="A555" s="20" t="s">
        <v>143</v>
      </c>
      <c r="C555" s="45">
        <f t="shared" si="136"/>
        <v>-0.43056552812434157</v>
      </c>
      <c r="D555" s="45">
        <f t="shared" si="136"/>
        <v>8.5335227962014439</v>
      </c>
      <c r="E555" s="45">
        <f t="shared" si="136"/>
        <v>0.12618076403503253</v>
      </c>
      <c r="F555" s="45">
        <f t="shared" si="136"/>
        <v>8.3004482300883614E-2</v>
      </c>
      <c r="G555" s="45">
        <f t="shared" si="136"/>
        <v>1.6056634139611421E-3</v>
      </c>
      <c r="H555" s="45">
        <f t="shared" si="136"/>
        <v>4.5130525452139483E-2</v>
      </c>
    </row>
    <row r="556" spans="1:8" hidden="1" outlineLevel="2" x14ac:dyDescent="0.3">
      <c r="A556" s="20" t="s">
        <v>153</v>
      </c>
      <c r="C556" s="45">
        <f t="shared" si="136"/>
        <v>-1.6246440104542057</v>
      </c>
      <c r="D556" s="45">
        <f t="shared" si="136"/>
        <v>-1.241483989134222</v>
      </c>
      <c r="E556" s="45">
        <f t="shared" si="136"/>
        <v>1.043423880697675</v>
      </c>
      <c r="F556" s="45">
        <f t="shared" si="136"/>
        <v>0.37855314928070077</v>
      </c>
      <c r="G556" s="45">
        <f t="shared" si="136"/>
        <v>-1.5201403070129028E-2</v>
      </c>
      <c r="H556" s="45">
        <f t="shared" si="136"/>
        <v>9.5348305051519644E-2</v>
      </c>
    </row>
    <row r="557" spans="1:8" hidden="1" outlineLevel="2" x14ac:dyDescent="0.3">
      <c r="A557" s="20" t="s">
        <v>154</v>
      </c>
      <c r="C557" s="45">
        <f t="shared" si="136"/>
        <v>1</v>
      </c>
      <c r="D557" s="45">
        <f t="shared" si="136"/>
        <v>1</v>
      </c>
      <c r="E557" s="45">
        <f t="shared" si="136"/>
        <v>1</v>
      </c>
      <c r="F557" s="45">
        <f t="shared" si="136"/>
        <v>1</v>
      </c>
      <c r="G557" s="45">
        <f t="shared" si="136"/>
        <v>1</v>
      </c>
      <c r="H557" s="45">
        <f t="shared" si="136"/>
        <v>1</v>
      </c>
    </row>
    <row r="558" spans="1:8" hidden="1" outlineLevel="1" collapsed="1" x14ac:dyDescent="0.3"/>
    <row r="559" spans="1:8" hidden="1" outlineLevel="1" x14ac:dyDescent="0.3">
      <c r="A559" s="44" t="s">
        <v>187</v>
      </c>
      <c r="B559" s="43"/>
      <c r="C559" s="43"/>
      <c r="D559" s="43"/>
      <c r="E559" s="43"/>
      <c r="F559" s="43"/>
      <c r="G559" s="43"/>
      <c r="H559" s="43"/>
    </row>
    <row r="560" spans="1:8" hidden="1" outlineLevel="2" x14ac:dyDescent="0.3"/>
    <row r="561" spans="1:8" hidden="1" outlineLevel="2" x14ac:dyDescent="0.3">
      <c r="A561" s="48" t="s">
        <v>128</v>
      </c>
      <c r="C561" s="47"/>
      <c r="D561" s="45">
        <f>IFERROR(D223/C223-1, "")</f>
        <v>-0.61899594915847433</v>
      </c>
      <c r="E561" s="45">
        <f t="shared" ref="E561:H561" si="137">IFERROR(E223/D223-1, "")</f>
        <v>-0.55386698952676783</v>
      </c>
      <c r="F561" s="45">
        <f t="shared" si="137"/>
        <v>-24.028803136278416</v>
      </c>
      <c r="G561" s="45">
        <f t="shared" si="137"/>
        <v>0.60914806928789011</v>
      </c>
      <c r="H561" s="45">
        <f t="shared" si="137"/>
        <v>-1.497378059580845E-2</v>
      </c>
    </row>
    <row r="562" spans="1:8" hidden="1" outlineLevel="2" x14ac:dyDescent="0.3">
      <c r="A562" s="48" t="s">
        <v>129</v>
      </c>
      <c r="C562" s="47"/>
      <c r="D562" s="45" t="str">
        <f t="shared" ref="D562:H590" si="138">IFERROR(D224/C224-1, "")</f>
        <v/>
      </c>
      <c r="E562" s="45" t="str">
        <f t="shared" si="138"/>
        <v/>
      </c>
      <c r="F562" s="45" t="str">
        <f t="shared" si="138"/>
        <v/>
      </c>
      <c r="G562" s="45" t="str">
        <f t="shared" si="138"/>
        <v/>
      </c>
      <c r="H562" s="45" t="str">
        <f t="shared" si="138"/>
        <v/>
      </c>
    </row>
    <row r="563" spans="1:8" hidden="1" outlineLevel="2" x14ac:dyDescent="0.3">
      <c r="A563" s="49" t="s">
        <v>130</v>
      </c>
      <c r="C563" s="47"/>
      <c r="D563" s="45">
        <f t="shared" si="138"/>
        <v>6.8690406289242167E-2</v>
      </c>
      <c r="E563" s="45">
        <f t="shared" si="138"/>
        <v>0.2852038107884165</v>
      </c>
      <c r="F563" s="45">
        <f t="shared" si="138"/>
        <v>-0.13881041239172587</v>
      </c>
      <c r="G563" s="45">
        <f t="shared" si="138"/>
        <v>0.1883626299813308</v>
      </c>
      <c r="H563" s="45">
        <f t="shared" si="138"/>
        <v>-2.1239346986852592E-2</v>
      </c>
    </row>
    <row r="564" spans="1:8" hidden="1" outlineLevel="2" x14ac:dyDescent="0.3">
      <c r="A564" s="48" t="s">
        <v>131</v>
      </c>
      <c r="C564" s="47"/>
      <c r="D564" s="45" t="str">
        <f t="shared" si="138"/>
        <v/>
      </c>
      <c r="E564" s="45" t="str">
        <f t="shared" si="138"/>
        <v/>
      </c>
      <c r="F564" s="45" t="str">
        <f t="shared" si="138"/>
        <v/>
      </c>
      <c r="G564" s="45" t="str">
        <f t="shared" si="138"/>
        <v/>
      </c>
      <c r="H564" s="45" t="str">
        <f t="shared" si="138"/>
        <v/>
      </c>
    </row>
    <row r="565" spans="1:8" hidden="1" outlineLevel="2" x14ac:dyDescent="0.3">
      <c r="A565" s="48" t="s">
        <v>132</v>
      </c>
      <c r="C565" s="47"/>
      <c r="D565" s="45">
        <f t="shared" si="138"/>
        <v>0.19128971411204465</v>
      </c>
      <c r="E565" s="45">
        <f t="shared" si="138"/>
        <v>-0.80235104216949804</v>
      </c>
      <c r="F565" s="45">
        <f t="shared" si="138"/>
        <v>1.9402077943845089</v>
      </c>
      <c r="G565" s="45">
        <f t="shared" si="138"/>
        <v>-0.11408322917222169</v>
      </c>
      <c r="H565" s="45">
        <f t="shared" si="138"/>
        <v>-1.0598391221724399</v>
      </c>
    </row>
    <row r="566" spans="1:8" hidden="1" outlineLevel="2" x14ac:dyDescent="0.3">
      <c r="A566" s="48" t="s">
        <v>133</v>
      </c>
      <c r="C566" s="47"/>
      <c r="D566" s="45">
        <f t="shared" si="138"/>
        <v>-2.1041524240550808</v>
      </c>
      <c r="E566" s="45">
        <f t="shared" si="138"/>
        <v>-7.4721264567503125</v>
      </c>
      <c r="F566" s="45">
        <f t="shared" si="138"/>
        <v>0.92362628720038642</v>
      </c>
      <c r="G566" s="45">
        <f t="shared" si="138"/>
        <v>-0.1803415732571102</v>
      </c>
      <c r="H566" s="45">
        <f t="shared" si="138"/>
        <v>0.79173079298505211</v>
      </c>
    </row>
    <row r="567" spans="1:8" hidden="1" outlineLevel="2" x14ac:dyDescent="0.3">
      <c r="A567" s="48" t="s">
        <v>134</v>
      </c>
      <c r="C567" s="47"/>
      <c r="D567" s="45">
        <f t="shared" si="138"/>
        <v>74.513326208866715</v>
      </c>
      <c r="E567" s="45">
        <f t="shared" si="138"/>
        <v>0.85943857318753047</v>
      </c>
      <c r="F567" s="45">
        <f t="shared" si="138"/>
        <v>-1.4541574615396797</v>
      </c>
      <c r="G567" s="45">
        <f t="shared" si="138"/>
        <v>1.445199174518347</v>
      </c>
      <c r="H567" s="45">
        <f t="shared" si="138"/>
        <v>0.34879404563956995</v>
      </c>
    </row>
    <row r="568" spans="1:8" hidden="1" outlineLevel="2" x14ac:dyDescent="0.3">
      <c r="A568" s="49" t="s">
        <v>135</v>
      </c>
      <c r="C568" s="47"/>
      <c r="D568" s="45">
        <f t="shared" si="138"/>
        <v>1.4818440542509284</v>
      </c>
      <c r="E568" s="45">
        <f t="shared" si="138"/>
        <v>1.5826098425895689</v>
      </c>
      <c r="F568" s="45">
        <f t="shared" si="138"/>
        <v>-0.49228569446727466</v>
      </c>
      <c r="G568" s="45">
        <f t="shared" si="138"/>
        <v>-1.0517948952703682</v>
      </c>
      <c r="H568" s="45">
        <f t="shared" si="138"/>
        <v>-6.2252477398649271</v>
      </c>
    </row>
    <row r="569" spans="1:8" hidden="1" outlineLevel="2" x14ac:dyDescent="0.3">
      <c r="A569" s="49" t="s">
        <v>129</v>
      </c>
      <c r="C569" s="47"/>
      <c r="D569" s="45">
        <f t="shared" si="138"/>
        <v>-1.6026159741692052</v>
      </c>
      <c r="E569" s="45">
        <f t="shared" si="138"/>
        <v>6.6046125932414617</v>
      </c>
      <c r="F569" s="45">
        <f t="shared" si="138"/>
        <v>-0.72352145236870047</v>
      </c>
      <c r="G569" s="45">
        <f t="shared" si="138"/>
        <v>-3.5788233229595745</v>
      </c>
      <c r="H569" s="45">
        <f t="shared" si="138"/>
        <v>-0.39974986464506101</v>
      </c>
    </row>
    <row r="570" spans="1:8" hidden="1" outlineLevel="2" x14ac:dyDescent="0.3">
      <c r="A570" s="48" t="s">
        <v>136</v>
      </c>
      <c r="C570" s="47"/>
      <c r="D570" s="45" t="str">
        <f t="shared" si="138"/>
        <v/>
      </c>
      <c r="E570" s="45" t="str">
        <f t="shared" si="138"/>
        <v/>
      </c>
      <c r="F570" s="45" t="str">
        <f t="shared" si="138"/>
        <v/>
      </c>
      <c r="G570" s="45" t="str">
        <f t="shared" si="138"/>
        <v/>
      </c>
      <c r="H570" s="45" t="str">
        <f t="shared" si="138"/>
        <v/>
      </c>
    </row>
    <row r="571" spans="1:8" hidden="1" outlineLevel="2" x14ac:dyDescent="0.3">
      <c r="A571" s="48" t="s">
        <v>137</v>
      </c>
      <c r="C571" s="47"/>
      <c r="D571" s="45">
        <f t="shared" si="138"/>
        <v>-0.47847171649145825</v>
      </c>
      <c r="E571" s="45">
        <f t="shared" si="138"/>
        <v>9.2498538682779667</v>
      </c>
      <c r="F571" s="45">
        <f t="shared" si="138"/>
        <v>-0.88069889988975714</v>
      </c>
      <c r="G571" s="45">
        <f t="shared" si="138"/>
        <v>-0.24147600416669712</v>
      </c>
      <c r="H571" s="45">
        <f t="shared" si="138"/>
        <v>3.2490239032365444</v>
      </c>
    </row>
    <row r="572" spans="1:8" hidden="1" outlineLevel="2" x14ac:dyDescent="0.3">
      <c r="A572" s="48" t="s">
        <v>138</v>
      </c>
      <c r="C572" s="47"/>
      <c r="D572" s="45">
        <f t="shared" si="138"/>
        <v>0.53118693505907055</v>
      </c>
      <c r="E572" s="45">
        <f t="shared" si="138"/>
        <v>-5.5697541396075745E-2</v>
      </c>
      <c r="F572" s="45">
        <f t="shared" si="138"/>
        <v>-0.13736723074268575</v>
      </c>
      <c r="G572" s="45">
        <f t="shared" si="138"/>
        <v>0.15281141987077018</v>
      </c>
      <c r="H572" s="45">
        <f t="shared" si="138"/>
        <v>-0.11276246644254029</v>
      </c>
    </row>
    <row r="573" spans="1:8" hidden="1" outlineLevel="2" x14ac:dyDescent="0.3">
      <c r="A573" s="48" t="s">
        <v>139</v>
      </c>
      <c r="C573" s="47"/>
      <c r="D573" s="45">
        <f t="shared" si="138"/>
        <v>9.7938331959840372</v>
      </c>
      <c r="E573" s="45">
        <f t="shared" si="138"/>
        <v>-0.25280734310505637</v>
      </c>
      <c r="F573" s="45">
        <f t="shared" si="138"/>
        <v>-0.36417823803108362</v>
      </c>
      <c r="G573" s="45">
        <f t="shared" si="138"/>
        <v>9.11002420883543</v>
      </c>
      <c r="H573" s="45">
        <f t="shared" si="138"/>
        <v>-0.36926894543190969</v>
      </c>
    </row>
    <row r="574" spans="1:8" hidden="1" outlineLevel="2" x14ac:dyDescent="0.3">
      <c r="A574" s="48" t="s">
        <v>140</v>
      </c>
      <c r="C574" s="47"/>
      <c r="D574" s="45">
        <f t="shared" si="138"/>
        <v>-0.44582430668211026</v>
      </c>
      <c r="E574" s="45">
        <f t="shared" si="138"/>
        <v>-0.23650284773754571</v>
      </c>
      <c r="F574" s="45">
        <f t="shared" si="138"/>
        <v>2.1098050868658831</v>
      </c>
      <c r="G574" s="45">
        <f t="shared" si="138"/>
        <v>-8.1681699301643707E-2</v>
      </c>
      <c r="H574" s="45">
        <f t="shared" si="138"/>
        <v>-0.5690379456744481</v>
      </c>
    </row>
    <row r="575" spans="1:8" hidden="1" outlineLevel="2" x14ac:dyDescent="0.3">
      <c r="A575" s="48" t="s">
        <v>141</v>
      </c>
      <c r="C575" s="47"/>
      <c r="D575" s="45">
        <f t="shared" si="138"/>
        <v>-5.3885368914370346E-2</v>
      </c>
      <c r="E575" s="45">
        <f t="shared" si="138"/>
        <v>0</v>
      </c>
      <c r="F575" s="45">
        <f t="shared" si="138"/>
        <v>0</v>
      </c>
      <c r="G575" s="45">
        <f t="shared" si="138"/>
        <v>0</v>
      </c>
      <c r="H575" s="45">
        <f t="shared" si="138"/>
        <v>0</v>
      </c>
    </row>
    <row r="576" spans="1:8" hidden="1" outlineLevel="2" x14ac:dyDescent="0.3">
      <c r="A576" s="49" t="s">
        <v>142</v>
      </c>
      <c r="C576" s="47"/>
      <c r="D576" s="45">
        <f t="shared" si="138"/>
        <v>0.56143587811856621</v>
      </c>
      <c r="E576" s="45">
        <f t="shared" si="138"/>
        <v>-1.8054356041365072E-2</v>
      </c>
      <c r="F576" s="45">
        <f t="shared" si="138"/>
        <v>-0.18020690945702722</v>
      </c>
      <c r="G576" s="45">
        <f t="shared" si="138"/>
        <v>0.22994720451134287</v>
      </c>
      <c r="H576" s="45">
        <f t="shared" si="138"/>
        <v>-0.11689532503061972</v>
      </c>
    </row>
    <row r="577" spans="1:8" hidden="1" outlineLevel="2" x14ac:dyDescent="0.3">
      <c r="A577" s="49" t="s">
        <v>172</v>
      </c>
      <c r="C577" s="47"/>
      <c r="D577" s="45">
        <f t="shared" si="138"/>
        <v>20.782727145665103</v>
      </c>
      <c r="E577" s="45">
        <f t="shared" si="138"/>
        <v>-0.98588794340834507</v>
      </c>
      <c r="F577" s="45">
        <f t="shared" si="138"/>
        <v>-87.493709910793854</v>
      </c>
      <c r="G577" s="45">
        <f t="shared" si="138"/>
        <v>-1</v>
      </c>
      <c r="H577" s="45" t="str">
        <f t="shared" si="138"/>
        <v/>
      </c>
    </row>
    <row r="578" spans="1:8" hidden="1" outlineLevel="2" x14ac:dyDescent="0.3">
      <c r="A578" s="48" t="s">
        <v>143</v>
      </c>
      <c r="C578" s="47"/>
      <c r="D578" s="45" t="str">
        <f t="shared" si="138"/>
        <v/>
      </c>
      <c r="E578" s="45" t="str">
        <f t="shared" si="138"/>
        <v/>
      </c>
      <c r="F578" s="45" t="str">
        <f t="shared" si="138"/>
        <v/>
      </c>
      <c r="G578" s="45" t="str">
        <f t="shared" si="138"/>
        <v/>
      </c>
      <c r="H578" s="45" t="str">
        <f t="shared" si="138"/>
        <v/>
      </c>
    </row>
    <row r="579" spans="1:8" hidden="1" outlineLevel="2" x14ac:dyDescent="0.3">
      <c r="A579" s="48" t="s">
        <v>144</v>
      </c>
      <c r="C579" s="47"/>
      <c r="D579" s="45" t="str">
        <f t="shared" si="138"/>
        <v/>
      </c>
      <c r="E579" s="45" t="str">
        <f t="shared" si="138"/>
        <v/>
      </c>
      <c r="F579" s="45" t="str">
        <f t="shared" si="138"/>
        <v/>
      </c>
      <c r="G579" s="45" t="str">
        <f t="shared" si="138"/>
        <v/>
      </c>
      <c r="H579" s="45" t="str">
        <f t="shared" si="138"/>
        <v/>
      </c>
    </row>
    <row r="580" spans="1:8" hidden="1" outlineLevel="2" x14ac:dyDescent="0.3">
      <c r="A580" s="48" t="s">
        <v>145</v>
      </c>
      <c r="C580" s="47"/>
      <c r="D580" s="45" t="str">
        <f t="shared" si="138"/>
        <v/>
      </c>
      <c r="E580" s="45" t="str">
        <f t="shared" si="138"/>
        <v/>
      </c>
      <c r="F580" s="45" t="str">
        <f t="shared" si="138"/>
        <v/>
      </c>
      <c r="G580" s="45" t="str">
        <f t="shared" si="138"/>
        <v/>
      </c>
      <c r="H580" s="45" t="str">
        <f t="shared" si="138"/>
        <v/>
      </c>
    </row>
    <row r="581" spans="1:8" hidden="1" outlineLevel="2" x14ac:dyDescent="0.3">
      <c r="A581" s="48" t="s">
        <v>146</v>
      </c>
      <c r="C581" s="47"/>
      <c r="D581" s="45" t="str">
        <f t="shared" si="138"/>
        <v/>
      </c>
      <c r="E581" s="45" t="str">
        <f t="shared" si="138"/>
        <v/>
      </c>
      <c r="F581" s="45" t="str">
        <f t="shared" si="138"/>
        <v/>
      </c>
      <c r="G581" s="45" t="str">
        <f t="shared" si="138"/>
        <v/>
      </c>
      <c r="H581" s="45" t="str">
        <f t="shared" si="138"/>
        <v/>
      </c>
    </row>
    <row r="582" spans="1:8" hidden="1" outlineLevel="2" x14ac:dyDescent="0.3">
      <c r="A582" s="48" t="s">
        <v>147</v>
      </c>
      <c r="C582" s="47"/>
      <c r="D582" s="45">
        <f t="shared" si="138"/>
        <v>0.2592592592592593</v>
      </c>
      <c r="E582" s="45">
        <f t="shared" si="138"/>
        <v>5.8823529411764719E-2</v>
      </c>
      <c r="F582" s="45">
        <f t="shared" si="138"/>
        <v>-0.16666666666666663</v>
      </c>
      <c r="G582" s="45">
        <f t="shared" si="138"/>
        <v>0</v>
      </c>
      <c r="H582" s="45">
        <f t="shared" si="138"/>
        <v>0</v>
      </c>
    </row>
    <row r="583" spans="1:8" hidden="1" outlineLevel="2" x14ac:dyDescent="0.3">
      <c r="A583" s="49" t="s">
        <v>148</v>
      </c>
      <c r="C583" s="47"/>
      <c r="D583" s="45">
        <f t="shared" si="138"/>
        <v>0.2592592592592593</v>
      </c>
      <c r="E583" s="45">
        <f t="shared" si="138"/>
        <v>5.8823529411764719E-2</v>
      </c>
      <c r="F583" s="45">
        <f t="shared" si="138"/>
        <v>-0.16666666666666663</v>
      </c>
      <c r="G583" s="45">
        <f t="shared" si="138"/>
        <v>0</v>
      </c>
      <c r="H583" s="45">
        <f t="shared" si="138"/>
        <v>0</v>
      </c>
    </row>
    <row r="584" spans="1:8" hidden="1" outlineLevel="2" x14ac:dyDescent="0.3">
      <c r="A584" s="48" t="s">
        <v>149</v>
      </c>
      <c r="C584" s="47"/>
      <c r="D584" s="45">
        <f t="shared" si="138"/>
        <v>18.29419027173655</v>
      </c>
      <c r="E584" s="45">
        <f t="shared" si="138"/>
        <v>-0.85152818870935376</v>
      </c>
      <c r="F584" s="45">
        <f t="shared" si="138"/>
        <v>-1</v>
      </c>
      <c r="G584" s="45" t="str">
        <f t="shared" si="138"/>
        <v/>
      </c>
      <c r="H584" s="45" t="str">
        <f t="shared" si="138"/>
        <v/>
      </c>
    </row>
    <row r="585" spans="1:8" hidden="1" outlineLevel="2" x14ac:dyDescent="0.3">
      <c r="A585" s="48" t="s">
        <v>150</v>
      </c>
      <c r="C585" s="47"/>
      <c r="D585" s="45">
        <f t="shared" si="138"/>
        <v>0.8497760268811072</v>
      </c>
      <c r="E585" s="45">
        <f t="shared" si="138"/>
        <v>-4.6097036984589668E-2</v>
      </c>
      <c r="F585" s="45">
        <f t="shared" si="138"/>
        <v>0.61840606368895035</v>
      </c>
      <c r="G585" s="45">
        <f t="shared" si="138"/>
        <v>-9.6258388546052065E-2</v>
      </c>
      <c r="H585" s="45">
        <f t="shared" si="138"/>
        <v>-0.39424041687769451</v>
      </c>
    </row>
    <row r="586" spans="1:8" hidden="1" outlineLevel="2" x14ac:dyDescent="0.3">
      <c r="A586" s="48" t="s">
        <v>151</v>
      </c>
      <c r="C586" s="47"/>
      <c r="D586" s="45">
        <f t="shared" si="138"/>
        <v>0.1978063173630451</v>
      </c>
      <c r="E586" s="45">
        <f t="shared" si="138"/>
        <v>3.9661017406648122</v>
      </c>
      <c r="F586" s="45">
        <f t="shared" si="138"/>
        <v>0.16158513211965531</v>
      </c>
      <c r="G586" s="45">
        <f t="shared" si="138"/>
        <v>-0.76778788769233008</v>
      </c>
      <c r="H586" s="45">
        <f t="shared" si="138"/>
        <v>0.45320771184238695</v>
      </c>
    </row>
    <row r="587" spans="1:8" hidden="1" outlineLevel="2" x14ac:dyDescent="0.3">
      <c r="A587" s="49" t="s">
        <v>152</v>
      </c>
      <c r="C587" s="47"/>
      <c r="D587" s="45">
        <f t="shared" si="138"/>
        <v>8.8119139117823799</v>
      </c>
      <c r="E587" s="45">
        <f t="shared" si="138"/>
        <v>-1.0088668740206661</v>
      </c>
      <c r="F587" s="45">
        <f t="shared" si="138"/>
        <v>6.4319961186567847</v>
      </c>
      <c r="G587" s="45">
        <f t="shared" si="138"/>
        <v>-4.0938501273132264</v>
      </c>
      <c r="H587" s="45">
        <f t="shared" si="138"/>
        <v>-0.77288527712052235</v>
      </c>
    </row>
    <row r="588" spans="1:8" hidden="1" outlineLevel="2" x14ac:dyDescent="0.3">
      <c r="A588" s="49" t="s">
        <v>143</v>
      </c>
      <c r="C588" s="47"/>
      <c r="D588" s="45">
        <f t="shared" si="138"/>
        <v>-9.8420599568107292</v>
      </c>
      <c r="E588" s="45">
        <f t="shared" si="138"/>
        <v>-1.3405149366732141</v>
      </c>
      <c r="F588" s="45">
        <f t="shared" si="138"/>
        <v>5.8532997942734255E-2</v>
      </c>
      <c r="G588" s="45">
        <f t="shared" si="138"/>
        <v>-0.98094535959447904</v>
      </c>
      <c r="H588" s="45">
        <f t="shared" si="138"/>
        <v>30.069515220318387</v>
      </c>
    </row>
    <row r="589" spans="1:8" hidden="1" outlineLevel="2" x14ac:dyDescent="0.3">
      <c r="A589" s="49" t="s">
        <v>153</v>
      </c>
      <c r="C589" s="47"/>
      <c r="D589" s="45">
        <f t="shared" si="138"/>
        <v>-0.65908409106071064</v>
      </c>
      <c r="E589" s="45">
        <f t="shared" si="138"/>
        <v>18.35490376564217</v>
      </c>
      <c r="F589" s="45">
        <f t="shared" si="138"/>
        <v>-0.41620267605856476</v>
      </c>
      <c r="G589" s="45">
        <f t="shared" si="138"/>
        <v>-1.039555292630006</v>
      </c>
      <c r="H589" s="45">
        <f t="shared" si="138"/>
        <v>-7.9334262667097919</v>
      </c>
    </row>
    <row r="590" spans="1:8" hidden="1" outlineLevel="2" x14ac:dyDescent="0.3">
      <c r="A590" s="49" t="s">
        <v>154</v>
      </c>
      <c r="C590" s="47"/>
      <c r="D590" s="45">
        <f t="shared" si="138"/>
        <v>-0.55386698952676783</v>
      </c>
      <c r="E590" s="45">
        <f t="shared" si="138"/>
        <v>-24.028803136278416</v>
      </c>
      <c r="F590" s="45">
        <f t="shared" si="138"/>
        <v>0.60914806928789011</v>
      </c>
      <c r="G590" s="45">
        <f t="shared" si="138"/>
        <v>-1.497378059580845E-2</v>
      </c>
      <c r="H590" s="45">
        <f t="shared" si="138"/>
        <v>0.10539780733727544</v>
      </c>
    </row>
    <row r="591" spans="1:8" hidden="1" outlineLevel="1" collapsed="1" x14ac:dyDescent="0.3"/>
    <row r="592" spans="1:8" collapsed="1" x14ac:dyDescent="0.3"/>
    <row r="593" spans="1:8" ht="15.6" x14ac:dyDescent="0.3">
      <c r="A593" s="37" t="s">
        <v>190</v>
      </c>
      <c r="B593" s="37"/>
      <c r="C593" s="37"/>
      <c r="D593" s="40"/>
      <c r="E593" s="40"/>
      <c r="F593" s="40"/>
      <c r="G593" s="40"/>
      <c r="H593" s="40"/>
    </row>
    <row r="594" spans="1:8" hidden="1" outlineLevel="1" x14ac:dyDescent="0.3"/>
    <row r="595" spans="1:8" hidden="1" outlineLevel="1" x14ac:dyDescent="0.3">
      <c r="A595" s="44" t="s">
        <v>191</v>
      </c>
      <c r="B595" s="43"/>
      <c r="C595" s="43"/>
      <c r="D595" s="43"/>
      <c r="E595" s="43"/>
      <c r="F595" s="43"/>
      <c r="G595" s="43"/>
      <c r="H595" s="43"/>
    </row>
    <row r="596" spans="1:8" hidden="1" outlineLevel="2" x14ac:dyDescent="0.3"/>
    <row r="597" spans="1:8" hidden="1" outlineLevel="2" x14ac:dyDescent="0.3">
      <c r="A597" s="50" t="s">
        <v>10</v>
      </c>
      <c r="C597" s="3">
        <f>C19</f>
        <v>81229774842</v>
      </c>
      <c r="D597" s="3">
        <f t="shared" ref="D597:H597" si="139">D19</f>
        <v>87928603572</v>
      </c>
      <c r="E597" s="3">
        <f t="shared" si="139"/>
        <v>87982585098</v>
      </c>
      <c r="F597" s="3">
        <f t="shared" si="139"/>
        <v>91269534900</v>
      </c>
      <c r="G597" s="3">
        <f t="shared" si="139"/>
        <v>98432703111</v>
      </c>
      <c r="H597" s="3">
        <f t="shared" si="139"/>
        <v>96477917195</v>
      </c>
    </row>
    <row r="598" spans="1:8" hidden="1" outlineLevel="2" x14ac:dyDescent="0.3">
      <c r="A598" s="50" t="s">
        <v>192</v>
      </c>
      <c r="C598" s="3">
        <f>C60</f>
        <v>3117919358</v>
      </c>
      <c r="D598" s="3">
        <f t="shared" ref="D598:H598" si="140">D60</f>
        <v>3291131525</v>
      </c>
      <c r="E598" s="3">
        <f t="shared" si="140"/>
        <v>2707131645</v>
      </c>
      <c r="F598" s="3">
        <f t="shared" si="140"/>
        <v>2722631753</v>
      </c>
      <c r="G598" s="3">
        <f t="shared" si="140"/>
        <v>2863674115</v>
      </c>
      <c r="H598" s="3">
        <f t="shared" si="140"/>
        <v>2952343608</v>
      </c>
    </row>
    <row r="599" spans="1:8" hidden="1" outlineLevel="2" x14ac:dyDescent="0.3">
      <c r="A599" s="50" t="s">
        <v>184</v>
      </c>
      <c r="C599" s="3">
        <f>C252</f>
        <v>2587596703</v>
      </c>
      <c r="D599" s="3">
        <f t="shared" ref="D599:H599" si="141">D252</f>
        <v>1154412307</v>
      </c>
      <c r="E599" s="3">
        <f t="shared" si="141"/>
        <v>-26584733756</v>
      </c>
      <c r="F599" s="3">
        <f t="shared" si="141"/>
        <v>-42778772996</v>
      </c>
      <c r="G599" s="3">
        <f t="shared" si="141"/>
        <v>-42138213035</v>
      </c>
      <c r="H599" s="3">
        <f t="shared" si="141"/>
        <v>-46579488294</v>
      </c>
    </row>
    <row r="600" spans="1:8" hidden="1" outlineLevel="2" x14ac:dyDescent="0.3"/>
    <row r="601" spans="1:8" hidden="1" outlineLevel="2" x14ac:dyDescent="0.3"/>
    <row r="602" spans="1:8" hidden="1" outlineLevel="2" x14ac:dyDescent="0.3"/>
    <row r="603" spans="1:8" hidden="1" outlineLevel="2" x14ac:dyDescent="0.3"/>
    <row r="604" spans="1:8" hidden="1" outlineLevel="2" x14ac:dyDescent="0.3"/>
    <row r="605" spans="1:8" hidden="1" outlineLevel="2" x14ac:dyDescent="0.3"/>
    <row r="606" spans="1:8" hidden="1" outlineLevel="2" x14ac:dyDescent="0.3"/>
    <row r="607" spans="1:8" hidden="1" outlineLevel="2" x14ac:dyDescent="0.3"/>
    <row r="608" spans="1:8" hidden="1" outlineLevel="2" x14ac:dyDescent="0.3"/>
    <row r="609" spans="1:8" hidden="1" outlineLevel="2" x14ac:dyDescent="0.3"/>
    <row r="610" spans="1:8" hidden="1" outlineLevel="2" x14ac:dyDescent="0.3"/>
    <row r="611" spans="1:8" hidden="1" outlineLevel="2" x14ac:dyDescent="0.3"/>
    <row r="612" spans="1:8" hidden="1" outlineLevel="2" x14ac:dyDescent="0.3"/>
    <row r="613" spans="1:8" hidden="1" outlineLevel="1" collapsed="1" x14ac:dyDescent="0.3"/>
    <row r="614" spans="1:8" hidden="1" outlineLevel="1" x14ac:dyDescent="0.3">
      <c r="A614" s="44" t="s">
        <v>193</v>
      </c>
      <c r="B614" s="43"/>
      <c r="C614" s="43"/>
      <c r="D614" s="43"/>
      <c r="E614" s="43"/>
      <c r="F614" s="43"/>
      <c r="G614" s="43"/>
      <c r="H614" s="43"/>
    </row>
    <row r="615" spans="1:8" hidden="1" outlineLevel="2" x14ac:dyDescent="0.3"/>
    <row r="616" spans="1:8" hidden="1" outlineLevel="2" x14ac:dyDescent="0.3">
      <c r="A616" s="41" t="str">
        <f>A231</f>
        <v>Flux de trésorerie provenant des activités opérationnelles</v>
      </c>
      <c r="C616" s="3">
        <f>C231</f>
        <v>3207708967</v>
      </c>
      <c r="D616" s="3">
        <f t="shared" ref="D616:H616" si="142">D231</f>
        <v>-1933016664</v>
      </c>
      <c r="E616" s="3">
        <f t="shared" si="142"/>
        <v>-14699842866</v>
      </c>
      <c r="F616" s="3">
        <f t="shared" si="142"/>
        <v>-4064191206</v>
      </c>
      <c r="G616" s="3">
        <f t="shared" si="142"/>
        <v>10480831071</v>
      </c>
      <c r="H616" s="3">
        <f t="shared" si="142"/>
        <v>6291120269</v>
      </c>
    </row>
    <row r="617" spans="1:8" hidden="1" outlineLevel="2" x14ac:dyDescent="0.3">
      <c r="A617" s="41" t="str">
        <f>A238</f>
        <v>Flux  de  trésorerie  provenant  des  activités  d'investissement</v>
      </c>
      <c r="C617" s="3">
        <f>-C238</f>
        <v>6321327641</v>
      </c>
      <c r="D617" s="3">
        <f t="shared" ref="D617:H617" si="143">-D238</f>
        <v>9870347776</v>
      </c>
      <c r="E617" s="3">
        <f t="shared" si="143"/>
        <v>9692145003</v>
      </c>
      <c r="F617" s="3">
        <f t="shared" si="143"/>
        <v>7945553506</v>
      </c>
      <c r="G617" s="3">
        <f t="shared" si="143"/>
        <v>9772611323</v>
      </c>
      <c r="H617" s="3">
        <f t="shared" si="143"/>
        <v>8630238746</v>
      </c>
    </row>
    <row r="618" spans="1:8" hidden="1" outlineLevel="2" x14ac:dyDescent="0.3">
      <c r="A618" s="41" t="str">
        <f>A250</f>
        <v>Flux de trésorerie provenant des activités de financement</v>
      </c>
      <c r="C618" s="3">
        <f>C250</f>
        <v>-1114129941</v>
      </c>
      <c r="D618" s="3">
        <f t="shared" ref="D618:H618" si="144">D250</f>
        <v>9851203738</v>
      </c>
      <c r="E618" s="3">
        <f t="shared" si="144"/>
        <v>-3354482017</v>
      </c>
      <c r="F618" s="3">
        <f t="shared" si="144"/>
        <v>-3550829906</v>
      </c>
      <c r="G618" s="3">
        <f t="shared" si="144"/>
        <v>-67659787</v>
      </c>
      <c r="H618" s="3">
        <f t="shared" si="144"/>
        <v>-2102156782</v>
      </c>
    </row>
    <row r="619" spans="1:8" hidden="1" outlineLevel="2" x14ac:dyDescent="0.3">
      <c r="A619" s="41" t="str">
        <f>A251</f>
        <v xml:space="preserve">Variation de la trésorerie nette de l'exercice </v>
      </c>
      <c r="C619" s="3">
        <f>C251</f>
        <v>-4203923485</v>
      </c>
      <c r="D619" s="3">
        <f t="shared" ref="D619:H619" si="145">D251</f>
        <v>-1433184396</v>
      </c>
      <c r="E619" s="3">
        <f t="shared" si="145"/>
        <v>-27739146063</v>
      </c>
      <c r="F619" s="3">
        <f t="shared" si="145"/>
        <v>-16194039240</v>
      </c>
      <c r="G619" s="3">
        <f t="shared" si="145"/>
        <v>640559961</v>
      </c>
      <c r="H619" s="3">
        <f t="shared" si="145"/>
        <v>-4441275259</v>
      </c>
    </row>
    <row r="620" spans="1:8" ht="15" hidden="1" outlineLevel="2" thickBot="1" x14ac:dyDescent="0.35">
      <c r="A620" s="41" t="str">
        <f>A252</f>
        <v>Trésorerie nette au 31 décembre</v>
      </c>
      <c r="C620" s="52">
        <f>C252</f>
        <v>2587596703</v>
      </c>
      <c r="D620" s="52">
        <f t="shared" ref="D620:H620" si="146">D252</f>
        <v>1154412307</v>
      </c>
      <c r="E620" s="52">
        <f t="shared" si="146"/>
        <v>-26584733756</v>
      </c>
      <c r="F620" s="52">
        <f t="shared" si="146"/>
        <v>-42778772996</v>
      </c>
      <c r="G620" s="52">
        <f t="shared" si="146"/>
        <v>-42138213035</v>
      </c>
      <c r="H620" s="52">
        <f t="shared" si="146"/>
        <v>-46579488294</v>
      </c>
    </row>
    <row r="621" spans="1:8" ht="19.8" hidden="1" customHeight="1" outlineLevel="2" thickTop="1" x14ac:dyDescent="0.3">
      <c r="D621" s="53"/>
      <c r="E621" s="53"/>
      <c r="F621" s="53"/>
      <c r="G621" s="53"/>
      <c r="H621" s="53"/>
    </row>
    <row r="622" spans="1:8" ht="19.8" hidden="1" customHeight="1" outlineLevel="2" x14ac:dyDescent="0.3">
      <c r="D622" s="53"/>
      <c r="E622" s="53"/>
      <c r="F622" s="53"/>
      <c r="G622" s="53"/>
      <c r="H622" s="53"/>
    </row>
    <row r="623" spans="1:8" ht="19.8" hidden="1" customHeight="1" outlineLevel="2" x14ac:dyDescent="0.3"/>
    <row r="624" spans="1:8" ht="19.8" hidden="1" customHeight="1" outlineLevel="2" x14ac:dyDescent="0.3"/>
    <row r="625" spans="1:8" ht="19.8" hidden="1" customHeight="1" outlineLevel="2" x14ac:dyDescent="0.3"/>
    <row r="626" spans="1:8" ht="19.8" hidden="1" customHeight="1" outlineLevel="2" x14ac:dyDescent="0.3"/>
    <row r="627" spans="1:8" ht="19.8" hidden="1" customHeight="1" outlineLevel="2" x14ac:dyDescent="0.3"/>
    <row r="628" spans="1:8" ht="19.8" hidden="1" customHeight="1" outlineLevel="2" x14ac:dyDescent="0.3"/>
    <row r="629" spans="1:8" ht="19.8" hidden="1" customHeight="1" outlineLevel="2" x14ac:dyDescent="0.3"/>
    <row r="630" spans="1:8" ht="19.8" hidden="1" customHeight="1" outlineLevel="2" x14ac:dyDescent="0.3"/>
    <row r="631" spans="1:8" ht="19.8" hidden="1" customHeight="1" outlineLevel="2" x14ac:dyDescent="0.3"/>
    <row r="632" spans="1:8" ht="19.8" hidden="1" customHeight="1" outlineLevel="2" x14ac:dyDescent="0.3"/>
    <row r="633" spans="1:8" ht="19.8" hidden="1" customHeight="1" outlineLevel="2" x14ac:dyDescent="0.3"/>
    <row r="634" spans="1:8" hidden="1" outlineLevel="2" x14ac:dyDescent="0.3"/>
    <row r="635" spans="1:8" hidden="1" outlineLevel="1" collapsed="1" x14ac:dyDescent="0.3"/>
    <row r="636" spans="1:8" hidden="1" outlineLevel="1" x14ac:dyDescent="0.3">
      <c r="A636" s="44" t="s">
        <v>194</v>
      </c>
      <c r="B636" s="43"/>
      <c r="C636" s="43"/>
      <c r="D636" s="43"/>
      <c r="E636" s="43"/>
      <c r="F636" s="43"/>
      <c r="G636" s="43"/>
      <c r="H636" s="43"/>
    </row>
    <row r="637" spans="1:8" hidden="1" outlineLevel="2" x14ac:dyDescent="0.3"/>
    <row r="638" spans="1:8" hidden="1" outlineLevel="2" x14ac:dyDescent="0.3">
      <c r="A638" s="57" t="s">
        <v>195</v>
      </c>
      <c r="B638" s="54"/>
      <c r="C638" s="54"/>
      <c r="D638" s="54"/>
      <c r="E638" s="54"/>
      <c r="F638" s="54"/>
      <c r="G638" s="54"/>
      <c r="H638" s="54"/>
    </row>
    <row r="639" spans="1:8" hidden="1" outlineLevel="2" x14ac:dyDescent="0.3"/>
    <row r="640" spans="1:8" hidden="1" outlineLevel="2" x14ac:dyDescent="0.3">
      <c r="A640" s="55" t="s">
        <v>196</v>
      </c>
      <c r="C640" s="3">
        <f>C88</f>
        <v>22997090380</v>
      </c>
      <c r="D640" s="3">
        <f t="shared" ref="D640:H640" si="147">D88</f>
        <v>27031096255</v>
      </c>
      <c r="E640" s="3">
        <f t="shared" si="147"/>
        <v>30731112626</v>
      </c>
      <c r="F640" s="3">
        <f t="shared" si="147"/>
        <v>32618511653</v>
      </c>
      <c r="G640" s="3">
        <f t="shared" si="147"/>
        <v>35729308904</v>
      </c>
      <c r="H640" s="3">
        <f t="shared" si="147"/>
        <v>37927999062</v>
      </c>
    </row>
    <row r="641" spans="1:8" hidden="1" outlineLevel="2" x14ac:dyDescent="0.3">
      <c r="A641" s="55" t="s">
        <v>197</v>
      </c>
      <c r="C641" s="3">
        <f>C99-C134</f>
        <v>14685609026</v>
      </c>
      <c r="D641" s="3">
        <f t="shared" ref="D641:H641" si="148">D99-D134</f>
        <v>23581975476</v>
      </c>
      <c r="E641" s="3">
        <f t="shared" si="148"/>
        <v>47890808526</v>
      </c>
      <c r="F641" s="3">
        <f t="shared" si="148"/>
        <v>60869933848</v>
      </c>
      <c r="G641" s="3">
        <f t="shared" si="148"/>
        <v>60230491645</v>
      </c>
      <c r="H641" s="3">
        <f t="shared" si="148"/>
        <v>63571735571</v>
      </c>
    </row>
    <row r="642" spans="1:8" ht="15" hidden="1" outlineLevel="2" thickBot="1" x14ac:dyDescent="0.35">
      <c r="A642" s="56" t="s">
        <v>198</v>
      </c>
      <c r="C642" s="52">
        <f>C640+C641</f>
        <v>37682699406</v>
      </c>
      <c r="D642" s="52">
        <f t="shared" ref="D642:H642" si="149">D640+D641</f>
        <v>50613071731</v>
      </c>
      <c r="E642" s="52">
        <f t="shared" si="149"/>
        <v>78621921152</v>
      </c>
      <c r="F642" s="52">
        <f t="shared" si="149"/>
        <v>93488445501</v>
      </c>
      <c r="G642" s="52">
        <f t="shared" si="149"/>
        <v>95959800549</v>
      </c>
      <c r="H642" s="52">
        <f t="shared" si="149"/>
        <v>101499734633</v>
      </c>
    </row>
    <row r="643" spans="1:8" ht="15" hidden="1" outlineLevel="2" thickTop="1" x14ac:dyDescent="0.3">
      <c r="A643" s="55" t="s">
        <v>199</v>
      </c>
      <c r="C643" s="3">
        <f>C118</f>
        <v>13387703261</v>
      </c>
      <c r="D643" s="3">
        <f t="shared" ref="D643:H643" si="150">D118</f>
        <v>13618834786</v>
      </c>
      <c r="E643" s="3">
        <f t="shared" si="150"/>
        <v>13085966431</v>
      </c>
      <c r="F643" s="3">
        <f t="shared" si="150"/>
        <v>13169476097</v>
      </c>
      <c r="G643" s="3">
        <f t="shared" si="150"/>
        <v>13727894920</v>
      </c>
      <c r="H643" s="3">
        <f t="shared" si="150"/>
        <v>14461067669</v>
      </c>
    </row>
    <row r="644" spans="1:8" hidden="1" outlineLevel="2" x14ac:dyDescent="0.3">
      <c r="A644" s="55" t="s">
        <v>200</v>
      </c>
      <c r="C644" s="3">
        <f>C124+C137-C103</f>
        <v>24294996145</v>
      </c>
      <c r="D644" s="3">
        <f t="shared" ref="D644:H644" si="151">D124+D137-D103</f>
        <v>36994236945</v>
      </c>
      <c r="E644" s="3">
        <f t="shared" si="151"/>
        <v>65535954721</v>
      </c>
      <c r="F644" s="3">
        <f t="shared" si="151"/>
        <v>80318969404</v>
      </c>
      <c r="G644" s="3">
        <f t="shared" si="151"/>
        <v>82231905629</v>
      </c>
      <c r="H644" s="3">
        <f t="shared" si="151"/>
        <v>87038666964</v>
      </c>
    </row>
    <row r="645" spans="1:8" ht="15" hidden="1" outlineLevel="2" thickBot="1" x14ac:dyDescent="0.35">
      <c r="A645" s="56" t="s">
        <v>201</v>
      </c>
      <c r="C645" s="52">
        <f>C643+C644</f>
        <v>37682699406</v>
      </c>
      <c r="D645" s="52">
        <f t="shared" ref="D645:H645" si="152">D643+D644</f>
        <v>50613071731</v>
      </c>
      <c r="E645" s="52">
        <f t="shared" si="152"/>
        <v>78621921152</v>
      </c>
      <c r="F645" s="52">
        <f t="shared" si="152"/>
        <v>93488445501</v>
      </c>
      <c r="G645" s="52">
        <f t="shared" si="152"/>
        <v>95959800549</v>
      </c>
      <c r="H645" s="52">
        <f t="shared" si="152"/>
        <v>101499734633</v>
      </c>
    </row>
    <row r="646" spans="1:8" ht="15" hidden="1" outlineLevel="2" thickTop="1" x14ac:dyDescent="0.3">
      <c r="A646" s="58" t="s">
        <v>202</v>
      </c>
      <c r="C646" s="59" t="str">
        <f>IF(C642=C645, "OK", "ERREUR")</f>
        <v>OK</v>
      </c>
      <c r="D646" s="59" t="str">
        <f t="shared" ref="D646:H646" si="153">IF(D642=D645, "OK", "ERREUR")</f>
        <v>OK</v>
      </c>
      <c r="E646" s="59" t="str">
        <f t="shared" si="153"/>
        <v>OK</v>
      </c>
      <c r="F646" s="59" t="str">
        <f t="shared" si="153"/>
        <v>OK</v>
      </c>
      <c r="G646" s="59" t="str">
        <f t="shared" si="153"/>
        <v>OK</v>
      </c>
      <c r="H646" s="59" t="str">
        <f t="shared" si="153"/>
        <v>OK</v>
      </c>
    </row>
    <row r="647" spans="1:8" hidden="1" outlineLevel="2" x14ac:dyDescent="0.3"/>
    <row r="648" spans="1:8" hidden="1" outlineLevel="2" x14ac:dyDescent="0.3">
      <c r="A648" s="57" t="s">
        <v>203</v>
      </c>
      <c r="B648" s="54"/>
      <c r="C648" s="54"/>
      <c r="D648" s="54"/>
      <c r="E648" s="54"/>
      <c r="F648" s="54"/>
      <c r="G648" s="54"/>
      <c r="H648" s="54"/>
    </row>
    <row r="649" spans="1:8" hidden="1" outlineLevel="2" x14ac:dyDescent="0.3"/>
    <row r="650" spans="1:8" hidden="1" outlineLevel="2" x14ac:dyDescent="0.3">
      <c r="A650" s="55" t="s">
        <v>204</v>
      </c>
      <c r="C650" s="3">
        <f>C125-C88</f>
        <v>17273205729</v>
      </c>
      <c r="D650" s="3">
        <f t="shared" ref="D650:H650" si="154">D125-D88</f>
        <v>24736387783</v>
      </c>
      <c r="E650" s="3">
        <f t="shared" si="154"/>
        <v>21306074770</v>
      </c>
      <c r="F650" s="3">
        <f t="shared" si="154"/>
        <v>18091160852</v>
      </c>
      <c r="G650" s="3">
        <f t="shared" si="154"/>
        <v>18092278610</v>
      </c>
      <c r="H650" s="3">
        <f t="shared" si="154"/>
        <v>16992247277</v>
      </c>
    </row>
    <row r="651" spans="1:8" hidden="1" outlineLevel="2" x14ac:dyDescent="0.3">
      <c r="A651" s="55" t="s">
        <v>205</v>
      </c>
      <c r="C651" s="3">
        <f>C641</f>
        <v>14685609026</v>
      </c>
      <c r="D651" s="3">
        <f t="shared" ref="D651:H651" si="155">D641</f>
        <v>23581975476</v>
      </c>
      <c r="E651" s="3">
        <f t="shared" si="155"/>
        <v>47890808526</v>
      </c>
      <c r="F651" s="3">
        <f t="shared" si="155"/>
        <v>60869933848</v>
      </c>
      <c r="G651" s="3">
        <f t="shared" si="155"/>
        <v>60230491645</v>
      </c>
      <c r="H651" s="3">
        <f t="shared" si="155"/>
        <v>63571735571</v>
      </c>
    </row>
    <row r="652" spans="1:8" ht="15" hidden="1" outlineLevel="2" thickBot="1" x14ac:dyDescent="0.35">
      <c r="A652" s="56" t="s">
        <v>206</v>
      </c>
      <c r="B652" s="60"/>
      <c r="C652" s="52">
        <f>C650-C651</f>
        <v>2587596703</v>
      </c>
      <c r="D652" s="52">
        <f t="shared" ref="D652:H652" si="156">D650-D651</f>
        <v>1154412307</v>
      </c>
      <c r="E652" s="52">
        <f t="shared" si="156"/>
        <v>-26584733756</v>
      </c>
      <c r="F652" s="52">
        <f t="shared" si="156"/>
        <v>-42778772996</v>
      </c>
      <c r="G652" s="52">
        <f t="shared" si="156"/>
        <v>-42138213035</v>
      </c>
      <c r="H652" s="52">
        <f t="shared" si="156"/>
        <v>-46579488294</v>
      </c>
    </row>
    <row r="653" spans="1:8" ht="15" hidden="1" outlineLevel="2" thickTop="1" x14ac:dyDescent="0.3"/>
    <row r="654" spans="1:8" hidden="1" outlineLevel="2" x14ac:dyDescent="0.3">
      <c r="A654" s="57" t="s">
        <v>207</v>
      </c>
      <c r="B654" s="54"/>
      <c r="C654" s="54"/>
      <c r="D654" s="54"/>
      <c r="E654" s="54"/>
      <c r="F654" s="54"/>
      <c r="G654" s="54"/>
      <c r="H654" s="54"/>
    </row>
    <row r="655" spans="1:8" hidden="1" outlineLevel="2" x14ac:dyDescent="0.3"/>
    <row r="656" spans="1:8" hidden="1" outlineLevel="2" x14ac:dyDescent="0.3">
      <c r="A656" s="56" t="s">
        <v>10</v>
      </c>
      <c r="B656" s="60"/>
      <c r="C656" s="51">
        <f>C19</f>
        <v>81229774842</v>
      </c>
      <c r="D656" s="51">
        <f t="shared" ref="D656:H656" si="157">D19</f>
        <v>87928603572</v>
      </c>
      <c r="E656" s="51">
        <f t="shared" si="157"/>
        <v>87982585098</v>
      </c>
      <c r="F656" s="51">
        <f t="shared" si="157"/>
        <v>91269534900</v>
      </c>
      <c r="G656" s="51">
        <f t="shared" si="157"/>
        <v>98432703111</v>
      </c>
      <c r="H656" s="51">
        <f t="shared" si="157"/>
        <v>96477917195</v>
      </c>
    </row>
    <row r="657" spans="1:8" hidden="1" outlineLevel="2" x14ac:dyDescent="0.3">
      <c r="A657" s="55" t="str">
        <f>A650</f>
        <v>Fonds de roulement nette globale (FRNG)</v>
      </c>
      <c r="C657" s="3">
        <f>C650</f>
        <v>17273205729</v>
      </c>
      <c r="D657" s="3">
        <f t="shared" ref="D657:H657" si="158">D650</f>
        <v>24736387783</v>
      </c>
      <c r="E657" s="3">
        <f t="shared" si="158"/>
        <v>21306074770</v>
      </c>
      <c r="F657" s="3">
        <f t="shared" si="158"/>
        <v>18091160852</v>
      </c>
      <c r="G657" s="3">
        <f t="shared" si="158"/>
        <v>18092278610</v>
      </c>
      <c r="H657" s="3">
        <f t="shared" si="158"/>
        <v>16992247277</v>
      </c>
    </row>
    <row r="658" spans="1:8" hidden="1" outlineLevel="2" x14ac:dyDescent="0.3">
      <c r="A658" s="55" t="str">
        <f>A651</f>
        <v>Besoins de financement globale (BFG)</v>
      </c>
      <c r="C658" s="3">
        <f>C651</f>
        <v>14685609026</v>
      </c>
      <c r="D658" s="3">
        <f t="shared" ref="D658:H658" si="159">D651</f>
        <v>23581975476</v>
      </c>
      <c r="E658" s="3">
        <f t="shared" si="159"/>
        <v>47890808526</v>
      </c>
      <c r="F658" s="3">
        <f t="shared" si="159"/>
        <v>60869933848</v>
      </c>
      <c r="G658" s="3">
        <f t="shared" si="159"/>
        <v>60230491645</v>
      </c>
      <c r="H658" s="3">
        <f t="shared" si="159"/>
        <v>63571735571</v>
      </c>
    </row>
    <row r="659" spans="1:8" ht="15" hidden="1" outlineLevel="2" thickBot="1" x14ac:dyDescent="0.35">
      <c r="A659" s="56" t="str">
        <f>A652</f>
        <v>Tresorerie nette (TN)</v>
      </c>
      <c r="B659" s="60"/>
      <c r="C659" s="52">
        <f>C652</f>
        <v>2587596703</v>
      </c>
      <c r="D659" s="52">
        <f t="shared" ref="D659:H659" si="160">D652</f>
        <v>1154412307</v>
      </c>
      <c r="E659" s="52">
        <f t="shared" si="160"/>
        <v>-26584733756</v>
      </c>
      <c r="F659" s="52">
        <f t="shared" si="160"/>
        <v>-42778772996</v>
      </c>
      <c r="G659" s="52">
        <f t="shared" si="160"/>
        <v>-42138213035</v>
      </c>
      <c r="H659" s="52">
        <f t="shared" si="160"/>
        <v>-46579488294</v>
      </c>
    </row>
    <row r="660" spans="1:8" ht="15" hidden="1" outlineLevel="2" thickTop="1" x14ac:dyDescent="0.3"/>
    <row r="661" spans="1:8" hidden="1" outlineLevel="2" x14ac:dyDescent="0.3"/>
    <row r="662" spans="1:8" hidden="1" outlineLevel="2" x14ac:dyDescent="0.3"/>
    <row r="663" spans="1:8" hidden="1" outlineLevel="2" x14ac:dyDescent="0.3"/>
    <row r="664" spans="1:8" hidden="1" outlineLevel="2" x14ac:dyDescent="0.3"/>
    <row r="665" spans="1:8" hidden="1" outlineLevel="2" x14ac:dyDescent="0.3"/>
    <row r="666" spans="1:8" hidden="1" outlineLevel="2" x14ac:dyDescent="0.3"/>
    <row r="667" spans="1:8" hidden="1" outlineLevel="2" x14ac:dyDescent="0.3"/>
    <row r="668" spans="1:8" hidden="1" outlineLevel="2" x14ac:dyDescent="0.3"/>
    <row r="669" spans="1:8" hidden="1" outlineLevel="2" x14ac:dyDescent="0.3"/>
    <row r="670" spans="1:8" hidden="1" outlineLevel="2" x14ac:dyDescent="0.3"/>
    <row r="671" spans="1:8" hidden="1" outlineLevel="2" x14ac:dyDescent="0.3"/>
    <row r="672" spans="1:8" hidden="1" outlineLevel="2" x14ac:dyDescent="0.3"/>
    <row r="673" spans="1:8" hidden="1" outlineLevel="2" x14ac:dyDescent="0.3"/>
    <row r="674" spans="1:8" hidden="1" outlineLevel="1" collapsed="1" x14ac:dyDescent="0.3"/>
    <row r="675" spans="1:8" collapsed="1" x14ac:dyDescent="0.3"/>
    <row r="676" spans="1:8" ht="15.6" x14ac:dyDescent="0.3">
      <c r="A676" s="37" t="s">
        <v>209</v>
      </c>
      <c r="B676" s="37"/>
      <c r="C676" s="37"/>
      <c r="D676" s="40"/>
      <c r="E676" s="40"/>
      <c r="F676" s="40"/>
      <c r="G676" s="40"/>
      <c r="H676" s="40"/>
    </row>
    <row r="677" spans="1:8" hidden="1" outlineLevel="1" x14ac:dyDescent="0.3"/>
    <row r="678" spans="1:8" hidden="1" outlineLevel="1" x14ac:dyDescent="0.3">
      <c r="A678" s="44" t="s">
        <v>208</v>
      </c>
      <c r="B678" s="43"/>
      <c r="C678" s="43"/>
      <c r="D678" s="43"/>
      <c r="E678" s="43"/>
      <c r="F678" s="43"/>
      <c r="G678" s="43"/>
      <c r="H678" s="43"/>
    </row>
    <row r="679" spans="1:8" hidden="1" outlineLevel="1" x14ac:dyDescent="0.3"/>
    <row r="680" spans="1:8" hidden="1" outlineLevel="1" x14ac:dyDescent="0.3">
      <c r="A680" s="50" t="s">
        <v>210</v>
      </c>
      <c r="C680" s="45">
        <f>C15/C19</f>
        <v>3.0914383363544616E-4</v>
      </c>
      <c r="D680" s="45">
        <f t="shared" ref="D680:H680" si="161">D15/D19</f>
        <v>4.292159259540208E-4</v>
      </c>
      <c r="E680" s="45">
        <f t="shared" si="161"/>
        <v>3.766422294035696E-4</v>
      </c>
      <c r="F680" s="45">
        <f t="shared" si="161"/>
        <v>4.6172323597542511E-4</v>
      </c>
      <c r="G680" s="45">
        <f t="shared" si="161"/>
        <v>6.464415787529982E-4</v>
      </c>
      <c r="H680" s="45">
        <f t="shared" si="161"/>
        <v>8.5387050627860515E-4</v>
      </c>
    </row>
    <row r="681" spans="1:8" hidden="1" outlineLevel="1" x14ac:dyDescent="0.3">
      <c r="A681" s="50" t="s">
        <v>213</v>
      </c>
      <c r="C681" s="45">
        <f>C33/C19</f>
        <v>0.27737353047974117</v>
      </c>
      <c r="D681" s="45">
        <f t="shared" ref="D681:H681" si="162">D33/D19</f>
        <v>0.28420224823128731</v>
      </c>
      <c r="E681" s="45">
        <f t="shared" si="162"/>
        <v>0.31045754145067639</v>
      </c>
      <c r="F681" s="45">
        <f t="shared" si="162"/>
        <v>0.26408495630451601</v>
      </c>
      <c r="G681" s="45">
        <f t="shared" si="162"/>
        <v>0.28270138161927899</v>
      </c>
      <c r="H681" s="45">
        <f t="shared" si="162"/>
        <v>0.28988070954592915</v>
      </c>
    </row>
    <row r="682" spans="1:8" hidden="1" outlineLevel="1" x14ac:dyDescent="0.3">
      <c r="A682" s="50" t="s">
        <v>211</v>
      </c>
      <c r="C682" s="45">
        <f>C35/C19</f>
        <v>0.10345393660570551</v>
      </c>
      <c r="D682" s="45">
        <f t="shared" ref="D682:H682" si="163">D35/D19</f>
        <v>9.788584615644691E-2</v>
      </c>
      <c r="E682" s="45">
        <f t="shared" si="163"/>
        <v>0.11673558201955436</v>
      </c>
      <c r="F682" s="45">
        <f t="shared" si="163"/>
        <v>8.2961801824630532E-2</v>
      </c>
      <c r="G682" s="45">
        <f t="shared" si="163"/>
        <v>0.1027839684397469</v>
      </c>
      <c r="H682" s="45">
        <f t="shared" si="163"/>
        <v>0.10286319129321249</v>
      </c>
    </row>
    <row r="683" spans="1:8" hidden="1" outlineLevel="1" x14ac:dyDescent="0.3">
      <c r="A683" s="50" t="s">
        <v>212</v>
      </c>
      <c r="C683" s="45">
        <f>C39/C19</f>
        <v>5.7486125895126604E-2</v>
      </c>
      <c r="D683" s="45">
        <f t="shared" ref="D683:H683" si="164">D39/D19</f>
        <v>5.3149483605448564E-2</v>
      </c>
      <c r="E683" s="45">
        <f t="shared" si="164"/>
        <v>4.0188090950744028E-2</v>
      </c>
      <c r="F683" s="45">
        <f t="shared" si="164"/>
        <v>2.4793343041348181E-2</v>
      </c>
      <c r="G683" s="45">
        <f t="shared" si="164"/>
        <v>3.8862676581036718E-2</v>
      </c>
      <c r="H683" s="45">
        <f t="shared" si="164"/>
        <v>3.6651801705595476E-2</v>
      </c>
    </row>
    <row r="684" spans="1:8" hidden="1" outlineLevel="1" x14ac:dyDescent="0.3">
      <c r="A684" s="50" t="s">
        <v>214</v>
      </c>
      <c r="C684" s="45">
        <f>C60/C19</f>
        <v>3.8383946823251247E-2</v>
      </c>
      <c r="D684" s="45">
        <f t="shared" ref="D684:H684" si="165">D60/D19</f>
        <v>3.742958936343245E-2</v>
      </c>
      <c r="E684" s="45">
        <f t="shared" si="165"/>
        <v>3.0768948673020269E-2</v>
      </c>
      <c r="F684" s="45">
        <f t="shared" si="165"/>
        <v>2.9830674123441817E-2</v>
      </c>
      <c r="G684" s="45">
        <f t="shared" si="165"/>
        <v>2.9092710293353512E-2</v>
      </c>
      <c r="H684" s="45">
        <f t="shared" si="165"/>
        <v>3.060123698600125E-2</v>
      </c>
    </row>
    <row r="685" spans="1:8" hidden="1" outlineLevel="1" x14ac:dyDescent="0.3">
      <c r="A685" s="50" t="s">
        <v>215</v>
      </c>
      <c r="C685" s="45">
        <f>C39/C105</f>
        <v>3.050741640315946E-2</v>
      </c>
      <c r="D685" s="45">
        <f t="shared" ref="D685:H685" si="166">D39/D105</f>
        <v>2.8525605813364673E-2</v>
      </c>
      <c r="E685" s="45">
        <f t="shared" si="166"/>
        <v>2.0658186483655749E-2</v>
      </c>
      <c r="F685" s="45">
        <f t="shared" si="166"/>
        <v>1.1611897611407266E-2</v>
      </c>
      <c r="G685" s="45">
        <f t="shared" si="166"/>
        <v>1.8101445751368614E-2</v>
      </c>
      <c r="H685" s="45">
        <f t="shared" si="166"/>
        <v>1.4826848074531841E-2</v>
      </c>
    </row>
    <row r="686" spans="1:8" hidden="1" outlineLevel="1" x14ac:dyDescent="0.3"/>
    <row r="687" spans="1:8" hidden="1" outlineLevel="1" x14ac:dyDescent="0.3">
      <c r="A687" s="44" t="s">
        <v>216</v>
      </c>
      <c r="B687" s="43"/>
      <c r="C687" s="43"/>
      <c r="D687" s="43"/>
      <c r="E687" s="43"/>
      <c r="F687" s="43"/>
      <c r="G687" s="43"/>
      <c r="H687" s="43"/>
    </row>
    <row r="688" spans="1:8" hidden="1" outlineLevel="1" x14ac:dyDescent="0.3"/>
    <row r="689" spans="1:8" hidden="1" outlineLevel="1" x14ac:dyDescent="0.3">
      <c r="A689" s="50" t="s">
        <v>210</v>
      </c>
      <c r="C689" s="62">
        <f>C680/$C680</f>
        <v>1</v>
      </c>
      <c r="D689" s="61">
        <f t="shared" ref="D689:H689" si="167">D680/$C680</f>
        <v>1.3884020292643717</v>
      </c>
      <c r="E689" s="61">
        <f t="shared" si="167"/>
        <v>1.2183397772304267</v>
      </c>
      <c r="F689" s="61">
        <f t="shared" si="167"/>
        <v>1.4935547332310894</v>
      </c>
      <c r="G689" s="61">
        <f t="shared" si="167"/>
        <v>2.0910705905112956</v>
      </c>
      <c r="H689" s="61">
        <f t="shared" si="167"/>
        <v>2.7620492902521252</v>
      </c>
    </row>
    <row r="690" spans="1:8" hidden="1" outlineLevel="1" x14ac:dyDescent="0.3">
      <c r="A690" s="50" t="s">
        <v>213</v>
      </c>
      <c r="C690" s="62">
        <f t="shared" ref="C690:H694" si="168">C681/$C681</f>
        <v>1</v>
      </c>
      <c r="D690" s="61">
        <f t="shared" si="168"/>
        <v>1.0246192120053248</v>
      </c>
      <c r="E690" s="61">
        <f t="shared" si="168"/>
        <v>1.1192760207281265</v>
      </c>
      <c r="F690" s="61">
        <f t="shared" si="168"/>
        <v>0.95209141206718084</v>
      </c>
      <c r="G690" s="61">
        <f t="shared" si="168"/>
        <v>1.0192082176346202</v>
      </c>
      <c r="H690" s="61">
        <f t="shared" si="168"/>
        <v>1.045091465809862</v>
      </c>
    </row>
    <row r="691" spans="1:8" hidden="1" outlineLevel="1" x14ac:dyDescent="0.3">
      <c r="A691" s="50" t="s">
        <v>211</v>
      </c>
      <c r="C691" s="62">
        <f t="shared" si="168"/>
        <v>1</v>
      </c>
      <c r="D691" s="61">
        <f t="shared" si="168"/>
        <v>0.94617807082121685</v>
      </c>
      <c r="E691" s="61">
        <f t="shared" si="168"/>
        <v>1.1283822138588042</v>
      </c>
      <c r="F691" s="61">
        <f t="shared" si="168"/>
        <v>0.80192020281280596</v>
      </c>
      <c r="G691" s="61">
        <f t="shared" si="168"/>
        <v>0.99352399543274927</v>
      </c>
      <c r="H691" s="61">
        <f t="shared" si="168"/>
        <v>0.99428977444575617</v>
      </c>
    </row>
    <row r="692" spans="1:8" hidden="1" outlineLevel="1" x14ac:dyDescent="0.3">
      <c r="A692" s="50" t="s">
        <v>212</v>
      </c>
      <c r="C692" s="62">
        <f t="shared" si="168"/>
        <v>1</v>
      </c>
      <c r="D692" s="61">
        <f t="shared" si="168"/>
        <v>0.92456193173306744</v>
      </c>
      <c r="E692" s="61">
        <f t="shared" si="168"/>
        <v>0.69909200393952764</v>
      </c>
      <c r="F692" s="61">
        <f t="shared" si="168"/>
        <v>0.43129264070741702</v>
      </c>
      <c r="G692" s="61">
        <f t="shared" si="168"/>
        <v>0.67603575603502808</v>
      </c>
      <c r="H692" s="61">
        <f t="shared" si="168"/>
        <v>0.63757647840907361</v>
      </c>
    </row>
    <row r="693" spans="1:8" hidden="1" outlineLevel="1" x14ac:dyDescent="0.3">
      <c r="A693" s="50" t="s">
        <v>214</v>
      </c>
      <c r="C693" s="62">
        <f t="shared" si="168"/>
        <v>1</v>
      </c>
      <c r="D693" s="61">
        <f t="shared" si="168"/>
        <v>0.97513654694725949</v>
      </c>
      <c r="E693" s="61">
        <f t="shared" si="168"/>
        <v>0.80160981919612917</v>
      </c>
      <c r="F693" s="61">
        <f t="shared" si="168"/>
        <v>0.77716536709486461</v>
      </c>
      <c r="G693" s="61">
        <f t="shared" si="168"/>
        <v>0.75793952162653777</v>
      </c>
      <c r="H693" s="61">
        <f t="shared" si="168"/>
        <v>0.79724050074664066</v>
      </c>
    </row>
    <row r="694" spans="1:8" hidden="1" outlineLevel="1" x14ac:dyDescent="0.3">
      <c r="A694" s="50" t="s">
        <v>215</v>
      </c>
      <c r="C694" s="62">
        <f t="shared" si="168"/>
        <v>1</v>
      </c>
      <c r="D694" s="61">
        <f t="shared" si="168"/>
        <v>0.93503839972533553</v>
      </c>
      <c r="E694" s="61">
        <f t="shared" si="168"/>
        <v>0.67715293260678444</v>
      </c>
      <c r="F694" s="61">
        <f t="shared" si="168"/>
        <v>0.38062540131076766</v>
      </c>
      <c r="G694" s="61">
        <f t="shared" si="168"/>
        <v>0.59334574623283942</v>
      </c>
      <c r="H694" s="61">
        <f t="shared" si="168"/>
        <v>0.48600798830661773</v>
      </c>
    </row>
    <row r="695" spans="1:8" hidden="1" outlineLevel="1" x14ac:dyDescent="0.3"/>
    <row r="696" spans="1:8" hidden="1" outlineLevel="1" x14ac:dyDescent="0.3">
      <c r="A696" s="44" t="s">
        <v>217</v>
      </c>
      <c r="B696" s="43"/>
      <c r="C696" s="43"/>
      <c r="D696" s="43"/>
      <c r="E696" s="43"/>
      <c r="F696" s="43"/>
      <c r="G696" s="43"/>
      <c r="H696" s="43"/>
    </row>
    <row r="697" spans="1:8" ht="21.6" hidden="1" customHeight="1" outlineLevel="1" x14ac:dyDescent="0.3"/>
    <row r="698" spans="1:8" ht="21.6" hidden="1" customHeight="1" outlineLevel="1" x14ac:dyDescent="0.3"/>
    <row r="699" spans="1:8" ht="21.6" hidden="1" customHeight="1" outlineLevel="1" x14ac:dyDescent="0.3"/>
    <row r="700" spans="1:8" ht="21.6" hidden="1" customHeight="1" outlineLevel="1" x14ac:dyDescent="0.3"/>
    <row r="701" spans="1:8" ht="21.6" hidden="1" customHeight="1" outlineLevel="1" x14ac:dyDescent="0.3"/>
    <row r="702" spans="1:8" ht="21.6" hidden="1" customHeight="1" outlineLevel="1" x14ac:dyDescent="0.3"/>
    <row r="703" spans="1:8" ht="21.6" hidden="1" customHeight="1" outlineLevel="1" x14ac:dyDescent="0.3"/>
    <row r="704" spans="1:8" ht="21.6" hidden="1" customHeight="1" outlineLevel="1" x14ac:dyDescent="0.3"/>
    <row r="705" spans="1:8" ht="21.6" hidden="1" customHeight="1" outlineLevel="1" x14ac:dyDescent="0.3"/>
    <row r="706" spans="1:8" ht="21.6" hidden="1" customHeight="1" outlineLevel="1" x14ac:dyDescent="0.3"/>
    <row r="707" spans="1:8" ht="21.6" hidden="1" customHeight="1" outlineLevel="1" x14ac:dyDescent="0.3"/>
    <row r="708" spans="1:8" ht="21.6" hidden="1" customHeight="1" outlineLevel="1" x14ac:dyDescent="0.3"/>
    <row r="709" spans="1:8" ht="21.6" hidden="1" customHeight="1" outlineLevel="1" x14ac:dyDescent="0.3"/>
    <row r="710" spans="1:8" hidden="1" outlineLevel="1" x14ac:dyDescent="0.3"/>
    <row r="711" spans="1:8" collapsed="1" x14ac:dyDescent="0.3"/>
    <row r="712" spans="1:8" ht="15.6" x14ac:dyDescent="0.3">
      <c r="A712" s="37" t="s">
        <v>218</v>
      </c>
      <c r="B712" s="37"/>
      <c r="C712" s="37"/>
      <c r="D712" s="40"/>
      <c r="E712" s="40"/>
      <c r="F712" s="40"/>
      <c r="G712" s="40"/>
      <c r="H712" s="40"/>
    </row>
    <row r="713" spans="1:8" hidden="1" outlineLevel="1" x14ac:dyDescent="0.3"/>
    <row r="714" spans="1:8" hidden="1" outlineLevel="1" x14ac:dyDescent="0.3">
      <c r="A714" s="44" t="s">
        <v>219</v>
      </c>
      <c r="B714" s="43"/>
      <c r="C714" s="43"/>
      <c r="D714" s="43"/>
      <c r="E714" s="43"/>
      <c r="F714" s="43"/>
      <c r="G714" s="43"/>
      <c r="H714" s="43"/>
    </row>
    <row r="715" spans="1:8" hidden="1" outlineLevel="1" x14ac:dyDescent="0.3"/>
    <row r="716" spans="1:8" hidden="1" outlineLevel="1" x14ac:dyDescent="0.3">
      <c r="A716" s="41" t="s">
        <v>220</v>
      </c>
      <c r="C716" s="63">
        <f>((C39*(1-C62))/C642)</f>
        <v>8.3635975267477181E-2</v>
      </c>
      <c r="D716" s="63">
        <f t="shared" ref="D716:H716" si="169">((D39*(1-D62))/D642)</f>
        <v>6.7955830651067292E-2</v>
      </c>
      <c r="E716" s="63">
        <f t="shared" si="169"/>
        <v>2.8652525198898871E-2</v>
      </c>
      <c r="F716" s="63">
        <f t="shared" si="169"/>
        <v>1.8498408212671142E-2</v>
      </c>
      <c r="G716" s="63">
        <f t="shared" si="169"/>
        <v>2.8270390742230072E-2</v>
      </c>
      <c r="H716" s="63">
        <f t="shared" si="169"/>
        <v>2.6372161543347792E-2</v>
      </c>
    </row>
    <row r="717" spans="1:8" hidden="1" outlineLevel="1" x14ac:dyDescent="0.3">
      <c r="A717" s="41" t="s">
        <v>221</v>
      </c>
      <c r="C717" s="45">
        <f>C718*C719</f>
        <v>8.3635975267477167E-2</v>
      </c>
      <c r="D717" s="45">
        <f t="shared" ref="D717:H717" si="170">D718*D719</f>
        <v>6.7955830651067292E-2</v>
      </c>
      <c r="E717" s="45">
        <f t="shared" si="170"/>
        <v>2.8652525198898871E-2</v>
      </c>
      <c r="F717" s="45">
        <f t="shared" si="170"/>
        <v>1.8498408212671142E-2</v>
      </c>
      <c r="G717" s="45">
        <f t="shared" si="170"/>
        <v>2.8270390742230068E-2</v>
      </c>
      <c r="H717" s="45">
        <f t="shared" si="170"/>
        <v>2.6372161543347792E-2</v>
      </c>
    </row>
    <row r="718" spans="1:8" hidden="1" outlineLevel="1" x14ac:dyDescent="0.3">
      <c r="A718" s="64" t="s">
        <v>212</v>
      </c>
      <c r="C718" s="61">
        <f>C39*(1-C62)/C19</f>
        <v>3.8798941910921529E-2</v>
      </c>
      <c r="D718" s="61">
        <f t="shared" ref="D718:H718" si="171">D39*(1-D62)/D19</f>
        <v>3.9116433009945099E-2</v>
      </c>
      <c r="E718" s="61">
        <f t="shared" si="171"/>
        <v>2.5604118979731236E-2</v>
      </c>
      <c r="F718" s="61">
        <f t="shared" si="171"/>
        <v>1.8948134554869489E-2</v>
      </c>
      <c r="G718" s="61">
        <f t="shared" si="171"/>
        <v>2.7560160102557744E-2</v>
      </c>
      <c r="H718" s="61">
        <f t="shared" si="171"/>
        <v>2.7744871325716524E-2</v>
      </c>
    </row>
    <row r="719" spans="1:8" hidden="1" outlineLevel="1" x14ac:dyDescent="0.3">
      <c r="A719" s="64" t="s">
        <v>222</v>
      </c>
      <c r="C719" s="65">
        <f>C19/C642</f>
        <v>2.1556251574977732</v>
      </c>
      <c r="D719" s="65">
        <f t="shared" ref="D719:H719" si="172">D19/D642</f>
        <v>1.7372706410574288</v>
      </c>
      <c r="E719" s="65">
        <f t="shared" si="172"/>
        <v>1.119059211589386</v>
      </c>
      <c r="F719" s="65">
        <f t="shared" si="172"/>
        <v>0.97626540275529272</v>
      </c>
      <c r="G719" s="65">
        <f t="shared" si="172"/>
        <v>1.0257701928083651</v>
      </c>
      <c r="H719" s="65">
        <f t="shared" si="172"/>
        <v>0.95052383677496544</v>
      </c>
    </row>
    <row r="720" spans="1:8" hidden="1" outlineLevel="1" x14ac:dyDescent="0.3"/>
    <row r="721" spans="1:8" hidden="1" outlineLevel="1" x14ac:dyDescent="0.3">
      <c r="A721" s="44" t="s">
        <v>223</v>
      </c>
      <c r="B721" s="43"/>
      <c r="C721" s="43"/>
      <c r="D721" s="43"/>
      <c r="E721" s="43"/>
      <c r="F721" s="43"/>
      <c r="G721" s="43"/>
      <c r="H721" s="43"/>
    </row>
    <row r="722" spans="1:8" hidden="1" outlineLevel="1" x14ac:dyDescent="0.3"/>
    <row r="723" spans="1:8" hidden="1" outlineLevel="1" x14ac:dyDescent="0.3">
      <c r="A723" s="41" t="s">
        <v>220</v>
      </c>
      <c r="C723" s="62">
        <f>C716/$C716</f>
        <v>1</v>
      </c>
      <c r="D723" s="61">
        <f t="shared" ref="D723:H723" si="173">D716/$C716</f>
        <v>0.81251913944611709</v>
      </c>
      <c r="E723" s="61">
        <f t="shared" si="173"/>
        <v>0.34258613123437492</v>
      </c>
      <c r="F723" s="61">
        <f t="shared" si="173"/>
        <v>0.22117764698159098</v>
      </c>
      <c r="G723" s="61">
        <f t="shared" si="173"/>
        <v>0.33801711107951105</v>
      </c>
      <c r="H723" s="61">
        <f t="shared" si="173"/>
        <v>0.31532078700591076</v>
      </c>
    </row>
    <row r="724" spans="1:8" hidden="1" outlineLevel="1" x14ac:dyDescent="0.3">
      <c r="A724" s="41" t="s">
        <v>221</v>
      </c>
      <c r="C724" s="62">
        <f t="shared" ref="C724:H726" si="174">C717/$C717</f>
        <v>1</v>
      </c>
      <c r="D724" s="61">
        <f t="shared" si="174"/>
        <v>0.8125191394461172</v>
      </c>
      <c r="E724" s="61">
        <f t="shared" si="174"/>
        <v>0.34258613123437498</v>
      </c>
      <c r="F724" s="61">
        <f t="shared" si="174"/>
        <v>0.22117764698159101</v>
      </c>
      <c r="G724" s="61">
        <f t="shared" si="174"/>
        <v>0.33801711107951105</v>
      </c>
      <c r="H724" s="61">
        <f t="shared" si="174"/>
        <v>0.31532078700591082</v>
      </c>
    </row>
    <row r="725" spans="1:8" hidden="1" outlineLevel="1" x14ac:dyDescent="0.3">
      <c r="A725" s="64" t="s">
        <v>212</v>
      </c>
      <c r="C725" s="62">
        <f t="shared" si="174"/>
        <v>1</v>
      </c>
      <c r="D725" s="61">
        <f t="shared" si="174"/>
        <v>1.0081829834368292</v>
      </c>
      <c r="E725" s="61">
        <f t="shared" si="174"/>
        <v>0.65991796988989337</v>
      </c>
      <c r="F725" s="61">
        <f t="shared" si="174"/>
        <v>0.4883673013138477</v>
      </c>
      <c r="G725" s="61">
        <f t="shared" si="174"/>
        <v>0.71033277571932507</v>
      </c>
      <c r="H725" s="61">
        <f t="shared" si="174"/>
        <v>0.71509350408101235</v>
      </c>
    </row>
    <row r="726" spans="1:8" hidden="1" outlineLevel="1" x14ac:dyDescent="0.3">
      <c r="A726" s="64" t="s">
        <v>222</v>
      </c>
      <c r="C726" s="62">
        <f t="shared" si="174"/>
        <v>1</v>
      </c>
      <c r="D726" s="61">
        <f t="shared" si="174"/>
        <v>0.80592427445689774</v>
      </c>
      <c r="E726" s="61">
        <f t="shared" si="174"/>
        <v>0.51913441801188576</v>
      </c>
      <c r="F726" s="61">
        <f t="shared" si="174"/>
        <v>0.45289200646021932</v>
      </c>
      <c r="G726" s="61">
        <f t="shared" si="174"/>
        <v>0.47585740463294107</v>
      </c>
      <c r="H726" s="61">
        <f t="shared" si="174"/>
        <v>0.44095042844940791</v>
      </c>
    </row>
    <row r="727" spans="1:8" hidden="1" outlineLevel="1" x14ac:dyDescent="0.3"/>
    <row r="728" spans="1:8" hidden="1" outlineLevel="1" x14ac:dyDescent="0.3">
      <c r="A728" s="44" t="s">
        <v>227</v>
      </c>
      <c r="B728" s="43"/>
      <c r="C728" s="43"/>
      <c r="D728" s="43"/>
      <c r="E728" s="43"/>
      <c r="F728" s="43"/>
      <c r="G728" s="43"/>
      <c r="H728" s="43"/>
    </row>
    <row r="729" spans="1:8" hidden="1" outlineLevel="1" x14ac:dyDescent="0.3"/>
    <row r="730" spans="1:8" ht="19.2" hidden="1" customHeight="1" outlineLevel="1" x14ac:dyDescent="0.3"/>
    <row r="731" spans="1:8" ht="19.2" hidden="1" customHeight="1" outlineLevel="1" x14ac:dyDescent="0.3"/>
    <row r="732" spans="1:8" ht="19.2" hidden="1" customHeight="1" outlineLevel="1" x14ac:dyDescent="0.3"/>
    <row r="733" spans="1:8" ht="19.2" hidden="1" customHeight="1" outlineLevel="1" x14ac:dyDescent="0.3"/>
    <row r="734" spans="1:8" ht="19.2" hidden="1" customHeight="1" outlineLevel="1" x14ac:dyDescent="0.3"/>
    <row r="735" spans="1:8" ht="19.2" hidden="1" customHeight="1" outlineLevel="1" x14ac:dyDescent="0.3"/>
    <row r="736" spans="1:8" ht="19.2" hidden="1" customHeight="1" outlineLevel="1" x14ac:dyDescent="0.3"/>
    <row r="737" spans="1:8" ht="19.2" hidden="1" customHeight="1" outlineLevel="1" x14ac:dyDescent="0.3"/>
    <row r="738" spans="1:8" ht="19.2" hidden="1" customHeight="1" outlineLevel="1" x14ac:dyDescent="0.3"/>
    <row r="739" spans="1:8" ht="19.2" hidden="1" customHeight="1" outlineLevel="1" x14ac:dyDescent="0.3"/>
    <row r="740" spans="1:8" ht="19.2" hidden="1" customHeight="1" outlineLevel="1" x14ac:dyDescent="0.3"/>
    <row r="741" spans="1:8" ht="19.2" hidden="1" customHeight="1" outlineLevel="1" x14ac:dyDescent="0.3"/>
    <row r="742" spans="1:8" ht="19.2" hidden="1" customHeight="1" outlineLevel="1" x14ac:dyDescent="0.3"/>
    <row r="743" spans="1:8" hidden="1" outlineLevel="1" x14ac:dyDescent="0.3"/>
    <row r="744" spans="1:8" hidden="1" outlineLevel="1" x14ac:dyDescent="0.3">
      <c r="A744" s="44" t="s">
        <v>219</v>
      </c>
      <c r="B744" s="43"/>
      <c r="C744" s="43"/>
      <c r="D744" s="43"/>
      <c r="E744" s="43"/>
      <c r="F744" s="43"/>
      <c r="G744" s="43"/>
      <c r="H744" s="43"/>
    </row>
    <row r="745" spans="1:8" hidden="1" outlineLevel="1" x14ac:dyDescent="0.3"/>
    <row r="746" spans="1:8" hidden="1" outlineLevel="1" x14ac:dyDescent="0.3">
      <c r="A746" s="41" t="s">
        <v>224</v>
      </c>
      <c r="C746" s="66">
        <f>C60/C118</f>
        <v>0.23289426851003461</v>
      </c>
      <c r="D746" s="66">
        <f t="shared" ref="D746:H746" si="175">D60/D118</f>
        <v>0.24166028714756449</v>
      </c>
      <c r="E746" s="66">
        <f t="shared" si="175"/>
        <v>0.20687288625370004</v>
      </c>
      <c r="F746" s="66">
        <f t="shared" si="175"/>
        <v>0.2067380458376939</v>
      </c>
      <c r="G746" s="66">
        <f t="shared" si="175"/>
        <v>0.20860256664901686</v>
      </c>
      <c r="H746" s="66">
        <f t="shared" si="175"/>
        <v>0.20415806602778716</v>
      </c>
    </row>
    <row r="747" spans="1:8" hidden="1" outlineLevel="1" x14ac:dyDescent="0.3">
      <c r="A747" s="41" t="s">
        <v>225</v>
      </c>
      <c r="C747" s="63">
        <f>C748*C749*C750</f>
        <v>0.23289426851003456</v>
      </c>
      <c r="D747" s="63">
        <f t="shared" ref="D747:H747" si="176">D748*D749*D750</f>
        <v>0.24166028714756446</v>
      </c>
      <c r="E747" s="63">
        <f t="shared" si="176"/>
        <v>0.20687288625370001</v>
      </c>
      <c r="F747" s="63">
        <f t="shared" si="176"/>
        <v>0.2067380458376939</v>
      </c>
      <c r="G747" s="63">
        <f t="shared" si="176"/>
        <v>0.20860256664901683</v>
      </c>
      <c r="H747" s="63">
        <f t="shared" si="176"/>
        <v>0.20415806602778713</v>
      </c>
    </row>
    <row r="748" spans="1:8" hidden="1" outlineLevel="1" x14ac:dyDescent="0.3">
      <c r="A748" s="64" t="s">
        <v>214</v>
      </c>
      <c r="C748" s="61">
        <f>C60/C19</f>
        <v>3.8383946823251247E-2</v>
      </c>
      <c r="D748" s="61">
        <f t="shared" ref="D748:H748" si="177">D60/D19</f>
        <v>3.742958936343245E-2</v>
      </c>
      <c r="E748" s="61">
        <f t="shared" si="177"/>
        <v>3.0768948673020269E-2</v>
      </c>
      <c r="F748" s="61">
        <f t="shared" si="177"/>
        <v>2.9830674123441817E-2</v>
      </c>
      <c r="G748" s="61">
        <f t="shared" si="177"/>
        <v>2.9092710293353512E-2</v>
      </c>
      <c r="H748" s="61">
        <f t="shared" si="177"/>
        <v>3.060123698600125E-2</v>
      </c>
    </row>
    <row r="749" spans="1:8" hidden="1" outlineLevel="1" x14ac:dyDescent="0.3">
      <c r="A749" s="64" t="s">
        <v>222</v>
      </c>
      <c r="C749" s="65">
        <f>C19/C642</f>
        <v>2.1556251574977732</v>
      </c>
      <c r="D749" s="65">
        <f t="shared" ref="D749:H749" si="178">D19/D642</f>
        <v>1.7372706410574288</v>
      </c>
      <c r="E749" s="65">
        <f t="shared" si="178"/>
        <v>1.119059211589386</v>
      </c>
      <c r="F749" s="65">
        <f t="shared" si="178"/>
        <v>0.97626540275529272</v>
      </c>
      <c r="G749" s="65">
        <f t="shared" si="178"/>
        <v>1.0257701928083651</v>
      </c>
      <c r="H749" s="65">
        <f t="shared" si="178"/>
        <v>0.95052383677496544</v>
      </c>
    </row>
    <row r="750" spans="1:8" hidden="1" outlineLevel="1" x14ac:dyDescent="0.3">
      <c r="A750" s="64" t="s">
        <v>226</v>
      </c>
      <c r="C750" s="65">
        <f>C642/C118</f>
        <v>2.8147247269645019</v>
      </c>
      <c r="D750" s="65">
        <f t="shared" ref="D750:H750" si="179">D642/D118</f>
        <v>3.7164025062577037</v>
      </c>
      <c r="E750" s="65">
        <f t="shared" si="179"/>
        <v>6.0081096468158899</v>
      </c>
      <c r="F750" s="65">
        <f t="shared" si="179"/>
        <v>7.0988735476194549</v>
      </c>
      <c r="G750" s="65">
        <f t="shared" si="179"/>
        <v>6.9901322167900162</v>
      </c>
      <c r="H750" s="65">
        <f t="shared" si="179"/>
        <v>7.018827167967939</v>
      </c>
    </row>
    <row r="751" spans="1:8" hidden="1" outlineLevel="1" x14ac:dyDescent="0.3"/>
    <row r="752" spans="1:8" hidden="1" outlineLevel="1" x14ac:dyDescent="0.3">
      <c r="A752" s="44" t="s">
        <v>228</v>
      </c>
      <c r="B752" s="43"/>
      <c r="C752" s="43"/>
      <c r="D752" s="43"/>
      <c r="E752" s="43"/>
      <c r="F752" s="43"/>
      <c r="G752" s="43"/>
      <c r="H752" s="43"/>
    </row>
    <row r="753" spans="1:8" hidden="1" outlineLevel="1" x14ac:dyDescent="0.3"/>
    <row r="754" spans="1:8" hidden="1" outlineLevel="1" x14ac:dyDescent="0.3">
      <c r="A754" s="41" t="s">
        <v>224</v>
      </c>
      <c r="C754" s="62">
        <f>C746/$C746</f>
        <v>1</v>
      </c>
      <c r="D754" s="61">
        <f t="shared" ref="D754:H754" si="180">D746/$C746</f>
        <v>1.0376394777493299</v>
      </c>
      <c r="E754" s="61">
        <f t="shared" si="180"/>
        <v>0.88826954642203482</v>
      </c>
      <c r="F754" s="61">
        <f t="shared" si="180"/>
        <v>0.88769056946021951</v>
      </c>
      <c r="G754" s="61">
        <f t="shared" si="180"/>
        <v>0.89569643763057605</v>
      </c>
      <c r="H754" s="61">
        <f t="shared" si="180"/>
        <v>0.87661266777370561</v>
      </c>
    </row>
    <row r="755" spans="1:8" hidden="1" outlineLevel="1" x14ac:dyDescent="0.3">
      <c r="A755" s="41" t="s">
        <v>225</v>
      </c>
      <c r="C755" s="62">
        <f t="shared" ref="C755:H755" si="181">C747/$C747</f>
        <v>1</v>
      </c>
      <c r="D755" s="61">
        <f t="shared" si="181"/>
        <v>1.0376394777493299</v>
      </c>
      <c r="E755" s="61">
        <f t="shared" si="181"/>
        <v>0.88826954642203493</v>
      </c>
      <c r="F755" s="61">
        <f t="shared" si="181"/>
        <v>0.88769056946021974</v>
      </c>
      <c r="G755" s="61">
        <f t="shared" si="181"/>
        <v>0.89569643763057616</v>
      </c>
      <c r="H755" s="61">
        <f t="shared" si="181"/>
        <v>0.87661266777370572</v>
      </c>
    </row>
    <row r="756" spans="1:8" hidden="1" outlineLevel="1" x14ac:dyDescent="0.3">
      <c r="A756" s="64" t="s">
        <v>214</v>
      </c>
      <c r="C756" s="62">
        <f t="shared" ref="C756:H756" si="182">C748/$C748</f>
        <v>1</v>
      </c>
      <c r="D756" s="61">
        <f t="shared" si="182"/>
        <v>0.97513654694725949</v>
      </c>
      <c r="E756" s="61">
        <f t="shared" si="182"/>
        <v>0.80160981919612917</v>
      </c>
      <c r="F756" s="61">
        <f t="shared" si="182"/>
        <v>0.77716536709486461</v>
      </c>
      <c r="G756" s="61">
        <f t="shared" si="182"/>
        <v>0.75793952162653777</v>
      </c>
      <c r="H756" s="61">
        <f t="shared" si="182"/>
        <v>0.79724050074664066</v>
      </c>
    </row>
    <row r="757" spans="1:8" hidden="1" outlineLevel="1" x14ac:dyDescent="0.3">
      <c r="A757" s="64" t="s">
        <v>222</v>
      </c>
      <c r="C757" s="62">
        <f t="shared" ref="C757:H757" si="183">C749/$C749</f>
        <v>1</v>
      </c>
      <c r="D757" s="61">
        <f t="shared" si="183"/>
        <v>0.80592427445689774</v>
      </c>
      <c r="E757" s="61">
        <f t="shared" si="183"/>
        <v>0.51913441801188576</v>
      </c>
      <c r="F757" s="61">
        <f t="shared" si="183"/>
        <v>0.45289200646021932</v>
      </c>
      <c r="G757" s="61">
        <f t="shared" si="183"/>
        <v>0.47585740463294107</v>
      </c>
      <c r="H757" s="61">
        <f t="shared" si="183"/>
        <v>0.44095042844940791</v>
      </c>
    </row>
    <row r="758" spans="1:8" hidden="1" outlineLevel="1" x14ac:dyDescent="0.3">
      <c r="A758" s="64" t="s">
        <v>226</v>
      </c>
      <c r="C758" s="62">
        <f t="shared" ref="C758:H758" si="184">C750/$C750</f>
        <v>1</v>
      </c>
      <c r="D758" s="61">
        <f t="shared" si="184"/>
        <v>1.320343147823767</v>
      </c>
      <c r="E758" s="61">
        <f t="shared" si="184"/>
        <v>2.1345283214587192</v>
      </c>
      <c r="F758" s="61">
        <f t="shared" si="184"/>
        <v>2.52204895193255</v>
      </c>
      <c r="G758" s="61">
        <f t="shared" si="184"/>
        <v>2.4834159269025289</v>
      </c>
      <c r="H758" s="61">
        <f t="shared" si="184"/>
        <v>2.4936105121502554</v>
      </c>
    </row>
    <row r="759" spans="1:8" hidden="1" outlineLevel="1" x14ac:dyDescent="0.3"/>
    <row r="760" spans="1:8" hidden="1" outlineLevel="1" x14ac:dyDescent="0.3">
      <c r="A760" s="44" t="s">
        <v>229</v>
      </c>
      <c r="B760" s="43"/>
      <c r="C760" s="43"/>
      <c r="D760" s="43"/>
      <c r="E760" s="43"/>
      <c r="F760" s="43"/>
      <c r="G760" s="43"/>
      <c r="H760" s="43"/>
    </row>
    <row r="761" spans="1:8" hidden="1" outlineLevel="1" x14ac:dyDescent="0.3"/>
    <row r="762" spans="1:8" ht="19.8" hidden="1" customHeight="1" outlineLevel="1" x14ac:dyDescent="0.3"/>
    <row r="763" spans="1:8" ht="19.8" hidden="1" customHeight="1" outlineLevel="1" x14ac:dyDescent="0.3"/>
    <row r="764" spans="1:8" ht="19.8" hidden="1" customHeight="1" outlineLevel="1" x14ac:dyDescent="0.3"/>
    <row r="765" spans="1:8" ht="19.8" hidden="1" customHeight="1" outlineLevel="1" x14ac:dyDescent="0.3"/>
    <row r="766" spans="1:8" ht="19.8" hidden="1" customHeight="1" outlineLevel="1" x14ac:dyDescent="0.3"/>
    <row r="767" spans="1:8" ht="19.8" hidden="1" customHeight="1" outlineLevel="1" x14ac:dyDescent="0.3"/>
    <row r="768" spans="1:8" ht="19.8" hidden="1" customHeight="1" outlineLevel="1" x14ac:dyDescent="0.3"/>
    <row r="769" spans="1:8" ht="19.8" hidden="1" customHeight="1" outlineLevel="1" x14ac:dyDescent="0.3"/>
    <row r="770" spans="1:8" ht="19.8" hidden="1" customHeight="1" outlineLevel="1" x14ac:dyDescent="0.3"/>
    <row r="771" spans="1:8" ht="19.8" hidden="1" customHeight="1" outlineLevel="1" x14ac:dyDescent="0.3"/>
    <row r="772" spans="1:8" ht="19.8" hidden="1" customHeight="1" outlineLevel="1" x14ac:dyDescent="0.3"/>
    <row r="773" spans="1:8" ht="19.8" hidden="1" customHeight="1" outlineLevel="1" x14ac:dyDescent="0.3"/>
    <row r="774" spans="1:8" hidden="1" outlineLevel="1" x14ac:dyDescent="0.3"/>
    <row r="775" spans="1:8" hidden="1" outlineLevel="1" x14ac:dyDescent="0.3"/>
    <row r="776" spans="1:8" collapsed="1" x14ac:dyDescent="0.3"/>
    <row r="777" spans="1:8" ht="15.6" x14ac:dyDescent="0.3">
      <c r="A777" s="37" t="s">
        <v>230</v>
      </c>
      <c r="B777" s="37"/>
      <c r="C777" s="37"/>
      <c r="D777" s="40"/>
      <c r="E777" s="40"/>
      <c r="F777" s="40"/>
      <c r="G777" s="40"/>
      <c r="H777" s="40"/>
    </row>
    <row r="778" spans="1:8" hidden="1" outlineLevel="1" x14ac:dyDescent="0.3"/>
    <row r="779" spans="1:8" hidden="1" outlineLevel="1" x14ac:dyDescent="0.3">
      <c r="A779" s="44" t="s">
        <v>234</v>
      </c>
      <c r="B779" s="43"/>
      <c r="C779" s="43"/>
      <c r="D779" s="43"/>
      <c r="E779" s="43"/>
      <c r="F779" s="43"/>
      <c r="G779" s="43"/>
      <c r="H779" s="43"/>
    </row>
    <row r="780" spans="1:8" hidden="1" outlineLevel="1" x14ac:dyDescent="0.3"/>
    <row r="781" spans="1:8" hidden="1" outlineLevel="1" x14ac:dyDescent="0.3">
      <c r="A781" s="41" t="s">
        <v>233</v>
      </c>
      <c r="C781" s="45">
        <f>1-(C84/C198)</f>
        <v>0.63108004806155682</v>
      </c>
      <c r="D781" s="45">
        <f t="shared" ref="D781:H781" si="185">1-(D84/D198)</f>
        <v>0.57068006659076009</v>
      </c>
      <c r="E781" s="45">
        <f t="shared" si="185"/>
        <v>0.5656640047958984</v>
      </c>
      <c r="F781" s="45">
        <f t="shared" si="185"/>
        <v>0.55925378910265477</v>
      </c>
      <c r="G781" s="45">
        <f t="shared" si="185"/>
        <v>0.55167713211595382</v>
      </c>
      <c r="H781" s="45">
        <f t="shared" si="185"/>
        <v>0.56094039220013436</v>
      </c>
    </row>
    <row r="782" spans="1:8" hidden="1" outlineLevel="1" x14ac:dyDescent="0.3">
      <c r="A782" s="41" t="s">
        <v>231</v>
      </c>
      <c r="C782" s="45">
        <f>1-(C94/C208)</f>
        <v>0.11944415309385825</v>
      </c>
      <c r="D782" s="45">
        <f t="shared" ref="D782:H782" si="186">1-(D94/D208)</f>
        <v>6.1069400311512756E-2</v>
      </c>
      <c r="E782" s="45">
        <f t="shared" si="186"/>
        <v>2.7710571065893252E-2</v>
      </c>
      <c r="F782" s="45">
        <f t="shared" si="186"/>
        <v>2.57806415803149E-2</v>
      </c>
      <c r="G782" s="45">
        <f t="shared" si="186"/>
        <v>2.705972790365252E-2</v>
      </c>
      <c r="H782" s="45">
        <f t="shared" si="186"/>
        <v>2.7616595333507132E-2</v>
      </c>
    </row>
    <row r="783" spans="1:8" hidden="1" outlineLevel="1" x14ac:dyDescent="0.3">
      <c r="A783" s="41" t="s">
        <v>232</v>
      </c>
      <c r="C783" s="45">
        <f>1-(C98/C212)</f>
        <v>0.17286219091305466</v>
      </c>
      <c r="D783" s="45">
        <f t="shared" ref="D783:H783" si="187">1-(D98/D212)</f>
        <v>0.19261710787811559</v>
      </c>
      <c r="E783" s="45">
        <f t="shared" si="187"/>
        <v>0.20161536089277332</v>
      </c>
      <c r="F783" s="45">
        <f t="shared" si="187"/>
        <v>0.19917880738099381</v>
      </c>
      <c r="G783" s="45">
        <f t="shared" si="187"/>
        <v>0.20143582715486419</v>
      </c>
      <c r="H783" s="45">
        <f t="shared" si="187"/>
        <v>0.19166374578937861</v>
      </c>
    </row>
    <row r="784" spans="1:8" hidden="1" outlineLevel="1" x14ac:dyDescent="0.3"/>
    <row r="785" spans="1:8" hidden="1" outlineLevel="1" x14ac:dyDescent="0.3">
      <c r="A785" s="44" t="s">
        <v>235</v>
      </c>
      <c r="B785" s="43"/>
      <c r="C785" s="43"/>
      <c r="D785" s="43"/>
      <c r="E785" s="43"/>
      <c r="F785" s="43"/>
      <c r="G785" s="43"/>
      <c r="H785" s="43"/>
    </row>
    <row r="786" spans="1:8" hidden="1" outlineLevel="1" x14ac:dyDescent="0.3"/>
    <row r="787" spans="1:8" hidden="1" outlineLevel="1" x14ac:dyDescent="0.3">
      <c r="A787" s="41" t="s">
        <v>233</v>
      </c>
      <c r="C787" s="67">
        <f>C781/$C781</f>
        <v>1</v>
      </c>
      <c r="D787" s="61">
        <f t="shared" ref="D787:H787" si="188">D781/$C781</f>
        <v>0.90429109325144563</v>
      </c>
      <c r="E787" s="61">
        <f t="shared" si="188"/>
        <v>0.89634271679703359</v>
      </c>
      <c r="F787" s="61">
        <f t="shared" si="188"/>
        <v>0.88618518493885901</v>
      </c>
      <c r="G787" s="61">
        <f t="shared" si="188"/>
        <v>0.87417932766294981</v>
      </c>
      <c r="H787" s="61">
        <f t="shared" si="188"/>
        <v>0.88885775096698838</v>
      </c>
    </row>
    <row r="788" spans="1:8" hidden="1" outlineLevel="1" x14ac:dyDescent="0.3">
      <c r="A788" s="41" t="s">
        <v>231</v>
      </c>
      <c r="C788" s="67">
        <f t="shared" ref="C788:H789" si="189">C782/$C782</f>
        <v>1</v>
      </c>
      <c r="D788" s="61">
        <f t="shared" si="189"/>
        <v>0.51127994740374538</v>
      </c>
      <c r="E788" s="61">
        <f t="shared" si="189"/>
        <v>0.23199604457924791</v>
      </c>
      <c r="F788" s="61">
        <f t="shared" si="189"/>
        <v>0.21583845598584203</v>
      </c>
      <c r="G788" s="61">
        <f t="shared" si="189"/>
        <v>0.22654711179030423</v>
      </c>
      <c r="H788" s="61">
        <f t="shared" si="189"/>
        <v>0.23120926908666878</v>
      </c>
    </row>
    <row r="789" spans="1:8" hidden="1" outlineLevel="1" x14ac:dyDescent="0.3">
      <c r="A789" s="41" t="s">
        <v>232</v>
      </c>
      <c r="C789" s="67">
        <f t="shared" si="189"/>
        <v>1</v>
      </c>
      <c r="D789" s="61">
        <f t="shared" si="189"/>
        <v>1.1142813061706314</v>
      </c>
      <c r="E789" s="61">
        <f t="shared" si="189"/>
        <v>1.1663357951663402</v>
      </c>
      <c r="F789" s="61">
        <f t="shared" si="189"/>
        <v>1.1522404426840553</v>
      </c>
      <c r="G789" s="61">
        <f t="shared" si="189"/>
        <v>1.165297200567019</v>
      </c>
      <c r="H789" s="61">
        <f t="shared" si="189"/>
        <v>1.1087661493644996</v>
      </c>
    </row>
    <row r="790" spans="1:8" hidden="1" outlineLevel="1" x14ac:dyDescent="0.3"/>
    <row r="791" spans="1:8" hidden="1" outlineLevel="1" x14ac:dyDescent="0.3">
      <c r="A791" s="44" t="s">
        <v>236</v>
      </c>
      <c r="B791" s="43"/>
      <c r="C791" s="43"/>
      <c r="D791" s="43"/>
      <c r="E791" s="43"/>
      <c r="F791" s="43"/>
      <c r="G791" s="43"/>
      <c r="H791" s="43"/>
    </row>
    <row r="792" spans="1:8" hidden="1" outlineLevel="1" x14ac:dyDescent="0.3"/>
    <row r="793" spans="1:8" ht="15.6" hidden="1" customHeight="1" outlineLevel="1" x14ac:dyDescent="0.3"/>
    <row r="794" spans="1:8" ht="15.6" hidden="1" customHeight="1" outlineLevel="1" x14ac:dyDescent="0.3"/>
    <row r="795" spans="1:8" ht="15.6" hidden="1" customHeight="1" outlineLevel="1" x14ac:dyDescent="0.3"/>
    <row r="796" spans="1:8" ht="15.6" hidden="1" customHeight="1" outlineLevel="1" x14ac:dyDescent="0.3"/>
    <row r="797" spans="1:8" ht="15.6" hidden="1" customHeight="1" outlineLevel="1" x14ac:dyDescent="0.3"/>
    <row r="798" spans="1:8" ht="15.6" hidden="1" customHeight="1" outlineLevel="1" x14ac:dyDescent="0.3"/>
    <row r="799" spans="1:8" ht="15.6" hidden="1" customHeight="1" outlineLevel="1" x14ac:dyDescent="0.3"/>
    <row r="800" spans="1:8" ht="15.6" hidden="1" customHeight="1" outlineLevel="1" x14ac:dyDescent="0.3"/>
    <row r="801" spans="1:8" ht="15.6" hidden="1" customHeight="1" outlineLevel="1" x14ac:dyDescent="0.3"/>
    <row r="802" spans="1:8" ht="15.6" hidden="1" customHeight="1" outlineLevel="1" x14ac:dyDescent="0.3"/>
    <row r="803" spans="1:8" ht="15.6" hidden="1" customHeight="1" outlineLevel="1" x14ac:dyDescent="0.3"/>
    <row r="804" spans="1:8" ht="15.6" hidden="1" customHeight="1" outlineLevel="1" x14ac:dyDescent="0.3"/>
    <row r="805" spans="1:8" hidden="1" outlineLevel="1" x14ac:dyDescent="0.3"/>
    <row r="806" spans="1:8" hidden="1" outlineLevel="1" x14ac:dyDescent="0.3"/>
    <row r="807" spans="1:8" collapsed="1" x14ac:dyDescent="0.3"/>
    <row r="808" spans="1:8" ht="15.6" x14ac:dyDescent="0.3">
      <c r="A808" s="37" t="s">
        <v>237</v>
      </c>
      <c r="B808" s="37"/>
      <c r="C808" s="37"/>
      <c r="D808" s="40"/>
      <c r="E808" s="40"/>
      <c r="F808" s="40"/>
      <c r="G808" s="40"/>
      <c r="H808" s="40"/>
    </row>
    <row r="809" spans="1:8" hidden="1" outlineLevel="1" x14ac:dyDescent="0.3"/>
    <row r="810" spans="1:8" hidden="1" outlineLevel="1" x14ac:dyDescent="0.3">
      <c r="A810" s="44" t="s">
        <v>238</v>
      </c>
      <c r="B810" s="43"/>
      <c r="C810" s="43"/>
      <c r="D810" s="43"/>
      <c r="E810" s="43"/>
      <c r="F810" s="43"/>
      <c r="G810" s="43"/>
      <c r="H810" s="43"/>
    </row>
    <row r="811" spans="1:8" hidden="1" outlineLevel="1" x14ac:dyDescent="0.3"/>
    <row r="812" spans="1:8" hidden="1" outlineLevel="1" x14ac:dyDescent="0.3">
      <c r="A812" s="41" t="s">
        <v>239</v>
      </c>
      <c r="C812" s="65">
        <f t="shared" ref="C812:H812" si="190">(C99+C103)/(C134+C137)</f>
        <v>1.1531398986088364</v>
      </c>
      <c r="D812" s="65">
        <f t="shared" si="190"/>
        <v>1.220736712600393</v>
      </c>
      <c r="E812" s="65">
        <f t="shared" si="190"/>
        <v>1.1788582795715932</v>
      </c>
      <c r="F812" s="65">
        <f t="shared" si="190"/>
        <v>1.1254883613586362</v>
      </c>
      <c r="G812" s="65">
        <f t="shared" si="190"/>
        <v>1.1148662897673767</v>
      </c>
      <c r="H812" s="65">
        <f t="shared" si="190"/>
        <v>1.0925644426664209</v>
      </c>
    </row>
    <row r="813" spans="1:8" hidden="1" outlineLevel="1" x14ac:dyDescent="0.3">
      <c r="A813" s="41" t="s">
        <v>240</v>
      </c>
      <c r="C813" s="65">
        <f t="shared" ref="C813:H813" si="191">(C98+C103)/(C134+C137)</f>
        <v>1.0697338474897862</v>
      </c>
      <c r="D813" s="65">
        <f t="shared" si="191"/>
        <v>1.1109917763984805</v>
      </c>
      <c r="E813" s="65">
        <f t="shared" si="191"/>
        <v>1.0708211761241921</v>
      </c>
      <c r="F813" s="65">
        <f t="shared" si="191"/>
        <v>1.0245664425152976</v>
      </c>
      <c r="G813" s="65">
        <f t="shared" si="191"/>
        <v>1.0130442247039764</v>
      </c>
      <c r="H813" s="65">
        <f t="shared" si="191"/>
        <v>1.005684862555543</v>
      </c>
    </row>
    <row r="814" spans="1:8" hidden="1" outlineLevel="1" x14ac:dyDescent="0.3">
      <c r="A814" s="41" t="s">
        <v>241</v>
      </c>
      <c r="C814" s="65">
        <f t="shared" ref="C814:H814" si="192">C103/(C134+C137)</f>
        <v>6.3753710296306956E-2</v>
      </c>
      <c r="D814" s="65">
        <f t="shared" si="192"/>
        <v>0.11088925349494733</v>
      </c>
      <c r="E814" s="65">
        <f t="shared" si="192"/>
        <v>5.4262052158349547E-2</v>
      </c>
      <c r="F814" s="65">
        <f t="shared" si="192"/>
        <v>6.4229129432682039E-2</v>
      </c>
      <c r="G814" s="65">
        <f t="shared" si="192"/>
        <v>4.3746877403999601E-2</v>
      </c>
      <c r="H814" s="65">
        <f t="shared" si="192"/>
        <v>3.5189490918115136E-2</v>
      </c>
    </row>
    <row r="815" spans="1:8" hidden="1" outlineLevel="1" x14ac:dyDescent="0.3"/>
    <row r="816" spans="1:8" hidden="1" outlineLevel="1" x14ac:dyDescent="0.3">
      <c r="A816" s="44" t="s">
        <v>242</v>
      </c>
      <c r="B816" s="43"/>
      <c r="C816" s="43"/>
      <c r="D816" s="43"/>
      <c r="E816" s="43"/>
      <c r="F816" s="43"/>
      <c r="G816" s="43"/>
      <c r="H816" s="43"/>
    </row>
    <row r="817" spans="1:8" hidden="1" outlineLevel="1" x14ac:dyDescent="0.3"/>
    <row r="818" spans="1:8" hidden="1" outlineLevel="1" x14ac:dyDescent="0.3">
      <c r="A818" s="41" t="s">
        <v>239</v>
      </c>
      <c r="C818" s="67">
        <f>C812/$C812</f>
        <v>1</v>
      </c>
      <c r="D818" s="61">
        <f t="shared" ref="D818:H818" si="193">D812/$C812</f>
        <v>1.0586197859193895</v>
      </c>
      <c r="E818" s="61">
        <f t="shared" si="193"/>
        <v>1.0223029148447502</v>
      </c>
      <c r="F818" s="61">
        <f t="shared" si="193"/>
        <v>0.9760206569180726</v>
      </c>
      <c r="G818" s="61">
        <f t="shared" si="193"/>
        <v>0.96680922333219632</v>
      </c>
      <c r="H818" s="61">
        <f t="shared" si="193"/>
        <v>0.94746911800077815</v>
      </c>
    </row>
    <row r="819" spans="1:8" hidden="1" outlineLevel="1" x14ac:dyDescent="0.3">
      <c r="A819" s="41" t="s">
        <v>240</v>
      </c>
      <c r="C819" s="67">
        <f t="shared" ref="C819:H820" si="194">C813/$C813</f>
        <v>1</v>
      </c>
      <c r="D819" s="61">
        <f t="shared" si="194"/>
        <v>1.0385684055950077</v>
      </c>
      <c r="E819" s="61">
        <f t="shared" si="194"/>
        <v>1.0010164478173309</v>
      </c>
      <c r="F819" s="61">
        <f t="shared" si="194"/>
        <v>0.95777696940180268</v>
      </c>
      <c r="G819" s="61">
        <f t="shared" si="194"/>
        <v>0.94700586232843209</v>
      </c>
      <c r="H819" s="61">
        <f t="shared" si="194"/>
        <v>0.94012624253730115</v>
      </c>
    </row>
    <row r="820" spans="1:8" hidden="1" outlineLevel="1" x14ac:dyDescent="0.3">
      <c r="A820" s="41" t="s">
        <v>241</v>
      </c>
      <c r="C820" s="67">
        <f t="shared" si="194"/>
        <v>1</v>
      </c>
      <c r="D820" s="61">
        <f t="shared" si="194"/>
        <v>1.7393380397716363</v>
      </c>
      <c r="E820" s="61">
        <f t="shared" si="194"/>
        <v>0.85111990982417807</v>
      </c>
      <c r="F820" s="61">
        <f t="shared" si="194"/>
        <v>1.0074571210705303</v>
      </c>
      <c r="G820" s="61">
        <f t="shared" si="194"/>
        <v>0.68618559140602231</v>
      </c>
      <c r="H820" s="61">
        <f t="shared" si="194"/>
        <v>0.55195988993527723</v>
      </c>
    </row>
    <row r="821" spans="1:8" hidden="1" outlineLevel="1" x14ac:dyDescent="0.3"/>
    <row r="822" spans="1:8" hidden="1" outlineLevel="1" x14ac:dyDescent="0.3">
      <c r="A822" s="44" t="s">
        <v>243</v>
      </c>
      <c r="B822" s="43"/>
      <c r="C822" s="43"/>
      <c r="D822" s="43"/>
      <c r="E822" s="43"/>
      <c r="F822" s="43"/>
      <c r="G822" s="43"/>
      <c r="H822" s="43"/>
    </row>
    <row r="823" spans="1:8" hidden="1" outlineLevel="1" x14ac:dyDescent="0.3"/>
    <row r="824" spans="1:8" hidden="1" outlineLevel="1" x14ac:dyDescent="0.3"/>
    <row r="825" spans="1:8" hidden="1" outlineLevel="1" x14ac:dyDescent="0.3"/>
    <row r="826" spans="1:8" hidden="1" outlineLevel="1" x14ac:dyDescent="0.3"/>
    <row r="827" spans="1:8" hidden="1" outlineLevel="1" x14ac:dyDescent="0.3"/>
    <row r="828" spans="1:8" hidden="1" outlineLevel="1" x14ac:dyDescent="0.3"/>
    <row r="829" spans="1:8" hidden="1" outlineLevel="1" x14ac:dyDescent="0.3"/>
    <row r="830" spans="1:8" hidden="1" outlineLevel="1" x14ac:dyDescent="0.3"/>
    <row r="831" spans="1:8" hidden="1" outlineLevel="1" x14ac:dyDescent="0.3"/>
    <row r="832" spans="1:8" hidden="1" outlineLevel="1" x14ac:dyDescent="0.3"/>
    <row r="833" spans="1:8" hidden="1" outlineLevel="1" x14ac:dyDescent="0.3"/>
    <row r="834" spans="1:8" hidden="1" outlineLevel="1" x14ac:dyDescent="0.3"/>
    <row r="835" spans="1:8" hidden="1" outlineLevel="1" x14ac:dyDescent="0.3"/>
    <row r="836" spans="1:8" hidden="1" outlineLevel="1" x14ac:dyDescent="0.3"/>
    <row r="837" spans="1:8" hidden="1" outlineLevel="1" x14ac:dyDescent="0.3"/>
    <row r="838" spans="1:8" collapsed="1" x14ac:dyDescent="0.3"/>
    <row r="839" spans="1:8" ht="15.6" x14ac:dyDescent="0.3">
      <c r="A839" s="37" t="s">
        <v>260</v>
      </c>
      <c r="B839" s="37"/>
      <c r="C839" s="37"/>
      <c r="D839" s="40"/>
      <c r="E839" s="40"/>
      <c r="F839" s="40"/>
      <c r="G839" s="40"/>
      <c r="H839" s="40"/>
    </row>
    <row r="840" spans="1:8" outlineLevel="1" x14ac:dyDescent="0.3"/>
    <row r="841" spans="1:8" outlineLevel="1" x14ac:dyDescent="0.3">
      <c r="A841" s="44" t="s">
        <v>261</v>
      </c>
      <c r="B841" s="43"/>
      <c r="C841" s="43"/>
      <c r="D841" s="43"/>
      <c r="E841" s="43"/>
      <c r="F841" s="43"/>
      <c r="G841" s="43"/>
      <c r="H841" s="43"/>
    </row>
    <row r="842" spans="1:8" outlineLevel="1" x14ac:dyDescent="0.3"/>
    <row r="843" spans="1:8" outlineLevel="1" x14ac:dyDescent="0.3">
      <c r="A843" s="41" t="s">
        <v>262</v>
      </c>
      <c r="C843" s="65">
        <f>C124/C118</f>
        <v>2.0080063266947548</v>
      </c>
      <c r="D843" s="65">
        <f t="shared" ref="D843:H843" si="195">D124/D118</f>
        <v>2.8011683709693251</v>
      </c>
      <c r="E843" s="65">
        <f t="shared" si="195"/>
        <v>2.976564334807287</v>
      </c>
      <c r="F843" s="65">
        <f t="shared" si="195"/>
        <v>2.8505459238846744</v>
      </c>
      <c r="G843" s="65">
        <f t="shared" si="195"/>
        <v>2.9206001959985866</v>
      </c>
      <c r="H843" s="65">
        <f t="shared" si="195"/>
        <v>2.7978002451874149</v>
      </c>
    </row>
    <row r="844" spans="1:8" outlineLevel="1" x14ac:dyDescent="0.3">
      <c r="A844" s="41" t="s">
        <v>267</v>
      </c>
      <c r="C844" s="61">
        <f>C124/C139</f>
        <v>0.17562983497374024</v>
      </c>
      <c r="D844" s="61">
        <f t="shared" ref="D844:H844" si="196">D124/D139</f>
        <v>0.23285459716660825</v>
      </c>
      <c r="E844" s="61">
        <f t="shared" si="196"/>
        <v>0.22757218243906233</v>
      </c>
      <c r="F844" s="61">
        <f t="shared" si="196"/>
        <v>0.19263660312828068</v>
      </c>
      <c r="G844" s="61">
        <f t="shared" si="196"/>
        <v>0.1897217837931704</v>
      </c>
      <c r="H844" s="61">
        <f t="shared" si="196"/>
        <v>0.1696456204111591</v>
      </c>
    </row>
    <row r="845" spans="1:8" outlineLevel="1" x14ac:dyDescent="0.3">
      <c r="A845" s="41" t="s">
        <v>263</v>
      </c>
      <c r="C845" s="65">
        <f>(C120+C121+C122)/C124</f>
        <v>0.73569269675084137</v>
      </c>
      <c r="D845" s="65">
        <f t="shared" ref="D845:H845" si="197">(D120+D121+D122)/D124</f>
        <v>0.57800728755406683</v>
      </c>
      <c r="E845" s="65">
        <f t="shared" si="197"/>
        <v>0.63606949212869168</v>
      </c>
      <c r="F845" s="65">
        <f t="shared" si="197"/>
        <v>0.73392433456018369</v>
      </c>
      <c r="G845" s="65">
        <f t="shared" si="197"/>
        <v>0.10702296132838954</v>
      </c>
      <c r="H845" s="65">
        <f t="shared" si="197"/>
        <v>9.572421767601838E-2</v>
      </c>
    </row>
    <row r="846" spans="1:8" outlineLevel="1" x14ac:dyDescent="0.3">
      <c r="A846" s="41" t="s">
        <v>264</v>
      </c>
      <c r="C846" s="61">
        <f>C44/C39</f>
        <v>0.12453316561416283</v>
      </c>
      <c r="D846" s="61">
        <f t="shared" ref="D846:H846" si="198">D44/D39</f>
        <v>6.1638880969259589E-2</v>
      </c>
      <c r="E846" s="61">
        <f t="shared" si="198"/>
        <v>0.19486538782668755</v>
      </c>
      <c r="F846" s="61">
        <f t="shared" si="198"/>
        <v>0.24263675408575741</v>
      </c>
      <c r="G846" s="61">
        <f t="shared" si="198"/>
        <v>0.15918579471232414</v>
      </c>
      <c r="H846" s="61">
        <f t="shared" si="198"/>
        <v>0.19366300596651473</v>
      </c>
    </row>
    <row r="847" spans="1:8" outlineLevel="1" x14ac:dyDescent="0.3">
      <c r="A847" s="41" t="s">
        <v>265</v>
      </c>
      <c r="C847" s="61">
        <f>C44/C124</f>
        <v>2.1631775375538731E-2</v>
      </c>
      <c r="D847" s="61">
        <f t="shared" ref="D847:H847" si="199">D44/D124</f>
        <v>7.5510058323991118E-3</v>
      </c>
      <c r="E847" s="61">
        <f t="shared" si="199"/>
        <v>1.7689180978925443E-2</v>
      </c>
      <c r="F847" s="61">
        <f t="shared" si="199"/>
        <v>1.462584524152871E-2</v>
      </c>
      <c r="G847" s="61">
        <f t="shared" si="199"/>
        <v>1.5187992489649804E-2</v>
      </c>
      <c r="H847" s="61">
        <f t="shared" si="199"/>
        <v>1.69259422091971E-2</v>
      </c>
    </row>
    <row r="848" spans="1:8" outlineLevel="1" x14ac:dyDescent="0.3">
      <c r="A848" s="41" t="s">
        <v>266</v>
      </c>
      <c r="C848" s="65">
        <f>C124/C225</f>
        <v>3.8396039840544005</v>
      </c>
      <c r="D848" s="65">
        <f t="shared" ref="D848:H848" si="200">D124/D225</f>
        <v>5.0985012926378621</v>
      </c>
      <c r="E848" s="65">
        <f t="shared" si="200"/>
        <v>4.0505354688549327</v>
      </c>
      <c r="F848" s="65">
        <f t="shared" si="200"/>
        <v>4.5330356448451825</v>
      </c>
      <c r="G848" s="65">
        <f t="shared" si="200"/>
        <v>4.0739872320631072</v>
      </c>
      <c r="H848" s="65">
        <f t="shared" si="200"/>
        <v>4.200337305663929</v>
      </c>
    </row>
    <row r="849" spans="1:8" outlineLevel="1" x14ac:dyDescent="0.3"/>
    <row r="850" spans="1:8" outlineLevel="1" x14ac:dyDescent="0.3">
      <c r="A850" s="44" t="s">
        <v>268</v>
      </c>
      <c r="B850" s="43"/>
      <c r="C850" s="43"/>
      <c r="D850" s="43"/>
      <c r="E850" s="43"/>
      <c r="F850" s="43"/>
      <c r="G850" s="43"/>
      <c r="H850" s="43"/>
    </row>
    <row r="851" spans="1:8" outlineLevel="1" x14ac:dyDescent="0.3"/>
    <row r="852" spans="1:8" outlineLevel="1" x14ac:dyDescent="0.3">
      <c r="A852" s="41" t="s">
        <v>262</v>
      </c>
      <c r="C852" s="79">
        <f>C843/$C843</f>
        <v>1</v>
      </c>
      <c r="D852" s="45">
        <f t="shared" ref="D852:H852" si="201">D843/$C843</f>
        <v>1.3949997735217008</v>
      </c>
      <c r="E852" s="45">
        <f t="shared" si="201"/>
        <v>1.4823480858782008</v>
      </c>
      <c r="F852" s="45">
        <f t="shared" si="201"/>
        <v>1.4195901108423139</v>
      </c>
      <c r="G852" s="45">
        <f t="shared" si="201"/>
        <v>1.4544775866348945</v>
      </c>
      <c r="H852" s="45">
        <f t="shared" si="201"/>
        <v>1.3933224253295493</v>
      </c>
    </row>
    <row r="853" spans="1:8" outlineLevel="1" x14ac:dyDescent="0.3">
      <c r="A853" s="41" t="s">
        <v>267</v>
      </c>
      <c r="C853" s="79">
        <f t="shared" ref="C853:H857" si="202">C844/$C844</f>
        <v>1</v>
      </c>
      <c r="D853" s="45">
        <f t="shared" si="202"/>
        <v>1.3258259748488868</v>
      </c>
      <c r="E853" s="45">
        <f t="shared" si="202"/>
        <v>1.2957489965932518</v>
      </c>
      <c r="F853" s="45">
        <f t="shared" si="202"/>
        <v>1.0968330247368465</v>
      </c>
      <c r="G853" s="45">
        <f t="shared" si="202"/>
        <v>1.0802366455650154</v>
      </c>
      <c r="H853" s="45">
        <f t="shared" si="202"/>
        <v>0.96592711845640644</v>
      </c>
    </row>
    <row r="854" spans="1:8" outlineLevel="1" x14ac:dyDescent="0.3">
      <c r="A854" s="41" t="s">
        <v>263</v>
      </c>
      <c r="C854" s="79">
        <f t="shared" si="202"/>
        <v>1</v>
      </c>
      <c r="D854" s="45">
        <f t="shared" si="202"/>
        <v>0.78566402807424063</v>
      </c>
      <c r="E854" s="45">
        <f t="shared" si="202"/>
        <v>0.86458584533714722</v>
      </c>
      <c r="F854" s="45">
        <f t="shared" si="202"/>
        <v>0.99759633037208661</v>
      </c>
      <c r="G854" s="45">
        <f t="shared" si="202"/>
        <v>0.14547237155004031</v>
      </c>
      <c r="H854" s="45">
        <f t="shared" si="202"/>
        <v>0.13011440523846535</v>
      </c>
    </row>
    <row r="855" spans="1:8" outlineLevel="1" x14ac:dyDescent="0.3">
      <c r="A855" s="41" t="s">
        <v>264</v>
      </c>
      <c r="C855" s="79">
        <f t="shared" si="202"/>
        <v>1</v>
      </c>
      <c r="D855" s="45">
        <f t="shared" si="202"/>
        <v>0.4949595608950742</v>
      </c>
      <c r="E855" s="45">
        <f t="shared" si="202"/>
        <v>1.5647669989409312</v>
      </c>
      <c r="F855" s="45">
        <f t="shared" si="202"/>
        <v>1.9483705636899264</v>
      </c>
      <c r="G855" s="45">
        <f t="shared" si="202"/>
        <v>1.2782602443876232</v>
      </c>
      <c r="H855" s="45">
        <f t="shared" si="202"/>
        <v>1.5551118853473516</v>
      </c>
    </row>
    <row r="856" spans="1:8" outlineLevel="1" x14ac:dyDescent="0.3">
      <c r="A856" s="41" t="s">
        <v>265</v>
      </c>
      <c r="C856" s="79">
        <f t="shared" si="202"/>
        <v>1</v>
      </c>
      <c r="D856" s="45">
        <f t="shared" si="202"/>
        <v>0.34907009255180271</v>
      </c>
      <c r="E856" s="45">
        <f t="shared" si="202"/>
        <v>0.81774060019726424</v>
      </c>
      <c r="F856" s="45">
        <f t="shared" si="202"/>
        <v>0.67612782527631343</v>
      </c>
      <c r="G856" s="45">
        <f t="shared" si="202"/>
        <v>0.70211493166781058</v>
      </c>
      <c r="H856" s="45">
        <f t="shared" si="202"/>
        <v>0.78245737649148306</v>
      </c>
    </row>
    <row r="857" spans="1:8" outlineLevel="1" x14ac:dyDescent="0.3">
      <c r="A857" s="41" t="s">
        <v>266</v>
      </c>
      <c r="C857" s="79">
        <f t="shared" si="202"/>
        <v>1</v>
      </c>
      <c r="D857" s="45">
        <f t="shared" si="202"/>
        <v>1.3278716539027389</v>
      </c>
      <c r="E857" s="45">
        <f t="shared" si="202"/>
        <v>1.0549357396430765</v>
      </c>
      <c r="F857" s="45">
        <f t="shared" si="202"/>
        <v>1.1805997867672171</v>
      </c>
      <c r="G857" s="45">
        <f t="shared" si="202"/>
        <v>1.0610435995436205</v>
      </c>
      <c r="H857" s="45">
        <f t="shared" si="202"/>
        <v>1.0939506582209071</v>
      </c>
    </row>
    <row r="858" spans="1:8" outlineLevel="1" x14ac:dyDescent="0.3"/>
    <row r="859" spans="1:8" outlineLevel="1" x14ac:dyDescent="0.3">
      <c r="A859" s="44" t="s">
        <v>269</v>
      </c>
      <c r="B859" s="43"/>
      <c r="C859" s="43"/>
      <c r="D859" s="43"/>
      <c r="E859" s="43"/>
      <c r="F859" s="43"/>
      <c r="G859" s="43"/>
      <c r="H859" s="43"/>
    </row>
    <row r="860" spans="1:8" outlineLevel="1" x14ac:dyDescent="0.3"/>
    <row r="861" spans="1:8" outlineLevel="1" x14ac:dyDescent="0.3"/>
    <row r="862" spans="1:8" outlineLevel="1" x14ac:dyDescent="0.3"/>
    <row r="863" spans="1:8" outlineLevel="1" x14ac:dyDescent="0.3"/>
    <row r="864" spans="1:8" outlineLevel="1" x14ac:dyDescent="0.3"/>
    <row r="865" spans="1:8" outlineLevel="1" x14ac:dyDescent="0.3"/>
    <row r="866" spans="1:8" outlineLevel="1" x14ac:dyDescent="0.3"/>
    <row r="867" spans="1:8" outlineLevel="1" x14ac:dyDescent="0.3"/>
    <row r="868" spans="1:8" outlineLevel="1" x14ac:dyDescent="0.3"/>
    <row r="869" spans="1:8" outlineLevel="1" x14ac:dyDescent="0.3"/>
    <row r="870" spans="1:8" outlineLevel="1" x14ac:dyDescent="0.3"/>
    <row r="871" spans="1:8" outlineLevel="1" x14ac:dyDescent="0.3"/>
    <row r="872" spans="1:8" outlineLevel="1" x14ac:dyDescent="0.3"/>
    <row r="873" spans="1:8" outlineLevel="1" x14ac:dyDescent="0.3"/>
    <row r="874" spans="1:8" outlineLevel="1" x14ac:dyDescent="0.3"/>
    <row r="875" spans="1:8" outlineLevel="1" x14ac:dyDescent="0.3"/>
    <row r="877" spans="1:8" ht="15.6" x14ac:dyDescent="0.3">
      <c r="A877" s="37" t="s">
        <v>270</v>
      </c>
      <c r="B877" s="37"/>
      <c r="C877" s="37"/>
      <c r="D877" s="40"/>
      <c r="E877" s="40"/>
      <c r="F877" s="40"/>
      <c r="G877" s="40"/>
      <c r="H877" s="40"/>
    </row>
    <row r="878" spans="1:8" hidden="1" outlineLevel="1" x14ac:dyDescent="0.3"/>
    <row r="879" spans="1:8" hidden="1" outlineLevel="1" x14ac:dyDescent="0.3">
      <c r="A879" s="44" t="s">
        <v>271</v>
      </c>
      <c r="B879" s="43"/>
      <c r="C879" s="43"/>
      <c r="D879" s="43"/>
      <c r="E879" s="43"/>
      <c r="F879" s="43"/>
      <c r="G879" s="43"/>
      <c r="H879" s="43"/>
    </row>
    <row r="880" spans="1:8" hidden="1" outlineLevel="1" x14ac:dyDescent="0.3"/>
    <row r="881" spans="1:8" hidden="1" outlineLevel="1" x14ac:dyDescent="0.3">
      <c r="A881" s="41" t="s">
        <v>272</v>
      </c>
      <c r="C881">
        <f>C231/C19</f>
        <v>3.9489324859502732E-2</v>
      </c>
      <c r="D881">
        <f t="shared" ref="D881:H881" si="203">D231/D19</f>
        <v>-2.1983934527257182E-2</v>
      </c>
      <c r="E881">
        <f t="shared" si="203"/>
        <v>-0.1670767328514669</v>
      </c>
      <c r="F881">
        <f t="shared" si="203"/>
        <v>-4.4529548774987784E-2</v>
      </c>
      <c r="G881">
        <f t="shared" si="203"/>
        <v>0.10647712335178929</v>
      </c>
      <c r="H881">
        <f t="shared" si="203"/>
        <v>6.5207878153966198E-2</v>
      </c>
    </row>
    <row r="882" spans="1:8" hidden="1" outlineLevel="1" x14ac:dyDescent="0.3">
      <c r="A882" s="41" t="s">
        <v>273</v>
      </c>
      <c r="C882">
        <f>C238/C19</f>
        <v>-7.7820327008115087E-2</v>
      </c>
      <c r="D882">
        <f t="shared" ref="D882:H882" si="204">D238/D19</f>
        <v>-0.11225411726137222</v>
      </c>
      <c r="E882">
        <f t="shared" si="204"/>
        <v>-0.11015981165141191</v>
      </c>
      <c r="F882">
        <f t="shared" si="204"/>
        <v>-8.7055921942689768E-2</v>
      </c>
      <c r="G882">
        <f t="shared" si="204"/>
        <v>-9.9282159426015967E-2</v>
      </c>
      <c r="H882">
        <f t="shared" si="204"/>
        <v>-8.9452996052523256E-2</v>
      </c>
    </row>
    <row r="883" spans="1:8" hidden="1" outlineLevel="1" x14ac:dyDescent="0.3">
      <c r="A883" s="41" t="s">
        <v>274</v>
      </c>
      <c r="C883" s="81">
        <f>(C236+C237-C38+C251)/(C39*(1-C62))</f>
        <v>-2.9960255416034345</v>
      </c>
      <c r="D883" s="81">
        <f t="shared" ref="D883:H883" si="205">(D236+D237-D38+D251)/(D39*(1-D62))</f>
        <v>-1.8018039360021796</v>
      </c>
      <c r="E883" s="81">
        <f t="shared" si="205"/>
        <v>-15.297784220149202</v>
      </c>
      <c r="F883" s="81">
        <f t="shared" si="205"/>
        <v>-13.219673926875426</v>
      </c>
      <c r="G883" s="81">
        <f t="shared" si="205"/>
        <v>-2.376049878118272</v>
      </c>
      <c r="H883" s="81">
        <f t="shared" si="205"/>
        <v>-4.3040913648711498</v>
      </c>
    </row>
    <row r="884" spans="1:8" hidden="1" outlineLevel="1" x14ac:dyDescent="0.3">
      <c r="A884" s="41" t="s">
        <v>275</v>
      </c>
      <c r="C884">
        <f>C883*(C39/C642)</f>
        <v>-0.37126310848129696</v>
      </c>
      <c r="D884">
        <f t="shared" ref="D884:H884" si="206">D883*(D39/D642)</f>
        <v>-0.16636963391752393</v>
      </c>
      <c r="E884">
        <f t="shared" si="206"/>
        <v>-0.68798500668937856</v>
      </c>
      <c r="F884">
        <f t="shared" si="206"/>
        <v>-0.31998066109359602</v>
      </c>
      <c r="G884">
        <f t="shared" si="206"/>
        <v>-9.4719268743048035E-2</v>
      </c>
      <c r="H884">
        <f t="shared" si="206"/>
        <v>-0.14994770473392305</v>
      </c>
    </row>
    <row r="885" spans="1:8" hidden="1" outlineLevel="1" x14ac:dyDescent="0.3">
      <c r="A885" s="41" t="s">
        <v>276</v>
      </c>
      <c r="C885" s="3">
        <f>(C231-(C236+C237))/C44</f>
        <v>5.0938115661072763</v>
      </c>
      <c r="D885" s="82">
        <f t="shared" ref="D885:H885" si="207">(D231-(D236+D237))/D44</f>
        <v>-7.4732476203025469</v>
      </c>
      <c r="E885" s="82">
        <f t="shared" si="207"/>
        <v>-21.647361994252211</v>
      </c>
      <c r="F885" s="82">
        <f t="shared" si="207"/>
        <v>-7.8469222480853693</v>
      </c>
      <c r="G885" s="3">
        <f t="shared" si="207"/>
        <v>16.816145557484653</v>
      </c>
      <c r="H885" s="3">
        <f t="shared" si="207"/>
        <v>8.867372872569625</v>
      </c>
    </row>
    <row r="886" spans="1:8" hidden="1" outlineLevel="1" x14ac:dyDescent="0.3"/>
    <row r="887" spans="1:8" hidden="1" outlineLevel="1" x14ac:dyDescent="0.3">
      <c r="A887" s="44" t="s">
        <v>277</v>
      </c>
      <c r="B887" s="43"/>
      <c r="C887" s="43"/>
      <c r="D887" s="43"/>
      <c r="E887" s="43"/>
      <c r="F887" s="43"/>
      <c r="G887" s="43"/>
      <c r="H887" s="43"/>
    </row>
    <row r="888" spans="1:8" hidden="1" outlineLevel="1" x14ac:dyDescent="0.3"/>
    <row r="889" spans="1:8" hidden="1" outlineLevel="1" x14ac:dyDescent="0.3">
      <c r="A889" s="41" t="s">
        <v>272</v>
      </c>
      <c r="C889" s="83">
        <f>C881/$C881</f>
        <v>1</v>
      </c>
      <c r="D889" s="45">
        <f t="shared" ref="D889:H889" si="208">D881/$C881</f>
        <v>-0.55670575796048227</v>
      </c>
      <c r="E889" s="45">
        <f t="shared" si="208"/>
        <v>-4.2309341434907175</v>
      </c>
      <c r="F889" s="45">
        <f t="shared" si="208"/>
        <v>-1.1276350996989044</v>
      </c>
      <c r="G889" s="45">
        <f t="shared" si="208"/>
        <v>2.6963520832685641</v>
      </c>
      <c r="H889" s="45">
        <f t="shared" si="208"/>
        <v>1.65127862747632</v>
      </c>
    </row>
    <row r="890" spans="1:8" hidden="1" outlineLevel="1" x14ac:dyDescent="0.3">
      <c r="A890" s="41" t="s">
        <v>273</v>
      </c>
      <c r="C890" s="83">
        <f t="shared" ref="C890:H893" si="209">C882/$C882</f>
        <v>1</v>
      </c>
      <c r="D890" s="45">
        <f t="shared" si="209"/>
        <v>1.4424780976526401</v>
      </c>
      <c r="E890" s="45">
        <f t="shared" si="209"/>
        <v>1.415566033793773</v>
      </c>
      <c r="F890" s="45">
        <f t="shared" si="209"/>
        <v>1.1186784390357496</v>
      </c>
      <c r="G890" s="45">
        <f t="shared" si="209"/>
        <v>1.2757869729288447</v>
      </c>
      <c r="H890" s="45">
        <f t="shared" si="209"/>
        <v>1.1494811123473578</v>
      </c>
    </row>
    <row r="891" spans="1:8" hidden="1" outlineLevel="1" x14ac:dyDescent="0.3">
      <c r="A891" s="41" t="s">
        <v>274</v>
      </c>
      <c r="C891" s="83">
        <f t="shared" si="209"/>
        <v>1</v>
      </c>
      <c r="D891" s="45">
        <f t="shared" si="209"/>
        <v>0.60139805585164574</v>
      </c>
      <c r="E891" s="45">
        <f t="shared" si="209"/>
        <v>5.1060259693120056</v>
      </c>
      <c r="F891" s="45">
        <f t="shared" si="209"/>
        <v>4.4124036138224731</v>
      </c>
      <c r="G891" s="45">
        <f t="shared" si="209"/>
        <v>0.79306729703200074</v>
      </c>
      <c r="H891" s="45">
        <f t="shared" si="209"/>
        <v>1.4366003577418287</v>
      </c>
    </row>
    <row r="892" spans="1:8" hidden="1" outlineLevel="1" x14ac:dyDescent="0.3">
      <c r="A892" s="41" t="s">
        <v>275</v>
      </c>
      <c r="C892" s="83">
        <f t="shared" si="209"/>
        <v>1</v>
      </c>
      <c r="D892" s="45">
        <f t="shared" si="209"/>
        <v>0.44811787144185133</v>
      </c>
      <c r="E892" s="45">
        <f t="shared" si="209"/>
        <v>1.8530928362467154</v>
      </c>
      <c r="F892" s="45">
        <f t="shared" si="209"/>
        <v>0.86187033880775588</v>
      </c>
      <c r="G892" s="45">
        <f t="shared" si="209"/>
        <v>0.25512706913032723</v>
      </c>
      <c r="H892" s="45">
        <f t="shared" si="209"/>
        <v>0.40388528056909517</v>
      </c>
    </row>
    <row r="893" spans="1:8" hidden="1" outlineLevel="1" x14ac:dyDescent="0.3">
      <c r="A893" s="41" t="s">
        <v>276</v>
      </c>
      <c r="C893" s="83">
        <f t="shared" si="209"/>
        <v>1</v>
      </c>
      <c r="D893" s="45">
        <f t="shared" si="209"/>
        <v>-1.4671229045902165</v>
      </c>
      <c r="E893" s="45">
        <f t="shared" si="209"/>
        <v>-4.2497374928996958</v>
      </c>
      <c r="F893" s="45">
        <f t="shared" si="209"/>
        <v>-1.5404814540640808</v>
      </c>
      <c r="G893" s="45">
        <f t="shared" si="209"/>
        <v>3.3012892878437707</v>
      </c>
      <c r="H893" s="45">
        <f t="shared" si="209"/>
        <v>1.7408128976679302</v>
      </c>
    </row>
    <row r="894" spans="1:8" hidden="1" outlineLevel="1" x14ac:dyDescent="0.3"/>
    <row r="895" spans="1:8" hidden="1" outlineLevel="1" x14ac:dyDescent="0.3">
      <c r="A895" s="44" t="s">
        <v>278</v>
      </c>
      <c r="B895" s="43"/>
      <c r="C895" s="43"/>
      <c r="D895" s="43"/>
      <c r="E895" s="43"/>
      <c r="F895" s="43"/>
      <c r="G895" s="43"/>
      <c r="H895" s="43"/>
    </row>
    <row r="896" spans="1:8" hidden="1" outlineLevel="1" x14ac:dyDescent="0.3"/>
    <row r="897" spans="1:8" hidden="1" outlineLevel="1" x14ac:dyDescent="0.3"/>
    <row r="898" spans="1:8" hidden="1" outlineLevel="1" x14ac:dyDescent="0.3"/>
    <row r="899" spans="1:8" hidden="1" outlineLevel="1" x14ac:dyDescent="0.3"/>
    <row r="900" spans="1:8" hidden="1" outlineLevel="1" x14ac:dyDescent="0.3"/>
    <row r="901" spans="1:8" hidden="1" outlineLevel="1" x14ac:dyDescent="0.3"/>
    <row r="902" spans="1:8" hidden="1" outlineLevel="1" x14ac:dyDescent="0.3"/>
    <row r="903" spans="1:8" hidden="1" outlineLevel="1" x14ac:dyDescent="0.3"/>
    <row r="904" spans="1:8" hidden="1" outlineLevel="1" x14ac:dyDescent="0.3"/>
    <row r="905" spans="1:8" hidden="1" outlineLevel="1" x14ac:dyDescent="0.3"/>
    <row r="906" spans="1:8" hidden="1" outlineLevel="1" x14ac:dyDescent="0.3"/>
    <row r="907" spans="1:8" hidden="1" outlineLevel="1" x14ac:dyDescent="0.3"/>
    <row r="908" spans="1:8" ht="18.600000000000001" hidden="1" customHeight="1" outlineLevel="1" x14ac:dyDescent="0.3"/>
    <row r="909" spans="1:8" ht="18.600000000000001" hidden="1" customHeight="1" outlineLevel="1" x14ac:dyDescent="0.3"/>
    <row r="910" spans="1:8" ht="18.600000000000001" hidden="1" customHeight="1" outlineLevel="1" x14ac:dyDescent="0.3"/>
    <row r="911" spans="1:8" collapsed="1" x14ac:dyDescent="0.3"/>
    <row r="912" spans="1:8" ht="15.6" x14ac:dyDescent="0.3">
      <c r="A912" s="37" t="s">
        <v>279</v>
      </c>
      <c r="B912" s="37"/>
      <c r="C912" s="37"/>
      <c r="D912" s="40"/>
      <c r="E912" s="40"/>
      <c r="F912" s="40"/>
      <c r="G912" s="40"/>
      <c r="H912" s="40"/>
    </row>
    <row r="913" spans="1:8" hidden="1" outlineLevel="1" x14ac:dyDescent="0.3"/>
    <row r="914" spans="1:8" hidden="1" outlineLevel="1" x14ac:dyDescent="0.3">
      <c r="A914" s="44" t="s">
        <v>280</v>
      </c>
      <c r="B914" s="43"/>
      <c r="C914" s="43"/>
      <c r="D914" s="43"/>
      <c r="E914" s="43"/>
      <c r="F914" s="43"/>
      <c r="G914" s="43"/>
      <c r="H914" s="43"/>
    </row>
    <row r="915" spans="1:8" hidden="1" outlineLevel="2" x14ac:dyDescent="0.3"/>
    <row r="916" spans="1:8" hidden="1" outlineLevel="2" x14ac:dyDescent="0.3">
      <c r="A916" s="41" t="s">
        <v>281</v>
      </c>
      <c r="C916" s="80"/>
      <c r="D916" s="45">
        <f>D19/C19-1</f>
        <v>8.2467651092593686E-2</v>
      </c>
      <c r="E916" s="45">
        <f t="shared" ref="E916:F916" si="210">E19/D19-1</f>
        <v>6.1392452293174138E-4</v>
      </c>
      <c r="F916" s="45">
        <f t="shared" si="210"/>
        <v>3.7359095533949338E-2</v>
      </c>
      <c r="G916" s="45">
        <f t="shared" ref="G916:H916" si="211">G19/F19-1</f>
        <v>7.8483671674763889E-2</v>
      </c>
      <c r="H916" s="45">
        <f t="shared" si="211"/>
        <v>-1.9859110379155553E-2</v>
      </c>
    </row>
    <row r="917" spans="1:8" hidden="1" outlineLevel="2" x14ac:dyDescent="0.3">
      <c r="A917" s="41" t="s">
        <v>282</v>
      </c>
      <c r="C917" s="80"/>
      <c r="D917" s="61">
        <f>D33/C33-1</f>
        <v>0.10911715168374814</v>
      </c>
      <c r="E917" s="61">
        <f t="shared" ref="E917:F917" si="212">E33/D33-1</f>
        <v>9.3053066546795238E-2</v>
      </c>
      <c r="F917" s="61">
        <f t="shared" si="212"/>
        <v>-0.11758970281062131</v>
      </c>
      <c r="G917" s="61">
        <f t="shared" ref="G917:H917" si="213">G33/F33-1</f>
        <v>0.15451038295692121</v>
      </c>
      <c r="H917" s="61">
        <f t="shared" si="213"/>
        <v>5.0320055418244802E-3</v>
      </c>
    </row>
    <row r="918" spans="1:8" hidden="1" outlineLevel="2" x14ac:dyDescent="0.3">
      <c r="A918" s="41" t="s">
        <v>213</v>
      </c>
      <c r="C918" s="61">
        <f>C33/C19</f>
        <v>0.27737353047974117</v>
      </c>
      <c r="D918" s="61">
        <f t="shared" ref="D918:H918" si="214">D33/D19</f>
        <v>0.28420224823128731</v>
      </c>
      <c r="E918" s="61">
        <f t="shared" si="214"/>
        <v>0.31045754145067639</v>
      </c>
      <c r="F918" s="61">
        <f t="shared" si="214"/>
        <v>0.26408495630451601</v>
      </c>
      <c r="G918" s="61">
        <f t="shared" si="214"/>
        <v>0.28270138161927899</v>
      </c>
      <c r="H918" s="61">
        <f t="shared" si="214"/>
        <v>0.28988070954592915</v>
      </c>
    </row>
    <row r="919" spans="1:8" hidden="1" outlineLevel="2" x14ac:dyDescent="0.3">
      <c r="A919" s="64" t="s">
        <v>303</v>
      </c>
      <c r="C919">
        <v>5000</v>
      </c>
      <c r="D919">
        <v>5001</v>
      </c>
      <c r="E919">
        <v>5002</v>
      </c>
      <c r="F919">
        <v>5003</v>
      </c>
      <c r="G919">
        <v>5004</v>
      </c>
      <c r="H919">
        <v>5005</v>
      </c>
    </row>
    <row r="920" spans="1:8" hidden="1" outlineLevel="2" x14ac:dyDescent="0.3">
      <c r="A920" s="64" t="s">
        <v>304</v>
      </c>
      <c r="C920">
        <f t="shared" ref="C920:H920" si="215">C33/C34</f>
        <v>1.5948377310530857</v>
      </c>
      <c r="D920">
        <f t="shared" si="215"/>
        <v>1.525374283028113</v>
      </c>
      <c r="E920">
        <f t="shared" si="215"/>
        <v>1.6025934404254245</v>
      </c>
      <c r="F920">
        <f t="shared" si="215"/>
        <v>1.4580408400177449</v>
      </c>
      <c r="G920">
        <f t="shared" si="215"/>
        <v>1.5712841610121586</v>
      </c>
      <c r="H920">
        <f t="shared" si="215"/>
        <v>1.5500190156208442</v>
      </c>
    </row>
    <row r="921" spans="1:8" hidden="1" outlineLevel="2" x14ac:dyDescent="0.3">
      <c r="A921" s="64" t="s">
        <v>305</v>
      </c>
      <c r="C921">
        <f t="shared" ref="C921:H921" si="216">C33/C919</f>
        <v>4506197.8855999997</v>
      </c>
      <c r="D921">
        <f t="shared" si="216"/>
        <v>4996901.9834033195</v>
      </c>
      <c r="E921">
        <f t="shared" si="216"/>
        <v>5460787.0971611356</v>
      </c>
      <c r="F921">
        <f t="shared" si="216"/>
        <v>4817691.6122326599</v>
      </c>
      <c r="G921">
        <f t="shared" si="216"/>
        <v>5560963.4624300562</v>
      </c>
      <c r="H921">
        <f t="shared" si="216"/>
        <v>5587829.5888111889</v>
      </c>
    </row>
    <row r="922" spans="1:8" hidden="1" outlineLevel="2" x14ac:dyDescent="0.3">
      <c r="A922" s="64" t="s">
        <v>306</v>
      </c>
      <c r="C922">
        <f t="shared" ref="C922:H922" si="217">C19/C919</f>
        <v>16245954.9684</v>
      </c>
      <c r="D922">
        <f t="shared" si="217"/>
        <v>17582204.273545291</v>
      </c>
      <c r="E922">
        <f t="shared" si="217"/>
        <v>17589481.227109157</v>
      </c>
      <c r="F922">
        <f t="shared" si="217"/>
        <v>18242961.203278035</v>
      </c>
      <c r="G922">
        <f t="shared" si="217"/>
        <v>19670803.979016788</v>
      </c>
      <c r="H922">
        <f t="shared" si="217"/>
        <v>19276307.131868131</v>
      </c>
    </row>
    <row r="923" spans="1:8" hidden="1" outlineLevel="2" x14ac:dyDescent="0.3">
      <c r="A923" s="41" t="s">
        <v>307</v>
      </c>
      <c r="C923">
        <f t="shared" ref="C923:H923" si="218">C99/C134</f>
        <v>1.1357387871761282</v>
      </c>
      <c r="D923">
        <f t="shared" si="218"/>
        <v>1.233969739005367</v>
      </c>
      <c r="E923">
        <f t="shared" si="218"/>
        <v>1.5563905284422501</v>
      </c>
      <c r="F923">
        <f t="shared" si="218"/>
        <v>1.6607132404320537</v>
      </c>
      <c r="G923">
        <f t="shared" si="218"/>
        <v>1.5552290966683513</v>
      </c>
      <c r="H923">
        <f t="shared" si="218"/>
        <v>1.4870173896007715</v>
      </c>
    </row>
    <row r="924" spans="1:8" hidden="1" outlineLevel="2" x14ac:dyDescent="0.3">
      <c r="A924" s="41" t="s">
        <v>284</v>
      </c>
      <c r="C924">
        <f t="shared" ref="C924:H924" si="219">(C99-C134)/C19*365</f>
        <v>65.988700632449309</v>
      </c>
      <c r="D924">
        <f t="shared" si="219"/>
        <v>97.891024070362349</v>
      </c>
      <c r="E924">
        <f t="shared" si="219"/>
        <v>198.67733020710429</v>
      </c>
      <c r="F924">
        <f t="shared" si="219"/>
        <v>243.42762213988229</v>
      </c>
      <c r="G924">
        <f t="shared" si="219"/>
        <v>223.34172237080665</v>
      </c>
      <c r="H924">
        <f t="shared" si="219"/>
        <v>240.50771573474162</v>
      </c>
    </row>
    <row r="925" spans="1:8" hidden="1" outlineLevel="2" x14ac:dyDescent="0.3">
      <c r="A925" s="41" t="s">
        <v>285</v>
      </c>
      <c r="C925">
        <f t="shared" ref="C925:H925" si="220">C173/C179</f>
        <v>0.38868390990427465</v>
      </c>
      <c r="D925">
        <f t="shared" si="220"/>
        <v>0.43256381067196892</v>
      </c>
      <c r="E925">
        <f t="shared" si="220"/>
        <v>0.43431031958529837</v>
      </c>
      <c r="F925">
        <f t="shared" si="220"/>
        <v>0.45253286337637921</v>
      </c>
      <c r="G925">
        <f t="shared" si="220"/>
        <v>0.46222852504325279</v>
      </c>
      <c r="H925">
        <f t="shared" si="220"/>
        <v>0.46077543542742661</v>
      </c>
    </row>
    <row r="926" spans="1:8" hidden="1" outlineLevel="2" x14ac:dyDescent="0.3">
      <c r="A926" s="41" t="s">
        <v>286</v>
      </c>
      <c r="C926">
        <f t="shared" ref="C926:H926" si="221">C134/C139</f>
        <v>0.70683026394477089</v>
      </c>
      <c r="D926">
        <f t="shared" si="221"/>
        <v>0.61521390669227405</v>
      </c>
      <c r="E926">
        <f t="shared" si="221"/>
        <v>0.50288715143476592</v>
      </c>
      <c r="F926">
        <f t="shared" si="221"/>
        <v>0.47275060224809057</v>
      </c>
      <c r="G926">
        <f t="shared" si="221"/>
        <v>0.5133166296767635</v>
      </c>
      <c r="H926">
        <f t="shared" si="221"/>
        <v>0.54732487908472349</v>
      </c>
    </row>
    <row r="927" spans="1:8" hidden="1" outlineLevel="2" x14ac:dyDescent="0.3">
      <c r="A927" s="41" t="s">
        <v>287</v>
      </c>
      <c r="C927">
        <f t="shared" ref="C927:H927" si="222">C19/C105</f>
        <v>0.53069181351366257</v>
      </c>
      <c r="D927">
        <f t="shared" si="222"/>
        <v>0.53670522982165714</v>
      </c>
      <c r="E927">
        <f t="shared" si="222"/>
        <v>0.51403751695931932</v>
      </c>
      <c r="F927">
        <f t="shared" si="222"/>
        <v>0.46834739438090112</v>
      </c>
      <c r="G927">
        <f t="shared" si="222"/>
        <v>0.46577969774221173</v>
      </c>
      <c r="H927">
        <f t="shared" si="222"/>
        <v>0.40453258460874758</v>
      </c>
    </row>
    <row r="928" spans="1:8" hidden="1" outlineLevel="2" x14ac:dyDescent="0.3">
      <c r="A928" s="41" t="s">
        <v>288</v>
      </c>
      <c r="C928" s="45">
        <f t="shared" ref="C928:H928" si="223">C19/C642</f>
        <v>2.1556251574977732</v>
      </c>
      <c r="D928" s="45">
        <f t="shared" si="223"/>
        <v>1.7372706410574288</v>
      </c>
      <c r="E928" s="45">
        <f t="shared" si="223"/>
        <v>1.119059211589386</v>
      </c>
      <c r="F928" s="45">
        <f t="shared" si="223"/>
        <v>0.97626540275529272</v>
      </c>
      <c r="G928" s="45">
        <f t="shared" si="223"/>
        <v>1.0257701928083651</v>
      </c>
      <c r="H928" s="45">
        <f t="shared" si="223"/>
        <v>0.95052383677496544</v>
      </c>
    </row>
    <row r="929" spans="1:8" hidden="1" outlineLevel="2" x14ac:dyDescent="0.3">
      <c r="A929" s="41" t="s">
        <v>289</v>
      </c>
      <c r="C929">
        <f t="shared" ref="C929:H929" si="224">C168/(C20+C21+C22+C23+C23+C23)</f>
        <v>0.12853236620090577</v>
      </c>
      <c r="D929">
        <f t="shared" si="224"/>
        <v>7.8813727347597479E-2</v>
      </c>
      <c r="E929">
        <f t="shared" si="224"/>
        <v>5.2805159189651972E-2</v>
      </c>
      <c r="F929">
        <f t="shared" si="224"/>
        <v>9.0642300517272428E-2</v>
      </c>
      <c r="G929">
        <f t="shared" si="224"/>
        <v>7.0833711179887307E-2</v>
      </c>
      <c r="H929">
        <f t="shared" si="224"/>
        <v>7.5987617562241511E-2</v>
      </c>
    </row>
    <row r="930" spans="1:8" hidden="1" outlineLevel="2" x14ac:dyDescent="0.3">
      <c r="A930" s="41" t="s">
        <v>290</v>
      </c>
      <c r="C930">
        <f t="shared" ref="C930:H930" si="225">C96/C19</f>
        <v>1.2695801908548148</v>
      </c>
      <c r="D930">
        <f t="shared" si="225"/>
        <v>1.1418036235249676</v>
      </c>
      <c r="E930">
        <f t="shared" si="225"/>
        <v>1.2379167004320704</v>
      </c>
      <c r="F930">
        <f t="shared" si="225"/>
        <v>1.2589298968696727</v>
      </c>
      <c r="G930">
        <f t="shared" si="225"/>
        <v>1.2829078885255973</v>
      </c>
      <c r="H930">
        <f t="shared" si="225"/>
        <v>1.3230266880970263</v>
      </c>
    </row>
    <row r="931" spans="1:8" hidden="1" outlineLevel="2" x14ac:dyDescent="0.3">
      <c r="A931" s="41" t="s">
        <v>291</v>
      </c>
      <c r="C931">
        <f>C128/(C25+C26+C27+C28)</f>
        <v>1.1339891058717266</v>
      </c>
      <c r="D931">
        <f t="shared" ref="D931:H931" si="226">D128/(D25+D26+D27+D28)</f>
        <v>0.90791248019137338</v>
      </c>
      <c r="E931">
        <f t="shared" si="226"/>
        <v>1.0417752350941512</v>
      </c>
      <c r="F931">
        <f t="shared" si="226"/>
        <v>1.3514982912898625</v>
      </c>
      <c r="G931">
        <f t="shared" si="226"/>
        <v>1.5240522276679447</v>
      </c>
      <c r="H931">
        <f t="shared" si="226"/>
        <v>1.9081205665573826</v>
      </c>
    </row>
    <row r="932" spans="1:8" hidden="1" outlineLevel="2" x14ac:dyDescent="0.3">
      <c r="A932" s="41" t="s">
        <v>292</v>
      </c>
      <c r="C932">
        <f>C930+C931</f>
        <v>2.4035692967265412</v>
      </c>
      <c r="D932">
        <f t="shared" ref="D932:H932" si="227">D930+D931</f>
        <v>2.0497161037163409</v>
      </c>
      <c r="E932">
        <f t="shared" si="227"/>
        <v>2.2796919355262215</v>
      </c>
      <c r="F932">
        <f t="shared" si="227"/>
        <v>2.6104281881595353</v>
      </c>
      <c r="G932">
        <f t="shared" si="227"/>
        <v>2.806960116193542</v>
      </c>
      <c r="H932">
        <f t="shared" si="227"/>
        <v>3.2311472546544087</v>
      </c>
    </row>
    <row r="933" spans="1:8" hidden="1" outlineLevel="2" x14ac:dyDescent="0.3"/>
    <row r="934" spans="1:8" hidden="1" outlineLevel="2" x14ac:dyDescent="0.3">
      <c r="A934" s="44" t="s">
        <v>293</v>
      </c>
      <c r="B934" s="43"/>
      <c r="C934" s="43"/>
      <c r="D934" s="43"/>
      <c r="E934" s="43"/>
      <c r="F934" s="43"/>
      <c r="G934" s="43"/>
      <c r="H934" s="43"/>
    </row>
    <row r="935" spans="1:8" hidden="1" outlineLevel="2" x14ac:dyDescent="0.3"/>
    <row r="936" spans="1:8" hidden="1" outlineLevel="2" x14ac:dyDescent="0.3">
      <c r="A936" s="41" t="s">
        <v>281</v>
      </c>
    </row>
    <row r="937" spans="1:8" hidden="1" outlineLevel="2" x14ac:dyDescent="0.3">
      <c r="A937" s="41" t="s">
        <v>282</v>
      </c>
    </row>
    <row r="938" spans="1:8" hidden="1" outlineLevel="2" x14ac:dyDescent="0.3">
      <c r="A938" s="41" t="s">
        <v>213</v>
      </c>
      <c r="C938" s="67">
        <f t="shared" ref="C938:H938" si="228">C918/$C918</f>
        <v>1</v>
      </c>
      <c r="D938" s="61">
        <f t="shared" si="228"/>
        <v>1.0246192120053248</v>
      </c>
      <c r="E938" s="61">
        <f t="shared" si="228"/>
        <v>1.1192760207281265</v>
      </c>
      <c r="F938" s="61">
        <f t="shared" si="228"/>
        <v>0.95209141206718084</v>
      </c>
      <c r="G938" s="61">
        <f t="shared" si="228"/>
        <v>1.0192082176346202</v>
      </c>
      <c r="H938" s="61">
        <f t="shared" si="228"/>
        <v>1.045091465809862</v>
      </c>
    </row>
    <row r="939" spans="1:8" hidden="1" outlineLevel="2" x14ac:dyDescent="0.3">
      <c r="A939" s="41" t="s">
        <v>283</v>
      </c>
      <c r="C939" s="67"/>
      <c r="D939" s="61"/>
      <c r="E939" s="61"/>
      <c r="F939" s="61"/>
      <c r="G939" s="61"/>
      <c r="H939" s="61"/>
    </row>
    <row r="940" spans="1:8" hidden="1" outlineLevel="2" x14ac:dyDescent="0.3">
      <c r="A940" s="64" t="s">
        <v>303</v>
      </c>
      <c r="C940" s="67">
        <f t="shared" ref="C940:H953" si="229">C919/$C919</f>
        <v>1</v>
      </c>
      <c r="D940" s="61">
        <f t="shared" si="229"/>
        <v>1.0002</v>
      </c>
      <c r="E940" s="61">
        <f t="shared" si="229"/>
        <v>1.0004</v>
      </c>
      <c r="F940" s="61">
        <f t="shared" si="229"/>
        <v>1.0005999999999999</v>
      </c>
      <c r="G940" s="61">
        <f t="shared" si="229"/>
        <v>1.0007999999999999</v>
      </c>
      <c r="H940" s="61">
        <f t="shared" si="229"/>
        <v>1.0009999999999999</v>
      </c>
    </row>
    <row r="941" spans="1:8" hidden="1" outlineLevel="2" x14ac:dyDescent="0.3">
      <c r="A941" s="64" t="s">
        <v>304</v>
      </c>
      <c r="C941" s="67">
        <f t="shared" si="229"/>
        <v>1</v>
      </c>
      <c r="D941" s="61">
        <f t="shared" si="229"/>
        <v>0.95644481775640877</v>
      </c>
      <c r="E941" s="61">
        <f t="shared" si="229"/>
        <v>1.0048630084561754</v>
      </c>
      <c r="F941" s="61">
        <f t="shared" si="229"/>
        <v>0.91422519772904265</v>
      </c>
      <c r="G941" s="61">
        <f t="shared" si="229"/>
        <v>0.9852313689459965</v>
      </c>
      <c r="H941" s="61">
        <f t="shared" si="229"/>
        <v>0.97189763286911501</v>
      </c>
    </row>
    <row r="942" spans="1:8" hidden="1" outlineLevel="2" x14ac:dyDescent="0.3">
      <c r="A942" s="64" t="s">
        <v>305</v>
      </c>
      <c r="C942" s="67">
        <f t="shared" si="229"/>
        <v>1</v>
      </c>
      <c r="D942" s="61">
        <f t="shared" si="229"/>
        <v>1.1088953726092263</v>
      </c>
      <c r="E942" s="61">
        <f t="shared" si="229"/>
        <v>1.2118391681403118</v>
      </c>
      <c r="F942" s="61">
        <f t="shared" si="229"/>
        <v>1.069125620876098</v>
      </c>
      <c r="G942" s="61">
        <f t="shared" si="229"/>
        <v>1.2340699639935175</v>
      </c>
      <c r="H942" s="61">
        <f t="shared" si="229"/>
        <v>1.2400320027373077</v>
      </c>
    </row>
    <row r="943" spans="1:8" hidden="1" outlineLevel="2" x14ac:dyDescent="0.3">
      <c r="A943" s="64" t="s">
        <v>306</v>
      </c>
      <c r="C943" s="67">
        <f t="shared" si="229"/>
        <v>1</v>
      </c>
      <c r="D943" s="61">
        <f t="shared" si="229"/>
        <v>1.0822512008524232</v>
      </c>
      <c r="E943" s="61">
        <f t="shared" si="229"/>
        <v>1.0826991248789284</v>
      </c>
      <c r="F943" s="61">
        <f t="shared" si="229"/>
        <v>1.1229232900597355</v>
      </c>
      <c r="G943" s="61">
        <f t="shared" si="229"/>
        <v>1.2108124155999731</v>
      </c>
      <c r="H943" s="61">
        <f t="shared" si="229"/>
        <v>1.1865296419547184</v>
      </c>
    </row>
    <row r="944" spans="1:8" hidden="1" outlineLevel="2" x14ac:dyDescent="0.3">
      <c r="A944" s="41" t="s">
        <v>307</v>
      </c>
      <c r="C944" s="67">
        <f t="shared" si="229"/>
        <v>1</v>
      </c>
      <c r="D944" s="61">
        <f t="shared" si="229"/>
        <v>1.0864907960689427</v>
      </c>
      <c r="E944" s="61">
        <f t="shared" si="229"/>
        <v>1.3703771906144191</v>
      </c>
      <c r="F944" s="61">
        <f t="shared" si="229"/>
        <v>1.4622316849468604</v>
      </c>
      <c r="G944" s="61">
        <f t="shared" si="229"/>
        <v>1.3693545683468582</v>
      </c>
      <c r="H944" s="61">
        <f t="shared" si="229"/>
        <v>1.3092952414683778</v>
      </c>
    </row>
    <row r="945" spans="1:8" hidden="1" outlineLevel="2" x14ac:dyDescent="0.3">
      <c r="A945" s="41" t="s">
        <v>284</v>
      </c>
      <c r="C945" s="67">
        <f t="shared" si="229"/>
        <v>1</v>
      </c>
      <c r="D945" s="61">
        <f t="shared" si="229"/>
        <v>1.4834513050288094</v>
      </c>
      <c r="E945" s="61">
        <f t="shared" si="229"/>
        <v>3.0107780317378552</v>
      </c>
      <c r="F945" s="61">
        <f t="shared" si="229"/>
        <v>3.6889288591353031</v>
      </c>
      <c r="G945" s="61">
        <f t="shared" si="229"/>
        <v>3.3845449331514872</v>
      </c>
      <c r="H945" s="61">
        <f t="shared" si="229"/>
        <v>3.6446802775273053</v>
      </c>
    </row>
    <row r="946" spans="1:8" hidden="1" outlineLevel="2" x14ac:dyDescent="0.3">
      <c r="A946" s="41" t="s">
        <v>285</v>
      </c>
      <c r="C946" s="67">
        <f t="shared" si="229"/>
        <v>1</v>
      </c>
      <c r="D946" s="61">
        <f t="shared" si="229"/>
        <v>1.1128935354656204</v>
      </c>
      <c r="E946" s="61">
        <f t="shared" si="229"/>
        <v>1.117386926801937</v>
      </c>
      <c r="F946" s="61">
        <f t="shared" si="229"/>
        <v>1.1642696078873687</v>
      </c>
      <c r="G946" s="61">
        <f t="shared" si="229"/>
        <v>1.1892144574677423</v>
      </c>
      <c r="H946" s="61">
        <f t="shared" si="229"/>
        <v>1.1854759707982425</v>
      </c>
    </row>
    <row r="947" spans="1:8" hidden="1" outlineLevel="2" x14ac:dyDescent="0.3">
      <c r="A947" s="41" t="s">
        <v>286</v>
      </c>
      <c r="C947" s="67">
        <f t="shared" si="229"/>
        <v>1</v>
      </c>
      <c r="D947" s="61">
        <f t="shared" si="229"/>
        <v>0.87038421821217404</v>
      </c>
      <c r="E947" s="61">
        <f t="shared" si="229"/>
        <v>0.7114680526385323</v>
      </c>
      <c r="F947" s="61">
        <f t="shared" si="229"/>
        <v>0.66883186298461828</v>
      </c>
      <c r="G947" s="61">
        <f t="shared" si="229"/>
        <v>0.72622333233438374</v>
      </c>
      <c r="H947" s="61">
        <f t="shared" si="229"/>
        <v>0.77433707497206072</v>
      </c>
    </row>
    <row r="948" spans="1:8" hidden="1" outlineLevel="2" x14ac:dyDescent="0.3">
      <c r="A948" s="41" t="s">
        <v>287</v>
      </c>
      <c r="C948" s="67">
        <f t="shared" si="229"/>
        <v>1</v>
      </c>
      <c r="D948" s="61">
        <f t="shared" si="229"/>
        <v>1.0113312776923773</v>
      </c>
      <c r="E948" s="61">
        <f t="shared" si="229"/>
        <v>0.96861776245599751</v>
      </c>
      <c r="F948" s="61">
        <f t="shared" si="229"/>
        <v>0.88252236506158876</v>
      </c>
      <c r="G948" s="61">
        <f t="shared" si="229"/>
        <v>0.87768397002080434</v>
      </c>
      <c r="H948" s="61">
        <f t="shared" si="229"/>
        <v>0.76227402478733164</v>
      </c>
    </row>
    <row r="949" spans="1:8" hidden="1" outlineLevel="2" x14ac:dyDescent="0.3">
      <c r="A949" s="41" t="s">
        <v>288</v>
      </c>
      <c r="C949" s="67">
        <f t="shared" si="229"/>
        <v>1</v>
      </c>
      <c r="D949" s="61">
        <f t="shared" si="229"/>
        <v>0.80592427445689774</v>
      </c>
      <c r="E949" s="61">
        <f t="shared" si="229"/>
        <v>0.51913441801188576</v>
      </c>
      <c r="F949" s="61">
        <f t="shared" si="229"/>
        <v>0.45289200646021932</v>
      </c>
      <c r="G949" s="61">
        <f t="shared" si="229"/>
        <v>0.47585740463294107</v>
      </c>
      <c r="H949" s="61">
        <f t="shared" si="229"/>
        <v>0.44095042844940791</v>
      </c>
    </row>
    <row r="950" spans="1:8" hidden="1" outlineLevel="2" x14ac:dyDescent="0.3">
      <c r="A950" s="41" t="s">
        <v>289</v>
      </c>
      <c r="C950" s="67">
        <f t="shared" si="229"/>
        <v>1</v>
      </c>
      <c r="D950" s="61">
        <f t="shared" si="229"/>
        <v>0.61318195313082224</v>
      </c>
      <c r="E950" s="61">
        <f t="shared" si="229"/>
        <v>0.41083161191565964</v>
      </c>
      <c r="F950" s="61">
        <f t="shared" si="229"/>
        <v>0.70520992646779479</v>
      </c>
      <c r="G950" s="61">
        <f t="shared" si="229"/>
        <v>0.55109629794855619</v>
      </c>
      <c r="H950" s="61">
        <f t="shared" si="229"/>
        <v>0.59119441902646641</v>
      </c>
    </row>
    <row r="951" spans="1:8" hidden="1" outlineLevel="2" x14ac:dyDescent="0.3">
      <c r="A951" s="41" t="s">
        <v>290</v>
      </c>
      <c r="C951" s="67">
        <f t="shared" si="229"/>
        <v>1</v>
      </c>
      <c r="D951" s="61">
        <f t="shared" si="229"/>
        <v>0.89935526069935401</v>
      </c>
      <c r="E951" s="61">
        <f t="shared" si="229"/>
        <v>0.97505987360953916</v>
      </c>
      <c r="F951" s="61">
        <f t="shared" si="229"/>
        <v>0.99161116874549593</v>
      </c>
      <c r="G951" s="61">
        <f t="shared" si="229"/>
        <v>1.0104977202438934</v>
      </c>
      <c r="H951" s="61">
        <f t="shared" si="229"/>
        <v>1.0420977718675855</v>
      </c>
    </row>
    <row r="952" spans="1:8" hidden="1" outlineLevel="2" x14ac:dyDescent="0.3">
      <c r="A952" s="41" t="s">
        <v>291</v>
      </c>
      <c r="C952" s="67">
        <f t="shared" si="229"/>
        <v>1</v>
      </c>
      <c r="D952" s="61">
        <f t="shared" si="229"/>
        <v>0.80063598097217847</v>
      </c>
      <c r="E952" s="61">
        <f t="shared" si="229"/>
        <v>0.91868187242708266</v>
      </c>
      <c r="F952" s="61">
        <f t="shared" si="229"/>
        <v>1.191808884487414</v>
      </c>
      <c r="G952" s="61">
        <f t="shared" si="229"/>
        <v>1.3439743113725651</v>
      </c>
      <c r="H952" s="61">
        <f t="shared" si="229"/>
        <v>1.68266216727943</v>
      </c>
    </row>
    <row r="953" spans="1:8" hidden="1" outlineLevel="2" x14ac:dyDescent="0.3">
      <c r="A953" s="41" t="s">
        <v>292</v>
      </c>
      <c r="C953" s="67">
        <f t="shared" si="229"/>
        <v>1</v>
      </c>
      <c r="D953" s="61">
        <f t="shared" si="229"/>
        <v>0.85278011601657644</v>
      </c>
      <c r="E953" s="61">
        <f t="shared" si="229"/>
        <v>0.94846108187143585</v>
      </c>
      <c r="F953" s="61">
        <f t="shared" si="229"/>
        <v>1.0860632109566046</v>
      </c>
      <c r="G953" s="61">
        <f t="shared" si="229"/>
        <v>1.1678299102989813</v>
      </c>
      <c r="H953" s="61">
        <f t="shared" si="229"/>
        <v>1.3443120858029594</v>
      </c>
    </row>
    <row r="954" spans="1:8" hidden="1" outlineLevel="2" x14ac:dyDescent="0.3"/>
    <row r="955" spans="1:8" hidden="1" outlineLevel="2" x14ac:dyDescent="0.3">
      <c r="A955" s="44" t="s">
        <v>294</v>
      </c>
      <c r="B955" s="43"/>
      <c r="C955" s="43"/>
      <c r="D955" s="43"/>
      <c r="E955" s="43"/>
      <c r="F955" s="43"/>
      <c r="G955" s="43"/>
      <c r="H955" s="43"/>
    </row>
    <row r="956" spans="1:8" ht="27.6" hidden="1" customHeight="1" outlineLevel="2" x14ac:dyDescent="0.3"/>
    <row r="957" spans="1:8" ht="27.6" hidden="1" customHeight="1" outlineLevel="2" x14ac:dyDescent="0.3"/>
    <row r="958" spans="1:8" hidden="1" outlineLevel="2" x14ac:dyDescent="0.3"/>
    <row r="959" spans="1:8" hidden="1" outlineLevel="2" x14ac:dyDescent="0.3"/>
    <row r="960" spans="1:8" hidden="1" outlineLevel="2" x14ac:dyDescent="0.3"/>
    <row r="961" spans="1:8" hidden="1" outlineLevel="2" x14ac:dyDescent="0.3"/>
    <row r="962" spans="1:8" hidden="1" outlineLevel="2" x14ac:dyDescent="0.3"/>
    <row r="963" spans="1:8" hidden="1" outlineLevel="2" x14ac:dyDescent="0.3"/>
    <row r="964" spans="1:8" hidden="1" outlineLevel="2" x14ac:dyDescent="0.3"/>
    <row r="965" spans="1:8" hidden="1" outlineLevel="2" x14ac:dyDescent="0.3"/>
    <row r="966" spans="1:8" hidden="1" outlineLevel="2" x14ac:dyDescent="0.3"/>
    <row r="967" spans="1:8" hidden="1" outlineLevel="2" x14ac:dyDescent="0.3"/>
    <row r="968" spans="1:8" hidden="1" outlineLevel="2" x14ac:dyDescent="0.3"/>
    <row r="969" spans="1:8" collapsed="1" x14ac:dyDescent="0.3"/>
    <row r="970" spans="1:8" ht="15.6" x14ac:dyDescent="0.3">
      <c r="A970" s="37" t="s">
        <v>295</v>
      </c>
      <c r="B970" s="37"/>
      <c r="C970" s="37"/>
      <c r="D970" s="40"/>
      <c r="E970" s="40"/>
      <c r="F970" s="40"/>
      <c r="G970" s="40"/>
      <c r="H970" s="40"/>
    </row>
    <row r="971" spans="1:8" hidden="1" outlineLevel="1" x14ac:dyDescent="0.3"/>
    <row r="972" spans="1:8" hidden="1" outlineLevel="1" x14ac:dyDescent="0.3">
      <c r="A972" s="44" t="s">
        <v>296</v>
      </c>
      <c r="B972" s="43"/>
      <c r="C972" s="43"/>
      <c r="D972" s="43"/>
      <c r="E972" s="43"/>
      <c r="F972" s="43"/>
      <c r="G972" s="43"/>
      <c r="H972" s="43"/>
    </row>
    <row r="973" spans="1:8" hidden="1" outlineLevel="1" x14ac:dyDescent="0.3"/>
    <row r="974" spans="1:8" hidden="1" outlineLevel="1" x14ac:dyDescent="0.3">
      <c r="A974" s="41" t="s">
        <v>297</v>
      </c>
      <c r="C974" s="85">
        <f>C1009/C60</f>
        <v>26.354113293266259</v>
      </c>
      <c r="D974" s="85">
        <f t="shared" ref="D974:H974" si="230">D1009/D60</f>
        <v>28.438699361916264</v>
      </c>
      <c r="E974" s="85">
        <f t="shared" si="230"/>
        <v>28.092464635202475</v>
      </c>
      <c r="F974" s="85">
        <f t="shared" si="230"/>
        <v>19.536244643217454</v>
      </c>
      <c r="G974" s="85">
        <f t="shared" si="230"/>
        <v>12.209839037498162</v>
      </c>
      <c r="H974" s="85">
        <f t="shared" si="230"/>
        <v>8.5355918368428618</v>
      </c>
    </row>
    <row r="975" spans="1:8" hidden="1" outlineLevel="1" x14ac:dyDescent="0.3">
      <c r="A975" s="41" t="s">
        <v>298</v>
      </c>
      <c r="C975" s="85">
        <f>C1009/C642</f>
        <v>2.1805762669676616</v>
      </c>
      <c r="D975" s="85">
        <f t="shared" ref="D975:H975" si="231">D1009/D642</f>
        <v>1.8492357171571092</v>
      </c>
      <c r="E975" s="85">
        <f t="shared" si="231"/>
        <v>0.96728748020507282</v>
      </c>
      <c r="F975" s="85">
        <f t="shared" si="231"/>
        <v>0.56894731445107893</v>
      </c>
      <c r="G975" s="85">
        <f t="shared" si="231"/>
        <v>0.36437132841002318</v>
      </c>
      <c r="H975" s="85">
        <f t="shared" si="231"/>
        <v>0.24827651117628513</v>
      </c>
    </row>
    <row r="976" spans="1:8" hidden="1" outlineLevel="1" x14ac:dyDescent="0.3">
      <c r="A976" s="41" t="s">
        <v>299</v>
      </c>
      <c r="C976" s="85">
        <f>C1009/C19</f>
        <v>1.011574883222671</v>
      </c>
      <c r="D976" s="85">
        <f t="shared" ref="D976:H976" si="232">D1009/D19</f>
        <v>1.0644488391466342</v>
      </c>
      <c r="E976" s="85">
        <f t="shared" si="232"/>
        <v>0.86437560245918199</v>
      </c>
      <c r="F976" s="85">
        <f t="shared" si="232"/>
        <v>0.58277934754765581</v>
      </c>
      <c r="G976" s="85">
        <f t="shared" si="232"/>
        <v>0.35521730984641231</v>
      </c>
      <c r="H976" s="85">
        <f t="shared" si="232"/>
        <v>0.2611996686150061</v>
      </c>
    </row>
    <row r="977" spans="1:8" hidden="1" outlineLevel="1" x14ac:dyDescent="0.3">
      <c r="A977" s="41" t="s">
        <v>300</v>
      </c>
      <c r="C977" s="84">
        <f>C1009+C119+C120+C121+C122</f>
        <v>103360739151</v>
      </c>
      <c r="D977" s="84">
        <f t="shared" ref="D977:H977" si="233">D1009+D119+D120+D121+D122</f>
        <v>126658913555</v>
      </c>
      <c r="E977" s="84">
        <f t="shared" si="233"/>
        <v>108340428831</v>
      </c>
      <c r="F977" s="84">
        <f t="shared" si="233"/>
        <v>84521365389</v>
      </c>
      <c r="G977" s="84">
        <f t="shared" si="233"/>
        <v>68887355664</v>
      </c>
      <c r="H977" s="84">
        <f t="shared" si="233"/>
        <v>59720198882</v>
      </c>
    </row>
    <row r="978" spans="1:8" hidden="1" outlineLevel="1" x14ac:dyDescent="0.3"/>
    <row r="979" spans="1:8" hidden="1" outlineLevel="1" x14ac:dyDescent="0.3">
      <c r="A979" s="44" t="s">
        <v>301</v>
      </c>
      <c r="B979" s="43"/>
      <c r="C979" s="43"/>
      <c r="D979" s="43"/>
      <c r="E979" s="43"/>
      <c r="F979" s="43"/>
      <c r="G979" s="43"/>
      <c r="H979" s="43"/>
    </row>
    <row r="980" spans="1:8" hidden="1" outlineLevel="1" x14ac:dyDescent="0.3"/>
    <row r="981" spans="1:8" hidden="1" outlineLevel="1" x14ac:dyDescent="0.3">
      <c r="A981" s="41" t="s">
        <v>297</v>
      </c>
      <c r="C981" s="45">
        <f>C974/$C974</f>
        <v>1</v>
      </c>
      <c r="D981" s="45">
        <f t="shared" ref="D981:H981" si="234">D974/$C974</f>
        <v>1.0790990782142018</v>
      </c>
      <c r="E981" s="45">
        <f t="shared" si="234"/>
        <v>1.0659612912258514</v>
      </c>
      <c r="F981" s="45">
        <f t="shared" si="234"/>
        <v>0.74129774072911647</v>
      </c>
      <c r="G981" s="45">
        <f t="shared" si="234"/>
        <v>0.4632991784480906</v>
      </c>
      <c r="H981" s="45">
        <f t="shared" si="234"/>
        <v>0.32388082049506067</v>
      </c>
    </row>
    <row r="982" spans="1:8" hidden="1" outlineLevel="1" x14ac:dyDescent="0.3">
      <c r="A982" s="41" t="s">
        <v>298</v>
      </c>
      <c r="C982" s="45">
        <f t="shared" ref="C982:H984" si="235">C975/$C975</f>
        <v>1</v>
      </c>
      <c r="D982" s="45">
        <f t="shared" si="235"/>
        <v>0.84804908921102817</v>
      </c>
      <c r="E982" s="45">
        <f t="shared" si="235"/>
        <v>0.44359259286546104</v>
      </c>
      <c r="F982" s="45">
        <f t="shared" si="235"/>
        <v>0.26091603539382946</v>
      </c>
      <c r="G982" s="45">
        <f t="shared" si="235"/>
        <v>0.16709863990069138</v>
      </c>
      <c r="H982" s="45">
        <f t="shared" si="235"/>
        <v>0.11385821029848305</v>
      </c>
    </row>
    <row r="983" spans="1:8" hidden="1" outlineLevel="1" x14ac:dyDescent="0.3">
      <c r="A983" s="41" t="s">
        <v>299</v>
      </c>
      <c r="C983" s="45">
        <f t="shared" si="235"/>
        <v>1</v>
      </c>
      <c r="D983" s="45">
        <f t="shared" si="235"/>
        <v>1.0522689489437673</v>
      </c>
      <c r="E983" s="45">
        <f t="shared" si="235"/>
        <v>0.85448503792962693</v>
      </c>
      <c r="F983" s="45">
        <f t="shared" si="235"/>
        <v>0.5761109308003376</v>
      </c>
      <c r="G983" s="45">
        <f t="shared" si="235"/>
        <v>0.35115275768291371</v>
      </c>
      <c r="H983" s="45">
        <f t="shared" si="235"/>
        <v>0.25821090751371495</v>
      </c>
    </row>
    <row r="984" spans="1:8" hidden="1" outlineLevel="1" x14ac:dyDescent="0.3">
      <c r="A984" s="41" t="s">
        <v>300</v>
      </c>
      <c r="C984" s="45">
        <f t="shared" si="235"/>
        <v>1</v>
      </c>
      <c r="D984" s="45">
        <f t="shared" si="235"/>
        <v>1.2254064221615486</v>
      </c>
      <c r="E984" s="45">
        <f t="shared" si="235"/>
        <v>1.0481777676988664</v>
      </c>
      <c r="F984" s="45">
        <f t="shared" si="235"/>
        <v>0.81773182044995341</v>
      </c>
      <c r="G984" s="45">
        <f t="shared" si="235"/>
        <v>0.66647506809488144</v>
      </c>
      <c r="H984" s="45">
        <f t="shared" si="235"/>
        <v>0.57778417001018723</v>
      </c>
    </row>
    <row r="985" spans="1:8" hidden="1" outlineLevel="1" x14ac:dyDescent="0.3"/>
    <row r="986" spans="1:8" hidden="1" outlineLevel="1" x14ac:dyDescent="0.3">
      <c r="A986" s="44" t="s">
        <v>302</v>
      </c>
      <c r="B986" s="43"/>
      <c r="C986" s="43"/>
      <c r="D986" s="43"/>
      <c r="E986" s="43"/>
      <c r="F986" s="43"/>
      <c r="G986" s="43"/>
      <c r="H986" s="43"/>
    </row>
    <row r="987" spans="1:8" hidden="1" outlineLevel="1" x14ac:dyDescent="0.3"/>
    <row r="988" spans="1:8" hidden="1" outlineLevel="1" x14ac:dyDescent="0.3"/>
    <row r="989" spans="1:8" hidden="1" outlineLevel="1" x14ac:dyDescent="0.3"/>
    <row r="990" spans="1:8" hidden="1" outlineLevel="1" x14ac:dyDescent="0.3"/>
    <row r="991" spans="1:8" hidden="1" outlineLevel="1" x14ac:dyDescent="0.3"/>
    <row r="992" spans="1:8" hidden="1" outlineLevel="1" x14ac:dyDescent="0.3"/>
    <row r="993" spans="1:8" hidden="1" outlineLevel="1" x14ac:dyDescent="0.3"/>
    <row r="994" spans="1:8" hidden="1" outlineLevel="1" x14ac:dyDescent="0.3"/>
    <row r="995" spans="1:8" hidden="1" outlineLevel="1" x14ac:dyDescent="0.3"/>
    <row r="996" spans="1:8" hidden="1" outlineLevel="1" x14ac:dyDescent="0.3"/>
    <row r="997" spans="1:8" hidden="1" outlineLevel="1" x14ac:dyDescent="0.3"/>
    <row r="998" spans="1:8" hidden="1" outlineLevel="1" x14ac:dyDescent="0.3"/>
    <row r="999" spans="1:8" hidden="1" outlineLevel="1" x14ac:dyDescent="0.3"/>
    <row r="1000" spans="1:8" hidden="1" outlineLevel="1" x14ac:dyDescent="0.3"/>
    <row r="1001" spans="1:8" hidden="1" outlineLevel="1" x14ac:dyDescent="0.3"/>
    <row r="1002" spans="1:8" collapsed="1" x14ac:dyDescent="0.3"/>
    <row r="1003" spans="1:8" ht="15.6" x14ac:dyDescent="0.3">
      <c r="A1003" s="37" t="s">
        <v>245</v>
      </c>
      <c r="B1003" s="37"/>
      <c r="C1003" s="37"/>
      <c r="D1003" s="40"/>
      <c r="E1003" s="40"/>
      <c r="F1003" s="40"/>
      <c r="G1003" s="40"/>
      <c r="H1003" s="40"/>
    </row>
    <row r="1004" spans="1:8" hidden="1" outlineLevel="1" x14ac:dyDescent="0.3"/>
    <row r="1005" spans="1:8" hidden="1" outlineLevel="1" x14ac:dyDescent="0.3">
      <c r="A1005" s="44" t="s">
        <v>244</v>
      </c>
      <c r="B1005" s="43"/>
      <c r="C1005" s="43"/>
      <c r="D1005" s="43"/>
      <c r="E1005" s="43"/>
      <c r="F1005" s="43"/>
      <c r="G1005" s="43"/>
      <c r="H1005" s="43"/>
    </row>
    <row r="1006" spans="1:8" hidden="1" outlineLevel="1" x14ac:dyDescent="0.3"/>
    <row r="1007" spans="1:8" hidden="1" outlineLevel="1" x14ac:dyDescent="0.3">
      <c r="A1007" s="41" t="s">
        <v>246</v>
      </c>
      <c r="C1007" s="69">
        <v>900000</v>
      </c>
      <c r="D1007" s="69">
        <v>900000</v>
      </c>
      <c r="E1007" s="69">
        <v>900000</v>
      </c>
      <c r="F1007" s="69">
        <v>9000000</v>
      </c>
      <c r="G1007" s="69">
        <v>9000000</v>
      </c>
      <c r="H1007" s="69">
        <v>9000000</v>
      </c>
    </row>
    <row r="1008" spans="1:8" hidden="1" outlineLevel="1" x14ac:dyDescent="0.3">
      <c r="A1008" s="41" t="s">
        <v>248</v>
      </c>
      <c r="C1008" s="69">
        <v>91300</v>
      </c>
      <c r="D1008" s="69">
        <v>103995</v>
      </c>
      <c r="E1008" s="69">
        <v>84500</v>
      </c>
      <c r="F1008" s="69">
        <v>5910</v>
      </c>
      <c r="G1008" s="69">
        <v>3885</v>
      </c>
      <c r="H1008" s="69">
        <v>2800</v>
      </c>
    </row>
    <row r="1009" spans="1:8" ht="15" hidden="1" outlineLevel="1" thickBot="1" x14ac:dyDescent="0.35">
      <c r="A1009" s="41" t="s">
        <v>247</v>
      </c>
      <c r="C1009" s="70">
        <f>C1007*C1008</f>
        <v>82170000000</v>
      </c>
      <c r="D1009" s="70">
        <f t="shared" ref="D1009:H1009" si="236">D1007*D1008</f>
        <v>93595500000</v>
      </c>
      <c r="E1009" s="70">
        <f t="shared" si="236"/>
        <v>76050000000</v>
      </c>
      <c r="F1009" s="70">
        <f t="shared" si="236"/>
        <v>53190000000</v>
      </c>
      <c r="G1009" s="70">
        <f t="shared" si="236"/>
        <v>34965000000</v>
      </c>
      <c r="H1009" s="70">
        <f t="shared" si="236"/>
        <v>25200000000</v>
      </c>
    </row>
    <row r="1010" spans="1:8" ht="15" hidden="1" outlineLevel="1" thickTop="1" x14ac:dyDescent="0.3">
      <c r="C1010" s="68"/>
      <c r="D1010" s="68"/>
      <c r="E1010" s="68"/>
      <c r="F1010" s="68"/>
      <c r="G1010" s="68"/>
      <c r="H1010" s="68"/>
    </row>
    <row r="1011" spans="1:8" hidden="1" outlineLevel="1" x14ac:dyDescent="0.3">
      <c r="A1011" s="44" t="s">
        <v>249</v>
      </c>
      <c r="B1011" s="43"/>
      <c r="C1011" s="43"/>
      <c r="D1011" s="43"/>
      <c r="E1011" s="43"/>
      <c r="F1011" s="43"/>
      <c r="G1011" s="43"/>
      <c r="H1011" s="43"/>
    </row>
    <row r="1012" spans="1:8" hidden="1" outlineLevel="1" x14ac:dyDescent="0.3"/>
    <row r="1013" spans="1:8" hidden="1" outlineLevel="1" x14ac:dyDescent="0.3">
      <c r="A1013" s="71" t="s">
        <v>250</v>
      </c>
      <c r="B1013" s="72" t="s">
        <v>256</v>
      </c>
      <c r="C1013" s="73"/>
      <c r="D1013" s="73"/>
      <c r="E1013" s="73"/>
      <c r="F1013" s="73"/>
      <c r="G1013" s="73"/>
      <c r="H1013" s="73"/>
    </row>
    <row r="1014" spans="1:8" hidden="1" outlineLevel="1" x14ac:dyDescent="0.3">
      <c r="A1014" s="71" t="s">
        <v>251</v>
      </c>
      <c r="B1014" s="74">
        <v>3.25</v>
      </c>
      <c r="C1014" s="75">
        <v>1</v>
      </c>
      <c r="D1014" s="75">
        <v>1</v>
      </c>
      <c r="E1014" s="75">
        <v>1</v>
      </c>
      <c r="F1014" s="75">
        <v>1</v>
      </c>
      <c r="G1014" s="75">
        <v>1</v>
      </c>
      <c r="H1014" s="75">
        <v>1</v>
      </c>
    </row>
    <row r="1015" spans="1:8" hidden="1" outlineLevel="1" x14ac:dyDescent="0.3">
      <c r="A1015" s="71" t="s">
        <v>252</v>
      </c>
      <c r="B1015" s="74">
        <v>6.56</v>
      </c>
      <c r="C1015" s="76">
        <f t="shared" ref="C1015:H1015" si="237">C641/C105</f>
        <v>9.5944282767245745E-2</v>
      </c>
      <c r="D1015" s="76">
        <f t="shared" si="237"/>
        <v>0.14394143718126354</v>
      </c>
      <c r="E1015" s="76">
        <f t="shared" si="237"/>
        <v>0.27980164793360729</v>
      </c>
      <c r="F1015" s="76">
        <f t="shared" si="237"/>
        <v>0.31235258232754087</v>
      </c>
      <c r="G1015" s="76">
        <f t="shared" si="237"/>
        <v>0.28500832860027209</v>
      </c>
      <c r="H1015" s="76">
        <f t="shared" si="237"/>
        <v>0.26655673387539991</v>
      </c>
    </row>
    <row r="1016" spans="1:8" hidden="1" outlineLevel="1" x14ac:dyDescent="0.3">
      <c r="A1016" s="71" t="s">
        <v>253</v>
      </c>
      <c r="B1016" s="74">
        <v>3.26</v>
      </c>
      <c r="C1016" s="76">
        <f t="shared" ref="C1016:H1016" si="238">C114/C105</f>
        <v>4.2287184840585626E-3</v>
      </c>
      <c r="D1016" s="76">
        <f t="shared" si="238"/>
        <v>4.3043529276079887E-3</v>
      </c>
      <c r="E1016" s="76">
        <f t="shared" si="238"/>
        <v>4.4187649622009148E-3</v>
      </c>
      <c r="F1016" s="76">
        <f t="shared" si="238"/>
        <v>3.9176086513445889E-3</v>
      </c>
      <c r="G1016" s="76">
        <f t="shared" si="238"/>
        <v>3.7196929399072711E-3</v>
      </c>
      <c r="H1016" s="76">
        <f t="shared" si="238"/>
        <v>3.9823196094557209E-3</v>
      </c>
    </row>
    <row r="1017" spans="1:8" hidden="1" outlineLevel="1" x14ac:dyDescent="0.3">
      <c r="A1017" s="71" t="s">
        <v>254</v>
      </c>
      <c r="B1017" s="74">
        <v>6.72</v>
      </c>
      <c r="C1017" s="76">
        <f t="shared" ref="C1017:H1017" si="239">C39/C105</f>
        <v>3.050741640315946E-2</v>
      </c>
      <c r="D1017" s="76">
        <f t="shared" si="239"/>
        <v>2.8525605813364673E-2</v>
      </c>
      <c r="E1017" s="76">
        <f t="shared" si="239"/>
        <v>2.0658186483655749E-2</v>
      </c>
      <c r="F1017" s="76">
        <f t="shared" si="239"/>
        <v>1.1611897611407266E-2</v>
      </c>
      <c r="G1017" s="76">
        <f t="shared" si="239"/>
        <v>1.8101445751368614E-2</v>
      </c>
      <c r="H1017" s="76">
        <f t="shared" si="239"/>
        <v>1.4826848074531841E-2</v>
      </c>
    </row>
    <row r="1018" spans="1:8" ht="15" hidden="1" outlineLevel="1" thickBot="1" x14ac:dyDescent="0.35">
      <c r="A1018" s="71" t="s">
        <v>255</v>
      </c>
      <c r="B1018" s="74">
        <v>1.05</v>
      </c>
      <c r="C1018" s="76">
        <f t="shared" ref="C1018:H1018" si="240">C1009/C105</f>
        <v>0.53683450928231069</v>
      </c>
      <c r="D1018" s="76">
        <f t="shared" si="240"/>
        <v>0.57129525884759058</v>
      </c>
      <c r="E1018" s="76">
        <f t="shared" si="240"/>
        <v>0.44432148840833363</v>
      </c>
      <c r="F1018" s="76">
        <f t="shared" si="240"/>
        <v>0.27294318892294617</v>
      </c>
      <c r="G1018" s="76">
        <f t="shared" si="240"/>
        <v>0.16545301121306349</v>
      </c>
      <c r="H1018" s="76">
        <f t="shared" si="240"/>
        <v>0.10566377704377679</v>
      </c>
    </row>
    <row r="1019" spans="1:8" ht="15" hidden="1" outlineLevel="1" thickBot="1" x14ac:dyDescent="0.35">
      <c r="A1019" s="71" t="s">
        <v>257</v>
      </c>
      <c r="B1019" s="77"/>
      <c r="C1019" s="78">
        <f t="shared" ref="C1019:H1019" si="241">SUMPRODUCT($B1014:$B1018,C1014:C1018)</f>
        <v>4.6618661901868208</v>
      </c>
      <c r="D1019" s="78">
        <f t="shared" si="241"/>
        <v>4.9998401113088722</v>
      </c>
      <c r="E1019" s="78">
        <f t="shared" si="241"/>
        <v>5.7052645602201562</v>
      </c>
      <c r="F1019" s="78">
        <f t="shared" si="241"/>
        <v>5.6764266445898031</v>
      </c>
      <c r="G1019" s="78">
        <f t="shared" si="241"/>
        <v>5.4271482118247967</v>
      </c>
      <c r="H1019" s="78">
        <f t="shared" si="241"/>
        <v>5.222177921106268</v>
      </c>
    </row>
    <row r="1020" spans="1:8" hidden="1" outlineLevel="1" x14ac:dyDescent="0.3">
      <c r="A1020" s="71" t="s">
        <v>258</v>
      </c>
      <c r="B1020" s="77"/>
      <c r="C1020" s="77" t="str">
        <f>IF(C1019&gt;5.85, "Zone de securite", IF(C1019&gt;4.5, "Zone d'incertitude", "Zone de detresse"))</f>
        <v>Zone d'incertitude</v>
      </c>
      <c r="D1020" s="77" t="str">
        <f t="shared" ref="D1020:H1020" si="242">IF(D1019&gt;5.85, "Zone de securite", IF(D1019&gt;4.5, "Zone d'incertitude", "Zone de detresse"))</f>
        <v>Zone d'incertitude</v>
      </c>
      <c r="E1020" s="77" t="str">
        <f t="shared" si="242"/>
        <v>Zone d'incertitude</v>
      </c>
      <c r="F1020" s="77" t="str">
        <f t="shared" si="242"/>
        <v>Zone d'incertitude</v>
      </c>
      <c r="G1020" s="77" t="str">
        <f t="shared" si="242"/>
        <v>Zone d'incertitude</v>
      </c>
      <c r="H1020" s="77" t="str">
        <f t="shared" si="242"/>
        <v>Zone d'incertitude</v>
      </c>
    </row>
    <row r="1021" spans="1:8" hidden="1" outlineLevel="1" x14ac:dyDescent="0.3">
      <c r="A1021" s="42" t="s">
        <v>259</v>
      </c>
      <c r="C1021" t="str">
        <f>IF(C1019&gt;8.15,"AAA",IF(C1019&gt;7.6,"AA+",IF(C1019&gt;7.3,"AA",IF(C1019&gt;7,"AA-",IF(C1019&gt;6.85,"A+",IF(C1019&gt;6.65,"A",IF(C1019&gt;6.4,"A-",IF(C1019&gt;6.25, "BBB+",IF(C1019&gt;5.85, "BBB", IF(C1019&gt;5.65,"BBB-", IF(C1019&gt;5.25, "BB+", IF(C1019&gt;4.95, "BB", IF(C1019&gt;4.75, "BB-", IF(C1019&gt;4.5, "B+", IF(C1019&gt;4.15, "B", IF(C1019&gt;3.75, "B-", IF(C1019&gt;3.2, "CCC+", IF(C1019&gt;2.5, "CCC", IF(C1019&gt;1.75, "CCC-", IF(C1019&lt;1.75,"D", ""))))))))))))))))))))</f>
        <v>B+</v>
      </c>
      <c r="D1021" t="str">
        <f t="shared" ref="D1021:H1021" si="243">IF(D1019&gt;8.15,"AAA",IF(D1019&gt;7.6,"AA+",IF(D1019&gt;7.3,"AA",IF(D1019&gt;7,"AA-",IF(D1019&gt;6.85,"A+",IF(D1019&gt;6.65,"A",IF(D1019&gt;6.4,"A-",IF(D1019&gt;6.25, "BBB+",IF(D1019&gt;5.85, "BBB", IF(D1019&gt;5.65,"BBB-", IF(D1019&gt;5.25, "BB+", IF(D1019&gt;4.95, "BB", IF(D1019&gt;4.75, "BB-", IF(D1019&gt;4.5, "B+", IF(D1019&gt;4.15, "B", IF(D1019&gt;3.75, "B-", IF(D1019&gt;3.2, "CCC+", IF(D1019&gt;2.5, "CCC", IF(D1019&gt;1.75, "CCC-", IF(D1019&lt;1.75,"D", ""))))))))))))))))))))</f>
        <v>BB</v>
      </c>
      <c r="E1021" t="str">
        <f t="shared" si="243"/>
        <v>BBB-</v>
      </c>
      <c r="F1021" t="str">
        <f t="shared" si="243"/>
        <v>BBB-</v>
      </c>
      <c r="G1021" t="str">
        <f t="shared" si="243"/>
        <v>BB+</v>
      </c>
      <c r="H1021" t="str">
        <f t="shared" si="243"/>
        <v>BB</v>
      </c>
    </row>
    <row r="1022" spans="1:8" hidden="1" outlineLevel="1" x14ac:dyDescent="0.3"/>
    <row r="1023" spans="1:8" collapsed="1" x14ac:dyDescent="0.3"/>
  </sheetData>
  <mergeCells count="1">
    <mergeCell ref="A1:B3"/>
  </mergeCells>
  <phoneticPr fontId="19" type="noConversion"/>
  <conditionalFormatting sqref="C256:H256">
    <cfRule type="containsText" dxfId="81" priority="87" operator="containsText" text="ERREUR">
      <formula>NOT(ISERROR(SEARCH("ERREUR",C256)))</formula>
    </cfRule>
    <cfRule type="containsText" dxfId="80" priority="88" operator="containsText" text="OK">
      <formula>NOT(ISERROR(SEARCH("OK",C256)))</formula>
    </cfRule>
  </conditionalFormatting>
  <conditionalFormatting sqref="C257:H258">
    <cfRule type="containsText" dxfId="79" priority="85" operator="containsText" text="ERREUR">
      <formula>NOT(ISERROR(SEARCH("ERREUR",C257)))</formula>
    </cfRule>
    <cfRule type="containsText" dxfId="78" priority="86" operator="containsText" text="OK">
      <formula>NOT(ISERROR(SEARCH("OK",C257)))</formula>
    </cfRule>
  </conditionalFormatting>
  <conditionalFormatting sqref="C264:H264 C267:H278 C293:H297 C301:H305 C310:H310 C314:H314 C287:H287 C289:H289 C312:H312">
    <cfRule type="cellIs" dxfId="77" priority="84" operator="greaterThan">
      <formula>0.25</formula>
    </cfRule>
  </conditionalFormatting>
  <conditionalFormatting sqref="C279:H286 C288:H288 C290:H292 C298:H300 C265:H266 C306:H309 C311:H311 C313:H313">
    <cfRule type="cellIs" dxfId="76" priority="83" operator="greaterThan">
      <formula>0.15</formula>
    </cfRule>
  </conditionalFormatting>
  <conditionalFormatting sqref="D318:H318 D321:H331 D341:H341 D343:H345 D347:H350 D355:H359 D364:H364 D366:H366 D368:H368">
    <cfRule type="cellIs" dxfId="75" priority="81" operator="lessThan">
      <formula>-0.05</formula>
    </cfRule>
    <cfRule type="cellIs" dxfId="74" priority="82" operator="greaterThan">
      <formula>0.05</formula>
    </cfRule>
  </conditionalFormatting>
  <conditionalFormatting sqref="D332:H340 D319:H320 D342:H342 D346:H346 D351:H354 D360:H363 D365:H365 D367:H367">
    <cfRule type="cellIs" dxfId="73" priority="79" operator="lessThan">
      <formula>-0.05</formula>
    </cfRule>
    <cfRule type="cellIs" dxfId="72" priority="80" operator="greaterThan">
      <formula>0.05</formula>
    </cfRule>
  </conditionalFormatting>
  <conditionalFormatting sqref="D321:H323 D327:H327 D341:H341 D343:H343 D347:H347 D355:H356 D364:H364 D366:H366 D368:H368">
    <cfRule type="iconSet" priority="78">
      <iconSet iconSet="3Arrows">
        <cfvo type="percent" val="0"/>
        <cfvo type="formula" val="0"/>
        <cfvo type="formula" val="0.1"/>
      </iconSet>
    </cfRule>
  </conditionalFormatting>
  <conditionalFormatting sqref="C376:H412 C415:H446">
    <cfRule type="cellIs" dxfId="71" priority="77" operator="greaterThan">
      <formula>0.25</formula>
    </cfRule>
  </conditionalFormatting>
  <conditionalFormatting sqref="C452:C520 C451:H451 D452:H521">
    <cfRule type="cellIs" dxfId="70" priority="75" operator="lessThan">
      <formula>-0.15</formula>
    </cfRule>
    <cfRule type="cellIs" dxfId="69" priority="76" operator="greaterThan">
      <formula>0.15</formula>
    </cfRule>
  </conditionalFormatting>
  <conditionalFormatting sqref="D454:H454 D459:H459 D466:H466 D469:H470 D476:H476 D480:H481 D485:H485 D487:H487 D497:H497 D500:H500 D506:H507 D516:H516 D519:H519 D521:H521">
    <cfRule type="iconSet" priority="74">
      <iconSet iconSet="3Arrows">
        <cfvo type="percent" val="0"/>
        <cfvo type="formula" val="0"/>
        <cfvo type="formula" val="0.1"/>
      </iconSet>
    </cfRule>
  </conditionalFormatting>
  <conditionalFormatting sqref="C528:H557">
    <cfRule type="cellIs" dxfId="68" priority="72" operator="lessThan">
      <formula>-0.25</formula>
    </cfRule>
    <cfRule type="cellIs" dxfId="67" priority="73" operator="greaterThan">
      <formula>1</formula>
    </cfRule>
  </conditionalFormatting>
  <conditionalFormatting sqref="D561:H590">
    <cfRule type="cellIs" dxfId="66" priority="70" operator="lessThan">
      <formula>-0.25</formula>
    </cfRule>
    <cfRule type="cellIs" dxfId="65" priority="71" operator="greaterThan">
      <formula>0.25</formula>
    </cfRule>
  </conditionalFormatting>
  <conditionalFormatting sqref="C616:H620">
    <cfRule type="cellIs" dxfId="64" priority="68" operator="lessThan">
      <formula>0</formula>
    </cfRule>
    <cfRule type="cellIs" dxfId="63" priority="69" operator="greaterThan">
      <formula>0</formula>
    </cfRule>
  </conditionalFormatting>
  <conditionalFormatting sqref="C646:H646">
    <cfRule type="containsText" dxfId="62" priority="66" operator="containsText" text="ERREUR">
      <formula>NOT(ISERROR(SEARCH("ERREUR",C646)))</formula>
    </cfRule>
    <cfRule type="containsText" dxfId="61" priority="67" operator="containsText" text="OK">
      <formula>NOT(ISERROR(SEARCH("OK",C646)))</formula>
    </cfRule>
  </conditionalFormatting>
  <conditionalFormatting sqref="C652:H652">
    <cfRule type="cellIs" dxfId="60" priority="64" operator="lessThan">
      <formula>0</formula>
    </cfRule>
    <cfRule type="cellIs" dxfId="59" priority="65" operator="greaterThan">
      <formula>0</formula>
    </cfRule>
  </conditionalFormatting>
  <conditionalFormatting sqref="C659:H659">
    <cfRule type="cellIs" dxfId="58" priority="62" operator="lessThan">
      <formula>0</formula>
    </cfRule>
    <cfRule type="cellIs" dxfId="57" priority="63" operator="greaterThan">
      <formula>0</formula>
    </cfRule>
  </conditionalFormatting>
  <conditionalFormatting sqref="C689:H694">
    <cfRule type="cellIs" dxfId="56" priority="60" operator="lessThan">
      <formula>1</formula>
    </cfRule>
    <cfRule type="cellIs" dxfId="55" priority="61" operator="greaterThan">
      <formula>1</formula>
    </cfRule>
  </conditionalFormatting>
  <conditionalFormatting sqref="C723:H726">
    <cfRule type="cellIs" dxfId="54" priority="58" operator="lessThan">
      <formula>1</formula>
    </cfRule>
    <cfRule type="cellIs" dxfId="53" priority="59" operator="greaterThan">
      <formula>1</formula>
    </cfRule>
  </conditionalFormatting>
  <conditionalFormatting sqref="C754:H758">
    <cfRule type="cellIs" dxfId="52" priority="56" operator="lessThan">
      <formula>1</formula>
    </cfRule>
    <cfRule type="cellIs" dxfId="51" priority="57" operator="greaterThan">
      <formula>1</formula>
    </cfRule>
  </conditionalFormatting>
  <conditionalFormatting sqref="C781:H781">
    <cfRule type="cellIs" dxfId="50" priority="54" operator="lessThan">
      <formula>0.5</formula>
    </cfRule>
    <cfRule type="cellIs" dxfId="49" priority="55" operator="greaterThan">
      <formula>0.5</formula>
    </cfRule>
  </conditionalFormatting>
  <conditionalFormatting sqref="C782:H782">
    <cfRule type="cellIs" dxfId="48" priority="52" operator="lessThan">
      <formula>0.05</formula>
    </cfRule>
    <cfRule type="cellIs" dxfId="47" priority="53" operator="greaterThan">
      <formula>0.05</formula>
    </cfRule>
  </conditionalFormatting>
  <conditionalFormatting sqref="C783:H783">
    <cfRule type="cellIs" dxfId="46" priority="50" operator="lessThan">
      <formula>0.1</formula>
    </cfRule>
    <cfRule type="cellIs" dxfId="45" priority="51" operator="greaterThan">
      <formula>0.1</formula>
    </cfRule>
  </conditionalFormatting>
  <conditionalFormatting sqref="D787:H789">
    <cfRule type="cellIs" dxfId="44" priority="48" operator="lessThan">
      <formula>1</formula>
    </cfRule>
    <cfRule type="cellIs" dxfId="43" priority="49" operator="greaterThan">
      <formula>1</formula>
    </cfRule>
  </conditionalFormatting>
  <conditionalFormatting sqref="C812:H813">
    <cfRule type="cellIs" dxfId="42" priority="45" operator="between">
      <formula>1</formula>
      <formula>1.5</formula>
    </cfRule>
    <cfRule type="cellIs" dxfId="41" priority="46" operator="lessThan">
      <formula>1</formula>
    </cfRule>
    <cfRule type="cellIs" dxfId="40" priority="47" operator="greaterThan">
      <formula>1.5</formula>
    </cfRule>
  </conditionalFormatting>
  <conditionalFormatting sqref="C813:H813">
    <cfRule type="cellIs" dxfId="39" priority="43" operator="between">
      <formula>"1.00x"</formula>
      <formula>1.2</formula>
    </cfRule>
    <cfRule type="cellIs" dxfId="38" priority="44" operator="greaterThan">
      <formula>1.2</formula>
    </cfRule>
  </conditionalFormatting>
  <conditionalFormatting sqref="C814:H814">
    <cfRule type="cellIs" dxfId="37" priority="40" operator="between">
      <formula>0.5</formula>
      <formula>1</formula>
    </cfRule>
    <cfRule type="cellIs" dxfId="36" priority="41" operator="lessThan">
      <formula>0.5</formula>
    </cfRule>
    <cfRule type="cellIs" dxfId="35" priority="42" operator="greaterThan">
      <formula>1</formula>
    </cfRule>
  </conditionalFormatting>
  <conditionalFormatting sqref="C818:H820">
    <cfRule type="cellIs" dxfId="34" priority="36" operator="lessThan">
      <formula>1</formula>
    </cfRule>
    <cfRule type="cellIs" dxfId="33" priority="37" operator="greaterThan">
      <formula>1</formula>
    </cfRule>
  </conditionalFormatting>
  <conditionalFormatting sqref="C1020:H1020">
    <cfRule type="containsText" dxfId="32" priority="33" operator="containsText" text="Zone d'incertitude">
      <formula>NOT(ISERROR(SEARCH("Zone d'incertitude",C1020)))</formula>
    </cfRule>
    <cfRule type="containsText" dxfId="31" priority="34" operator="containsText" text="Zone de securite">
      <formula>NOT(ISERROR(SEARCH("Zone de securite",C1020)))</formula>
    </cfRule>
    <cfRule type="containsText" dxfId="30" priority="35" operator="containsText" text="Zone de detresse">
      <formula>NOT(ISERROR(SEARCH("Zone de detresse",C1020)))</formula>
    </cfRule>
  </conditionalFormatting>
  <conditionalFormatting sqref="C843:H843">
    <cfRule type="cellIs" dxfId="29" priority="31" operator="lessThan">
      <formula>1</formula>
    </cfRule>
    <cfRule type="cellIs" dxfId="28" priority="32" operator="greaterThan">
      <formula>1</formula>
    </cfRule>
  </conditionalFormatting>
  <conditionalFormatting sqref="C844:H844">
    <cfRule type="cellIs" dxfId="27" priority="29" operator="lessThan">
      <formula>0.6</formula>
    </cfRule>
    <cfRule type="cellIs" dxfId="26" priority="30" operator="greaterThan">
      <formula>0.6</formula>
    </cfRule>
  </conditionalFormatting>
  <conditionalFormatting sqref="C848:H848">
    <cfRule type="cellIs" dxfId="25" priority="25" operator="lessThan">
      <formula>4</formula>
    </cfRule>
    <cfRule type="cellIs" dxfId="24" priority="26" operator="greaterThan">
      <formula>4</formula>
    </cfRule>
    <cfRule type="cellIs" dxfId="23" priority="27" operator="lessThan">
      <formula>1</formula>
    </cfRule>
    <cfRule type="cellIs" dxfId="22" priority="28" operator="greaterThan">
      <formula>1</formula>
    </cfRule>
  </conditionalFormatting>
  <conditionalFormatting sqref="C852:H857">
    <cfRule type="cellIs" dxfId="21" priority="23" operator="lessThan">
      <formula>1</formula>
    </cfRule>
    <cfRule type="cellIs" dxfId="20" priority="24" operator="greaterThan">
      <formula>1</formula>
    </cfRule>
  </conditionalFormatting>
  <conditionalFormatting sqref="C885:H885">
    <cfRule type="cellIs" dxfId="19" priority="19" operator="lessThan">
      <formula>4</formula>
    </cfRule>
    <cfRule type="cellIs" dxfId="18" priority="20" operator="greaterThan">
      <formula>4</formula>
    </cfRule>
  </conditionalFormatting>
  <conditionalFormatting sqref="C882:H882">
    <cfRule type="cellIs" dxfId="17" priority="17" operator="lessThan">
      <formula>0.6</formula>
    </cfRule>
    <cfRule type="cellIs" dxfId="16" priority="18" operator="greaterThan">
      <formula>0.6</formula>
    </cfRule>
  </conditionalFormatting>
  <conditionalFormatting sqref="C889:H893">
    <cfRule type="cellIs" dxfId="15" priority="15" operator="lessThan">
      <formula>1</formula>
    </cfRule>
    <cfRule type="cellIs" dxfId="14" priority="16" operator="greaterThan">
      <formula>1</formula>
    </cfRule>
  </conditionalFormatting>
  <conditionalFormatting sqref="C884:H884">
    <cfRule type="cellIs" dxfId="13" priority="13" operator="lessThan">
      <formula>1</formula>
    </cfRule>
    <cfRule type="cellIs" dxfId="12" priority="14" operator="greaterThan">
      <formula>1</formula>
    </cfRule>
  </conditionalFormatting>
  <conditionalFormatting sqref="D916:H917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C918:H918">
    <cfRule type="cellIs" dxfId="9" priority="8" operator="between">
      <formula>0.2</formula>
      <formula>0.4</formula>
    </cfRule>
    <cfRule type="cellIs" dxfId="8" priority="9" operator="lessThan">
      <formula>0.2</formula>
    </cfRule>
    <cfRule type="cellIs" dxfId="7" priority="10" operator="greaterThan">
      <formula>0.4</formula>
    </cfRule>
  </conditionalFormatting>
  <conditionalFormatting sqref="C923:H923">
    <cfRule type="cellIs" dxfId="6" priority="6" operator="lessThan">
      <formula>1.5</formula>
    </cfRule>
    <cfRule type="cellIs" dxfId="5" priority="7" operator="greaterThan">
      <formula>1.5</formula>
    </cfRule>
  </conditionalFormatting>
  <conditionalFormatting sqref="C938:H938 C940:H953 D939:H939">
    <cfRule type="cellIs" dxfId="4" priority="3" operator="greaterThan">
      <formula>1</formula>
    </cfRule>
    <cfRule type="cellIs" dxfId="3" priority="4" operator="lessThan">
      <formula>1</formula>
    </cfRule>
    <cfRule type="cellIs" dxfId="2" priority="5" operator="greaterThan">
      <formula>1</formula>
    </cfRule>
  </conditionalFormatting>
  <conditionalFormatting sqref="C981:H984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338F73D-6D35-4BF9-A933-3BB3964FA0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SODECI'!D561:H561</xm:f>
              <xm:sqref>I561</xm:sqref>
            </x14:sparkline>
            <x14:sparkline>
              <xm:f>'AF SODECI'!E561:I561</xm:f>
              <xm:sqref>J561</xm:sqref>
            </x14:sparkline>
            <x14:sparkline>
              <xm:f>'AF SODECI'!D562:H562</xm:f>
              <xm:sqref>I562</xm:sqref>
            </x14:sparkline>
            <x14:sparkline>
              <xm:f>'AF SODECI'!E562:I562</xm:f>
              <xm:sqref>J562</xm:sqref>
            </x14:sparkline>
            <x14:sparkline>
              <xm:f>'AF SODECI'!D563:H563</xm:f>
              <xm:sqref>I563</xm:sqref>
            </x14:sparkline>
            <x14:sparkline>
              <xm:f>'AF SODECI'!E563:I563</xm:f>
              <xm:sqref>J563</xm:sqref>
            </x14:sparkline>
            <x14:sparkline>
              <xm:f>'AF SODECI'!D564:H564</xm:f>
              <xm:sqref>I564</xm:sqref>
            </x14:sparkline>
            <x14:sparkline>
              <xm:f>'AF SODECI'!E564:I564</xm:f>
              <xm:sqref>J564</xm:sqref>
            </x14:sparkline>
            <x14:sparkline>
              <xm:f>'AF SODECI'!D565:H565</xm:f>
              <xm:sqref>I565</xm:sqref>
            </x14:sparkline>
            <x14:sparkline>
              <xm:f>'AF SODECI'!E565:I565</xm:f>
              <xm:sqref>J565</xm:sqref>
            </x14:sparkline>
            <x14:sparkline>
              <xm:f>'AF SODECI'!D566:H566</xm:f>
              <xm:sqref>I566</xm:sqref>
            </x14:sparkline>
            <x14:sparkline>
              <xm:f>'AF SODECI'!E566:I566</xm:f>
              <xm:sqref>J566</xm:sqref>
            </x14:sparkline>
            <x14:sparkline>
              <xm:f>'AF SODECI'!D567:H567</xm:f>
              <xm:sqref>I567</xm:sqref>
            </x14:sparkline>
            <x14:sparkline>
              <xm:f>'AF SODECI'!E567:I567</xm:f>
              <xm:sqref>J567</xm:sqref>
            </x14:sparkline>
            <x14:sparkline>
              <xm:f>'AF SODECI'!D568:H568</xm:f>
              <xm:sqref>I568</xm:sqref>
            </x14:sparkline>
            <x14:sparkline>
              <xm:f>'AF SODECI'!E568:I568</xm:f>
              <xm:sqref>J568</xm:sqref>
            </x14:sparkline>
            <x14:sparkline>
              <xm:f>'AF SODECI'!D569:H569</xm:f>
              <xm:sqref>I569</xm:sqref>
            </x14:sparkline>
            <x14:sparkline>
              <xm:f>'AF SODECI'!E569:I569</xm:f>
              <xm:sqref>J569</xm:sqref>
            </x14:sparkline>
            <x14:sparkline>
              <xm:f>'AF SODECI'!D570:H570</xm:f>
              <xm:sqref>I570</xm:sqref>
            </x14:sparkline>
            <x14:sparkline>
              <xm:f>'AF SODECI'!E570:I570</xm:f>
              <xm:sqref>J570</xm:sqref>
            </x14:sparkline>
            <x14:sparkline>
              <xm:f>'AF SODECI'!D571:H571</xm:f>
              <xm:sqref>I571</xm:sqref>
            </x14:sparkline>
            <x14:sparkline>
              <xm:f>'AF SODECI'!E571:I571</xm:f>
              <xm:sqref>J571</xm:sqref>
            </x14:sparkline>
            <x14:sparkline>
              <xm:f>'AF SODECI'!D572:H572</xm:f>
              <xm:sqref>I572</xm:sqref>
            </x14:sparkline>
            <x14:sparkline>
              <xm:f>'AF SODECI'!E572:I572</xm:f>
              <xm:sqref>J572</xm:sqref>
            </x14:sparkline>
            <x14:sparkline>
              <xm:f>'AF SODECI'!D573:H573</xm:f>
              <xm:sqref>I573</xm:sqref>
            </x14:sparkline>
            <x14:sparkline>
              <xm:f>'AF SODECI'!E573:I573</xm:f>
              <xm:sqref>J573</xm:sqref>
            </x14:sparkline>
            <x14:sparkline>
              <xm:f>'AF SODECI'!D574:H574</xm:f>
              <xm:sqref>I574</xm:sqref>
            </x14:sparkline>
            <x14:sparkline>
              <xm:f>'AF SODECI'!E574:I574</xm:f>
              <xm:sqref>J574</xm:sqref>
            </x14:sparkline>
            <x14:sparkline>
              <xm:f>'AF SODECI'!D575:H575</xm:f>
              <xm:sqref>I575</xm:sqref>
            </x14:sparkline>
            <x14:sparkline>
              <xm:f>'AF SODECI'!E575:I575</xm:f>
              <xm:sqref>J575</xm:sqref>
            </x14:sparkline>
            <x14:sparkline>
              <xm:f>'AF SODECI'!D576:H576</xm:f>
              <xm:sqref>I576</xm:sqref>
            </x14:sparkline>
            <x14:sparkline>
              <xm:f>'AF SODECI'!E576:I576</xm:f>
              <xm:sqref>J576</xm:sqref>
            </x14:sparkline>
            <x14:sparkline>
              <xm:f>'AF SODECI'!D577:H577</xm:f>
              <xm:sqref>I577</xm:sqref>
            </x14:sparkline>
            <x14:sparkline>
              <xm:f>'AF SODECI'!E577:I577</xm:f>
              <xm:sqref>J577</xm:sqref>
            </x14:sparkline>
            <x14:sparkline>
              <xm:f>'AF SODECI'!D578:H578</xm:f>
              <xm:sqref>I578</xm:sqref>
            </x14:sparkline>
            <x14:sparkline>
              <xm:f>'AF SODECI'!E578:I578</xm:f>
              <xm:sqref>J578</xm:sqref>
            </x14:sparkline>
            <x14:sparkline>
              <xm:f>'AF SODECI'!D579:H579</xm:f>
              <xm:sqref>I579</xm:sqref>
            </x14:sparkline>
            <x14:sparkline>
              <xm:f>'AF SODECI'!E579:I579</xm:f>
              <xm:sqref>J579</xm:sqref>
            </x14:sparkline>
            <x14:sparkline>
              <xm:f>'AF SODECI'!D580:H580</xm:f>
              <xm:sqref>I580</xm:sqref>
            </x14:sparkline>
            <x14:sparkline>
              <xm:f>'AF SODECI'!E580:I580</xm:f>
              <xm:sqref>J580</xm:sqref>
            </x14:sparkline>
            <x14:sparkline>
              <xm:f>'AF SODECI'!D581:H581</xm:f>
              <xm:sqref>I581</xm:sqref>
            </x14:sparkline>
            <x14:sparkline>
              <xm:f>'AF SODECI'!E581:I581</xm:f>
              <xm:sqref>J581</xm:sqref>
            </x14:sparkline>
            <x14:sparkline>
              <xm:f>'AF SODECI'!D582:H582</xm:f>
              <xm:sqref>I582</xm:sqref>
            </x14:sparkline>
            <x14:sparkline>
              <xm:f>'AF SODECI'!E582:I582</xm:f>
              <xm:sqref>J582</xm:sqref>
            </x14:sparkline>
            <x14:sparkline>
              <xm:f>'AF SODECI'!D583:H583</xm:f>
              <xm:sqref>I583</xm:sqref>
            </x14:sparkline>
            <x14:sparkline>
              <xm:f>'AF SODECI'!E583:I583</xm:f>
              <xm:sqref>J583</xm:sqref>
            </x14:sparkline>
            <x14:sparkline>
              <xm:f>'AF SODECI'!D584:H584</xm:f>
              <xm:sqref>I584</xm:sqref>
            </x14:sparkline>
            <x14:sparkline>
              <xm:f>'AF SODECI'!E584:I584</xm:f>
              <xm:sqref>J584</xm:sqref>
            </x14:sparkline>
            <x14:sparkline>
              <xm:f>'AF SODECI'!D585:H585</xm:f>
              <xm:sqref>I585</xm:sqref>
            </x14:sparkline>
            <x14:sparkline>
              <xm:f>'AF SODECI'!E585:I585</xm:f>
              <xm:sqref>J585</xm:sqref>
            </x14:sparkline>
            <x14:sparkline>
              <xm:f>'AF SODECI'!D586:H586</xm:f>
              <xm:sqref>I586</xm:sqref>
            </x14:sparkline>
            <x14:sparkline>
              <xm:f>'AF SODECI'!E586:I586</xm:f>
              <xm:sqref>J586</xm:sqref>
            </x14:sparkline>
            <x14:sparkline>
              <xm:f>'AF SODECI'!D587:H587</xm:f>
              <xm:sqref>I587</xm:sqref>
            </x14:sparkline>
            <x14:sparkline>
              <xm:f>'AF SODECI'!E587:I587</xm:f>
              <xm:sqref>J587</xm:sqref>
            </x14:sparkline>
            <x14:sparkline>
              <xm:f>'AF SODECI'!D588:H588</xm:f>
              <xm:sqref>I588</xm:sqref>
            </x14:sparkline>
            <x14:sparkline>
              <xm:f>'AF SODECI'!E588:I588</xm:f>
              <xm:sqref>J588</xm:sqref>
            </x14:sparkline>
            <x14:sparkline>
              <xm:f>'AF SODECI'!D589:H589</xm:f>
              <xm:sqref>I589</xm:sqref>
            </x14:sparkline>
            <x14:sparkline>
              <xm:f>'AF SODECI'!E589:I589</xm:f>
              <xm:sqref>J589</xm:sqref>
            </x14:sparkline>
            <x14:sparkline>
              <xm:f>'AF SODECI'!D590:H590</xm:f>
              <xm:sqref>I590</xm:sqref>
            </x14:sparkline>
            <x14:sparkline>
              <xm:f>'AF SODECI'!E590:I590</xm:f>
              <xm:sqref>J590</xm:sqref>
            </x14:sparkline>
          </x14:sparklines>
        </x14:sparklineGroup>
        <x14:sparklineGroup displayEmptyCellsAs="gap" high="1" xr2:uid="{28447143-C27A-4ADB-B1FF-D54CEA0A27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SODECI'!C528:H528</xm:f>
              <xm:sqref>I528</xm:sqref>
            </x14:sparkline>
            <x14:sparkline>
              <xm:f>'AF SODECI'!D528:I528</xm:f>
              <xm:sqref>J528</xm:sqref>
            </x14:sparkline>
            <x14:sparkline>
              <xm:f>'AF SODECI'!C529:H529</xm:f>
              <xm:sqref>I529</xm:sqref>
            </x14:sparkline>
            <x14:sparkline>
              <xm:f>'AF SODECI'!D529:I529</xm:f>
              <xm:sqref>J529</xm:sqref>
            </x14:sparkline>
            <x14:sparkline>
              <xm:f>'AF SODECI'!C530:H530</xm:f>
              <xm:sqref>I530</xm:sqref>
            </x14:sparkline>
            <x14:sparkline>
              <xm:f>'AF SODECI'!D530:I530</xm:f>
              <xm:sqref>J530</xm:sqref>
            </x14:sparkline>
            <x14:sparkline>
              <xm:f>'AF SODECI'!C531:H531</xm:f>
              <xm:sqref>I531</xm:sqref>
            </x14:sparkline>
            <x14:sparkline>
              <xm:f>'AF SODECI'!D531:I531</xm:f>
              <xm:sqref>J531</xm:sqref>
            </x14:sparkline>
            <x14:sparkline>
              <xm:f>'AF SODECI'!C532:H532</xm:f>
              <xm:sqref>I532</xm:sqref>
            </x14:sparkline>
            <x14:sparkline>
              <xm:f>'AF SODECI'!D532:I532</xm:f>
              <xm:sqref>J532</xm:sqref>
            </x14:sparkline>
            <x14:sparkline>
              <xm:f>'AF SODECI'!C533:H533</xm:f>
              <xm:sqref>I533</xm:sqref>
            </x14:sparkline>
            <x14:sparkline>
              <xm:f>'AF SODECI'!D533:I533</xm:f>
              <xm:sqref>J533</xm:sqref>
            </x14:sparkline>
            <x14:sparkline>
              <xm:f>'AF SODECI'!C534:H534</xm:f>
              <xm:sqref>I534</xm:sqref>
            </x14:sparkline>
            <x14:sparkline>
              <xm:f>'AF SODECI'!D534:I534</xm:f>
              <xm:sqref>J534</xm:sqref>
            </x14:sparkline>
            <x14:sparkline>
              <xm:f>'AF SODECI'!C535:H535</xm:f>
              <xm:sqref>I535</xm:sqref>
            </x14:sparkline>
            <x14:sparkline>
              <xm:f>'AF SODECI'!D535:I535</xm:f>
              <xm:sqref>J535</xm:sqref>
            </x14:sparkline>
            <x14:sparkline>
              <xm:f>'AF SODECI'!C536:H536</xm:f>
              <xm:sqref>I536</xm:sqref>
            </x14:sparkline>
            <x14:sparkline>
              <xm:f>'AF SODECI'!D536:I536</xm:f>
              <xm:sqref>J536</xm:sqref>
            </x14:sparkline>
            <x14:sparkline>
              <xm:f>'AF SODECI'!C537:H537</xm:f>
              <xm:sqref>I537</xm:sqref>
            </x14:sparkline>
            <x14:sparkline>
              <xm:f>'AF SODECI'!D537:I537</xm:f>
              <xm:sqref>J537</xm:sqref>
            </x14:sparkline>
            <x14:sparkline>
              <xm:f>'AF SODECI'!C538:H538</xm:f>
              <xm:sqref>I538</xm:sqref>
            </x14:sparkline>
            <x14:sparkline>
              <xm:f>'AF SODECI'!D538:I538</xm:f>
              <xm:sqref>J538</xm:sqref>
            </x14:sparkline>
            <x14:sparkline>
              <xm:f>'AF SODECI'!C539:H539</xm:f>
              <xm:sqref>I539</xm:sqref>
            </x14:sparkline>
            <x14:sparkline>
              <xm:f>'AF SODECI'!D539:I539</xm:f>
              <xm:sqref>J539</xm:sqref>
            </x14:sparkline>
            <x14:sparkline>
              <xm:f>'AF SODECI'!C540:H540</xm:f>
              <xm:sqref>I540</xm:sqref>
            </x14:sparkline>
            <x14:sparkline>
              <xm:f>'AF SODECI'!D540:I540</xm:f>
              <xm:sqref>J540</xm:sqref>
            </x14:sparkline>
            <x14:sparkline>
              <xm:f>'AF SODECI'!C541:H541</xm:f>
              <xm:sqref>I541</xm:sqref>
            </x14:sparkline>
            <x14:sparkline>
              <xm:f>'AF SODECI'!D541:I541</xm:f>
              <xm:sqref>J541</xm:sqref>
            </x14:sparkline>
            <x14:sparkline>
              <xm:f>'AF SODECI'!C542:H542</xm:f>
              <xm:sqref>I542</xm:sqref>
            </x14:sparkline>
            <x14:sparkline>
              <xm:f>'AF SODECI'!D542:I542</xm:f>
              <xm:sqref>J542</xm:sqref>
            </x14:sparkline>
            <x14:sparkline>
              <xm:f>'AF SODECI'!C543:H543</xm:f>
              <xm:sqref>I543</xm:sqref>
            </x14:sparkline>
            <x14:sparkline>
              <xm:f>'AF SODECI'!D543:I543</xm:f>
              <xm:sqref>J543</xm:sqref>
            </x14:sparkline>
            <x14:sparkline>
              <xm:f>'AF SODECI'!C544:H544</xm:f>
              <xm:sqref>I544</xm:sqref>
            </x14:sparkline>
            <x14:sparkline>
              <xm:f>'AF SODECI'!D544:I544</xm:f>
              <xm:sqref>J544</xm:sqref>
            </x14:sparkline>
            <x14:sparkline>
              <xm:f>'AF SODECI'!C545:H545</xm:f>
              <xm:sqref>I545</xm:sqref>
            </x14:sparkline>
            <x14:sparkline>
              <xm:f>'AF SODECI'!D545:I545</xm:f>
              <xm:sqref>J545</xm:sqref>
            </x14:sparkline>
            <x14:sparkline>
              <xm:f>'AF SODECI'!C546:H546</xm:f>
              <xm:sqref>I546</xm:sqref>
            </x14:sparkline>
            <x14:sparkline>
              <xm:f>'AF SODECI'!D546:I546</xm:f>
              <xm:sqref>J546</xm:sqref>
            </x14:sparkline>
            <x14:sparkline>
              <xm:f>'AF SODECI'!C547:H547</xm:f>
              <xm:sqref>I547</xm:sqref>
            </x14:sparkline>
            <x14:sparkline>
              <xm:f>'AF SODECI'!D547:I547</xm:f>
              <xm:sqref>J547</xm:sqref>
            </x14:sparkline>
            <x14:sparkline>
              <xm:f>'AF SODECI'!C548:H548</xm:f>
              <xm:sqref>I548</xm:sqref>
            </x14:sparkline>
            <x14:sparkline>
              <xm:f>'AF SODECI'!D548:I548</xm:f>
              <xm:sqref>J548</xm:sqref>
            </x14:sparkline>
            <x14:sparkline>
              <xm:f>'AF SODECI'!C549:H549</xm:f>
              <xm:sqref>I549</xm:sqref>
            </x14:sparkline>
            <x14:sparkline>
              <xm:f>'AF SODECI'!D549:I549</xm:f>
              <xm:sqref>J549</xm:sqref>
            </x14:sparkline>
            <x14:sparkline>
              <xm:f>'AF SODECI'!C550:H550</xm:f>
              <xm:sqref>I550</xm:sqref>
            </x14:sparkline>
            <x14:sparkline>
              <xm:f>'AF SODECI'!D550:I550</xm:f>
              <xm:sqref>J550</xm:sqref>
            </x14:sparkline>
            <x14:sparkline>
              <xm:f>'AF SODECI'!C551:H551</xm:f>
              <xm:sqref>I551</xm:sqref>
            </x14:sparkline>
            <x14:sparkline>
              <xm:f>'AF SODECI'!D551:I551</xm:f>
              <xm:sqref>J551</xm:sqref>
            </x14:sparkline>
            <x14:sparkline>
              <xm:f>'AF SODECI'!C552:H552</xm:f>
              <xm:sqref>I552</xm:sqref>
            </x14:sparkline>
            <x14:sparkline>
              <xm:f>'AF SODECI'!D552:I552</xm:f>
              <xm:sqref>J552</xm:sqref>
            </x14:sparkline>
            <x14:sparkline>
              <xm:f>'AF SODECI'!C553:H553</xm:f>
              <xm:sqref>I553</xm:sqref>
            </x14:sparkline>
            <x14:sparkline>
              <xm:f>'AF SODECI'!D553:I553</xm:f>
              <xm:sqref>J553</xm:sqref>
            </x14:sparkline>
            <x14:sparkline>
              <xm:f>'AF SODECI'!C554:H554</xm:f>
              <xm:sqref>I554</xm:sqref>
            </x14:sparkline>
            <x14:sparkline>
              <xm:f>'AF SODECI'!D554:I554</xm:f>
              <xm:sqref>J554</xm:sqref>
            </x14:sparkline>
            <x14:sparkline>
              <xm:f>'AF SODECI'!C555:H555</xm:f>
              <xm:sqref>I555</xm:sqref>
            </x14:sparkline>
            <x14:sparkline>
              <xm:f>'AF SODECI'!D555:I555</xm:f>
              <xm:sqref>J555</xm:sqref>
            </x14:sparkline>
            <x14:sparkline>
              <xm:f>'AF SODECI'!C556:H556</xm:f>
              <xm:sqref>I556</xm:sqref>
            </x14:sparkline>
            <x14:sparkline>
              <xm:f>'AF SODECI'!D556:I556</xm:f>
              <xm:sqref>J556</xm:sqref>
            </x14:sparkline>
            <x14:sparkline>
              <xm:f>'AF SODECI'!C557:H557</xm:f>
              <xm:sqref>I557</xm:sqref>
            </x14:sparkline>
            <x14:sparkline>
              <xm:f>'AF SODECI'!D557:I557</xm:f>
              <xm:sqref>J557</xm:sqref>
            </x14:sparkline>
          </x14:sparklines>
        </x14:sparklineGroup>
        <x14:sparklineGroup displayEmptyCellsAs="gap" high="1" xr2:uid="{B5C6084D-155B-400F-839C-B32B6345DAA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SODECI'!D451:H451</xm:f>
              <xm:sqref>I451</xm:sqref>
            </x14:sparkline>
            <x14:sparkline>
              <xm:f>'AF SODECI'!E451:I451</xm:f>
              <xm:sqref>J451</xm:sqref>
            </x14:sparkline>
            <x14:sparkline>
              <xm:f>'AF SODECI'!D452:H452</xm:f>
              <xm:sqref>I452</xm:sqref>
            </x14:sparkline>
            <x14:sparkline>
              <xm:f>'AF SODECI'!E452:I452</xm:f>
              <xm:sqref>J452</xm:sqref>
            </x14:sparkline>
            <x14:sparkline>
              <xm:f>'AF SODECI'!D453:H453</xm:f>
              <xm:sqref>I453</xm:sqref>
            </x14:sparkline>
            <x14:sparkline>
              <xm:f>'AF SODECI'!E453:I453</xm:f>
              <xm:sqref>J453</xm:sqref>
            </x14:sparkline>
            <x14:sparkline>
              <xm:f>'AF SODECI'!D454:H454</xm:f>
              <xm:sqref>I454</xm:sqref>
            </x14:sparkline>
            <x14:sparkline>
              <xm:f>'AF SODECI'!E454:I454</xm:f>
              <xm:sqref>J454</xm:sqref>
            </x14:sparkline>
            <x14:sparkline>
              <xm:f>'AF SODECI'!D455:H455</xm:f>
              <xm:sqref>I455</xm:sqref>
            </x14:sparkline>
            <x14:sparkline>
              <xm:f>'AF SODECI'!E455:I455</xm:f>
              <xm:sqref>J455</xm:sqref>
            </x14:sparkline>
            <x14:sparkline>
              <xm:f>'AF SODECI'!D456:H456</xm:f>
              <xm:sqref>I456</xm:sqref>
            </x14:sparkline>
            <x14:sparkline>
              <xm:f>'AF SODECI'!E456:I456</xm:f>
              <xm:sqref>J456</xm:sqref>
            </x14:sparkline>
            <x14:sparkline>
              <xm:f>'AF SODECI'!D457:H457</xm:f>
              <xm:sqref>I457</xm:sqref>
            </x14:sparkline>
            <x14:sparkline>
              <xm:f>'AF SODECI'!E457:I457</xm:f>
              <xm:sqref>J457</xm:sqref>
            </x14:sparkline>
            <x14:sparkline>
              <xm:f>'AF SODECI'!D458:H458</xm:f>
              <xm:sqref>I458</xm:sqref>
            </x14:sparkline>
            <x14:sparkline>
              <xm:f>'AF SODECI'!E458:I458</xm:f>
              <xm:sqref>J458</xm:sqref>
            </x14:sparkline>
            <x14:sparkline>
              <xm:f>'AF SODECI'!D459:H459</xm:f>
              <xm:sqref>I459</xm:sqref>
            </x14:sparkline>
            <x14:sparkline>
              <xm:f>'AF SODECI'!E459:I459</xm:f>
              <xm:sqref>J459</xm:sqref>
            </x14:sparkline>
            <x14:sparkline>
              <xm:f>'AF SODECI'!D460:H460</xm:f>
              <xm:sqref>I460</xm:sqref>
            </x14:sparkline>
            <x14:sparkline>
              <xm:f>'AF SODECI'!E460:I460</xm:f>
              <xm:sqref>J460</xm:sqref>
            </x14:sparkline>
            <x14:sparkline>
              <xm:f>'AF SODECI'!D461:H461</xm:f>
              <xm:sqref>I461</xm:sqref>
            </x14:sparkline>
            <x14:sparkline>
              <xm:f>'AF SODECI'!E461:I461</xm:f>
              <xm:sqref>J461</xm:sqref>
            </x14:sparkline>
            <x14:sparkline>
              <xm:f>'AF SODECI'!D462:H462</xm:f>
              <xm:sqref>I462</xm:sqref>
            </x14:sparkline>
            <x14:sparkline>
              <xm:f>'AF SODECI'!E462:I462</xm:f>
              <xm:sqref>J462</xm:sqref>
            </x14:sparkline>
            <x14:sparkline>
              <xm:f>'AF SODECI'!D463:H463</xm:f>
              <xm:sqref>I463</xm:sqref>
            </x14:sparkline>
            <x14:sparkline>
              <xm:f>'AF SODECI'!E463:I463</xm:f>
              <xm:sqref>J463</xm:sqref>
            </x14:sparkline>
            <x14:sparkline>
              <xm:f>'AF SODECI'!D464:H464</xm:f>
              <xm:sqref>I464</xm:sqref>
            </x14:sparkline>
            <x14:sparkline>
              <xm:f>'AF SODECI'!E464:I464</xm:f>
              <xm:sqref>J464</xm:sqref>
            </x14:sparkline>
            <x14:sparkline>
              <xm:f>'AF SODECI'!D465:H465</xm:f>
              <xm:sqref>I465</xm:sqref>
            </x14:sparkline>
            <x14:sparkline>
              <xm:f>'AF SODECI'!E465:I465</xm:f>
              <xm:sqref>J465</xm:sqref>
            </x14:sparkline>
            <x14:sparkline>
              <xm:f>'AF SODECI'!D466:H466</xm:f>
              <xm:sqref>I466</xm:sqref>
            </x14:sparkline>
            <x14:sparkline>
              <xm:f>'AF SODECI'!E466:I466</xm:f>
              <xm:sqref>J466</xm:sqref>
            </x14:sparkline>
            <x14:sparkline>
              <xm:f>'AF SODECI'!D467:H467</xm:f>
              <xm:sqref>I467</xm:sqref>
            </x14:sparkline>
            <x14:sparkline>
              <xm:f>'AF SODECI'!E467:I467</xm:f>
              <xm:sqref>J467</xm:sqref>
            </x14:sparkline>
            <x14:sparkline>
              <xm:f>'AF SODECI'!D468:H468</xm:f>
              <xm:sqref>I468</xm:sqref>
            </x14:sparkline>
            <x14:sparkline>
              <xm:f>'AF SODECI'!E468:I468</xm:f>
              <xm:sqref>J468</xm:sqref>
            </x14:sparkline>
            <x14:sparkline>
              <xm:f>'AF SODECI'!D469:H469</xm:f>
              <xm:sqref>I469</xm:sqref>
            </x14:sparkline>
            <x14:sparkline>
              <xm:f>'AF SODECI'!E469:I469</xm:f>
              <xm:sqref>J469</xm:sqref>
            </x14:sparkline>
            <x14:sparkline>
              <xm:f>'AF SODECI'!D470:H470</xm:f>
              <xm:sqref>I470</xm:sqref>
            </x14:sparkline>
            <x14:sparkline>
              <xm:f>'AF SODECI'!E470:I470</xm:f>
              <xm:sqref>J470</xm:sqref>
            </x14:sparkline>
            <x14:sparkline>
              <xm:f>'AF SODECI'!D471:H471</xm:f>
              <xm:sqref>I471</xm:sqref>
            </x14:sparkline>
            <x14:sparkline>
              <xm:f>'AF SODECI'!E471:I471</xm:f>
              <xm:sqref>J471</xm:sqref>
            </x14:sparkline>
            <x14:sparkline>
              <xm:f>'AF SODECI'!D472:H472</xm:f>
              <xm:sqref>I472</xm:sqref>
            </x14:sparkline>
            <x14:sparkline>
              <xm:f>'AF SODECI'!E472:I472</xm:f>
              <xm:sqref>J472</xm:sqref>
            </x14:sparkline>
            <x14:sparkline>
              <xm:f>'AF SODECI'!D473:H473</xm:f>
              <xm:sqref>I473</xm:sqref>
            </x14:sparkline>
            <x14:sparkline>
              <xm:f>'AF SODECI'!E473:I473</xm:f>
              <xm:sqref>J473</xm:sqref>
            </x14:sparkline>
            <x14:sparkline>
              <xm:f>'AF SODECI'!D474:H474</xm:f>
              <xm:sqref>I474</xm:sqref>
            </x14:sparkline>
            <x14:sparkline>
              <xm:f>'AF SODECI'!E474:I474</xm:f>
              <xm:sqref>J474</xm:sqref>
            </x14:sparkline>
            <x14:sparkline>
              <xm:f>'AF SODECI'!D475:H475</xm:f>
              <xm:sqref>I475</xm:sqref>
            </x14:sparkline>
            <x14:sparkline>
              <xm:f>'AF SODECI'!E475:I475</xm:f>
              <xm:sqref>J475</xm:sqref>
            </x14:sparkline>
            <x14:sparkline>
              <xm:f>'AF SODECI'!D476:H476</xm:f>
              <xm:sqref>I476</xm:sqref>
            </x14:sparkline>
            <x14:sparkline>
              <xm:f>'AF SODECI'!E476:I476</xm:f>
              <xm:sqref>J476</xm:sqref>
            </x14:sparkline>
            <x14:sparkline>
              <xm:f>'AF SODECI'!D477:H477</xm:f>
              <xm:sqref>I477</xm:sqref>
            </x14:sparkline>
            <x14:sparkline>
              <xm:f>'AF SODECI'!E477:I477</xm:f>
              <xm:sqref>J477</xm:sqref>
            </x14:sparkline>
            <x14:sparkline>
              <xm:f>'AF SODECI'!D478:H478</xm:f>
              <xm:sqref>I478</xm:sqref>
            </x14:sparkline>
            <x14:sparkline>
              <xm:f>'AF SODECI'!E478:I478</xm:f>
              <xm:sqref>J478</xm:sqref>
            </x14:sparkline>
            <x14:sparkline>
              <xm:f>'AF SODECI'!D479:H479</xm:f>
              <xm:sqref>I479</xm:sqref>
            </x14:sparkline>
            <x14:sparkline>
              <xm:f>'AF SODECI'!E479:I479</xm:f>
              <xm:sqref>J479</xm:sqref>
            </x14:sparkline>
            <x14:sparkline>
              <xm:f>'AF SODECI'!D480:H480</xm:f>
              <xm:sqref>I480</xm:sqref>
            </x14:sparkline>
            <x14:sparkline>
              <xm:f>'AF SODECI'!E480:I480</xm:f>
              <xm:sqref>J480</xm:sqref>
            </x14:sparkline>
            <x14:sparkline>
              <xm:f>'AF SODECI'!D481:H481</xm:f>
              <xm:sqref>I481</xm:sqref>
            </x14:sparkline>
            <x14:sparkline>
              <xm:f>'AF SODECI'!E481:I481</xm:f>
              <xm:sqref>J481</xm:sqref>
            </x14:sparkline>
            <x14:sparkline>
              <xm:f>'AF SODECI'!D482:H482</xm:f>
              <xm:sqref>I482</xm:sqref>
            </x14:sparkline>
            <x14:sparkline>
              <xm:f>'AF SODECI'!E482:I482</xm:f>
              <xm:sqref>J482</xm:sqref>
            </x14:sparkline>
            <x14:sparkline>
              <xm:f>'AF SODECI'!D483:H483</xm:f>
              <xm:sqref>I483</xm:sqref>
            </x14:sparkline>
            <x14:sparkline>
              <xm:f>'AF SODECI'!E483:I483</xm:f>
              <xm:sqref>J483</xm:sqref>
            </x14:sparkline>
            <x14:sparkline>
              <xm:f>'AF SODECI'!D484:H484</xm:f>
              <xm:sqref>I484</xm:sqref>
            </x14:sparkline>
            <x14:sparkline>
              <xm:f>'AF SODECI'!E484:I484</xm:f>
              <xm:sqref>J484</xm:sqref>
            </x14:sparkline>
            <x14:sparkline>
              <xm:f>'AF SODECI'!D485:H485</xm:f>
              <xm:sqref>I485</xm:sqref>
            </x14:sparkline>
            <x14:sparkline>
              <xm:f>'AF SODECI'!E485:I485</xm:f>
              <xm:sqref>J485</xm:sqref>
            </x14:sparkline>
            <x14:sparkline>
              <xm:f>'AF SODECI'!D486:H486</xm:f>
              <xm:sqref>I486</xm:sqref>
            </x14:sparkline>
            <x14:sparkline>
              <xm:f>'AF SODECI'!E486:I486</xm:f>
              <xm:sqref>J486</xm:sqref>
            </x14:sparkline>
            <x14:sparkline>
              <xm:f>'AF SODECI'!D487:H487</xm:f>
              <xm:sqref>I487</xm:sqref>
            </x14:sparkline>
            <x14:sparkline>
              <xm:f>'AF SODECI'!E487:I487</xm:f>
              <xm:sqref>J487</xm:sqref>
            </x14:sparkline>
            <x14:sparkline>
              <xm:f>'AF SODECI'!D488:H488</xm:f>
              <xm:sqref>I488</xm:sqref>
            </x14:sparkline>
            <x14:sparkline>
              <xm:f>'AF SODECI'!E488:I488</xm:f>
              <xm:sqref>J488</xm:sqref>
            </x14:sparkline>
            <x14:sparkline>
              <xm:f>'AF SODECI'!D489:H489</xm:f>
              <xm:sqref>I489</xm:sqref>
            </x14:sparkline>
            <x14:sparkline>
              <xm:f>'AF SODECI'!E489:I489</xm:f>
              <xm:sqref>J489</xm:sqref>
            </x14:sparkline>
            <x14:sparkline>
              <xm:f>'AF SODECI'!D490:H490</xm:f>
              <xm:sqref>I490</xm:sqref>
            </x14:sparkline>
            <x14:sparkline>
              <xm:f>'AF SODECI'!E490:I490</xm:f>
              <xm:sqref>J490</xm:sqref>
            </x14:sparkline>
            <x14:sparkline>
              <xm:f>'AF SODECI'!D491:H491</xm:f>
              <xm:sqref>I491</xm:sqref>
            </x14:sparkline>
            <x14:sparkline>
              <xm:f>'AF SODECI'!E491:I491</xm:f>
              <xm:sqref>J491</xm:sqref>
            </x14:sparkline>
            <x14:sparkline>
              <xm:f>'AF SODECI'!D492:H492</xm:f>
              <xm:sqref>I492</xm:sqref>
            </x14:sparkline>
            <x14:sparkline>
              <xm:f>'AF SODECI'!E492:I492</xm:f>
              <xm:sqref>J492</xm:sqref>
            </x14:sparkline>
            <x14:sparkline>
              <xm:f>'AF SODECI'!D493:H493</xm:f>
              <xm:sqref>I493</xm:sqref>
            </x14:sparkline>
            <x14:sparkline>
              <xm:f>'AF SODECI'!E493:I493</xm:f>
              <xm:sqref>J493</xm:sqref>
            </x14:sparkline>
            <x14:sparkline>
              <xm:f>'AF SODECI'!D494:H494</xm:f>
              <xm:sqref>I494</xm:sqref>
            </x14:sparkline>
            <x14:sparkline>
              <xm:f>'AF SODECI'!E494:I494</xm:f>
              <xm:sqref>J494</xm:sqref>
            </x14:sparkline>
            <x14:sparkline>
              <xm:f>'AF SODECI'!D495:H495</xm:f>
              <xm:sqref>I495</xm:sqref>
            </x14:sparkline>
            <x14:sparkline>
              <xm:f>'AF SODECI'!E495:I495</xm:f>
              <xm:sqref>J495</xm:sqref>
            </x14:sparkline>
            <x14:sparkline>
              <xm:f>'AF SODECI'!D496:H496</xm:f>
              <xm:sqref>I496</xm:sqref>
            </x14:sparkline>
            <x14:sparkline>
              <xm:f>'AF SODECI'!E496:I496</xm:f>
              <xm:sqref>J496</xm:sqref>
            </x14:sparkline>
            <x14:sparkline>
              <xm:f>'AF SODECI'!D497:H497</xm:f>
              <xm:sqref>I497</xm:sqref>
            </x14:sparkline>
            <x14:sparkline>
              <xm:f>'AF SODECI'!E497:I497</xm:f>
              <xm:sqref>J497</xm:sqref>
            </x14:sparkline>
            <x14:sparkline>
              <xm:f>'AF SODECI'!D498:H498</xm:f>
              <xm:sqref>I498</xm:sqref>
            </x14:sparkline>
            <x14:sparkline>
              <xm:f>'AF SODECI'!E498:I498</xm:f>
              <xm:sqref>J498</xm:sqref>
            </x14:sparkline>
            <x14:sparkline>
              <xm:f>'AF SODECI'!D499:H499</xm:f>
              <xm:sqref>I499</xm:sqref>
            </x14:sparkline>
            <x14:sparkline>
              <xm:f>'AF SODECI'!E499:I499</xm:f>
              <xm:sqref>J499</xm:sqref>
            </x14:sparkline>
            <x14:sparkline>
              <xm:f>'AF SODECI'!D500:H500</xm:f>
              <xm:sqref>I500</xm:sqref>
            </x14:sparkline>
            <x14:sparkline>
              <xm:f>'AF SODECI'!E500:I500</xm:f>
              <xm:sqref>J500</xm:sqref>
            </x14:sparkline>
            <x14:sparkline>
              <xm:f>'AF SODECI'!D501:H501</xm:f>
              <xm:sqref>I501</xm:sqref>
            </x14:sparkline>
            <x14:sparkline>
              <xm:f>'AF SODECI'!E501:I501</xm:f>
              <xm:sqref>J501</xm:sqref>
            </x14:sparkline>
            <x14:sparkline>
              <xm:f>'AF SODECI'!D502:H502</xm:f>
              <xm:sqref>I502</xm:sqref>
            </x14:sparkline>
            <x14:sparkline>
              <xm:f>'AF SODECI'!E502:I502</xm:f>
              <xm:sqref>J502</xm:sqref>
            </x14:sparkline>
            <x14:sparkline>
              <xm:f>'AF SODECI'!D503:H503</xm:f>
              <xm:sqref>I503</xm:sqref>
            </x14:sparkline>
            <x14:sparkline>
              <xm:f>'AF SODECI'!E503:I503</xm:f>
              <xm:sqref>J503</xm:sqref>
            </x14:sparkline>
            <x14:sparkline>
              <xm:f>'AF SODECI'!D504:H504</xm:f>
              <xm:sqref>I504</xm:sqref>
            </x14:sparkline>
            <x14:sparkline>
              <xm:f>'AF SODECI'!E504:I504</xm:f>
              <xm:sqref>J504</xm:sqref>
            </x14:sparkline>
            <x14:sparkline>
              <xm:f>'AF SODECI'!D505:H505</xm:f>
              <xm:sqref>I505</xm:sqref>
            </x14:sparkline>
            <x14:sparkline>
              <xm:f>'AF SODECI'!E505:I505</xm:f>
              <xm:sqref>J505</xm:sqref>
            </x14:sparkline>
            <x14:sparkline>
              <xm:f>'AF SODECI'!D506:H506</xm:f>
              <xm:sqref>I506</xm:sqref>
            </x14:sparkline>
            <x14:sparkline>
              <xm:f>'AF SODECI'!E506:I506</xm:f>
              <xm:sqref>J506</xm:sqref>
            </x14:sparkline>
            <x14:sparkline>
              <xm:f>'AF SODECI'!D507:H507</xm:f>
              <xm:sqref>I507</xm:sqref>
            </x14:sparkline>
            <x14:sparkline>
              <xm:f>'AF SODECI'!E507:I507</xm:f>
              <xm:sqref>J507</xm:sqref>
            </x14:sparkline>
            <x14:sparkline>
              <xm:f>'AF SODECI'!D508:H508</xm:f>
              <xm:sqref>I508</xm:sqref>
            </x14:sparkline>
            <x14:sparkline>
              <xm:f>'AF SODECI'!E508:I508</xm:f>
              <xm:sqref>J508</xm:sqref>
            </x14:sparkline>
            <x14:sparkline>
              <xm:f>'AF SODECI'!D509:H509</xm:f>
              <xm:sqref>I509</xm:sqref>
            </x14:sparkline>
            <x14:sparkline>
              <xm:f>'AF SODECI'!E509:I509</xm:f>
              <xm:sqref>J509</xm:sqref>
            </x14:sparkline>
            <x14:sparkline>
              <xm:f>'AF SODECI'!D510:H510</xm:f>
              <xm:sqref>I510</xm:sqref>
            </x14:sparkline>
            <x14:sparkline>
              <xm:f>'AF SODECI'!E510:I510</xm:f>
              <xm:sqref>J510</xm:sqref>
            </x14:sparkline>
            <x14:sparkline>
              <xm:f>'AF SODECI'!D511:H511</xm:f>
              <xm:sqref>I511</xm:sqref>
            </x14:sparkline>
            <x14:sparkline>
              <xm:f>'AF SODECI'!E511:I511</xm:f>
              <xm:sqref>J511</xm:sqref>
            </x14:sparkline>
            <x14:sparkline>
              <xm:f>'AF SODECI'!D512:H512</xm:f>
              <xm:sqref>I512</xm:sqref>
            </x14:sparkline>
            <x14:sparkline>
              <xm:f>'AF SODECI'!E512:I512</xm:f>
              <xm:sqref>J512</xm:sqref>
            </x14:sparkline>
            <x14:sparkline>
              <xm:f>'AF SODECI'!D513:H513</xm:f>
              <xm:sqref>I513</xm:sqref>
            </x14:sparkline>
            <x14:sparkline>
              <xm:f>'AF SODECI'!E513:I513</xm:f>
              <xm:sqref>J513</xm:sqref>
            </x14:sparkline>
            <x14:sparkline>
              <xm:f>'AF SODECI'!D514:H514</xm:f>
              <xm:sqref>I514</xm:sqref>
            </x14:sparkline>
            <x14:sparkline>
              <xm:f>'AF SODECI'!E514:I514</xm:f>
              <xm:sqref>J514</xm:sqref>
            </x14:sparkline>
            <x14:sparkline>
              <xm:f>'AF SODECI'!D515:H515</xm:f>
              <xm:sqref>I515</xm:sqref>
            </x14:sparkline>
            <x14:sparkline>
              <xm:f>'AF SODECI'!E515:I515</xm:f>
              <xm:sqref>J515</xm:sqref>
            </x14:sparkline>
            <x14:sparkline>
              <xm:f>'AF SODECI'!D516:H516</xm:f>
              <xm:sqref>I516</xm:sqref>
            </x14:sparkline>
            <x14:sparkline>
              <xm:f>'AF SODECI'!E516:I516</xm:f>
              <xm:sqref>J516</xm:sqref>
            </x14:sparkline>
            <x14:sparkline>
              <xm:f>'AF SODECI'!D517:H517</xm:f>
              <xm:sqref>I517</xm:sqref>
            </x14:sparkline>
            <x14:sparkline>
              <xm:f>'AF SODECI'!E517:I517</xm:f>
              <xm:sqref>J517</xm:sqref>
            </x14:sparkline>
            <x14:sparkline>
              <xm:f>'AF SODECI'!D518:H518</xm:f>
              <xm:sqref>I518</xm:sqref>
            </x14:sparkline>
            <x14:sparkline>
              <xm:f>'AF SODECI'!E518:I518</xm:f>
              <xm:sqref>J518</xm:sqref>
            </x14:sparkline>
            <x14:sparkline>
              <xm:f>'AF SODECI'!D519:H519</xm:f>
              <xm:sqref>I519</xm:sqref>
            </x14:sparkline>
            <x14:sparkline>
              <xm:f>'AF SODECI'!E519:I519</xm:f>
              <xm:sqref>J519</xm:sqref>
            </x14:sparkline>
            <x14:sparkline>
              <xm:f>'AF SODECI'!D520:H520</xm:f>
              <xm:sqref>I520</xm:sqref>
            </x14:sparkline>
            <x14:sparkline>
              <xm:f>'AF SODECI'!E520:I520</xm:f>
              <xm:sqref>J520</xm:sqref>
            </x14:sparkline>
            <x14:sparkline>
              <xm:f>'AF SODECI'!D521:H521</xm:f>
              <xm:sqref>I521</xm:sqref>
            </x14:sparkline>
            <x14:sparkline>
              <xm:f>'AF SODECI'!E521:I521</xm:f>
              <xm:sqref>J521</xm:sqref>
            </x14:sparkline>
          </x14:sparklines>
        </x14:sparklineGroup>
        <x14:sparklineGroup displayEmptyCellsAs="gap" high="1" xr2:uid="{CFC06DEE-073B-4FC8-A1D1-8AB69A8BF0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SODECI'!C264:H264</xm:f>
              <xm:sqref>I264</xm:sqref>
            </x14:sparkline>
            <x14:sparkline>
              <xm:f>'AF SODECI'!D264:I264</xm:f>
              <xm:sqref>J264</xm:sqref>
            </x14:sparkline>
            <x14:sparkline>
              <xm:f>'AF SODECI'!C265:H265</xm:f>
              <xm:sqref>I265</xm:sqref>
            </x14:sparkline>
            <x14:sparkline>
              <xm:f>'AF SODECI'!D265:I265</xm:f>
              <xm:sqref>J265</xm:sqref>
            </x14:sparkline>
            <x14:sparkline>
              <xm:f>'AF SODECI'!C266:H266</xm:f>
              <xm:sqref>I266</xm:sqref>
            </x14:sparkline>
            <x14:sparkline>
              <xm:f>'AF SODECI'!D266:I266</xm:f>
              <xm:sqref>J266</xm:sqref>
            </x14:sparkline>
            <x14:sparkline>
              <xm:f>'AF SODECI'!C267:H267</xm:f>
              <xm:sqref>I267</xm:sqref>
            </x14:sparkline>
            <x14:sparkline>
              <xm:f>'AF SODECI'!D267:I267</xm:f>
              <xm:sqref>J267</xm:sqref>
            </x14:sparkline>
            <x14:sparkline>
              <xm:f>'AF SODECI'!C268:H268</xm:f>
              <xm:sqref>I268</xm:sqref>
            </x14:sparkline>
            <x14:sparkline>
              <xm:f>'AF SODECI'!D268:I268</xm:f>
              <xm:sqref>J268</xm:sqref>
            </x14:sparkline>
            <x14:sparkline>
              <xm:f>'AF SODECI'!C269:H269</xm:f>
              <xm:sqref>I269</xm:sqref>
            </x14:sparkline>
            <x14:sparkline>
              <xm:f>'AF SODECI'!D269:I269</xm:f>
              <xm:sqref>J269</xm:sqref>
            </x14:sparkline>
            <x14:sparkline>
              <xm:f>'AF SODECI'!C270:H270</xm:f>
              <xm:sqref>I270</xm:sqref>
            </x14:sparkline>
            <x14:sparkline>
              <xm:f>'AF SODECI'!D270:I270</xm:f>
              <xm:sqref>J270</xm:sqref>
            </x14:sparkline>
            <x14:sparkline>
              <xm:f>'AF SODECI'!C271:H271</xm:f>
              <xm:sqref>I271</xm:sqref>
            </x14:sparkline>
            <x14:sparkline>
              <xm:f>'AF SODECI'!D271:I271</xm:f>
              <xm:sqref>J271</xm:sqref>
            </x14:sparkline>
            <x14:sparkline>
              <xm:f>'AF SODECI'!C272:H272</xm:f>
              <xm:sqref>I272</xm:sqref>
            </x14:sparkline>
            <x14:sparkline>
              <xm:f>'AF SODECI'!D272:I272</xm:f>
              <xm:sqref>J272</xm:sqref>
            </x14:sparkline>
            <x14:sparkline>
              <xm:f>'AF SODECI'!C273:H273</xm:f>
              <xm:sqref>I273</xm:sqref>
            </x14:sparkline>
            <x14:sparkline>
              <xm:f>'AF SODECI'!D273:I273</xm:f>
              <xm:sqref>J273</xm:sqref>
            </x14:sparkline>
            <x14:sparkline>
              <xm:f>'AF SODECI'!C274:H274</xm:f>
              <xm:sqref>I274</xm:sqref>
            </x14:sparkline>
            <x14:sparkline>
              <xm:f>'AF SODECI'!D274:I274</xm:f>
              <xm:sqref>J274</xm:sqref>
            </x14:sparkline>
            <x14:sparkline>
              <xm:f>'AF SODECI'!C275:H275</xm:f>
              <xm:sqref>I275</xm:sqref>
            </x14:sparkline>
            <x14:sparkline>
              <xm:f>'AF SODECI'!D275:I275</xm:f>
              <xm:sqref>J275</xm:sqref>
            </x14:sparkline>
            <x14:sparkline>
              <xm:f>'AF SODECI'!C276:H276</xm:f>
              <xm:sqref>I276</xm:sqref>
            </x14:sparkline>
            <x14:sparkline>
              <xm:f>'AF SODECI'!D276:I276</xm:f>
              <xm:sqref>J276</xm:sqref>
            </x14:sparkline>
            <x14:sparkline>
              <xm:f>'AF SODECI'!C277:H277</xm:f>
              <xm:sqref>I277</xm:sqref>
            </x14:sparkline>
            <x14:sparkline>
              <xm:f>'AF SODECI'!D277:I277</xm:f>
              <xm:sqref>J277</xm:sqref>
            </x14:sparkline>
            <x14:sparkline>
              <xm:f>'AF SODECI'!C278:H278</xm:f>
              <xm:sqref>I278</xm:sqref>
            </x14:sparkline>
            <x14:sparkline>
              <xm:f>'AF SODECI'!D278:I278</xm:f>
              <xm:sqref>J278</xm:sqref>
            </x14:sparkline>
            <x14:sparkline>
              <xm:f>'AF SODECI'!C279:H279</xm:f>
              <xm:sqref>I279</xm:sqref>
            </x14:sparkline>
            <x14:sparkline>
              <xm:f>'AF SODECI'!D279:I279</xm:f>
              <xm:sqref>J279</xm:sqref>
            </x14:sparkline>
            <x14:sparkline>
              <xm:f>'AF SODECI'!C280:H280</xm:f>
              <xm:sqref>I280</xm:sqref>
            </x14:sparkline>
            <x14:sparkline>
              <xm:f>'AF SODECI'!D280:I280</xm:f>
              <xm:sqref>J280</xm:sqref>
            </x14:sparkline>
            <x14:sparkline>
              <xm:f>'AF SODECI'!C281:H281</xm:f>
              <xm:sqref>I281</xm:sqref>
            </x14:sparkline>
            <x14:sparkline>
              <xm:f>'AF SODECI'!D281:I281</xm:f>
              <xm:sqref>J281</xm:sqref>
            </x14:sparkline>
            <x14:sparkline>
              <xm:f>'AF SODECI'!C282:H282</xm:f>
              <xm:sqref>I282</xm:sqref>
            </x14:sparkline>
            <x14:sparkline>
              <xm:f>'AF SODECI'!D282:I282</xm:f>
              <xm:sqref>J282</xm:sqref>
            </x14:sparkline>
            <x14:sparkline>
              <xm:f>'AF SODECI'!C283:H283</xm:f>
              <xm:sqref>I283</xm:sqref>
            </x14:sparkline>
            <x14:sparkline>
              <xm:f>'AF SODECI'!D283:I283</xm:f>
              <xm:sqref>J283</xm:sqref>
            </x14:sparkline>
            <x14:sparkline>
              <xm:f>'AF SODECI'!C284:H284</xm:f>
              <xm:sqref>I284</xm:sqref>
            </x14:sparkline>
            <x14:sparkline>
              <xm:f>'AF SODECI'!D284:I284</xm:f>
              <xm:sqref>J284</xm:sqref>
            </x14:sparkline>
            <x14:sparkline>
              <xm:f>'AF SODECI'!C285:H285</xm:f>
              <xm:sqref>I285</xm:sqref>
            </x14:sparkline>
            <x14:sparkline>
              <xm:f>'AF SODECI'!D285:I285</xm:f>
              <xm:sqref>J285</xm:sqref>
            </x14:sparkline>
            <x14:sparkline>
              <xm:f>'AF SODECI'!C286:H286</xm:f>
              <xm:sqref>I286</xm:sqref>
            </x14:sparkline>
            <x14:sparkline>
              <xm:f>'AF SODECI'!D286:I286</xm:f>
              <xm:sqref>J286</xm:sqref>
            </x14:sparkline>
            <x14:sparkline>
              <xm:f>'AF SODECI'!C287:H287</xm:f>
              <xm:sqref>I287</xm:sqref>
            </x14:sparkline>
            <x14:sparkline>
              <xm:f>'AF SODECI'!D287:I287</xm:f>
              <xm:sqref>J287</xm:sqref>
            </x14:sparkline>
            <x14:sparkline>
              <xm:f>'AF SODECI'!C288:H288</xm:f>
              <xm:sqref>I288</xm:sqref>
            </x14:sparkline>
            <x14:sparkline>
              <xm:f>'AF SODECI'!D288:I288</xm:f>
              <xm:sqref>J288</xm:sqref>
            </x14:sparkline>
            <x14:sparkline>
              <xm:f>'AF SODECI'!C289:H289</xm:f>
              <xm:sqref>I289</xm:sqref>
            </x14:sparkline>
            <x14:sparkline>
              <xm:f>'AF SODECI'!D289:I289</xm:f>
              <xm:sqref>J289</xm:sqref>
            </x14:sparkline>
            <x14:sparkline>
              <xm:f>'AF SODECI'!C290:H290</xm:f>
              <xm:sqref>I290</xm:sqref>
            </x14:sparkline>
            <x14:sparkline>
              <xm:f>'AF SODECI'!D290:I290</xm:f>
              <xm:sqref>J290</xm:sqref>
            </x14:sparkline>
            <x14:sparkline>
              <xm:f>'AF SODECI'!C291:H291</xm:f>
              <xm:sqref>I291</xm:sqref>
            </x14:sparkline>
            <x14:sparkline>
              <xm:f>'AF SODECI'!D291:I291</xm:f>
              <xm:sqref>J291</xm:sqref>
            </x14:sparkline>
            <x14:sparkline>
              <xm:f>'AF SODECI'!C292:H292</xm:f>
              <xm:sqref>I292</xm:sqref>
            </x14:sparkline>
            <x14:sparkline>
              <xm:f>'AF SODECI'!D292:I292</xm:f>
              <xm:sqref>J292</xm:sqref>
            </x14:sparkline>
            <x14:sparkline>
              <xm:f>'AF SODECI'!C293:H293</xm:f>
              <xm:sqref>I293</xm:sqref>
            </x14:sparkline>
            <x14:sparkline>
              <xm:f>'AF SODECI'!D293:I293</xm:f>
              <xm:sqref>J293</xm:sqref>
            </x14:sparkline>
            <x14:sparkline>
              <xm:f>'AF SODECI'!C294:H294</xm:f>
              <xm:sqref>I294</xm:sqref>
            </x14:sparkline>
            <x14:sparkline>
              <xm:f>'AF SODECI'!D294:I294</xm:f>
              <xm:sqref>J294</xm:sqref>
            </x14:sparkline>
            <x14:sparkline>
              <xm:f>'AF SODECI'!C295:H295</xm:f>
              <xm:sqref>I295</xm:sqref>
            </x14:sparkline>
            <x14:sparkline>
              <xm:f>'AF SODECI'!D295:I295</xm:f>
              <xm:sqref>J295</xm:sqref>
            </x14:sparkline>
            <x14:sparkline>
              <xm:f>'AF SODECI'!C296:H296</xm:f>
              <xm:sqref>I296</xm:sqref>
            </x14:sparkline>
            <x14:sparkline>
              <xm:f>'AF SODECI'!D296:I296</xm:f>
              <xm:sqref>J296</xm:sqref>
            </x14:sparkline>
            <x14:sparkline>
              <xm:f>'AF SODECI'!C297:H297</xm:f>
              <xm:sqref>I297</xm:sqref>
            </x14:sparkline>
            <x14:sparkline>
              <xm:f>'AF SODECI'!D297:I297</xm:f>
              <xm:sqref>J297</xm:sqref>
            </x14:sparkline>
            <x14:sparkline>
              <xm:f>'AF SODECI'!C298:H298</xm:f>
              <xm:sqref>I298</xm:sqref>
            </x14:sparkline>
            <x14:sparkline>
              <xm:f>'AF SODECI'!D298:I298</xm:f>
              <xm:sqref>J298</xm:sqref>
            </x14:sparkline>
            <x14:sparkline>
              <xm:f>'AF SODECI'!C299:H299</xm:f>
              <xm:sqref>I299</xm:sqref>
            </x14:sparkline>
            <x14:sparkline>
              <xm:f>'AF SODECI'!D299:I299</xm:f>
              <xm:sqref>J299</xm:sqref>
            </x14:sparkline>
            <x14:sparkline>
              <xm:f>'AF SODECI'!C300:H300</xm:f>
              <xm:sqref>I300</xm:sqref>
            </x14:sparkline>
            <x14:sparkline>
              <xm:f>'AF SODECI'!D300:I300</xm:f>
              <xm:sqref>J300</xm:sqref>
            </x14:sparkline>
            <x14:sparkline>
              <xm:f>'AF SODECI'!C301:H301</xm:f>
              <xm:sqref>I301</xm:sqref>
            </x14:sparkline>
            <x14:sparkline>
              <xm:f>'AF SODECI'!D301:I301</xm:f>
              <xm:sqref>J301</xm:sqref>
            </x14:sparkline>
            <x14:sparkline>
              <xm:f>'AF SODECI'!C302:H302</xm:f>
              <xm:sqref>I302</xm:sqref>
            </x14:sparkline>
            <x14:sparkline>
              <xm:f>'AF SODECI'!D302:I302</xm:f>
              <xm:sqref>J302</xm:sqref>
            </x14:sparkline>
            <x14:sparkline>
              <xm:f>'AF SODECI'!C303:H303</xm:f>
              <xm:sqref>I303</xm:sqref>
            </x14:sparkline>
            <x14:sparkline>
              <xm:f>'AF SODECI'!D303:I303</xm:f>
              <xm:sqref>J303</xm:sqref>
            </x14:sparkline>
            <x14:sparkline>
              <xm:f>'AF SODECI'!C304:H304</xm:f>
              <xm:sqref>I304</xm:sqref>
            </x14:sparkline>
            <x14:sparkline>
              <xm:f>'AF SODECI'!D304:I304</xm:f>
              <xm:sqref>J304</xm:sqref>
            </x14:sparkline>
            <x14:sparkline>
              <xm:f>'AF SODECI'!C305:H305</xm:f>
              <xm:sqref>I305</xm:sqref>
            </x14:sparkline>
            <x14:sparkline>
              <xm:f>'AF SODECI'!D305:I305</xm:f>
              <xm:sqref>J305</xm:sqref>
            </x14:sparkline>
            <x14:sparkline>
              <xm:f>'AF SODECI'!C306:H306</xm:f>
              <xm:sqref>I306</xm:sqref>
            </x14:sparkline>
            <x14:sparkline>
              <xm:f>'AF SODECI'!D306:I306</xm:f>
              <xm:sqref>J306</xm:sqref>
            </x14:sparkline>
            <x14:sparkline>
              <xm:f>'AF SODECI'!C307:H307</xm:f>
              <xm:sqref>I307</xm:sqref>
            </x14:sparkline>
            <x14:sparkline>
              <xm:f>'AF SODECI'!D307:I307</xm:f>
              <xm:sqref>J307</xm:sqref>
            </x14:sparkline>
            <x14:sparkline>
              <xm:f>'AF SODECI'!C308:H308</xm:f>
              <xm:sqref>I308</xm:sqref>
            </x14:sparkline>
            <x14:sparkline>
              <xm:f>'AF SODECI'!D308:I308</xm:f>
              <xm:sqref>J308</xm:sqref>
            </x14:sparkline>
            <x14:sparkline>
              <xm:f>'AF SODECI'!C309:H309</xm:f>
              <xm:sqref>I309</xm:sqref>
            </x14:sparkline>
            <x14:sparkline>
              <xm:f>'AF SODECI'!D309:I309</xm:f>
              <xm:sqref>J309</xm:sqref>
            </x14:sparkline>
            <x14:sparkline>
              <xm:f>'AF SODECI'!C310:H310</xm:f>
              <xm:sqref>I310</xm:sqref>
            </x14:sparkline>
            <x14:sparkline>
              <xm:f>'AF SODECI'!D310:I310</xm:f>
              <xm:sqref>J310</xm:sqref>
            </x14:sparkline>
            <x14:sparkline>
              <xm:f>'AF SODECI'!C311:H311</xm:f>
              <xm:sqref>I311</xm:sqref>
            </x14:sparkline>
            <x14:sparkline>
              <xm:f>'AF SODECI'!D311:I311</xm:f>
              <xm:sqref>J311</xm:sqref>
            </x14:sparkline>
            <x14:sparkline>
              <xm:f>'AF SODECI'!C312:H312</xm:f>
              <xm:sqref>I312</xm:sqref>
            </x14:sparkline>
            <x14:sparkline>
              <xm:f>'AF SODECI'!D312:I312</xm:f>
              <xm:sqref>J312</xm:sqref>
            </x14:sparkline>
            <x14:sparkline>
              <xm:f>'AF SODECI'!C313:H313</xm:f>
              <xm:sqref>I313</xm:sqref>
            </x14:sparkline>
            <x14:sparkline>
              <xm:f>'AF SODECI'!D313:I313</xm:f>
              <xm:sqref>J313</xm:sqref>
            </x14:sparkline>
            <x14:sparkline>
              <xm:f>'AF SODECI'!C314:H314</xm:f>
              <xm:sqref>I314</xm:sqref>
            </x14:sparkline>
            <x14:sparkline>
              <xm:f>'AF SODECI'!D314:I314</xm:f>
              <xm:sqref>J314</xm:sqref>
            </x14:sparkline>
          </x14:sparklines>
        </x14:sparklineGroup>
        <x14:sparklineGroup displayEmptyCellsAs="gap" high="1" xr2:uid="{60EF3429-85CA-4EB0-9132-F02B9AC827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SODECI'!D318:H318</xm:f>
              <xm:sqref>I318</xm:sqref>
            </x14:sparkline>
            <x14:sparkline>
              <xm:f>'AF SODECI'!E318:I318</xm:f>
              <xm:sqref>J318</xm:sqref>
            </x14:sparkline>
            <x14:sparkline>
              <xm:f>'AF SODECI'!D319:H319</xm:f>
              <xm:sqref>I319</xm:sqref>
            </x14:sparkline>
            <x14:sparkline>
              <xm:f>'AF SODECI'!E319:I319</xm:f>
              <xm:sqref>J319</xm:sqref>
            </x14:sparkline>
            <x14:sparkline>
              <xm:f>'AF SODECI'!D320:H320</xm:f>
              <xm:sqref>I320</xm:sqref>
            </x14:sparkline>
            <x14:sparkline>
              <xm:f>'AF SODECI'!E320:I320</xm:f>
              <xm:sqref>J320</xm:sqref>
            </x14:sparkline>
            <x14:sparkline>
              <xm:f>'AF SODECI'!D321:H321</xm:f>
              <xm:sqref>I321</xm:sqref>
            </x14:sparkline>
            <x14:sparkline>
              <xm:f>'AF SODECI'!E321:I321</xm:f>
              <xm:sqref>J321</xm:sqref>
            </x14:sparkline>
            <x14:sparkline>
              <xm:f>'AF SODECI'!D322:H322</xm:f>
              <xm:sqref>I322</xm:sqref>
            </x14:sparkline>
            <x14:sparkline>
              <xm:f>'AF SODECI'!E322:I322</xm:f>
              <xm:sqref>J322</xm:sqref>
            </x14:sparkline>
            <x14:sparkline>
              <xm:f>'AF SODECI'!D323:H323</xm:f>
              <xm:sqref>I323</xm:sqref>
            </x14:sparkline>
            <x14:sparkline>
              <xm:f>'AF SODECI'!E323:I323</xm:f>
              <xm:sqref>J323</xm:sqref>
            </x14:sparkline>
            <x14:sparkline>
              <xm:f>'AF SODECI'!D324:H324</xm:f>
              <xm:sqref>I324</xm:sqref>
            </x14:sparkline>
            <x14:sparkline>
              <xm:f>'AF SODECI'!E324:I324</xm:f>
              <xm:sqref>J324</xm:sqref>
            </x14:sparkline>
            <x14:sparkline>
              <xm:f>'AF SODECI'!D325:H325</xm:f>
              <xm:sqref>I325</xm:sqref>
            </x14:sparkline>
            <x14:sparkline>
              <xm:f>'AF SODECI'!E325:I325</xm:f>
              <xm:sqref>J325</xm:sqref>
            </x14:sparkline>
            <x14:sparkline>
              <xm:f>'AF SODECI'!D326:H326</xm:f>
              <xm:sqref>I326</xm:sqref>
            </x14:sparkline>
            <x14:sparkline>
              <xm:f>'AF SODECI'!E326:I326</xm:f>
              <xm:sqref>J326</xm:sqref>
            </x14:sparkline>
            <x14:sparkline>
              <xm:f>'AF SODECI'!D327:H327</xm:f>
              <xm:sqref>I327</xm:sqref>
            </x14:sparkline>
            <x14:sparkline>
              <xm:f>'AF SODECI'!E327:I327</xm:f>
              <xm:sqref>J327</xm:sqref>
            </x14:sparkline>
            <x14:sparkline>
              <xm:f>'AF SODECI'!D328:H328</xm:f>
              <xm:sqref>I328</xm:sqref>
            </x14:sparkline>
            <x14:sparkline>
              <xm:f>'AF SODECI'!E328:I328</xm:f>
              <xm:sqref>J328</xm:sqref>
            </x14:sparkline>
            <x14:sparkline>
              <xm:f>'AF SODECI'!D329:H329</xm:f>
              <xm:sqref>I329</xm:sqref>
            </x14:sparkline>
            <x14:sparkline>
              <xm:f>'AF SODECI'!E329:I329</xm:f>
              <xm:sqref>J329</xm:sqref>
            </x14:sparkline>
            <x14:sparkline>
              <xm:f>'AF SODECI'!D330:H330</xm:f>
              <xm:sqref>I330</xm:sqref>
            </x14:sparkline>
            <x14:sparkline>
              <xm:f>'AF SODECI'!E330:I330</xm:f>
              <xm:sqref>J330</xm:sqref>
            </x14:sparkline>
            <x14:sparkline>
              <xm:f>'AF SODECI'!D331:H331</xm:f>
              <xm:sqref>I331</xm:sqref>
            </x14:sparkline>
            <x14:sparkline>
              <xm:f>'AF SODECI'!E331:I331</xm:f>
              <xm:sqref>J331</xm:sqref>
            </x14:sparkline>
            <x14:sparkline>
              <xm:f>'AF SODECI'!D332:H332</xm:f>
              <xm:sqref>I332</xm:sqref>
            </x14:sparkline>
            <x14:sparkline>
              <xm:f>'AF SODECI'!E332:I332</xm:f>
              <xm:sqref>J332</xm:sqref>
            </x14:sparkline>
            <x14:sparkline>
              <xm:f>'AF SODECI'!D333:H333</xm:f>
              <xm:sqref>I333</xm:sqref>
            </x14:sparkline>
            <x14:sparkline>
              <xm:f>'AF SODECI'!E333:I333</xm:f>
              <xm:sqref>J333</xm:sqref>
            </x14:sparkline>
            <x14:sparkline>
              <xm:f>'AF SODECI'!D334:H334</xm:f>
              <xm:sqref>I334</xm:sqref>
            </x14:sparkline>
            <x14:sparkline>
              <xm:f>'AF SODECI'!E334:I334</xm:f>
              <xm:sqref>J334</xm:sqref>
            </x14:sparkline>
            <x14:sparkline>
              <xm:f>'AF SODECI'!D335:H335</xm:f>
              <xm:sqref>I335</xm:sqref>
            </x14:sparkline>
            <x14:sparkline>
              <xm:f>'AF SODECI'!E335:I335</xm:f>
              <xm:sqref>J335</xm:sqref>
            </x14:sparkline>
            <x14:sparkline>
              <xm:f>'AF SODECI'!D336:H336</xm:f>
              <xm:sqref>I336</xm:sqref>
            </x14:sparkline>
            <x14:sparkline>
              <xm:f>'AF SODECI'!E336:I336</xm:f>
              <xm:sqref>J336</xm:sqref>
            </x14:sparkline>
            <x14:sparkline>
              <xm:f>'AF SODECI'!D337:H337</xm:f>
              <xm:sqref>I337</xm:sqref>
            </x14:sparkline>
            <x14:sparkline>
              <xm:f>'AF SODECI'!E337:I337</xm:f>
              <xm:sqref>J337</xm:sqref>
            </x14:sparkline>
            <x14:sparkline>
              <xm:f>'AF SODECI'!D338:H338</xm:f>
              <xm:sqref>I338</xm:sqref>
            </x14:sparkline>
            <x14:sparkline>
              <xm:f>'AF SODECI'!E338:I338</xm:f>
              <xm:sqref>J338</xm:sqref>
            </x14:sparkline>
            <x14:sparkline>
              <xm:f>'AF SODECI'!D339:H339</xm:f>
              <xm:sqref>I339</xm:sqref>
            </x14:sparkline>
            <x14:sparkline>
              <xm:f>'AF SODECI'!E339:I339</xm:f>
              <xm:sqref>J339</xm:sqref>
            </x14:sparkline>
            <x14:sparkline>
              <xm:f>'AF SODECI'!D340:H340</xm:f>
              <xm:sqref>I340</xm:sqref>
            </x14:sparkline>
            <x14:sparkline>
              <xm:f>'AF SODECI'!E340:I340</xm:f>
              <xm:sqref>J340</xm:sqref>
            </x14:sparkline>
            <x14:sparkline>
              <xm:f>'AF SODECI'!D341:H341</xm:f>
              <xm:sqref>I341</xm:sqref>
            </x14:sparkline>
            <x14:sparkline>
              <xm:f>'AF SODECI'!E341:I341</xm:f>
              <xm:sqref>J341</xm:sqref>
            </x14:sparkline>
            <x14:sparkline>
              <xm:f>'AF SODECI'!D342:H342</xm:f>
              <xm:sqref>I342</xm:sqref>
            </x14:sparkline>
            <x14:sparkline>
              <xm:f>'AF SODECI'!E342:I342</xm:f>
              <xm:sqref>J342</xm:sqref>
            </x14:sparkline>
            <x14:sparkline>
              <xm:f>'AF SODECI'!D343:H343</xm:f>
              <xm:sqref>I343</xm:sqref>
            </x14:sparkline>
            <x14:sparkline>
              <xm:f>'AF SODECI'!E343:I343</xm:f>
              <xm:sqref>J343</xm:sqref>
            </x14:sparkline>
            <x14:sparkline>
              <xm:f>'AF SODECI'!D344:H344</xm:f>
              <xm:sqref>I344</xm:sqref>
            </x14:sparkline>
            <x14:sparkline>
              <xm:f>'AF SODECI'!E344:I344</xm:f>
              <xm:sqref>J344</xm:sqref>
            </x14:sparkline>
            <x14:sparkline>
              <xm:f>'AF SODECI'!D345:H345</xm:f>
              <xm:sqref>I345</xm:sqref>
            </x14:sparkline>
            <x14:sparkline>
              <xm:f>'AF SODECI'!E345:I345</xm:f>
              <xm:sqref>J345</xm:sqref>
            </x14:sparkline>
            <x14:sparkline>
              <xm:f>'AF SODECI'!D346:H346</xm:f>
              <xm:sqref>I346</xm:sqref>
            </x14:sparkline>
            <x14:sparkline>
              <xm:f>'AF SODECI'!E346:I346</xm:f>
              <xm:sqref>J346</xm:sqref>
            </x14:sparkline>
            <x14:sparkline>
              <xm:f>'AF SODECI'!D347:H347</xm:f>
              <xm:sqref>I347</xm:sqref>
            </x14:sparkline>
            <x14:sparkline>
              <xm:f>'AF SODECI'!E347:I347</xm:f>
              <xm:sqref>J347</xm:sqref>
            </x14:sparkline>
            <x14:sparkline>
              <xm:f>'AF SODECI'!D348:H348</xm:f>
              <xm:sqref>I348</xm:sqref>
            </x14:sparkline>
            <x14:sparkline>
              <xm:f>'AF SODECI'!E348:I348</xm:f>
              <xm:sqref>J348</xm:sqref>
            </x14:sparkline>
            <x14:sparkline>
              <xm:f>'AF SODECI'!D349:H349</xm:f>
              <xm:sqref>I349</xm:sqref>
            </x14:sparkline>
            <x14:sparkline>
              <xm:f>'AF SODECI'!E349:I349</xm:f>
              <xm:sqref>J349</xm:sqref>
            </x14:sparkline>
            <x14:sparkline>
              <xm:f>'AF SODECI'!D350:H350</xm:f>
              <xm:sqref>I350</xm:sqref>
            </x14:sparkline>
            <x14:sparkline>
              <xm:f>'AF SODECI'!E350:I350</xm:f>
              <xm:sqref>J350</xm:sqref>
            </x14:sparkline>
            <x14:sparkline>
              <xm:f>'AF SODECI'!D351:H351</xm:f>
              <xm:sqref>I351</xm:sqref>
            </x14:sparkline>
            <x14:sparkline>
              <xm:f>'AF SODECI'!E351:I351</xm:f>
              <xm:sqref>J351</xm:sqref>
            </x14:sparkline>
            <x14:sparkline>
              <xm:f>'AF SODECI'!D352:H352</xm:f>
              <xm:sqref>I352</xm:sqref>
            </x14:sparkline>
            <x14:sparkline>
              <xm:f>'AF SODECI'!E352:I352</xm:f>
              <xm:sqref>J352</xm:sqref>
            </x14:sparkline>
            <x14:sparkline>
              <xm:f>'AF SODECI'!D353:H353</xm:f>
              <xm:sqref>I353</xm:sqref>
            </x14:sparkline>
            <x14:sparkline>
              <xm:f>'AF SODECI'!E353:I353</xm:f>
              <xm:sqref>J353</xm:sqref>
            </x14:sparkline>
            <x14:sparkline>
              <xm:f>'AF SODECI'!D354:H354</xm:f>
              <xm:sqref>I354</xm:sqref>
            </x14:sparkline>
            <x14:sparkline>
              <xm:f>'AF SODECI'!E354:I354</xm:f>
              <xm:sqref>J354</xm:sqref>
            </x14:sparkline>
            <x14:sparkline>
              <xm:f>'AF SODECI'!D355:H355</xm:f>
              <xm:sqref>I355</xm:sqref>
            </x14:sparkline>
            <x14:sparkline>
              <xm:f>'AF SODECI'!E355:I355</xm:f>
              <xm:sqref>J355</xm:sqref>
            </x14:sparkline>
            <x14:sparkline>
              <xm:f>'AF SODECI'!D356:H356</xm:f>
              <xm:sqref>I356</xm:sqref>
            </x14:sparkline>
            <x14:sparkline>
              <xm:f>'AF SODECI'!E356:I356</xm:f>
              <xm:sqref>J356</xm:sqref>
            </x14:sparkline>
            <x14:sparkline>
              <xm:f>'AF SODECI'!D357:H357</xm:f>
              <xm:sqref>I357</xm:sqref>
            </x14:sparkline>
            <x14:sparkline>
              <xm:f>'AF SODECI'!E357:I357</xm:f>
              <xm:sqref>J357</xm:sqref>
            </x14:sparkline>
            <x14:sparkline>
              <xm:f>'AF SODECI'!D358:H358</xm:f>
              <xm:sqref>I358</xm:sqref>
            </x14:sparkline>
            <x14:sparkline>
              <xm:f>'AF SODECI'!E358:I358</xm:f>
              <xm:sqref>J358</xm:sqref>
            </x14:sparkline>
            <x14:sparkline>
              <xm:f>'AF SODECI'!D359:H359</xm:f>
              <xm:sqref>I359</xm:sqref>
            </x14:sparkline>
            <x14:sparkline>
              <xm:f>'AF SODECI'!E359:I359</xm:f>
              <xm:sqref>J359</xm:sqref>
            </x14:sparkline>
            <x14:sparkline>
              <xm:f>'AF SODECI'!D360:H360</xm:f>
              <xm:sqref>I360</xm:sqref>
            </x14:sparkline>
            <x14:sparkline>
              <xm:f>'AF SODECI'!E360:I360</xm:f>
              <xm:sqref>J360</xm:sqref>
            </x14:sparkline>
            <x14:sparkline>
              <xm:f>'AF SODECI'!D361:H361</xm:f>
              <xm:sqref>I361</xm:sqref>
            </x14:sparkline>
            <x14:sparkline>
              <xm:f>'AF SODECI'!E361:I361</xm:f>
              <xm:sqref>J361</xm:sqref>
            </x14:sparkline>
            <x14:sparkline>
              <xm:f>'AF SODECI'!D362:H362</xm:f>
              <xm:sqref>I362</xm:sqref>
            </x14:sparkline>
            <x14:sparkline>
              <xm:f>'AF SODECI'!E362:I362</xm:f>
              <xm:sqref>J362</xm:sqref>
            </x14:sparkline>
            <x14:sparkline>
              <xm:f>'AF SODECI'!D363:H363</xm:f>
              <xm:sqref>I363</xm:sqref>
            </x14:sparkline>
            <x14:sparkline>
              <xm:f>'AF SODECI'!E363:I363</xm:f>
              <xm:sqref>J363</xm:sqref>
            </x14:sparkline>
            <x14:sparkline>
              <xm:f>'AF SODECI'!D364:H364</xm:f>
              <xm:sqref>I364</xm:sqref>
            </x14:sparkline>
            <x14:sparkline>
              <xm:f>'AF SODECI'!E364:I364</xm:f>
              <xm:sqref>J364</xm:sqref>
            </x14:sparkline>
            <x14:sparkline>
              <xm:f>'AF SODECI'!D365:H365</xm:f>
              <xm:sqref>I365</xm:sqref>
            </x14:sparkline>
            <x14:sparkline>
              <xm:f>'AF SODECI'!E365:I365</xm:f>
              <xm:sqref>J365</xm:sqref>
            </x14:sparkline>
            <x14:sparkline>
              <xm:f>'AF SODECI'!D366:H366</xm:f>
              <xm:sqref>I366</xm:sqref>
            </x14:sparkline>
            <x14:sparkline>
              <xm:f>'AF SODECI'!E366:I366</xm:f>
              <xm:sqref>J366</xm:sqref>
            </x14:sparkline>
            <x14:sparkline>
              <xm:f>'AF SODECI'!D367:H367</xm:f>
              <xm:sqref>I367</xm:sqref>
            </x14:sparkline>
            <x14:sparkline>
              <xm:f>'AF SODECI'!E367:I367</xm:f>
              <xm:sqref>J367</xm:sqref>
            </x14:sparkline>
            <x14:sparkline>
              <xm:f>'AF SODECI'!D368:H368</xm:f>
              <xm:sqref>I368</xm:sqref>
            </x14:sparkline>
            <x14:sparkline>
              <xm:f>'AF SODECI'!E368:I368</xm:f>
              <xm:sqref>J368</xm:sqref>
            </x14:sparkline>
          </x14:sparklines>
        </x14:sparklineGroup>
        <x14:sparklineGroup displayEmptyCellsAs="gap" high="1" xr2:uid="{FBCE7CFD-F704-4517-AB2F-245905B4CC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SODECI'!C376:H376</xm:f>
              <xm:sqref>I376</xm:sqref>
            </x14:sparkline>
            <x14:sparkline>
              <xm:f>'AF SODECI'!D376:I376</xm:f>
              <xm:sqref>J376</xm:sqref>
            </x14:sparkline>
            <x14:sparkline>
              <xm:f>'AF SODECI'!C377:H377</xm:f>
              <xm:sqref>I377</xm:sqref>
            </x14:sparkline>
            <x14:sparkline>
              <xm:f>'AF SODECI'!D377:I377</xm:f>
              <xm:sqref>J377</xm:sqref>
            </x14:sparkline>
            <x14:sparkline>
              <xm:f>'AF SODECI'!C378:H378</xm:f>
              <xm:sqref>I378</xm:sqref>
            </x14:sparkline>
            <x14:sparkline>
              <xm:f>'AF SODECI'!D378:I378</xm:f>
              <xm:sqref>J378</xm:sqref>
            </x14:sparkline>
            <x14:sparkline>
              <xm:f>'AF SODECI'!C379:H379</xm:f>
              <xm:sqref>I379</xm:sqref>
            </x14:sparkline>
            <x14:sparkline>
              <xm:f>'AF SODECI'!D379:I379</xm:f>
              <xm:sqref>J379</xm:sqref>
            </x14:sparkline>
            <x14:sparkline>
              <xm:f>'AF SODECI'!C380:H380</xm:f>
              <xm:sqref>I380</xm:sqref>
            </x14:sparkline>
            <x14:sparkline>
              <xm:f>'AF SODECI'!D380:I380</xm:f>
              <xm:sqref>J380</xm:sqref>
            </x14:sparkline>
            <x14:sparkline>
              <xm:f>'AF SODECI'!C381:H381</xm:f>
              <xm:sqref>I381</xm:sqref>
            </x14:sparkline>
            <x14:sparkline>
              <xm:f>'AF SODECI'!D381:I381</xm:f>
              <xm:sqref>J381</xm:sqref>
            </x14:sparkline>
            <x14:sparkline>
              <xm:f>'AF SODECI'!C382:H382</xm:f>
              <xm:sqref>I382</xm:sqref>
            </x14:sparkline>
            <x14:sparkline>
              <xm:f>'AF SODECI'!D382:I382</xm:f>
              <xm:sqref>J382</xm:sqref>
            </x14:sparkline>
            <x14:sparkline>
              <xm:f>'AF SODECI'!C383:H383</xm:f>
              <xm:sqref>I383</xm:sqref>
            </x14:sparkline>
            <x14:sparkline>
              <xm:f>'AF SODECI'!D383:I383</xm:f>
              <xm:sqref>J383</xm:sqref>
            </x14:sparkline>
            <x14:sparkline>
              <xm:f>'AF SODECI'!C384:H384</xm:f>
              <xm:sqref>I384</xm:sqref>
            </x14:sparkline>
            <x14:sparkline>
              <xm:f>'AF SODECI'!D384:I384</xm:f>
              <xm:sqref>J384</xm:sqref>
            </x14:sparkline>
            <x14:sparkline>
              <xm:f>'AF SODECI'!C385:H385</xm:f>
              <xm:sqref>I385</xm:sqref>
            </x14:sparkline>
            <x14:sparkline>
              <xm:f>'AF SODECI'!D385:I385</xm:f>
              <xm:sqref>J385</xm:sqref>
            </x14:sparkline>
            <x14:sparkline>
              <xm:f>'AF SODECI'!C386:H386</xm:f>
              <xm:sqref>I386</xm:sqref>
            </x14:sparkline>
            <x14:sparkline>
              <xm:f>'AF SODECI'!D386:I386</xm:f>
              <xm:sqref>J386</xm:sqref>
            </x14:sparkline>
            <x14:sparkline>
              <xm:f>'AF SODECI'!C387:H387</xm:f>
              <xm:sqref>I387</xm:sqref>
            </x14:sparkline>
            <x14:sparkline>
              <xm:f>'AF SODECI'!D387:I387</xm:f>
              <xm:sqref>J387</xm:sqref>
            </x14:sparkline>
            <x14:sparkline>
              <xm:f>'AF SODECI'!C388:H388</xm:f>
              <xm:sqref>I388</xm:sqref>
            </x14:sparkline>
            <x14:sparkline>
              <xm:f>'AF SODECI'!D388:I388</xm:f>
              <xm:sqref>J388</xm:sqref>
            </x14:sparkline>
            <x14:sparkline>
              <xm:f>'AF SODECI'!C389:H389</xm:f>
              <xm:sqref>I389</xm:sqref>
            </x14:sparkline>
            <x14:sparkline>
              <xm:f>'AF SODECI'!D389:I389</xm:f>
              <xm:sqref>J389</xm:sqref>
            </x14:sparkline>
            <x14:sparkline>
              <xm:f>'AF SODECI'!C390:H390</xm:f>
              <xm:sqref>I390</xm:sqref>
            </x14:sparkline>
            <x14:sparkline>
              <xm:f>'AF SODECI'!D390:I390</xm:f>
              <xm:sqref>J390</xm:sqref>
            </x14:sparkline>
            <x14:sparkline>
              <xm:f>'AF SODECI'!C391:H391</xm:f>
              <xm:sqref>I391</xm:sqref>
            </x14:sparkline>
            <x14:sparkline>
              <xm:f>'AF SODECI'!D391:I391</xm:f>
              <xm:sqref>J391</xm:sqref>
            </x14:sparkline>
            <x14:sparkline>
              <xm:f>'AF SODECI'!C392:H392</xm:f>
              <xm:sqref>I392</xm:sqref>
            </x14:sparkline>
            <x14:sparkline>
              <xm:f>'AF SODECI'!D392:I392</xm:f>
              <xm:sqref>J392</xm:sqref>
            </x14:sparkline>
            <x14:sparkline>
              <xm:f>'AF SODECI'!C393:H393</xm:f>
              <xm:sqref>I393</xm:sqref>
            </x14:sparkline>
            <x14:sparkline>
              <xm:f>'AF SODECI'!D393:I393</xm:f>
              <xm:sqref>J393</xm:sqref>
            </x14:sparkline>
            <x14:sparkline>
              <xm:f>'AF SODECI'!C394:H394</xm:f>
              <xm:sqref>I394</xm:sqref>
            </x14:sparkline>
            <x14:sparkline>
              <xm:f>'AF SODECI'!D394:I394</xm:f>
              <xm:sqref>J394</xm:sqref>
            </x14:sparkline>
            <x14:sparkline>
              <xm:f>'AF SODECI'!C395:H395</xm:f>
              <xm:sqref>I395</xm:sqref>
            </x14:sparkline>
            <x14:sparkline>
              <xm:f>'AF SODECI'!D395:I395</xm:f>
              <xm:sqref>J395</xm:sqref>
            </x14:sparkline>
            <x14:sparkline>
              <xm:f>'AF SODECI'!C396:H396</xm:f>
              <xm:sqref>I396</xm:sqref>
            </x14:sparkline>
            <x14:sparkline>
              <xm:f>'AF SODECI'!D396:I396</xm:f>
              <xm:sqref>J396</xm:sqref>
            </x14:sparkline>
            <x14:sparkline>
              <xm:f>'AF SODECI'!C397:H397</xm:f>
              <xm:sqref>I397</xm:sqref>
            </x14:sparkline>
            <x14:sparkline>
              <xm:f>'AF SODECI'!D397:I397</xm:f>
              <xm:sqref>J397</xm:sqref>
            </x14:sparkline>
            <x14:sparkline>
              <xm:f>'AF SODECI'!C398:H398</xm:f>
              <xm:sqref>I398</xm:sqref>
            </x14:sparkline>
            <x14:sparkline>
              <xm:f>'AF SODECI'!D398:I398</xm:f>
              <xm:sqref>J398</xm:sqref>
            </x14:sparkline>
            <x14:sparkline>
              <xm:f>'AF SODECI'!C399:H399</xm:f>
              <xm:sqref>I399</xm:sqref>
            </x14:sparkline>
            <x14:sparkline>
              <xm:f>'AF SODECI'!D399:I399</xm:f>
              <xm:sqref>J399</xm:sqref>
            </x14:sparkline>
            <x14:sparkline>
              <xm:f>'AF SODECI'!C400:H400</xm:f>
              <xm:sqref>I400</xm:sqref>
            </x14:sparkline>
            <x14:sparkline>
              <xm:f>'AF SODECI'!D400:I400</xm:f>
              <xm:sqref>J400</xm:sqref>
            </x14:sparkline>
            <x14:sparkline>
              <xm:f>'AF SODECI'!C401:H401</xm:f>
              <xm:sqref>I401</xm:sqref>
            </x14:sparkline>
            <x14:sparkline>
              <xm:f>'AF SODECI'!D401:I401</xm:f>
              <xm:sqref>J401</xm:sqref>
            </x14:sparkline>
            <x14:sparkline>
              <xm:f>'AF SODECI'!C402:H402</xm:f>
              <xm:sqref>I402</xm:sqref>
            </x14:sparkline>
            <x14:sparkline>
              <xm:f>'AF SODECI'!D402:I402</xm:f>
              <xm:sqref>J402</xm:sqref>
            </x14:sparkline>
            <x14:sparkline>
              <xm:f>'AF SODECI'!C403:H403</xm:f>
              <xm:sqref>I403</xm:sqref>
            </x14:sparkline>
            <x14:sparkline>
              <xm:f>'AF SODECI'!D403:I403</xm:f>
              <xm:sqref>J403</xm:sqref>
            </x14:sparkline>
            <x14:sparkline>
              <xm:f>'AF SODECI'!C404:H404</xm:f>
              <xm:sqref>I404</xm:sqref>
            </x14:sparkline>
            <x14:sparkline>
              <xm:f>'AF SODECI'!D404:I404</xm:f>
              <xm:sqref>J404</xm:sqref>
            </x14:sparkline>
            <x14:sparkline>
              <xm:f>'AF SODECI'!C405:H405</xm:f>
              <xm:sqref>I405</xm:sqref>
            </x14:sparkline>
            <x14:sparkline>
              <xm:f>'AF SODECI'!D405:I405</xm:f>
              <xm:sqref>J405</xm:sqref>
            </x14:sparkline>
            <x14:sparkline>
              <xm:f>'AF SODECI'!C406:H406</xm:f>
              <xm:sqref>I406</xm:sqref>
            </x14:sparkline>
            <x14:sparkline>
              <xm:f>'AF SODECI'!D406:I406</xm:f>
              <xm:sqref>J406</xm:sqref>
            </x14:sparkline>
            <x14:sparkline>
              <xm:f>'AF SODECI'!C407:H407</xm:f>
              <xm:sqref>I407</xm:sqref>
            </x14:sparkline>
            <x14:sparkline>
              <xm:f>'AF SODECI'!D407:I407</xm:f>
              <xm:sqref>J407</xm:sqref>
            </x14:sparkline>
            <x14:sparkline>
              <xm:f>'AF SODECI'!C408:H408</xm:f>
              <xm:sqref>I408</xm:sqref>
            </x14:sparkline>
            <x14:sparkline>
              <xm:f>'AF SODECI'!D408:I408</xm:f>
              <xm:sqref>J408</xm:sqref>
            </x14:sparkline>
            <x14:sparkline>
              <xm:f>'AF SODECI'!C409:H409</xm:f>
              <xm:sqref>I409</xm:sqref>
            </x14:sparkline>
            <x14:sparkline>
              <xm:f>'AF SODECI'!D409:I409</xm:f>
              <xm:sqref>J409</xm:sqref>
            </x14:sparkline>
            <x14:sparkline>
              <xm:f>'AF SODECI'!C410:H410</xm:f>
              <xm:sqref>I410</xm:sqref>
            </x14:sparkline>
            <x14:sparkline>
              <xm:f>'AF SODECI'!D410:I410</xm:f>
              <xm:sqref>J410</xm:sqref>
            </x14:sparkline>
            <x14:sparkline>
              <xm:f>'AF SODECI'!C411:H411</xm:f>
              <xm:sqref>I411</xm:sqref>
            </x14:sparkline>
            <x14:sparkline>
              <xm:f>'AF SODECI'!D411:I411</xm:f>
              <xm:sqref>J411</xm:sqref>
            </x14:sparkline>
            <x14:sparkline>
              <xm:f>'AF SODECI'!C412:H412</xm:f>
              <xm:sqref>I412</xm:sqref>
            </x14:sparkline>
            <x14:sparkline>
              <xm:f>'AF SODECI'!D412:I412</xm:f>
              <xm:sqref>J412</xm:sqref>
            </x14:sparkline>
            <x14:sparkline>
              <xm:f>'AF SODECI'!C413:H413</xm:f>
              <xm:sqref>I413</xm:sqref>
            </x14:sparkline>
            <x14:sparkline>
              <xm:f>'AF SODECI'!D413:I413</xm:f>
              <xm:sqref>J413</xm:sqref>
            </x14:sparkline>
            <x14:sparkline>
              <xm:f>'AF SODECI'!C414:H414</xm:f>
              <xm:sqref>I414</xm:sqref>
            </x14:sparkline>
            <x14:sparkline>
              <xm:f>'AF SODECI'!D414:I414</xm:f>
              <xm:sqref>J414</xm:sqref>
            </x14:sparkline>
            <x14:sparkline>
              <xm:f>'AF SODECI'!C415:H415</xm:f>
              <xm:sqref>I415</xm:sqref>
            </x14:sparkline>
            <x14:sparkline>
              <xm:f>'AF SODECI'!D415:I415</xm:f>
              <xm:sqref>J415</xm:sqref>
            </x14:sparkline>
            <x14:sparkline>
              <xm:f>'AF SODECI'!C416:H416</xm:f>
              <xm:sqref>I416</xm:sqref>
            </x14:sparkline>
            <x14:sparkline>
              <xm:f>'AF SODECI'!D416:I416</xm:f>
              <xm:sqref>J416</xm:sqref>
            </x14:sparkline>
            <x14:sparkline>
              <xm:f>'AF SODECI'!C417:H417</xm:f>
              <xm:sqref>I417</xm:sqref>
            </x14:sparkline>
            <x14:sparkline>
              <xm:f>'AF SODECI'!D417:I417</xm:f>
              <xm:sqref>J417</xm:sqref>
            </x14:sparkline>
            <x14:sparkline>
              <xm:f>'AF SODECI'!C418:H418</xm:f>
              <xm:sqref>I418</xm:sqref>
            </x14:sparkline>
            <x14:sparkline>
              <xm:f>'AF SODECI'!D418:I418</xm:f>
              <xm:sqref>J418</xm:sqref>
            </x14:sparkline>
            <x14:sparkline>
              <xm:f>'AF SODECI'!C419:H419</xm:f>
              <xm:sqref>I419</xm:sqref>
            </x14:sparkline>
            <x14:sparkline>
              <xm:f>'AF SODECI'!D419:I419</xm:f>
              <xm:sqref>J419</xm:sqref>
            </x14:sparkline>
            <x14:sparkline>
              <xm:f>'AF SODECI'!C420:H420</xm:f>
              <xm:sqref>I420</xm:sqref>
            </x14:sparkline>
            <x14:sparkline>
              <xm:f>'AF SODECI'!D420:I420</xm:f>
              <xm:sqref>J420</xm:sqref>
            </x14:sparkline>
            <x14:sparkline>
              <xm:f>'AF SODECI'!C421:H421</xm:f>
              <xm:sqref>I421</xm:sqref>
            </x14:sparkline>
            <x14:sparkline>
              <xm:f>'AF SODECI'!D421:I421</xm:f>
              <xm:sqref>J421</xm:sqref>
            </x14:sparkline>
            <x14:sparkline>
              <xm:f>'AF SODECI'!C422:H422</xm:f>
              <xm:sqref>I422</xm:sqref>
            </x14:sparkline>
            <x14:sparkline>
              <xm:f>'AF SODECI'!D422:I422</xm:f>
              <xm:sqref>J422</xm:sqref>
            </x14:sparkline>
            <x14:sparkline>
              <xm:f>'AF SODECI'!C423:H423</xm:f>
              <xm:sqref>I423</xm:sqref>
            </x14:sparkline>
            <x14:sparkline>
              <xm:f>'AF SODECI'!D423:I423</xm:f>
              <xm:sqref>J423</xm:sqref>
            </x14:sparkline>
            <x14:sparkline>
              <xm:f>'AF SODECI'!C424:H424</xm:f>
              <xm:sqref>I424</xm:sqref>
            </x14:sparkline>
            <x14:sparkline>
              <xm:f>'AF SODECI'!D424:I424</xm:f>
              <xm:sqref>J424</xm:sqref>
            </x14:sparkline>
            <x14:sparkline>
              <xm:f>'AF SODECI'!C425:H425</xm:f>
              <xm:sqref>I425</xm:sqref>
            </x14:sparkline>
            <x14:sparkline>
              <xm:f>'AF SODECI'!D425:I425</xm:f>
              <xm:sqref>J425</xm:sqref>
            </x14:sparkline>
            <x14:sparkline>
              <xm:f>'AF SODECI'!C426:H426</xm:f>
              <xm:sqref>I426</xm:sqref>
            </x14:sparkline>
            <x14:sparkline>
              <xm:f>'AF SODECI'!D426:I426</xm:f>
              <xm:sqref>J426</xm:sqref>
            </x14:sparkline>
            <x14:sparkline>
              <xm:f>'AF SODECI'!C427:H427</xm:f>
              <xm:sqref>I427</xm:sqref>
            </x14:sparkline>
            <x14:sparkline>
              <xm:f>'AF SODECI'!D427:I427</xm:f>
              <xm:sqref>J427</xm:sqref>
            </x14:sparkline>
            <x14:sparkline>
              <xm:f>'AF SODECI'!C428:H428</xm:f>
              <xm:sqref>I428</xm:sqref>
            </x14:sparkline>
            <x14:sparkline>
              <xm:f>'AF SODECI'!D428:I428</xm:f>
              <xm:sqref>J428</xm:sqref>
            </x14:sparkline>
            <x14:sparkline>
              <xm:f>'AF SODECI'!C429:H429</xm:f>
              <xm:sqref>I429</xm:sqref>
            </x14:sparkline>
            <x14:sparkline>
              <xm:f>'AF SODECI'!D429:I429</xm:f>
              <xm:sqref>J429</xm:sqref>
            </x14:sparkline>
            <x14:sparkline>
              <xm:f>'AF SODECI'!C430:H430</xm:f>
              <xm:sqref>I430</xm:sqref>
            </x14:sparkline>
            <x14:sparkline>
              <xm:f>'AF SODECI'!D430:I430</xm:f>
              <xm:sqref>J430</xm:sqref>
            </x14:sparkline>
            <x14:sparkline>
              <xm:f>'AF SODECI'!C431:H431</xm:f>
              <xm:sqref>I431</xm:sqref>
            </x14:sparkline>
            <x14:sparkline>
              <xm:f>'AF SODECI'!D431:I431</xm:f>
              <xm:sqref>J431</xm:sqref>
            </x14:sparkline>
            <x14:sparkline>
              <xm:f>'AF SODECI'!C432:H432</xm:f>
              <xm:sqref>I432</xm:sqref>
            </x14:sparkline>
            <x14:sparkline>
              <xm:f>'AF SODECI'!D432:I432</xm:f>
              <xm:sqref>J432</xm:sqref>
            </x14:sparkline>
            <x14:sparkline>
              <xm:f>'AF SODECI'!C433:H433</xm:f>
              <xm:sqref>I433</xm:sqref>
            </x14:sparkline>
            <x14:sparkline>
              <xm:f>'AF SODECI'!D433:I433</xm:f>
              <xm:sqref>J433</xm:sqref>
            </x14:sparkline>
            <x14:sparkline>
              <xm:f>'AF SODECI'!C434:H434</xm:f>
              <xm:sqref>I434</xm:sqref>
            </x14:sparkline>
            <x14:sparkline>
              <xm:f>'AF SODECI'!D434:I434</xm:f>
              <xm:sqref>J434</xm:sqref>
            </x14:sparkline>
            <x14:sparkline>
              <xm:f>'AF SODECI'!C435:H435</xm:f>
              <xm:sqref>I435</xm:sqref>
            </x14:sparkline>
            <x14:sparkline>
              <xm:f>'AF SODECI'!D435:I435</xm:f>
              <xm:sqref>J435</xm:sqref>
            </x14:sparkline>
            <x14:sparkline>
              <xm:f>'AF SODECI'!C436:H436</xm:f>
              <xm:sqref>I436</xm:sqref>
            </x14:sparkline>
            <x14:sparkline>
              <xm:f>'AF SODECI'!D436:I436</xm:f>
              <xm:sqref>J436</xm:sqref>
            </x14:sparkline>
            <x14:sparkline>
              <xm:f>'AF SODECI'!C437:H437</xm:f>
              <xm:sqref>I437</xm:sqref>
            </x14:sparkline>
            <x14:sparkline>
              <xm:f>'AF SODECI'!D437:I437</xm:f>
              <xm:sqref>J437</xm:sqref>
            </x14:sparkline>
            <x14:sparkline>
              <xm:f>'AF SODECI'!C438:H438</xm:f>
              <xm:sqref>I438</xm:sqref>
            </x14:sparkline>
            <x14:sparkline>
              <xm:f>'AF SODECI'!D438:I438</xm:f>
              <xm:sqref>J438</xm:sqref>
            </x14:sparkline>
            <x14:sparkline>
              <xm:f>'AF SODECI'!C439:H439</xm:f>
              <xm:sqref>I439</xm:sqref>
            </x14:sparkline>
            <x14:sparkline>
              <xm:f>'AF SODECI'!D439:I439</xm:f>
              <xm:sqref>J439</xm:sqref>
            </x14:sparkline>
            <x14:sparkline>
              <xm:f>'AF SODECI'!C440:H440</xm:f>
              <xm:sqref>I440</xm:sqref>
            </x14:sparkline>
            <x14:sparkline>
              <xm:f>'AF SODECI'!D440:I440</xm:f>
              <xm:sqref>J440</xm:sqref>
            </x14:sparkline>
            <x14:sparkline>
              <xm:f>'AF SODECI'!C441:H441</xm:f>
              <xm:sqref>I441</xm:sqref>
            </x14:sparkline>
            <x14:sparkline>
              <xm:f>'AF SODECI'!D441:I441</xm:f>
              <xm:sqref>J441</xm:sqref>
            </x14:sparkline>
            <x14:sparkline>
              <xm:f>'AF SODECI'!C442:H442</xm:f>
              <xm:sqref>I442</xm:sqref>
            </x14:sparkline>
            <x14:sparkline>
              <xm:f>'AF SODECI'!D442:I442</xm:f>
              <xm:sqref>J442</xm:sqref>
            </x14:sparkline>
            <x14:sparkline>
              <xm:f>'AF SODECI'!C443:H443</xm:f>
              <xm:sqref>I443</xm:sqref>
            </x14:sparkline>
            <x14:sparkline>
              <xm:f>'AF SODECI'!D443:I443</xm:f>
              <xm:sqref>J443</xm:sqref>
            </x14:sparkline>
            <x14:sparkline>
              <xm:f>'AF SODECI'!C444:H444</xm:f>
              <xm:sqref>I444</xm:sqref>
            </x14:sparkline>
            <x14:sparkline>
              <xm:f>'AF SODECI'!D444:I444</xm:f>
              <xm:sqref>J444</xm:sqref>
            </x14:sparkline>
            <x14:sparkline>
              <xm:f>'AF SODECI'!C445:H445</xm:f>
              <xm:sqref>I445</xm:sqref>
            </x14:sparkline>
            <x14:sparkline>
              <xm:f>'AF SODECI'!D445:I445</xm:f>
              <xm:sqref>J445</xm:sqref>
            </x14:sparkline>
            <x14:sparkline>
              <xm:f>'AF SODECI'!C446:H446</xm:f>
              <xm:sqref>I446</xm:sqref>
            </x14:sparkline>
            <x14:sparkline>
              <xm:f>'AF SODECI'!D446:I446</xm:f>
              <xm:sqref>J446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4 2 B s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4 2 B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g b F g o i k e 4 D g A A A B E A A A A T A B w A R m 9 y b X V s Y X M v U 2 V j d G l v b j E u b S C i G A A o o B Q A A A A A A A A A A A A A A A A A A A A A A A A A A A A r T k 0 u y c z P U w i G 0 I b W A F B L A Q I t A B Q A A g A I A O N g b F g g O B 9 n p A A A A P U A A A A S A A A A A A A A A A A A A A A A A A A A A A B D b 2 5 m a W c v U G F j a 2 F n Z S 5 4 b W x Q S w E C L Q A U A A I A C A D j Y G x Y D 8 r p q 6 Q A A A D p A A A A E w A A A A A A A A A A A A A A A A D w A A A A W 0 N v b n R l b n R f V H l w Z X N d L n h t b F B L A Q I t A B Q A A g A I A O N g b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+ G F H A J O p b S 5 2 h l o R 8 2 E r X A A A A A A I A A A A A A B B m A A A A A Q A A I A A A A K y 2 a G f w 4 e 9 8 4 v c P L M c 6 e V Y b e v U o n d z 9 x M Z / z 0 0 w G O F s A A A A A A 6 A A A A A A g A A I A A A A I Y S G 7 M H 7 z K 0 J / + a G f / O J 5 s D J E P x G T d 4 C 7 4 h z 3 n 8 f f B 3 U A A A A N x c m u 9 4 m j z I x J 7 q w p o b h o m 7 6 U V l 3 I q x / A u c n V r U G D G F s A O j w 8 C m f Y f S Z N 7 W v c u m L D G 8 r e f i W e e F 9 + w a V I l B Q C J c I A P J Q 3 U A O v u E y T O i 3 8 f T Q A A A A O j Z e n x w m K d N n j l 7 M 3 f o y 6 2 8 V P t S f e / z n U d c B L I L j P B T c w 6 w O 1 o N v L j R D g 1 u 7 a I R Q Q K m 3 4 z / L Z 6 S o o d N r m c y 2 P k = < / D a t a M a s h u p > 
</file>

<file path=customXml/itemProps1.xml><?xml version="1.0" encoding="utf-8"?>
<ds:datastoreItem xmlns:ds="http://schemas.openxmlformats.org/officeDocument/2006/customXml" ds:itemID="{DA1C5684-DB4B-461B-861B-EA1127FECA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Clause de non responsabilité</vt:lpstr>
      <vt:lpstr>Données</vt:lpstr>
      <vt:lpstr>Fundamental Analysis</vt:lpstr>
      <vt:lpstr>AF SODECI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1030 G2</dc:creator>
  <cp:lastModifiedBy>Omar DIASSE</cp:lastModifiedBy>
  <dcterms:created xsi:type="dcterms:W3CDTF">2022-12-19T17:27:57Z</dcterms:created>
  <dcterms:modified xsi:type="dcterms:W3CDTF">2024-06-06T16:35:51Z</dcterms:modified>
</cp:coreProperties>
</file>