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C8153716-BDAB-49F1-8F63-A2872361D686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5" i="4" l="1"/>
  <c r="E845" i="4"/>
  <c r="F845" i="4"/>
  <c r="G845" i="4"/>
  <c r="H845" i="4"/>
  <c r="C845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C617" i="4" s="1"/>
  <c r="D238" i="4"/>
  <c r="D617" i="4" s="1"/>
  <c r="E238" i="4"/>
  <c r="E617" i="4" s="1"/>
  <c r="F238" i="4"/>
  <c r="F617" i="4" s="1"/>
  <c r="G238" i="4"/>
  <c r="G617" i="4" s="1"/>
  <c r="H238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G249" i="4"/>
  <c r="F249" i="4"/>
  <c r="E249" i="4"/>
  <c r="D249" i="4"/>
  <c r="C249" i="4"/>
  <c r="H245" i="4"/>
  <c r="G245" i="4"/>
  <c r="F245" i="4"/>
  <c r="E245" i="4"/>
  <c r="D245" i="4"/>
  <c r="C245" i="4"/>
  <c r="C230" i="4"/>
  <c r="C231" i="4" s="1"/>
  <c r="C616" i="4" s="1"/>
  <c r="H228" i="4"/>
  <c r="G228" i="4"/>
  <c r="F228" i="4"/>
  <c r="E228" i="4"/>
  <c r="E566" i="4" s="1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G168" i="4"/>
  <c r="F168" i="4"/>
  <c r="E168" i="4"/>
  <c r="D168" i="4"/>
  <c r="C168" i="4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G137" i="4"/>
  <c r="F137" i="4"/>
  <c r="E137" i="4"/>
  <c r="D137" i="4"/>
  <c r="C137" i="4"/>
  <c r="H134" i="4"/>
  <c r="G134" i="4"/>
  <c r="F134" i="4"/>
  <c r="E134" i="4"/>
  <c r="D134" i="4"/>
  <c r="C134" i="4"/>
  <c r="H124" i="4"/>
  <c r="H63" i="4" s="1"/>
  <c r="G124" i="4"/>
  <c r="G63" i="4" s="1"/>
  <c r="F124" i="4"/>
  <c r="F63" i="4" s="1"/>
  <c r="E124" i="4"/>
  <c r="E63" i="4" s="1"/>
  <c r="D124" i="4"/>
  <c r="D63" i="4" s="1"/>
  <c r="C124" i="4"/>
  <c r="C63" i="4" s="1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G103" i="4"/>
  <c r="F103" i="4"/>
  <c r="E103" i="4"/>
  <c r="D103" i="4"/>
  <c r="C103" i="4"/>
  <c r="H98" i="4"/>
  <c r="G98" i="4"/>
  <c r="F98" i="4"/>
  <c r="E98" i="4"/>
  <c r="D98" i="4"/>
  <c r="C98" i="4"/>
  <c r="F94" i="4"/>
  <c r="E94" i="4"/>
  <c r="D94" i="4"/>
  <c r="C94" i="4"/>
  <c r="H91" i="4"/>
  <c r="H473" i="4" s="1"/>
  <c r="G91" i="4"/>
  <c r="G205" i="4" s="1"/>
  <c r="H87" i="4"/>
  <c r="G87" i="4"/>
  <c r="F87" i="4"/>
  <c r="E87" i="4"/>
  <c r="D87" i="4"/>
  <c r="C87" i="4"/>
  <c r="H84" i="4"/>
  <c r="G84" i="4"/>
  <c r="F84" i="4"/>
  <c r="E84" i="4"/>
  <c r="D84" i="4"/>
  <c r="C84" i="4"/>
  <c r="H77" i="4"/>
  <c r="G77" i="4"/>
  <c r="F77" i="4"/>
  <c r="E77" i="4"/>
  <c r="D77" i="4"/>
  <c r="C77" i="4"/>
  <c r="H72" i="4"/>
  <c r="G72" i="4"/>
  <c r="F72" i="4"/>
  <c r="E72" i="4"/>
  <c r="D72" i="4"/>
  <c r="C72" i="4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H33" i="4" s="1"/>
  <c r="H35" i="4" s="1"/>
  <c r="H39" i="4" s="1"/>
  <c r="H293" i="4" s="1"/>
  <c r="G19" i="4"/>
  <c r="G33" i="4" s="1"/>
  <c r="G35" i="4" s="1"/>
  <c r="G39" i="4" s="1"/>
  <c r="G293" i="4" s="1"/>
  <c r="F19" i="4"/>
  <c r="F33" i="4" s="1"/>
  <c r="F35" i="4" s="1"/>
  <c r="F39" i="4" s="1"/>
  <c r="F683" i="4" s="1"/>
  <c r="E19" i="4"/>
  <c r="E33" i="4" s="1"/>
  <c r="E35" i="4" s="1"/>
  <c r="E39" i="4" s="1"/>
  <c r="E293" i="4" s="1"/>
  <c r="D19" i="4"/>
  <c r="D33" i="4" s="1"/>
  <c r="D35" i="4" s="1"/>
  <c r="D39" i="4" s="1"/>
  <c r="C19" i="4"/>
  <c r="C33" i="4" s="1"/>
  <c r="C35" i="4" s="1"/>
  <c r="C39" i="4" s="1"/>
  <c r="C293" i="4" s="1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F814" i="4" l="1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F682" i="4"/>
  <c r="D683" i="4"/>
  <c r="F681" i="4"/>
  <c r="H682" i="4"/>
  <c r="E681" i="4"/>
  <c r="G682" i="4"/>
  <c r="D681" i="4"/>
  <c r="H683" i="4"/>
  <c r="E682" i="4"/>
  <c r="C681" i="4"/>
  <c r="C690" i="4" s="1"/>
  <c r="G683" i="4"/>
  <c r="D682" i="4"/>
  <c r="C682" i="4"/>
  <c r="C691" i="4" s="1"/>
  <c r="H681" i="4"/>
  <c r="C683" i="4"/>
  <c r="C692" i="4" s="1"/>
  <c r="E683" i="4"/>
  <c r="G681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G227" i="4" s="1"/>
  <c r="F466" i="4"/>
  <c r="H469" i="4"/>
  <c r="H94" i="4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E347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D341" i="4"/>
  <c r="F347" i="4"/>
  <c r="H307" i="4"/>
  <c r="D295" i="4"/>
  <c r="F287" i="4"/>
  <c r="E280" i="4"/>
  <c r="G272" i="4"/>
  <c r="G264" i="4"/>
  <c r="E321" i="4"/>
  <c r="F355" i="4"/>
  <c r="F323" i="4"/>
  <c r="C310" i="4"/>
  <c r="C285" i="4"/>
  <c r="F307" i="4"/>
  <c r="E300" i="4"/>
  <c r="F293" i="4"/>
  <c r="D287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D293" i="4"/>
  <c r="H289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G289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47" i="4"/>
  <c r="H343" i="4"/>
  <c r="H341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D347" i="4"/>
  <c r="E364" i="4"/>
  <c r="C313" i="4"/>
  <c r="C305" i="4"/>
  <c r="C297" i="4"/>
  <c r="C289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F289" i="4"/>
  <c r="H287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47" i="4"/>
  <c r="G343" i="4"/>
  <c r="G341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E289" i="4"/>
  <c r="G287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43" i="4"/>
  <c r="F341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D289" i="4"/>
  <c r="H285" i="4"/>
  <c r="G282" i="4"/>
  <c r="D281" i="4"/>
  <c r="H277" i="4"/>
  <c r="G274" i="4"/>
  <c r="D273" i="4"/>
  <c r="H269" i="4"/>
  <c r="G266" i="4"/>
  <c r="D343" i="4"/>
  <c r="D327" i="4"/>
  <c r="E355" i="4"/>
  <c r="E343" i="4"/>
  <c r="E341" i="4"/>
  <c r="E327" i="4"/>
  <c r="C303" i="4"/>
  <c r="C287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E287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E618" i="4" s="1"/>
  <c r="D227" i="4"/>
  <c r="E99" i="4"/>
  <c r="C125" i="4"/>
  <c r="F99" i="4"/>
  <c r="D125" i="4"/>
  <c r="E212" i="4"/>
  <c r="E783" i="4" s="1"/>
  <c r="G217" i="4"/>
  <c r="C88" i="4"/>
  <c r="C640" i="4" s="1"/>
  <c r="G125" i="4"/>
  <c r="F212" i="4"/>
  <c r="F783" i="4" s="1"/>
  <c r="H217" i="4"/>
  <c r="D191" i="4"/>
  <c r="D88" i="4"/>
  <c r="D640" i="4" s="1"/>
  <c r="C217" i="4"/>
  <c r="E186" i="4"/>
  <c r="G88" i="4"/>
  <c r="G640" i="4" s="1"/>
  <c r="D217" i="4"/>
  <c r="H125" i="4"/>
  <c r="C191" i="4"/>
  <c r="H88" i="4"/>
  <c r="H640" i="4" s="1"/>
  <c r="H146" i="4"/>
  <c r="H162" i="4" s="1"/>
  <c r="G191" i="4"/>
  <c r="F250" i="4"/>
  <c r="F618" i="4" s="1"/>
  <c r="E48" i="4"/>
  <c r="G198" i="4"/>
  <c r="G781" i="4" s="1"/>
  <c r="D198" i="4"/>
  <c r="D781" i="4" s="1"/>
  <c r="H198" i="4"/>
  <c r="H781" i="4" s="1"/>
  <c r="F201" i="4"/>
  <c r="H187" i="4"/>
  <c r="H191" i="4" s="1"/>
  <c r="E88" i="4"/>
  <c r="E640" i="4" s="1"/>
  <c r="C99" i="4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C198" i="4"/>
  <c r="C781" i="4" s="1"/>
  <c r="C787" i="4" s="1"/>
  <c r="E201" i="4"/>
  <c r="E227" i="4"/>
  <c r="F88" i="4"/>
  <c r="F640" i="4" s="1"/>
  <c r="D99" i="4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C618" i="4" s="1"/>
  <c r="G250" i="4"/>
  <c r="G618" i="4" s="1"/>
  <c r="D250" i="4"/>
  <c r="D618" i="4" s="1"/>
  <c r="H250" i="4"/>
  <c r="H618" i="4" s="1"/>
  <c r="C48" i="4"/>
  <c r="G48" i="4"/>
  <c r="D48" i="4"/>
  <c r="H48" i="4"/>
  <c r="F48" i="4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H820" i="4" l="1"/>
  <c r="H819" i="4"/>
  <c r="G208" i="4"/>
  <c r="G782" i="4" s="1"/>
  <c r="G788" i="4" s="1"/>
  <c r="D788" i="4"/>
  <c r="G820" i="4"/>
  <c r="E819" i="4"/>
  <c r="D820" i="4"/>
  <c r="G99" i="4"/>
  <c r="G213" i="4" s="1"/>
  <c r="F819" i="4"/>
  <c r="F820" i="4"/>
  <c r="C820" i="4"/>
  <c r="D789" i="4"/>
  <c r="D819" i="4"/>
  <c r="E820" i="4"/>
  <c r="G819" i="4"/>
  <c r="G690" i="4"/>
  <c r="D690" i="4"/>
  <c r="H689" i="4"/>
  <c r="H787" i="4"/>
  <c r="F789" i="4"/>
  <c r="D787" i="4"/>
  <c r="E788" i="4"/>
  <c r="G787" i="4"/>
  <c r="E787" i="4"/>
  <c r="F788" i="4"/>
  <c r="G789" i="4"/>
  <c r="H789" i="4"/>
  <c r="G476" i="4"/>
  <c r="E789" i="4"/>
  <c r="E641" i="4"/>
  <c r="E642" i="4" s="1"/>
  <c r="E812" i="4"/>
  <c r="D691" i="4"/>
  <c r="F691" i="4"/>
  <c r="F787" i="4"/>
  <c r="F641" i="4"/>
  <c r="F812" i="4"/>
  <c r="D641" i="4"/>
  <c r="D812" i="4"/>
  <c r="C641" i="4"/>
  <c r="C812" i="4"/>
  <c r="C818" i="4" s="1"/>
  <c r="D692" i="4"/>
  <c r="G692" i="4"/>
  <c r="E692" i="4"/>
  <c r="E691" i="4"/>
  <c r="H691" i="4"/>
  <c r="F692" i="4"/>
  <c r="G691" i="4"/>
  <c r="E689" i="4"/>
  <c r="E690" i="4"/>
  <c r="F689" i="4"/>
  <c r="H692" i="4"/>
  <c r="D689" i="4"/>
  <c r="H690" i="4"/>
  <c r="F690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H230" i="4" s="1"/>
  <c r="H231" i="4" s="1"/>
  <c r="H616" i="4" s="1"/>
  <c r="F230" i="4"/>
  <c r="F231" i="4" s="1"/>
  <c r="F616" i="4" s="1"/>
  <c r="F565" i="4"/>
  <c r="D230" i="4"/>
  <c r="D231" i="4" s="1"/>
  <c r="D616" i="4" s="1"/>
  <c r="D565" i="4"/>
  <c r="G230" i="4"/>
  <c r="G565" i="4"/>
  <c r="E230" i="4"/>
  <c r="E565" i="4"/>
  <c r="H476" i="4"/>
  <c r="F588" i="4"/>
  <c r="E588" i="4"/>
  <c r="D588" i="4"/>
  <c r="H588" i="4"/>
  <c r="G588" i="4"/>
  <c r="C251" i="4"/>
  <c r="C619" i="4" s="1"/>
  <c r="H208" i="4"/>
  <c r="H782" i="4" s="1"/>
  <c r="H788" i="4" s="1"/>
  <c r="H99" i="4"/>
  <c r="H812" i="4" s="1"/>
  <c r="F139" i="4"/>
  <c r="F432" i="4" s="1"/>
  <c r="F507" i="4"/>
  <c r="E481" i="4"/>
  <c r="G470" i="4"/>
  <c r="C202" i="4"/>
  <c r="D481" i="4"/>
  <c r="E139" i="4"/>
  <c r="E432" i="4" s="1"/>
  <c r="E507" i="4"/>
  <c r="F470" i="4"/>
  <c r="E470" i="4"/>
  <c r="G139" i="4"/>
  <c r="G507" i="4"/>
  <c r="H470" i="4"/>
  <c r="D139" i="4"/>
  <c r="D432" i="4" s="1"/>
  <c r="D507" i="4"/>
  <c r="D470" i="4"/>
  <c r="F481" i="4"/>
  <c r="H139" i="4"/>
  <c r="H432" i="4" s="1"/>
  <c r="H507" i="4"/>
  <c r="C139" i="4"/>
  <c r="C432" i="4" s="1"/>
  <c r="F58" i="4"/>
  <c r="F60" i="4" s="1"/>
  <c r="F356" i="4"/>
  <c r="F302" i="4"/>
  <c r="H58" i="4"/>
  <c r="H62" i="4" s="1"/>
  <c r="H302" i="4"/>
  <c r="H356" i="4"/>
  <c r="D58" i="4"/>
  <c r="D62" i="4" s="1"/>
  <c r="D356" i="4"/>
  <c r="D302" i="4"/>
  <c r="E58" i="4"/>
  <c r="E62" i="4" s="1"/>
  <c r="E302" i="4"/>
  <c r="E356" i="4"/>
  <c r="G58" i="4"/>
  <c r="G356" i="4"/>
  <c r="G302" i="4"/>
  <c r="C58" i="4"/>
  <c r="C302" i="4"/>
  <c r="E213" i="4"/>
  <c r="E105" i="4"/>
  <c r="E852" i="4" s="1"/>
  <c r="C179" i="4"/>
  <c r="G202" i="4"/>
  <c r="G179" i="4"/>
  <c r="D105" i="4"/>
  <c r="F179" i="4"/>
  <c r="D213" i="4"/>
  <c r="F213" i="4"/>
  <c r="F105" i="4"/>
  <c r="E202" i="4"/>
  <c r="D202" i="4"/>
  <c r="H202" i="4"/>
  <c r="H179" i="4"/>
  <c r="C105" i="4"/>
  <c r="C854" i="4" s="1"/>
  <c r="D5" i="4"/>
  <c r="C213" i="4"/>
  <c r="F202" i="4"/>
  <c r="E179" i="4"/>
  <c r="D179" i="4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H818" i="4" l="1"/>
  <c r="E818" i="4"/>
  <c r="G481" i="4"/>
  <c r="G812" i="4"/>
  <c r="G818" i="4" s="1"/>
  <c r="G641" i="4"/>
  <c r="G642" i="4" s="1"/>
  <c r="G105" i="4"/>
  <c r="G853" i="4" s="1"/>
  <c r="F818" i="4"/>
  <c r="D818" i="4"/>
  <c r="D651" i="4"/>
  <c r="D658" i="4" s="1"/>
  <c r="D851" i="4"/>
  <c r="F685" i="4"/>
  <c r="F854" i="4"/>
  <c r="F852" i="4"/>
  <c r="F853" i="4"/>
  <c r="D642" i="4"/>
  <c r="D646" i="4" s="1"/>
  <c r="E651" i="4"/>
  <c r="E658" i="4" s="1"/>
  <c r="E851" i="4"/>
  <c r="F651" i="4"/>
  <c r="F658" i="4" s="1"/>
  <c r="F851" i="4"/>
  <c r="E854" i="4"/>
  <c r="E853" i="4"/>
  <c r="C852" i="4"/>
  <c r="C853" i="4"/>
  <c r="D854" i="4"/>
  <c r="D852" i="4"/>
  <c r="D853" i="4"/>
  <c r="C651" i="4"/>
  <c r="C658" i="4" s="1"/>
  <c r="C851" i="4"/>
  <c r="C642" i="4"/>
  <c r="C719" i="4" s="1"/>
  <c r="C726" i="4" s="1"/>
  <c r="F642" i="4"/>
  <c r="F646" i="4" s="1"/>
  <c r="F746" i="4"/>
  <c r="F748" i="4"/>
  <c r="E646" i="4"/>
  <c r="E749" i="4"/>
  <c r="E750" i="4"/>
  <c r="E719" i="4"/>
  <c r="D406" i="4"/>
  <c r="D685" i="4"/>
  <c r="D718" i="4"/>
  <c r="H718" i="4"/>
  <c r="E406" i="4"/>
  <c r="E685" i="4"/>
  <c r="G685" i="4"/>
  <c r="C395" i="4"/>
  <c r="C685" i="4"/>
  <c r="C694" i="4" s="1"/>
  <c r="E716" i="4"/>
  <c r="E718" i="4"/>
  <c r="F598" i="4"/>
  <c r="F684" i="4"/>
  <c r="E568" i="4"/>
  <c r="G657" i="4"/>
  <c r="H657" i="4"/>
  <c r="H213" i="4"/>
  <c r="H641" i="4"/>
  <c r="H565" i="4"/>
  <c r="D568" i="4"/>
  <c r="G568" i="4"/>
  <c r="G231" i="4"/>
  <c r="G616" i="4" s="1"/>
  <c r="F568" i="4"/>
  <c r="H568" i="4"/>
  <c r="E231" i="4"/>
  <c r="E616" i="4" s="1"/>
  <c r="H251" i="4"/>
  <c r="H619" i="4" s="1"/>
  <c r="F251" i="4"/>
  <c r="F619" i="4" s="1"/>
  <c r="D569" i="4"/>
  <c r="D251" i="4"/>
  <c r="D619" i="4" s="1"/>
  <c r="C252" i="4"/>
  <c r="C620" i="4" s="1"/>
  <c r="H481" i="4"/>
  <c r="E395" i="4"/>
  <c r="H105" i="4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G256" i="4"/>
  <c r="G382" i="4"/>
  <c r="G487" i="4"/>
  <c r="G387" i="4"/>
  <c r="G411" i="4"/>
  <c r="G376" i="4"/>
  <c r="G384" i="4"/>
  <c r="G408" i="4"/>
  <c r="G381" i="4"/>
  <c r="G397" i="4"/>
  <c r="G393" i="4"/>
  <c r="G378" i="4"/>
  <c r="G383" i="4"/>
  <c r="G399" i="4"/>
  <c r="G385" i="4"/>
  <c r="G409" i="4"/>
  <c r="G380" i="4"/>
  <c r="G404" i="4"/>
  <c r="G412" i="4"/>
  <c r="G379" i="4"/>
  <c r="G401" i="4"/>
  <c r="G405" i="4"/>
  <c r="G394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G60" i="4"/>
  <c r="G312" i="4"/>
  <c r="G366" i="4"/>
  <c r="G62" i="4"/>
  <c r="D60" i="4"/>
  <c r="D366" i="4"/>
  <c r="D312" i="4"/>
  <c r="C60" i="4"/>
  <c r="C312" i="4"/>
  <c r="C62" i="4"/>
  <c r="C718" i="4" s="1"/>
  <c r="H60" i="4"/>
  <c r="H366" i="4"/>
  <c r="H312" i="4"/>
  <c r="F257" i="4"/>
  <c r="F314" i="4"/>
  <c r="E60" i="4"/>
  <c r="E366" i="4"/>
  <c r="E312" i="4"/>
  <c r="G219" i="4"/>
  <c r="F62" i="4"/>
  <c r="F366" i="4"/>
  <c r="F312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H385" i="4" l="1"/>
  <c r="H854" i="4"/>
  <c r="G406" i="4"/>
  <c r="D855" i="4"/>
  <c r="D857" i="4" s="1"/>
  <c r="G395" i="4"/>
  <c r="G854" i="4"/>
  <c r="D652" i="4"/>
  <c r="D659" i="4" s="1"/>
  <c r="C646" i="4"/>
  <c r="D750" i="4"/>
  <c r="D716" i="4"/>
  <c r="C750" i="4"/>
  <c r="C758" i="4" s="1"/>
  <c r="C855" i="4"/>
  <c r="C856" i="4" s="1"/>
  <c r="C749" i="4"/>
  <c r="C757" i="4" s="1"/>
  <c r="G749" i="4"/>
  <c r="G646" i="4"/>
  <c r="G750" i="4"/>
  <c r="G719" i="4"/>
  <c r="G726" i="4" s="1"/>
  <c r="G377" i="4"/>
  <c r="G407" i="4"/>
  <c r="G389" i="4"/>
  <c r="G403" i="4"/>
  <c r="G851" i="4"/>
  <c r="G391" i="4"/>
  <c r="G396" i="4"/>
  <c r="G400" i="4"/>
  <c r="G398" i="4"/>
  <c r="G651" i="4"/>
  <c r="G402" i="4"/>
  <c r="G410" i="4"/>
  <c r="G388" i="4"/>
  <c r="G386" i="4"/>
  <c r="G392" i="4"/>
  <c r="G390" i="4"/>
  <c r="C652" i="4"/>
  <c r="C659" i="4" s="1"/>
  <c r="G852" i="4"/>
  <c r="D749" i="4"/>
  <c r="D719" i="4"/>
  <c r="D726" i="4" s="1"/>
  <c r="F652" i="4"/>
  <c r="F659" i="4" s="1"/>
  <c r="H851" i="4"/>
  <c r="E652" i="4"/>
  <c r="E659" i="4" s="1"/>
  <c r="H852" i="4"/>
  <c r="H853" i="4"/>
  <c r="E855" i="4"/>
  <c r="F855" i="4"/>
  <c r="G694" i="4"/>
  <c r="F719" i="4"/>
  <c r="F726" i="4" s="1"/>
  <c r="F749" i="4"/>
  <c r="E694" i="4"/>
  <c r="F750" i="4"/>
  <c r="H748" i="4"/>
  <c r="H746" i="4"/>
  <c r="G746" i="4"/>
  <c r="G748" i="4"/>
  <c r="H725" i="4"/>
  <c r="C716" i="4"/>
  <c r="C723" i="4" s="1"/>
  <c r="D694" i="4"/>
  <c r="D748" i="4"/>
  <c r="D746" i="4"/>
  <c r="E717" i="4"/>
  <c r="E725" i="4"/>
  <c r="E748" i="4"/>
  <c r="E746" i="4"/>
  <c r="F716" i="4"/>
  <c r="F718" i="4"/>
  <c r="G716" i="4"/>
  <c r="G718" i="4"/>
  <c r="E726" i="4"/>
  <c r="C748" i="4"/>
  <c r="C746" i="4"/>
  <c r="C754" i="4" s="1"/>
  <c r="C717" i="4"/>
  <c r="C724" i="4" s="1"/>
  <c r="C725" i="4"/>
  <c r="H395" i="4"/>
  <c r="H685" i="4"/>
  <c r="H694" i="4" s="1"/>
  <c r="D725" i="4"/>
  <c r="F694" i="4"/>
  <c r="E598" i="4"/>
  <c r="E684" i="4"/>
  <c r="C598" i="4"/>
  <c r="C684" i="4"/>
  <c r="C693" i="4" s="1"/>
  <c r="H598" i="4"/>
  <c r="H684" i="4"/>
  <c r="D598" i="4"/>
  <c r="D684" i="4"/>
  <c r="G598" i="4"/>
  <c r="G684" i="4"/>
  <c r="H379" i="4"/>
  <c r="H642" i="4"/>
  <c r="H651" i="4"/>
  <c r="E569" i="4"/>
  <c r="H412" i="4"/>
  <c r="H378" i="4"/>
  <c r="F569" i="4"/>
  <c r="H411" i="4"/>
  <c r="G569" i="4"/>
  <c r="H391" i="4"/>
  <c r="H390" i="4"/>
  <c r="H380" i="4"/>
  <c r="H400" i="4"/>
  <c r="H569" i="4"/>
  <c r="G251" i="4"/>
  <c r="G619" i="4" s="1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C556" i="4"/>
  <c r="C599" i="4"/>
  <c r="D58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C258" i="4"/>
  <c r="E257" i="4"/>
  <c r="E314" i="4"/>
  <c r="E368" i="4"/>
  <c r="G257" i="4"/>
  <c r="G368" i="4"/>
  <c r="G314" i="4"/>
  <c r="F368" i="4"/>
  <c r="C257" i="4"/>
  <c r="C314" i="4"/>
  <c r="D257" i="4"/>
  <c r="D314" i="4"/>
  <c r="D368" i="4"/>
  <c r="H257" i="4"/>
  <c r="H368" i="4"/>
  <c r="H314" i="4"/>
  <c r="H4" i="4"/>
  <c r="H5" i="4" s="1"/>
  <c r="G5" i="4"/>
  <c r="G5" i="3"/>
  <c r="H4" i="3"/>
  <c r="D856" i="4" l="1"/>
  <c r="G855" i="4"/>
  <c r="G856" i="4" s="1"/>
  <c r="D758" i="4"/>
  <c r="E757" i="4"/>
  <c r="C857" i="4"/>
  <c r="G757" i="4"/>
  <c r="D757" i="4"/>
  <c r="E758" i="4"/>
  <c r="F747" i="4"/>
  <c r="F758" i="4"/>
  <c r="G758" i="4"/>
  <c r="D717" i="4"/>
  <c r="D724" i="4" s="1"/>
  <c r="G658" i="4"/>
  <c r="G652" i="4"/>
  <c r="G659" i="4" s="1"/>
  <c r="F856" i="4"/>
  <c r="F857" i="4"/>
  <c r="E856" i="4"/>
  <c r="E857" i="4"/>
  <c r="F757" i="4"/>
  <c r="H855" i="4"/>
  <c r="H693" i="4"/>
  <c r="D754" i="4"/>
  <c r="F754" i="4"/>
  <c r="H754" i="4"/>
  <c r="E754" i="4"/>
  <c r="E724" i="4"/>
  <c r="G717" i="4"/>
  <c r="G724" i="4" s="1"/>
  <c r="G725" i="4"/>
  <c r="H646" i="4"/>
  <c r="H750" i="4"/>
  <c r="H758" i="4" s="1"/>
  <c r="H719" i="4"/>
  <c r="H749" i="4"/>
  <c r="H716" i="4"/>
  <c r="H723" i="4" s="1"/>
  <c r="D723" i="4"/>
  <c r="G723" i="4"/>
  <c r="D747" i="4"/>
  <c r="D756" i="4"/>
  <c r="F717" i="4"/>
  <c r="F724" i="4" s="1"/>
  <c r="F725" i="4"/>
  <c r="G747" i="4"/>
  <c r="G756" i="4"/>
  <c r="C747" i="4"/>
  <c r="C755" i="4" s="1"/>
  <c r="C756" i="4"/>
  <c r="E723" i="4"/>
  <c r="F723" i="4"/>
  <c r="G754" i="4"/>
  <c r="F756" i="4"/>
  <c r="D693" i="4"/>
  <c r="E747" i="4"/>
  <c r="E756" i="4"/>
  <c r="H756" i="4"/>
  <c r="F693" i="4"/>
  <c r="G693" i="4"/>
  <c r="E693" i="4"/>
  <c r="H658" i="4"/>
  <c r="H652" i="4"/>
  <c r="H659" i="4" s="1"/>
  <c r="E589" i="4"/>
  <c r="E619" i="4"/>
  <c r="H589" i="4"/>
  <c r="G589" i="4"/>
  <c r="F589" i="4"/>
  <c r="D561" i="4"/>
  <c r="D252" i="4"/>
  <c r="H5" i="3"/>
  <c r="I4" i="3"/>
  <c r="G857" i="4" l="1"/>
  <c r="H856" i="4"/>
  <c r="H857" i="4"/>
  <c r="E755" i="4"/>
  <c r="G755" i="4"/>
  <c r="H747" i="4"/>
  <c r="H755" i="4" s="1"/>
  <c r="H757" i="4"/>
  <c r="H726" i="4"/>
  <c r="H717" i="4"/>
  <c r="H724" i="4" s="1"/>
  <c r="F755" i="4"/>
  <c r="D755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D528" i="4"/>
  <c r="I5" i="3"/>
  <c r="J4" i="3"/>
  <c r="E252" i="4" l="1"/>
  <c r="E620" i="4" s="1"/>
  <c r="E561" i="4"/>
  <c r="J5" i="3"/>
  <c r="K4" i="3"/>
  <c r="E528" i="4" l="1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K5" i="3"/>
  <c r="L4" i="3"/>
  <c r="F252" i="4" l="1"/>
  <c r="F620" i="4" s="1"/>
  <c r="F561" i="4"/>
  <c r="L5" i="3"/>
  <c r="M4" i="3"/>
  <c r="F528" i="4" l="1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F258" i="4"/>
  <c r="M5" i="3"/>
  <c r="N4" i="3"/>
  <c r="O4" i="3" s="1"/>
  <c r="P4" i="3" s="1"/>
  <c r="Q4" i="3" s="1"/>
  <c r="R4" i="3" s="1"/>
  <c r="S4" i="3" s="1"/>
  <c r="G252" i="4" l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G258" i="4"/>
  <c r="G528" i="4"/>
  <c r="H252" i="4" l="1"/>
  <c r="H528" i="4" s="1"/>
  <c r="H561" i="4"/>
  <c r="H599" i="4" l="1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<sst xmlns="http://schemas.openxmlformats.org/spreadsheetml/2006/main" count="1084" uniqueCount="261">
  <si>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</si>
  <si>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</si>
  <si>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</si>
  <si>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</si>
  <si>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</si>
  <si>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</si>
  <si>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</si>
  <si>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</si>
  <si>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</si>
  <si>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</si>
  <si>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</si>
  <si>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</si>
  <si>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</si>
  <si>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</si>
  <si>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</si>
  <si>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</si>
  <si>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</si>
  <si>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</si>
  <si>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</si>
  <si>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</si>
  <si>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</si>
  <si>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</si>
  <si>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</si>
  <si>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</si>
  <si>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</si>
  <si>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</si>
  <si>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</si>
  <si>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</si>
  <si>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</si>
  <si>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</si>
  <si>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</si>
  <si>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</si>
  <si>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</si>
  <si>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</si>
  <si>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</si>
  <si>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</si>
  <si>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</si>
  <si>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</si>
  <si>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</si>
  <si>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</si>
  <si>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</si>
  <si>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</si>
  <si>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</si>
  <si>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</si>
  <si>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</si>
  <si>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</si>
  <si>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</si>
  <si>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</si>
  <si>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</si>
  <si>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</si>
  <si>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</si>
  <si>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</si>
  <si>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</si>
  <si>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</si>
  <si>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</si>
  <si>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</si>
  <si>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</si>
  <si>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</si>
  <si>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</si>
  <si>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</si>
  <si>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</si>
  <si>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</si>
  <si>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</si>
  <si>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</si>
  <si>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</si>
  <si>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</si>
  <si>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</si>
  <si>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</si>
  <si>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</si>
  <si>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</si>
  <si>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</si>
  <si>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</si>
  <si>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</si>
  <si>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</si>
  <si>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</si>
  <si>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</si>
  <si>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</si>
  <si>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</si>
  <si>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</si>
  <si>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</si>
  <si>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</si>
  <si>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</si>
  <si>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</si>
  <si>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</si>
  <si>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</si>
  <si>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</si>
  <si>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</si>
  <si>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</si>
  <si>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</si>
  <si>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</si>
  <si>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</si>
  <si>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</si>
  <si>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</si>
  <si>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</si>
  <si>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</si>
  <si>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</si>
  <si>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</si>
  <si>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</si>
  <si>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</si>
  <si>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</si>
  <si>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</si>
  <si>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</si>
  <si>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</si>
  <si>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</si>
  <si>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</si>
  <si>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</si>
  <si>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</si>
  <si>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</si>
  <si>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</si>
  <si>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</si>
  <si>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</si>
  <si>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</si>
  <si>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</si>
  <si>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</si>
  <si>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</si>
  <si>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</si>
  <si>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</si>
  <si>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</si>
  <si>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</si>
  <si>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</si>
  <si>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</si>
  <si>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</si>
  <si>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</si>
  <si>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</si>
  <si>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</si>
  <si>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</si>
  <si>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</si>
  <si>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</si>
  <si>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</si>
  <si>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</si>
  <si>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</si>
  <si>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</si>
  <si>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</si>
  <si>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</si>
  <si>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</si>
  <si>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</si>
  <si>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</si>
  <si>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</si>
  <si>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</si>
  <si>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</si>
  <si>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</si>
  <si>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</si>
  <si>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</si>
  <si>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</si>
  <si>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</si>
  <si>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</si>
  <si>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</si>
  <si>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</si>
  <si>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</si>
  <si>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</si>
  <si>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</si>
  <si>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</si>
  <si>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</si>
  <si>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</si>
  <si>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</si>
  <si>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</si>
  <si>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</si>
  <si>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</si>
  <si>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</si>
  <si>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</si>
  <si>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</si>
  <si>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</si>
  <si>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</si>
  <si>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</si>
  <si>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</si>
  <si>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</si>
  <si>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</si>
  <si>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</si>
  <si>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</si>
  <si>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</si>
  <si>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</si>
  <si>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</si>
  <si>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</si>
  <si>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</si>
  <si>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</si>
  <si>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</si>
  <si>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</si>
  <si>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</si>
  <si>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</si>
  <si>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</si>
  <si>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</si>
  <si>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</si>
  <si>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</si>
  <si>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</si>
  <si>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</si>
  <si>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</si>
  <si>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</si>
  <si>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</si>
  <si>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</si>
  <si>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</si>
  <si>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</si>
  <si>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</si>
  <si>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</si>
  <si>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</si>
  <si>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</si>
  <si>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</si>
  <si>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</si>
  <si>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</si>
  <si>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</si>
  <si>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</si>
  <si>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</si>
  <si>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</si>
  <si>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</si>
  <si>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</si>
  <si>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</si>
  <si>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</si>
  <si>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</si>
  <si>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</si>
  <si>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</si>
  <si>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</si>
  <si>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</si>
  <si>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</si>
  <si>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</si>
  <si>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</si>
  <si>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</si>
  <si>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</si>
  <si>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</si>
  <si>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</si>
  <si>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</si>
  <si>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</si>
  <si>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</si>
  <si>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</si>
  <si>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</si>
  <si>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</si>
  <si>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</si>
  <si>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</si>
  <si>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</si>
  <si>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</si>
  <si>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</si>
  <si>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</si>
  <si>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</si>
  <si>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</si>
  <si>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</si>
  <si>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</si>
  <si>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</si>
  <si>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</si>
  <si>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</si>
  <si>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</si>
  <si>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</si>
  <si>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</si>
  <si>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</si>
  <si>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</si>
  <si>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</si>
  <si>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</si>
  <si>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</si>
  <si>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</si>
  <si>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</si>
  <si>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</si>
  <si>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</si>
  <si>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</si>
  <si>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</si>
  <si>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</si>
  <si>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</si>
  <si>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</si>
  <si>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</si>
  <si>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</si>
  <si>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</si>
  <si>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</si>
  <si>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</si>
  <si>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</si>
  <si>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Calcul des ratios de rentabilite financiere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</si>
</sst>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1" fontId="14" fillId="0" borderId="4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5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525780</xdr:colOff>
      <xdr:row>696</xdr:row>
      <xdr:rowOff>144780</xdr:rowOff>
    </xdr:from>
    <xdr:to>
      <xdr:col>6</xdr:col>
      <xdr:colOff>601980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H857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19" sqref="C219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</cols>
  <sheetData>
    <row r="1" spans="1:8" x14ac:dyDescent="0.3">
      <c r="A1" s="80" t="s">
        <v>180</v>
      </c>
      <c r="B1" s="81"/>
      <c r="C1" t="s">
        <v>155</v>
      </c>
      <c r="D1" s="35">
        <v>41640</v>
      </c>
    </row>
    <row r="2" spans="1:8" x14ac:dyDescent="0.3">
      <c r="A2" s="81"/>
      <c r="B2" s="81"/>
      <c r="C2" t="s">
        <v>173</v>
      </c>
      <c r="D2" s="35">
        <f>DATE(YEAR(D1)+D3-1,12,31)</f>
        <v>43830</v>
      </c>
    </row>
    <row r="3" spans="1:8" x14ac:dyDescent="0.3">
      <c r="A3" s="81"/>
      <c r="B3" s="81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hidden="1" outlineLevel="1" x14ac:dyDescent="0.3"/>
    <row r="10" spans="1:8" hidden="1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hidden="1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hidden="1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hidden="1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hidden="1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hidden="1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hidden="1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8" hidden="1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8" hidden="1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8" hidden="1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8" hidden="1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8" hidden="1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8" hidden="1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8" hidden="1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8" hidden="1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8" hidden="1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8" hidden="1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8" hidden="1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8" hidden="1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8" hidden="1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8" hidden="1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8" hidden="1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</row>
    <row r="32" spans="1:8" hidden="1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hidden="1" outlineLevel="1" x14ac:dyDescent="0.3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hidden="1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hidden="1" outlineLevel="1" x14ac:dyDescent="0.3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hidden="1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hidden="1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hidden="1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hidden="1" outlineLevel="1" x14ac:dyDescent="0.3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hidden="1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hidden="1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hidden="1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hidden="1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hidden="1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hidden="1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</row>
    <row r="46" spans="1:8" hidden="1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</row>
    <row r="47" spans="1:8" hidden="1" outlineLevel="1" x14ac:dyDescent="0.3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hidden="1" outlineLevel="1" x14ac:dyDescent="0.3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hidden="1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hidden="1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hidden="1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hidden="1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hidden="1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hidden="1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hidden="1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hidden="1" outlineLevel="1" x14ac:dyDescent="0.3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hidden="1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hidden="1" outlineLevel="1" x14ac:dyDescent="0.3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hidden="1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hidden="1" outlineLevel="1" x14ac:dyDescent="0.3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hidden="1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hidden="1" outlineLevel="1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idden="1" outlineLevel="1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idden="1" outlineLevel="1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5" spans="1:8" collapsed="1" x14ac:dyDescent="0.3"/>
    <row r="66" spans="1:8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8" hidden="1" outlineLevel="1" x14ac:dyDescent="0.3"/>
    <row r="68" spans="1:8" hidden="1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8" hidden="1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hidden="1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hidden="1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hidden="1" outlineLevel="1" x14ac:dyDescent="0.3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hidden="1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hidden="1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hidden="1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hidden="1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hidden="1" outlineLevel="1" x14ac:dyDescent="0.3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hidden="1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hidden="1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hidden="1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hidden="1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hidden="1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hidden="1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hidden="1" outlineLevel="1" x14ac:dyDescent="0.3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hidden="1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hidden="1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hidden="1" outlineLevel="1" x14ac:dyDescent="0.3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hidden="1" outlineLevel="1" x14ac:dyDescent="0.3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hidden="1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hidden="1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hidden="1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hidden="1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hidden="1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hidden="1" outlineLevel="1" x14ac:dyDescent="0.3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hidden="1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hidden="1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hidden="1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hidden="1" outlineLevel="1" x14ac:dyDescent="0.3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hidden="1" outlineLevel="1" x14ac:dyDescent="0.3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hidden="1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hidden="1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hidden="1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hidden="1" outlineLevel="1" x14ac:dyDescent="0.3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hidden="1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hidden="1" outlineLevel="1" x14ac:dyDescent="0.3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hidden="1" outlineLevel="1" x14ac:dyDescent="0.3">
      <c r="A106" s="28"/>
      <c r="B106" s="28"/>
      <c r="C106" s="12"/>
      <c r="D106" s="10"/>
      <c r="E106" s="10"/>
      <c r="F106" s="10"/>
      <c r="G106" s="10"/>
      <c r="H106" s="10"/>
    </row>
    <row r="107" spans="1:8" hidden="1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hidden="1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hidden="1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hidden="1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hidden="1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hidden="1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hidden="1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hidden="1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hidden="1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hidden="1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hidden="1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hidden="1" outlineLevel="1" x14ac:dyDescent="0.3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hidden="1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hidden="1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hidden="1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hidden="1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hidden="1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hidden="1" outlineLevel="1" x14ac:dyDescent="0.3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hidden="1" outlineLevel="1" x14ac:dyDescent="0.3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hidden="1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hidden="1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hidden="1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hidden="1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hidden="1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hidden="1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hidden="1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hidden="1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hidden="1" outlineLevel="1" x14ac:dyDescent="0.3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hidden="1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hidden="1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hidden="1" outlineLevel="1" x14ac:dyDescent="0.3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hidden="1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hidden="1" outlineLevel="1" x14ac:dyDescent="0.3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collapsed="1" x14ac:dyDescent="0.3"/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hidden="1" outlineLevel="1" x14ac:dyDescent="0.3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hidden="1" outlineLevel="1" x14ac:dyDescent="0.3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hidden="1" outlineLevel="1" x14ac:dyDescent="0.3">
      <c r="A186" s="31" t="s">
        <v>53</v>
      </c>
      <c r="B186" s="31"/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hidden="1" outlineLevel="1" x14ac:dyDescent="0.3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hidden="1" outlineLevel="1" x14ac:dyDescent="0.3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hidden="1" outlineLevel="1" x14ac:dyDescent="0.3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hidden="1" outlineLevel="1" x14ac:dyDescent="0.3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hidden="1" outlineLevel="1" x14ac:dyDescent="0.3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hidden="1" outlineLevel="1" x14ac:dyDescent="0.3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hidden="1" outlineLevel="1" x14ac:dyDescent="0.3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hidden="1" outlineLevel="1" x14ac:dyDescent="0.3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hidden="1" outlineLevel="1" x14ac:dyDescent="0.3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hidden="1" outlineLevel="1" x14ac:dyDescent="0.3">
      <c r="A198" s="31" t="s">
        <v>62</v>
      </c>
      <c r="B198" s="31"/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hidden="1" outlineLevel="1" x14ac:dyDescent="0.3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hidden="1" outlineLevel="1" x14ac:dyDescent="0.3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hidden="1" outlineLevel="1" x14ac:dyDescent="0.3">
      <c r="A201" s="31" t="s">
        <v>69</v>
      </c>
      <c r="B201" s="31"/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hidden="1" outlineLevel="1" x14ac:dyDescent="0.3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hidden="1" outlineLevel="1" x14ac:dyDescent="0.3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hidden="1" outlineLevel="1" x14ac:dyDescent="0.3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hidden="1" outlineLevel="1" x14ac:dyDescent="0.3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hidden="1" outlineLevel="1" x14ac:dyDescent="0.3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hidden="1" outlineLevel="1" x14ac:dyDescent="0.3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hidden="1" outlineLevel="1" x14ac:dyDescent="0.3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hidden="1" outlineLevel="1" x14ac:dyDescent="0.3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hidden="1" outlineLevel="1" x14ac:dyDescent="0.3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hidden="1" outlineLevel="1" x14ac:dyDescent="0.3">
      <c r="A212" s="31" t="s">
        <v>79</v>
      </c>
      <c r="B212" s="31"/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hidden="1" outlineLevel="1" x14ac:dyDescent="0.3">
      <c r="A213" s="31" t="s">
        <v>83</v>
      </c>
      <c r="B213" s="31"/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hidden="1" outlineLevel="1" x14ac:dyDescent="0.3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hidden="1" outlineLevel="1" x14ac:dyDescent="0.3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hidden="1" outlineLevel="1" x14ac:dyDescent="0.3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hidden="1" outlineLevel="1" x14ac:dyDescent="0.3">
      <c r="A217" s="31" t="s">
        <v>87</v>
      </c>
      <c r="B217" s="31"/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hidden="1" outlineLevel="1" x14ac:dyDescent="0.3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hidden="1" outlineLevel="1" x14ac:dyDescent="0.3">
      <c r="A219" s="31" t="s">
        <v>89</v>
      </c>
      <c r="B219" s="31"/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collapsed="1" x14ac:dyDescent="0.3"/>
    <row r="221" spans="1:8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8" hidden="1" outlineLevel="1" x14ac:dyDescent="0.3"/>
    <row r="223" spans="1:8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8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8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8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8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8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</row>
    <row r="230" spans="1:8" hidden="1" outlineLevel="1" x14ac:dyDescent="0.3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8" hidden="1" outlineLevel="1" x14ac:dyDescent="0.3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8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8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8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8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8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8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8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50">-D233-D234-D235+D236+D237</f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</row>
    <row r="239" spans="1:8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8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hidden="1" outlineLevel="1" x14ac:dyDescent="0.3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hidden="1" outlineLevel="1" x14ac:dyDescent="0.3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hidden="1" outlineLevel="1" x14ac:dyDescent="0.3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hidden="1" outlineLevel="1" x14ac:dyDescent="0.3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hidden="1" outlineLevel="1" x14ac:dyDescent="0.3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collapsed="1" x14ac:dyDescent="0.3"/>
    <row r="254" spans="1:8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8" hidden="1" outlineLevel="1" x14ac:dyDescent="0.3"/>
    <row r="256" spans="1:8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56">IF(D105=D139,"OK","ERREUR")</f>
        <v>OK</v>
      </c>
      <c r="E256" s="42" t="str">
        <f t="shared" si="56"/>
        <v>OK</v>
      </c>
      <c r="F256" s="42" t="str">
        <f t="shared" si="56"/>
        <v>OK</v>
      </c>
      <c r="G256" s="42" t="str">
        <f t="shared" si="56"/>
        <v>OK</v>
      </c>
      <c r="H256" s="42" t="str">
        <f t="shared" si="56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57">IF(D60=D115,"OK","ERREUR")</f>
        <v>OK</v>
      </c>
      <c r="E257" s="42" t="str">
        <f t="shared" si="57"/>
        <v>OK</v>
      </c>
      <c r="F257" s="42" t="str">
        <f t="shared" si="57"/>
        <v>OK</v>
      </c>
      <c r="G257" s="42" t="str">
        <f t="shared" si="57"/>
        <v>OK</v>
      </c>
      <c r="H257" s="42" t="str">
        <f t="shared" si="57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58">IF((D103-D137)=D252,"OK", "ERREUR")</f>
        <v>OK</v>
      </c>
      <c r="E258" s="42" t="str">
        <f t="shared" si="58"/>
        <v>OK</v>
      </c>
      <c r="F258" s="42" t="str">
        <f t="shared" si="58"/>
        <v>OK</v>
      </c>
      <c r="G258" s="42" t="str">
        <f t="shared" si="58"/>
        <v>OK</v>
      </c>
      <c r="H258" s="42" t="str">
        <f t="shared" si="58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59">D10/D$19</f>
        <v>4.292159259540208E-4</v>
      </c>
      <c r="E264" s="45">
        <f t="shared" si="59"/>
        <v>3.766422294035696E-4</v>
      </c>
      <c r="F264" s="45">
        <f t="shared" si="59"/>
        <v>4.6172323597542511E-4</v>
      </c>
      <c r="G264" s="45">
        <f t="shared" si="59"/>
        <v>6.464415787529982E-4</v>
      </c>
      <c r="H264" s="45">
        <f t="shared" si="59"/>
        <v>8.5387050627860515E-4</v>
      </c>
    </row>
    <row r="265" spans="1:8" hidden="1" outlineLevel="2" x14ac:dyDescent="0.3">
      <c r="A265" s="18" t="s">
        <v>2</v>
      </c>
      <c r="C265" s="45">
        <f t="shared" ref="C265:H314" si="60">C11/C$19</f>
        <v>0</v>
      </c>
      <c r="D265" s="45">
        <f t="shared" si="60"/>
        <v>0</v>
      </c>
      <c r="E265" s="45">
        <f t="shared" si="60"/>
        <v>0</v>
      </c>
      <c r="F265" s="45">
        <f t="shared" si="60"/>
        <v>0</v>
      </c>
      <c r="G265" s="45">
        <f t="shared" si="60"/>
        <v>0</v>
      </c>
      <c r="H265" s="45">
        <f t="shared" si="60"/>
        <v>0</v>
      </c>
    </row>
    <row r="266" spans="1:8" hidden="1" outlineLevel="2" x14ac:dyDescent="0.3">
      <c r="A266" s="18" t="s">
        <v>3</v>
      </c>
      <c r="C266" s="45">
        <f t="shared" si="60"/>
        <v>0</v>
      </c>
      <c r="D266" s="45">
        <f t="shared" si="60"/>
        <v>0</v>
      </c>
      <c r="E266" s="45">
        <f t="shared" si="60"/>
        <v>0</v>
      </c>
      <c r="F266" s="45">
        <f t="shared" si="60"/>
        <v>0</v>
      </c>
      <c r="G266" s="45">
        <f t="shared" si="60"/>
        <v>0</v>
      </c>
      <c r="H266" s="45">
        <f t="shared" si="60"/>
        <v>0</v>
      </c>
    </row>
    <row r="267" spans="1:8" hidden="1" outlineLevel="2" x14ac:dyDescent="0.3">
      <c r="A267" s="20" t="s">
        <v>4</v>
      </c>
      <c r="C267" s="45">
        <f t="shared" si="60"/>
        <v>3.0914383363544616E-4</v>
      </c>
      <c r="D267" s="45">
        <f t="shared" si="60"/>
        <v>4.292159259540208E-4</v>
      </c>
      <c r="E267" s="45">
        <f t="shared" si="60"/>
        <v>3.766422294035696E-4</v>
      </c>
      <c r="F267" s="45">
        <f t="shared" si="60"/>
        <v>4.6172323597542511E-4</v>
      </c>
      <c r="G267" s="45">
        <f t="shared" si="60"/>
        <v>6.464415787529982E-4</v>
      </c>
      <c r="H267" s="45">
        <f t="shared" si="60"/>
        <v>8.5387050627860515E-4</v>
      </c>
    </row>
    <row r="268" spans="1:8" hidden="1" outlineLevel="2" x14ac:dyDescent="0.3">
      <c r="A268" s="20" t="s">
        <v>5</v>
      </c>
      <c r="C268" s="45">
        <f t="shared" si="60"/>
        <v>0.82125708813989229</v>
      </c>
      <c r="D268" s="45">
        <f t="shared" si="60"/>
        <v>0.8248763624183898</v>
      </c>
      <c r="E268" s="45">
        <f t="shared" si="60"/>
        <v>0.81060482766630149</v>
      </c>
      <c r="F268" s="45">
        <f t="shared" si="60"/>
        <v>0</v>
      </c>
      <c r="G268" s="45">
        <f t="shared" si="60"/>
        <v>0</v>
      </c>
      <c r="H268" s="45">
        <f t="shared" si="60"/>
        <v>0</v>
      </c>
    </row>
    <row r="269" spans="1:8" hidden="1" outlineLevel="2" x14ac:dyDescent="0.3">
      <c r="A269" s="20" t="s">
        <v>161</v>
      </c>
      <c r="C269" s="45">
        <f t="shared" si="60"/>
        <v>3.0914383363544616E-4</v>
      </c>
      <c r="D269" s="45">
        <f t="shared" si="60"/>
        <v>4.292159259540208E-4</v>
      </c>
      <c r="E269" s="45">
        <f t="shared" si="60"/>
        <v>3.766422294035696E-4</v>
      </c>
      <c r="F269" s="45">
        <f t="shared" si="60"/>
        <v>4.6172323597542511E-4</v>
      </c>
      <c r="G269" s="45">
        <f t="shared" si="60"/>
        <v>6.464415787529982E-4</v>
      </c>
      <c r="H269" s="45">
        <f t="shared" si="60"/>
        <v>8.5387050627860515E-4</v>
      </c>
    </row>
    <row r="270" spans="1:8" hidden="1" outlineLevel="2" x14ac:dyDescent="0.3">
      <c r="A270" s="18" t="s">
        <v>7</v>
      </c>
      <c r="C270" s="45">
        <f t="shared" si="60"/>
        <v>0.54707817119323976</v>
      </c>
      <c r="D270" s="45">
        <f t="shared" si="60"/>
        <v>0.5630921575646014</v>
      </c>
      <c r="E270" s="45">
        <f t="shared" si="60"/>
        <v>0.61385012007595241</v>
      </c>
      <c r="F270" s="45">
        <f t="shared" si="60"/>
        <v>0.60256434916926482</v>
      </c>
      <c r="G270" s="45">
        <f t="shared" si="60"/>
        <v>0.57996090935981248</v>
      </c>
      <c r="H270" s="45">
        <f t="shared" si="60"/>
        <v>0.64504274943266726</v>
      </c>
    </row>
    <row r="271" spans="1:8" hidden="1" outlineLevel="2" x14ac:dyDescent="0.3">
      <c r="A271" s="18" t="s">
        <v>8</v>
      </c>
      <c r="C271" s="45">
        <f t="shared" si="60"/>
        <v>0.43442605256064437</v>
      </c>
      <c r="D271" s="45">
        <f t="shared" si="60"/>
        <v>0.4173279157328183</v>
      </c>
      <c r="E271" s="45">
        <f t="shared" si="60"/>
        <v>0.36312531707739343</v>
      </c>
      <c r="F271" s="45">
        <f t="shared" si="60"/>
        <v>0.37547085380184181</v>
      </c>
      <c r="G271" s="45">
        <f t="shared" si="60"/>
        <v>0.39836987569853632</v>
      </c>
      <c r="H271" s="45">
        <f t="shared" si="60"/>
        <v>0.3269590280151155</v>
      </c>
    </row>
    <row r="272" spans="1:8" hidden="1" outlineLevel="2" x14ac:dyDescent="0.3">
      <c r="A272" s="18" t="s">
        <v>9</v>
      </c>
      <c r="C272" s="45">
        <f t="shared" si="60"/>
        <v>1.8186632412480374E-2</v>
      </c>
      <c r="D272" s="45">
        <f t="shared" si="60"/>
        <v>1.9150710776626275E-2</v>
      </c>
      <c r="E272" s="45">
        <f t="shared" si="60"/>
        <v>2.2647920617250603E-2</v>
      </c>
      <c r="F272" s="45">
        <f t="shared" si="60"/>
        <v>2.1503073792917948E-2</v>
      </c>
      <c r="G272" s="45">
        <f t="shared" si="60"/>
        <v>2.1022773362898223E-2</v>
      </c>
      <c r="H272" s="45">
        <f t="shared" si="60"/>
        <v>2.7144352045938673E-2</v>
      </c>
    </row>
    <row r="273" spans="1:8" hidden="1" outlineLevel="2" x14ac:dyDescent="0.3">
      <c r="A273" s="20" t="s">
        <v>10</v>
      </c>
      <c r="C273" s="45">
        <f t="shared" si="60"/>
        <v>1</v>
      </c>
      <c r="D273" s="45">
        <f t="shared" si="60"/>
        <v>1</v>
      </c>
      <c r="E273" s="45">
        <f t="shared" si="60"/>
        <v>1</v>
      </c>
      <c r="F273" s="45">
        <f t="shared" si="60"/>
        <v>1</v>
      </c>
      <c r="G273" s="45">
        <f t="shared" si="60"/>
        <v>1</v>
      </c>
      <c r="H273" s="45">
        <f t="shared" si="60"/>
        <v>1</v>
      </c>
    </row>
    <row r="274" spans="1:8" hidden="1" outlineLevel="2" x14ac:dyDescent="0.3">
      <c r="A274" s="18" t="s">
        <v>11</v>
      </c>
      <c r="C274" s="45">
        <f t="shared" si="60"/>
        <v>-1.1082911798673577E-3</v>
      </c>
      <c r="D274" s="45">
        <f t="shared" si="60"/>
        <v>6.2895684400031567E-4</v>
      </c>
      <c r="E274" s="45">
        <f t="shared" si="60"/>
        <v>1.4792240175147849E-3</v>
      </c>
      <c r="F274" s="45">
        <f t="shared" si="60"/>
        <v>1.1043600365711954E-2</v>
      </c>
      <c r="G274" s="45">
        <f t="shared" si="60"/>
        <v>7.9068762657298636E-3</v>
      </c>
      <c r="H274" s="45">
        <f t="shared" si="60"/>
        <v>-8.7948658270161576E-3</v>
      </c>
    </row>
    <row r="275" spans="1:8" hidden="1" outlineLevel="2" x14ac:dyDescent="0.3">
      <c r="A275" s="18" t="s">
        <v>12</v>
      </c>
      <c r="C275" s="45">
        <f t="shared" si="60"/>
        <v>3.033002747812787E-2</v>
      </c>
      <c r="D275" s="45">
        <f t="shared" si="60"/>
        <v>2.386184535822802E-2</v>
      </c>
      <c r="E275" s="45">
        <f t="shared" si="60"/>
        <v>1.9513416343560321E-2</v>
      </c>
      <c r="F275" s="45">
        <f t="shared" si="60"/>
        <v>2.1723517044020785E-2</v>
      </c>
      <c r="G275" s="45">
        <f t="shared" si="60"/>
        <v>3.8785913729248736E-2</v>
      </c>
      <c r="H275" s="45">
        <f t="shared" si="60"/>
        <v>5.5666157885074355E-2</v>
      </c>
    </row>
    <row r="276" spans="1:8" hidden="1" outlineLevel="2" x14ac:dyDescent="0.3">
      <c r="A276" s="18" t="s">
        <v>13</v>
      </c>
      <c r="C276" s="45">
        <f t="shared" si="60"/>
        <v>0</v>
      </c>
      <c r="D276" s="45">
        <f t="shared" si="60"/>
        <v>0</v>
      </c>
      <c r="E276" s="45">
        <f t="shared" si="60"/>
        <v>0</v>
      </c>
      <c r="F276" s="45">
        <f t="shared" si="60"/>
        <v>0</v>
      </c>
      <c r="G276" s="45">
        <f t="shared" si="60"/>
        <v>0</v>
      </c>
      <c r="H276" s="45">
        <f t="shared" si="60"/>
        <v>0</v>
      </c>
    </row>
    <row r="277" spans="1:8" hidden="1" outlineLevel="2" x14ac:dyDescent="0.3">
      <c r="A277" s="18" t="s">
        <v>14</v>
      </c>
      <c r="C277" s="45">
        <f t="shared" si="60"/>
        <v>3.1001307659638433E-2</v>
      </c>
      <c r="D277" s="45">
        <f t="shared" si="60"/>
        <v>3.0311792314744894E-2</v>
      </c>
      <c r="E277" s="45">
        <f t="shared" si="60"/>
        <v>1.9318637104226634E-2</v>
      </c>
      <c r="F277" s="45">
        <f t="shared" si="60"/>
        <v>4.5910435991495342E-3</v>
      </c>
      <c r="G277" s="45">
        <f t="shared" si="60"/>
        <v>5.7602513908473294E-3</v>
      </c>
      <c r="H277" s="45">
        <f t="shared" si="60"/>
        <v>4.9713849650234463E-3</v>
      </c>
    </row>
    <row r="278" spans="1:8" hidden="1" outlineLevel="2" x14ac:dyDescent="0.3">
      <c r="A278" s="18" t="s">
        <v>15</v>
      </c>
      <c r="C278" s="45">
        <f t="shared" si="60"/>
        <v>0</v>
      </c>
      <c r="D278" s="45">
        <f t="shared" si="60"/>
        <v>0</v>
      </c>
      <c r="E278" s="45">
        <f t="shared" si="60"/>
        <v>0</v>
      </c>
      <c r="F278" s="45">
        <f t="shared" si="60"/>
        <v>0</v>
      </c>
      <c r="G278" s="45">
        <f t="shared" si="60"/>
        <v>0</v>
      </c>
      <c r="H278" s="45">
        <f t="shared" si="60"/>
        <v>0</v>
      </c>
    </row>
    <row r="279" spans="1:8" hidden="1" outlineLevel="2" x14ac:dyDescent="0.3">
      <c r="A279" s="18" t="s">
        <v>16</v>
      </c>
      <c r="C279" s="45">
        <f t="shared" si="60"/>
        <v>0.15574119040225223</v>
      </c>
      <c r="D279" s="45">
        <f t="shared" si="60"/>
        <v>0.2068647127109865</v>
      </c>
      <c r="E279" s="45">
        <f t="shared" si="60"/>
        <v>0.1874550697576049</v>
      </c>
      <c r="F279" s="45">
        <f t="shared" si="60"/>
        <v>0.20263887964657526</v>
      </c>
      <c r="G279" s="45">
        <f t="shared" si="60"/>
        <v>0.23793318247685849</v>
      </c>
      <c r="H279" s="45">
        <f t="shared" si="60"/>
        <v>0.22954575883140779</v>
      </c>
    </row>
    <row r="280" spans="1:8" hidden="1" outlineLevel="2" x14ac:dyDescent="0.3">
      <c r="A280" s="18" t="s">
        <v>17</v>
      </c>
      <c r="C280" s="45">
        <f t="shared" si="60"/>
        <v>-3.3727681510000163E-2</v>
      </c>
      <c r="D280" s="45">
        <f t="shared" si="60"/>
        <v>2.6830199629728289E-2</v>
      </c>
      <c r="E280" s="45">
        <f t="shared" si="60"/>
        <v>9.1819909485515216E-5</v>
      </c>
      <c r="F280" s="45">
        <f t="shared" si="60"/>
        <v>7.5614961745575854E-3</v>
      </c>
      <c r="G280" s="45">
        <f t="shared" si="60"/>
        <v>7.8320833791452292E-3</v>
      </c>
      <c r="H280" s="45">
        <f t="shared" si="60"/>
        <v>7.9434581641208701E-3</v>
      </c>
    </row>
    <row r="281" spans="1:8" hidden="1" outlineLevel="2" x14ac:dyDescent="0.3">
      <c r="A281" s="18" t="s">
        <v>18</v>
      </c>
      <c r="C281" s="45">
        <f t="shared" si="60"/>
        <v>0.17722768097045663</v>
      </c>
      <c r="D281" s="45">
        <f t="shared" si="60"/>
        <v>0.20318576828495433</v>
      </c>
      <c r="E281" s="45">
        <f t="shared" si="60"/>
        <v>0.20749828337807041</v>
      </c>
      <c r="F281" s="45">
        <f t="shared" si="60"/>
        <v>0.20287226046771495</v>
      </c>
      <c r="G281" s="45">
        <f t="shared" si="60"/>
        <v>0.18793857273368605</v>
      </c>
      <c r="H281" s="45">
        <f t="shared" si="60"/>
        <v>0.22677099205800283</v>
      </c>
    </row>
    <row r="282" spans="1:8" hidden="1" outlineLevel="2" x14ac:dyDescent="0.3">
      <c r="A282" s="18" t="s">
        <v>19</v>
      </c>
      <c r="C282" s="45">
        <f t="shared" si="60"/>
        <v>0</v>
      </c>
      <c r="D282" s="45">
        <f t="shared" si="60"/>
        <v>0</v>
      </c>
      <c r="E282" s="45">
        <f t="shared" si="60"/>
        <v>0</v>
      </c>
      <c r="F282" s="45">
        <f t="shared" si="60"/>
        <v>0</v>
      </c>
      <c r="G282" s="45">
        <f t="shared" si="60"/>
        <v>0</v>
      </c>
      <c r="H282" s="45">
        <f t="shared" si="60"/>
        <v>0</v>
      </c>
    </row>
    <row r="283" spans="1:8" hidden="1" outlineLevel="2" x14ac:dyDescent="0.3">
      <c r="A283" s="18" t="s">
        <v>20</v>
      </c>
      <c r="C283" s="45">
        <f t="shared" si="60"/>
        <v>2.5065642234763933E-2</v>
      </c>
      <c r="D283" s="45">
        <f t="shared" si="60"/>
        <v>2.5494222845975439E-2</v>
      </c>
      <c r="E283" s="45">
        <f t="shared" si="60"/>
        <v>2.4290626248586793E-2</v>
      </c>
      <c r="F283" s="45">
        <f t="shared" si="60"/>
        <v>2.1425883227547817E-2</v>
      </c>
      <c r="G283" s="45">
        <f t="shared" si="60"/>
        <v>1.8926521716051584E-2</v>
      </c>
      <c r="H283" s="45">
        <f t="shared" si="60"/>
        <v>1.6272482073041297E-2</v>
      </c>
    </row>
    <row r="284" spans="1:8" hidden="1" outlineLevel="2" x14ac:dyDescent="0.3">
      <c r="A284" s="18" t="s">
        <v>21</v>
      </c>
      <c r="C284" s="45">
        <f t="shared" si="60"/>
        <v>0.2960558826092628</v>
      </c>
      <c r="D284" s="45">
        <f t="shared" si="60"/>
        <v>0.29982981022111027</v>
      </c>
      <c r="E284" s="45">
        <f t="shared" si="60"/>
        <v>0.24205451018833624</v>
      </c>
      <c r="F284" s="45">
        <f t="shared" si="60"/>
        <v>0.28430817859903434</v>
      </c>
      <c r="G284" s="45">
        <f t="shared" si="60"/>
        <v>0.26017612083781189</v>
      </c>
      <c r="H284" s="45">
        <f t="shared" si="60"/>
        <v>0.23198202712817179</v>
      </c>
    </row>
    <row r="285" spans="1:8" hidden="1" outlineLevel="2" x14ac:dyDescent="0.3">
      <c r="A285" s="18" t="s">
        <v>22</v>
      </c>
      <c r="C285" s="45">
        <f t="shared" si="60"/>
        <v>1.8338950069694937E-2</v>
      </c>
      <c r="D285" s="45">
        <f t="shared" si="60"/>
        <v>1.8611532840504735E-2</v>
      </c>
      <c r="E285" s="45">
        <f t="shared" si="60"/>
        <v>1.7921437648640345E-2</v>
      </c>
      <c r="F285" s="45">
        <f t="shared" si="60"/>
        <v>2.1431987290646312E-2</v>
      </c>
      <c r="G285" s="45">
        <f t="shared" si="60"/>
        <v>1.7674132102601828E-2</v>
      </c>
      <c r="H285" s="45">
        <f t="shared" si="60"/>
        <v>1.9227285568890126E-2</v>
      </c>
    </row>
    <row r="286" spans="1:8" hidden="1" outlineLevel="2" x14ac:dyDescent="0.3">
      <c r="A286" s="18" t="s">
        <v>23</v>
      </c>
      <c r="C286" s="45">
        <f t="shared" si="60"/>
        <v>7.6692485681727082E-2</v>
      </c>
      <c r="D286" s="45">
        <f t="shared" si="60"/>
        <v>4.344449901188293E-2</v>
      </c>
      <c r="E286" s="45">
        <f t="shared" si="60"/>
        <v>5.0725628702872144E-2</v>
      </c>
      <c r="F286" s="45">
        <f t="shared" si="60"/>
        <v>4.8157511647405143E-2</v>
      </c>
      <c r="G286" s="45">
        <f t="shared" si="60"/>
        <v>5.4935213278682303E-2</v>
      </c>
      <c r="H286" s="45">
        <f t="shared" si="60"/>
        <v>4.6106879981759538E-2</v>
      </c>
    </row>
    <row r="287" spans="1:8" hidden="1" outlineLevel="2" x14ac:dyDescent="0.3">
      <c r="A287" s="20" t="s">
        <v>24</v>
      </c>
      <c r="C287" s="45">
        <f t="shared" si="60"/>
        <v>0.27737353047974117</v>
      </c>
      <c r="D287" s="45">
        <f t="shared" si="60"/>
        <v>0.28420224823128731</v>
      </c>
      <c r="E287" s="45">
        <f t="shared" si="60"/>
        <v>0.31045754145067639</v>
      </c>
      <c r="F287" s="45">
        <f t="shared" si="60"/>
        <v>0.26408495630451601</v>
      </c>
      <c r="G287" s="45">
        <f t="shared" si="60"/>
        <v>0.28270138161927899</v>
      </c>
      <c r="H287" s="45">
        <f t="shared" si="60"/>
        <v>0.28988070954592915</v>
      </c>
    </row>
    <row r="288" spans="1:8" hidden="1" outlineLevel="2" x14ac:dyDescent="0.3">
      <c r="A288" s="18" t="s">
        <v>25</v>
      </c>
      <c r="C288" s="45">
        <f t="shared" si="60"/>
        <v>0.17391959387403566</v>
      </c>
      <c r="D288" s="45">
        <f t="shared" si="60"/>
        <v>0.1863164020748404</v>
      </c>
      <c r="E288" s="45">
        <f t="shared" si="60"/>
        <v>0.19372195943112205</v>
      </c>
      <c r="F288" s="45">
        <f t="shared" si="60"/>
        <v>0.1811231544798855</v>
      </c>
      <c r="G288" s="45">
        <f t="shared" si="60"/>
        <v>0.17991741317953208</v>
      </c>
      <c r="H288" s="45">
        <f t="shared" si="60"/>
        <v>0.18701751825271667</v>
      </c>
    </row>
    <row r="289" spans="1:8" hidden="1" outlineLevel="2" x14ac:dyDescent="0.3">
      <c r="A289" s="20" t="s">
        <v>26</v>
      </c>
      <c r="C289" s="45">
        <f t="shared" si="60"/>
        <v>0.10345393660570551</v>
      </c>
      <c r="D289" s="45">
        <f t="shared" si="60"/>
        <v>9.788584615644691E-2</v>
      </c>
      <c r="E289" s="45">
        <f t="shared" si="60"/>
        <v>0.11673558201955436</v>
      </c>
      <c r="F289" s="45">
        <f t="shared" si="60"/>
        <v>8.2961801824630532E-2</v>
      </c>
      <c r="G289" s="45">
        <f t="shared" si="60"/>
        <v>0.1027839684397469</v>
      </c>
      <c r="H289" s="45">
        <f t="shared" si="60"/>
        <v>0.10286319129321249</v>
      </c>
    </row>
    <row r="290" spans="1:8" hidden="1" outlineLevel="2" x14ac:dyDescent="0.3">
      <c r="A290" s="18" t="s">
        <v>27</v>
      </c>
      <c r="C290" s="45">
        <f t="shared" si="60"/>
        <v>2.1544419080368228E-2</v>
      </c>
      <c r="D290" s="45">
        <f t="shared" si="60"/>
        <v>1.1943352883343344E-2</v>
      </c>
      <c r="E290" s="45">
        <f t="shared" si="60"/>
        <v>2.3083933800510346E-3</v>
      </c>
      <c r="F290" s="45">
        <f t="shared" si="60"/>
        <v>1.7564542930523907E-2</v>
      </c>
      <c r="G290" s="45">
        <f t="shared" si="60"/>
        <v>1.0516571061069619E-2</v>
      </c>
      <c r="H290" s="45">
        <f t="shared" si="60"/>
        <v>9.4373550494432391E-3</v>
      </c>
    </row>
    <row r="291" spans="1:8" hidden="1" outlineLevel="2" x14ac:dyDescent="0.3">
      <c r="A291" s="18" t="s">
        <v>28</v>
      </c>
      <c r="C291" s="45">
        <f t="shared" si="60"/>
        <v>0</v>
      </c>
      <c r="D291" s="45">
        <f t="shared" si="60"/>
        <v>0</v>
      </c>
      <c r="E291" s="45">
        <f t="shared" si="60"/>
        <v>0</v>
      </c>
      <c r="F291" s="45">
        <f t="shared" si="60"/>
        <v>0</v>
      </c>
      <c r="G291" s="45">
        <f t="shared" si="60"/>
        <v>0</v>
      </c>
      <c r="H291" s="45">
        <f t="shared" si="60"/>
        <v>0</v>
      </c>
    </row>
    <row r="292" spans="1:8" hidden="1" outlineLevel="2" x14ac:dyDescent="0.3">
      <c r="A292" s="18" t="s">
        <v>29</v>
      </c>
      <c r="C292" s="45">
        <f t="shared" si="60"/>
        <v>6.7512229790947134E-2</v>
      </c>
      <c r="D292" s="45">
        <f t="shared" si="60"/>
        <v>5.6679715434341686E-2</v>
      </c>
      <c r="E292" s="45">
        <f t="shared" si="60"/>
        <v>7.8855884448861366E-2</v>
      </c>
      <c r="F292" s="45">
        <f t="shared" si="60"/>
        <v>7.5733001713806258E-2</v>
      </c>
      <c r="G292" s="45">
        <f t="shared" si="60"/>
        <v>7.4437862919779788E-2</v>
      </c>
      <c r="H292" s="45">
        <f t="shared" si="60"/>
        <v>7.5648744637060256E-2</v>
      </c>
    </row>
    <row r="293" spans="1:8" hidden="1" outlineLevel="2" x14ac:dyDescent="0.3">
      <c r="A293" s="20" t="s">
        <v>30</v>
      </c>
      <c r="C293" s="45">
        <f t="shared" si="60"/>
        <v>5.7486125895126604E-2</v>
      </c>
      <c r="D293" s="45">
        <f t="shared" si="60"/>
        <v>5.3149483605448564E-2</v>
      </c>
      <c r="E293" s="45">
        <f t="shared" si="60"/>
        <v>4.0188090950744028E-2</v>
      </c>
      <c r="F293" s="45">
        <f t="shared" si="60"/>
        <v>2.4793343041348181E-2</v>
      </c>
      <c r="G293" s="45">
        <f t="shared" si="60"/>
        <v>3.8862676581036718E-2</v>
      </c>
      <c r="H293" s="45">
        <f t="shared" si="60"/>
        <v>3.6651801705595476E-2</v>
      </c>
    </row>
    <row r="294" spans="1:8" hidden="1" outlineLevel="2" x14ac:dyDescent="0.3">
      <c r="A294" s="18" t="s">
        <v>31</v>
      </c>
      <c r="C294" s="45">
        <f t="shared" si="60"/>
        <v>8.1853778284291644E-3</v>
      </c>
      <c r="D294" s="45">
        <f t="shared" si="60"/>
        <v>3.7133057132272321E-3</v>
      </c>
      <c r="E294" s="45">
        <f t="shared" si="60"/>
        <v>1.6831810026387412E-2</v>
      </c>
      <c r="F294" s="45">
        <f t="shared" si="60"/>
        <v>1.5247166664371816E-2</v>
      </c>
      <c r="G294" s="45">
        <f t="shared" si="60"/>
        <v>1.4180811954599377E-2</v>
      </c>
      <c r="H294" s="45">
        <f t="shared" si="60"/>
        <v>1.5762902685038629E-2</v>
      </c>
    </row>
    <row r="295" spans="1:8" hidden="1" outlineLevel="2" x14ac:dyDescent="0.3">
      <c r="A295" s="18" t="s">
        <v>32</v>
      </c>
      <c r="C295" s="45">
        <f t="shared" si="60"/>
        <v>0</v>
      </c>
      <c r="D295" s="45">
        <f t="shared" si="60"/>
        <v>0</v>
      </c>
      <c r="E295" s="45">
        <f t="shared" si="60"/>
        <v>0</v>
      </c>
      <c r="F295" s="45">
        <f t="shared" si="60"/>
        <v>0</v>
      </c>
      <c r="G295" s="45">
        <f t="shared" si="60"/>
        <v>0</v>
      </c>
      <c r="H295" s="45">
        <f t="shared" si="60"/>
        <v>0</v>
      </c>
    </row>
    <row r="296" spans="1:8" hidden="1" outlineLevel="2" x14ac:dyDescent="0.3">
      <c r="A296" s="18" t="s">
        <v>33</v>
      </c>
      <c r="C296" s="45">
        <f t="shared" si="60"/>
        <v>0</v>
      </c>
      <c r="D296" s="45">
        <f t="shared" si="60"/>
        <v>0</v>
      </c>
      <c r="E296" s="45">
        <f t="shared" si="60"/>
        <v>0</v>
      </c>
      <c r="F296" s="45">
        <f t="shared" si="60"/>
        <v>0</v>
      </c>
      <c r="G296" s="45">
        <f t="shared" si="60"/>
        <v>0</v>
      </c>
      <c r="H296" s="45">
        <f t="shared" si="60"/>
        <v>0</v>
      </c>
    </row>
    <row r="297" spans="1:8" hidden="1" outlineLevel="2" x14ac:dyDescent="0.3">
      <c r="A297" s="18" t="s">
        <v>34</v>
      </c>
      <c r="C297" s="45">
        <f t="shared" si="60"/>
        <v>0</v>
      </c>
      <c r="D297" s="45">
        <f t="shared" si="60"/>
        <v>0</v>
      </c>
      <c r="E297" s="45">
        <f t="shared" si="60"/>
        <v>0</v>
      </c>
      <c r="F297" s="45">
        <f t="shared" si="60"/>
        <v>0</v>
      </c>
      <c r="G297" s="45">
        <f t="shared" si="60"/>
        <v>0</v>
      </c>
      <c r="H297" s="45">
        <f t="shared" si="60"/>
        <v>0</v>
      </c>
    </row>
    <row r="298" spans="1:8" hidden="1" outlineLevel="2" x14ac:dyDescent="0.3">
      <c r="A298" s="18" t="s">
        <v>35</v>
      </c>
      <c r="C298" s="45">
        <f t="shared" si="60"/>
        <v>7.1589292366144169E-3</v>
      </c>
      <c r="D298" s="45">
        <f t="shared" si="60"/>
        <v>3.2760746935338583E-3</v>
      </c>
      <c r="E298" s="45">
        <f t="shared" si="60"/>
        <v>7.8312679291309261E-3</v>
      </c>
      <c r="F298" s="45">
        <f t="shared" si="60"/>
        <v>6.0157762784874237E-3</v>
      </c>
      <c r="G298" s="45">
        <f t="shared" si="60"/>
        <v>6.1863860562003581E-3</v>
      </c>
      <c r="H298" s="45">
        <f t="shared" si="60"/>
        <v>7.0980980923942508E-3</v>
      </c>
    </row>
    <row r="299" spans="1:8" hidden="1" outlineLevel="2" x14ac:dyDescent="0.3">
      <c r="A299" s="18" t="s">
        <v>36</v>
      </c>
      <c r="C299" s="45">
        <f t="shared" si="60"/>
        <v>0</v>
      </c>
      <c r="D299" s="45">
        <f t="shared" si="60"/>
        <v>0</v>
      </c>
      <c r="E299" s="45">
        <f t="shared" si="60"/>
        <v>0</v>
      </c>
      <c r="F299" s="45">
        <f t="shared" si="60"/>
        <v>0</v>
      </c>
      <c r="G299" s="45">
        <f t="shared" si="60"/>
        <v>0</v>
      </c>
      <c r="H299" s="45">
        <f t="shared" si="60"/>
        <v>0</v>
      </c>
    </row>
    <row r="300" spans="1:8" hidden="1" outlineLevel="2" x14ac:dyDescent="0.3">
      <c r="A300" s="18" t="s">
        <v>37</v>
      </c>
      <c r="C300" s="45">
        <f t="shared" si="60"/>
        <v>0</v>
      </c>
      <c r="D300" s="45">
        <f t="shared" si="60"/>
        <v>0</v>
      </c>
      <c r="E300" s="45">
        <f t="shared" si="60"/>
        <v>0</v>
      </c>
      <c r="F300" s="45">
        <f t="shared" si="60"/>
        <v>0</v>
      </c>
      <c r="G300" s="45">
        <f t="shared" si="60"/>
        <v>8.0765840505619277E-5</v>
      </c>
      <c r="H300" s="45">
        <f t="shared" si="60"/>
        <v>0</v>
      </c>
    </row>
    <row r="301" spans="1:8" hidden="1" outlineLevel="2" x14ac:dyDescent="0.3">
      <c r="A301" s="20" t="s">
        <v>38</v>
      </c>
      <c r="C301" s="45">
        <f t="shared" si="60"/>
        <v>1.0264485918147486E-3</v>
      </c>
      <c r="D301" s="45">
        <f t="shared" si="60"/>
        <v>4.3723101969337394E-4</v>
      </c>
      <c r="E301" s="45">
        <f t="shared" si="60"/>
        <v>9.0005420972564844E-3</v>
      </c>
      <c r="F301" s="45">
        <f t="shared" si="60"/>
        <v>9.2313903858843929E-3</v>
      </c>
      <c r="G301" s="45">
        <f t="shared" si="60"/>
        <v>7.9136600578933996E-3</v>
      </c>
      <c r="H301" s="45">
        <f t="shared" si="60"/>
        <v>8.6648045926443779E-3</v>
      </c>
    </row>
    <row r="302" spans="1:8" hidden="1" outlineLevel="2" x14ac:dyDescent="0.3">
      <c r="A302" s="20" t="s">
        <v>39</v>
      </c>
      <c r="C302" s="45">
        <f t="shared" si="60"/>
        <v>5.8512574486941353E-2</v>
      </c>
      <c r="D302" s="45">
        <f t="shared" si="60"/>
        <v>5.3586714625141939E-2</v>
      </c>
      <c r="E302" s="45">
        <f t="shared" si="60"/>
        <v>4.9188633048000509E-2</v>
      </c>
      <c r="F302" s="45">
        <f t="shared" si="60"/>
        <v>3.4024733427232577E-2</v>
      </c>
      <c r="G302" s="45">
        <f t="shared" si="60"/>
        <v>4.6776336638930119E-2</v>
      </c>
      <c r="H302" s="45">
        <f t="shared" si="60"/>
        <v>4.5316606298239852E-2</v>
      </c>
    </row>
    <row r="303" spans="1:8" hidden="1" outlineLevel="2" x14ac:dyDescent="0.3">
      <c r="A303" s="18" t="s">
        <v>40</v>
      </c>
      <c r="C303" s="45">
        <f t="shared" si="60"/>
        <v>5.3734952589615356E-4</v>
      </c>
      <c r="D303" s="45">
        <f t="shared" si="60"/>
        <v>2.0261976508487796E-4</v>
      </c>
      <c r="E303" s="45">
        <f t="shared" si="60"/>
        <v>1.5460469801891749E-4</v>
      </c>
      <c r="F303" s="45">
        <f t="shared" si="60"/>
        <v>2.6757799441793802E-3</v>
      </c>
      <c r="G303" s="45">
        <f t="shared" si="60"/>
        <v>3.9464481592255395E-4</v>
      </c>
      <c r="H303" s="45">
        <f t="shared" si="60"/>
        <v>1.8118639485830372E-4</v>
      </c>
    </row>
    <row r="304" spans="1:8" hidden="1" outlineLevel="2" x14ac:dyDescent="0.3">
      <c r="A304" s="18" t="s">
        <v>41</v>
      </c>
      <c r="C304" s="45">
        <f t="shared" si="60"/>
        <v>9.5048368840337696E-4</v>
      </c>
      <c r="D304" s="45">
        <f t="shared" si="60"/>
        <v>2.9757690827620688E-4</v>
      </c>
      <c r="E304" s="45">
        <f t="shared" si="60"/>
        <v>3.5932106751337821E-3</v>
      </c>
      <c r="F304" s="45">
        <f t="shared" si="60"/>
        <v>0</v>
      </c>
      <c r="G304" s="45">
        <f t="shared" si="60"/>
        <v>0</v>
      </c>
      <c r="H304" s="45">
        <f t="shared" si="60"/>
        <v>0</v>
      </c>
    </row>
    <row r="305" spans="1:8" hidden="1" outlineLevel="2" x14ac:dyDescent="0.3">
      <c r="A305" s="18" t="s">
        <v>42</v>
      </c>
      <c r="C305" s="45">
        <f t="shared" si="60"/>
        <v>0</v>
      </c>
      <c r="D305" s="45">
        <f t="shared" si="60"/>
        <v>0</v>
      </c>
      <c r="E305" s="45">
        <f t="shared" si="60"/>
        <v>0</v>
      </c>
      <c r="F305" s="45">
        <f t="shared" si="60"/>
        <v>8.0435869187276861E-3</v>
      </c>
      <c r="G305" s="45">
        <f t="shared" si="60"/>
        <v>1.135552945995536E-3</v>
      </c>
      <c r="H305" s="45">
        <f t="shared" si="60"/>
        <v>6.8761022759141876E-3</v>
      </c>
    </row>
    <row r="306" spans="1:8" hidden="1" outlineLevel="2" x14ac:dyDescent="0.3">
      <c r="A306" s="18" t="s">
        <v>43</v>
      </c>
      <c r="C306" s="45">
        <f t="shared" si="60"/>
        <v>2.3780907724505989E-3</v>
      </c>
      <c r="D306" s="45">
        <f t="shared" ref="D306:H314" si="61">D52/D$19</f>
        <v>3.1321406324221431E-3</v>
      </c>
      <c r="E306" s="45">
        <f t="shared" si="61"/>
        <v>2.1360901795584109E-3</v>
      </c>
      <c r="F306" s="45">
        <f t="shared" si="61"/>
        <v>4.7460397434325044E-3</v>
      </c>
      <c r="G306" s="45">
        <f t="shared" si="61"/>
        <v>3.2704624258563606E-3</v>
      </c>
      <c r="H306" s="45">
        <f t="shared" si="61"/>
        <v>2.5419407272684125E-3</v>
      </c>
    </row>
    <row r="307" spans="1:8" hidden="1" outlineLevel="2" x14ac:dyDescent="0.3">
      <c r="A307" s="18" t="s">
        <v>44</v>
      </c>
      <c r="C307" s="45">
        <f t="shared" si="60"/>
        <v>7.5106501425946674E-4</v>
      </c>
      <c r="D307" s="45">
        <f t="shared" si="61"/>
        <v>9.728716995937873E-5</v>
      </c>
      <c r="E307" s="45">
        <f t="shared" si="61"/>
        <v>2.5055776748825168E-3</v>
      </c>
      <c r="F307" s="45">
        <f t="shared" si="61"/>
        <v>0</v>
      </c>
      <c r="G307" s="45">
        <f t="shared" si="61"/>
        <v>0</v>
      </c>
      <c r="H307" s="45">
        <f t="shared" si="61"/>
        <v>0</v>
      </c>
    </row>
    <row r="308" spans="1:8" hidden="1" outlineLevel="2" x14ac:dyDescent="0.3">
      <c r="A308" s="18" t="s">
        <v>45</v>
      </c>
      <c r="C308" s="45">
        <f t="shared" si="60"/>
        <v>0</v>
      </c>
      <c r="D308" s="45">
        <f t="shared" si="61"/>
        <v>0</v>
      </c>
      <c r="E308" s="45">
        <f t="shared" si="61"/>
        <v>0</v>
      </c>
      <c r="F308" s="45">
        <f t="shared" si="61"/>
        <v>0</v>
      </c>
      <c r="G308" s="45">
        <f t="shared" si="61"/>
        <v>0</v>
      </c>
      <c r="H308" s="45">
        <f t="shared" si="61"/>
        <v>0</v>
      </c>
    </row>
    <row r="309" spans="1:8" hidden="1" outlineLevel="2" x14ac:dyDescent="0.3">
      <c r="A309" s="18" t="s">
        <v>46</v>
      </c>
      <c r="C309" s="45">
        <f t="shared" si="60"/>
        <v>0</v>
      </c>
      <c r="D309" s="45">
        <f t="shared" si="61"/>
        <v>0</v>
      </c>
      <c r="E309" s="45">
        <f t="shared" si="61"/>
        <v>0</v>
      </c>
      <c r="F309" s="45">
        <f t="shared" si="61"/>
        <v>9.6508162440520995E-4</v>
      </c>
      <c r="G309" s="45">
        <f t="shared" si="61"/>
        <v>4.0123410971923644E-3</v>
      </c>
      <c r="H309" s="45">
        <f t="shared" si="61"/>
        <v>9.4068083908328201E-3</v>
      </c>
    </row>
    <row r="310" spans="1:8" hidden="1" outlineLevel="2" x14ac:dyDescent="0.3">
      <c r="A310" s="20" t="s">
        <v>162</v>
      </c>
      <c r="C310" s="45">
        <f t="shared" si="60"/>
        <v>-1.641322572410535E-3</v>
      </c>
      <c r="D310" s="45">
        <f t="shared" si="61"/>
        <v>-2.7292311290204371E-3</v>
      </c>
      <c r="E310" s="45">
        <f t="shared" si="61"/>
        <v>-8.9385248128822834E-4</v>
      </c>
      <c r="F310" s="45">
        <f t="shared" si="61"/>
        <v>5.0082454950693524E-3</v>
      </c>
      <c r="G310" s="45">
        <f t="shared" si="61"/>
        <v>-5.7526057611306351E-3</v>
      </c>
      <c r="H310" s="45">
        <f t="shared" si="61"/>
        <v>-4.891460447328742E-3</v>
      </c>
    </row>
    <row r="311" spans="1:8" hidden="1" outlineLevel="2" x14ac:dyDescent="0.3">
      <c r="A311" s="18" t="s">
        <v>48</v>
      </c>
      <c r="C311" s="45">
        <f t="shared" si="60"/>
        <v>0</v>
      </c>
      <c r="D311" s="45">
        <f t="shared" si="61"/>
        <v>0</v>
      </c>
      <c r="E311" s="45">
        <f t="shared" si="61"/>
        <v>0</v>
      </c>
      <c r="F311" s="45">
        <f t="shared" si="61"/>
        <v>0</v>
      </c>
      <c r="G311" s="45">
        <f t="shared" si="61"/>
        <v>0</v>
      </c>
      <c r="H311" s="45">
        <f t="shared" si="61"/>
        <v>0</v>
      </c>
    </row>
    <row r="312" spans="1:8" hidden="1" outlineLevel="2" x14ac:dyDescent="0.3">
      <c r="A312" s="20" t="s">
        <v>163</v>
      </c>
      <c r="C312" s="45">
        <f t="shared" si="60"/>
        <v>5.6871251914530824E-2</v>
      </c>
      <c r="D312" s="45">
        <f t="shared" si="61"/>
        <v>5.08574834961215E-2</v>
      </c>
      <c r="E312" s="45">
        <f t="shared" si="61"/>
        <v>4.8294780566712284E-2</v>
      </c>
      <c r="F312" s="45">
        <f t="shared" si="61"/>
        <v>3.9032978922301925E-2</v>
      </c>
      <c r="G312" s="45">
        <f t="shared" si="61"/>
        <v>4.102373087779948E-2</v>
      </c>
      <c r="H312" s="45">
        <f t="shared" si="61"/>
        <v>4.0425145850911108E-2</v>
      </c>
    </row>
    <row r="313" spans="1:8" hidden="1" outlineLevel="2" x14ac:dyDescent="0.3">
      <c r="A313" s="18" t="s">
        <v>49</v>
      </c>
      <c r="C313" s="45">
        <f t="shared" si="60"/>
        <v>1.8487305091279573E-2</v>
      </c>
      <c r="D313" s="45">
        <f t="shared" si="61"/>
        <v>1.3427894132689046E-2</v>
      </c>
      <c r="E313" s="45">
        <f t="shared" si="61"/>
        <v>1.7525831893692011E-2</v>
      </c>
      <c r="F313" s="45">
        <f t="shared" si="61"/>
        <v>9.2023047988601062E-3</v>
      </c>
      <c r="G313" s="45">
        <f t="shared" si="61"/>
        <v>1.1931020584445971E-2</v>
      </c>
      <c r="H313" s="45">
        <f t="shared" si="61"/>
        <v>9.8239088649098617E-3</v>
      </c>
    </row>
    <row r="314" spans="1:8" hidden="1" outlineLevel="2" x14ac:dyDescent="0.3">
      <c r="A314" s="20" t="s">
        <v>50</v>
      </c>
      <c r="C314" s="45">
        <f t="shared" si="60"/>
        <v>3.8383946823251247E-2</v>
      </c>
      <c r="D314" s="45">
        <f t="shared" si="61"/>
        <v>3.742958936343245E-2</v>
      </c>
      <c r="E314" s="45">
        <f t="shared" si="61"/>
        <v>3.0768948673020269E-2</v>
      </c>
      <c r="F314" s="45">
        <f t="shared" si="61"/>
        <v>2.9830674123441817E-2</v>
      </c>
      <c r="G314" s="45">
        <f t="shared" si="61"/>
        <v>2.9092710293353512E-2</v>
      </c>
      <c r="H314" s="45">
        <f t="shared" si="61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62">IFERROR(E10/D10-1, "")</f>
        <v>-0.12194903190767381</v>
      </c>
      <c r="F318" s="45">
        <f t="shared" si="62"/>
        <v>0.2716917038669584</v>
      </c>
      <c r="G318" s="45">
        <f t="shared" si="62"/>
        <v>0.50994499097262502</v>
      </c>
      <c r="H318" s="45">
        <f t="shared" si="62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63">IFERROR(D11/C11-1, "")</f>
        <v/>
      </c>
      <c r="E319" s="45" t="str">
        <f t="shared" si="63"/>
        <v/>
      </c>
      <c r="F319" s="45" t="str">
        <f t="shared" si="63"/>
        <v/>
      </c>
      <c r="G319" s="45" t="str">
        <f t="shared" si="63"/>
        <v/>
      </c>
      <c r="H319" s="45" t="str">
        <f t="shared" si="63"/>
        <v/>
      </c>
    </row>
    <row r="320" spans="1:8" hidden="1" outlineLevel="2" x14ac:dyDescent="0.3">
      <c r="A320" s="18" t="s">
        <v>3</v>
      </c>
      <c r="C320" s="46"/>
      <c r="D320" s="45" t="str">
        <f t="shared" si="63"/>
        <v/>
      </c>
      <c r="E320" s="45" t="str">
        <f t="shared" si="63"/>
        <v/>
      </c>
      <c r="F320" s="45" t="str">
        <f t="shared" si="63"/>
        <v/>
      </c>
      <c r="G320" s="45" t="str">
        <f t="shared" si="63"/>
        <v/>
      </c>
      <c r="H320" s="45" t="str">
        <f t="shared" si="63"/>
        <v/>
      </c>
    </row>
    <row r="321" spans="1:8" hidden="1" outlineLevel="2" x14ac:dyDescent="0.3">
      <c r="A321" s="20" t="s">
        <v>4</v>
      </c>
      <c r="C321" s="46"/>
      <c r="D321" s="45">
        <f t="shared" si="63"/>
        <v>0.50290028338999493</v>
      </c>
      <c r="E321" s="45">
        <f t="shared" si="63"/>
        <v>-0.12194903190767381</v>
      </c>
      <c r="F321" s="45">
        <f t="shared" si="63"/>
        <v>0.2716917038669584</v>
      </c>
      <c r="G321" s="45">
        <f t="shared" si="63"/>
        <v>0.50994499097262502</v>
      </c>
      <c r="H321" s="45">
        <f t="shared" si="63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63"/>
        <v>8.7238078506229222E-2</v>
      </c>
      <c r="E322" s="45">
        <f t="shared" si="63"/>
        <v>-1.669812010322913E-2</v>
      </c>
      <c r="F322" s="45">
        <f t="shared" si="63"/>
        <v>-1</v>
      </c>
      <c r="G322" s="45" t="str">
        <f t="shared" si="63"/>
        <v/>
      </c>
      <c r="H322" s="45" t="str">
        <f t="shared" si="63"/>
        <v/>
      </c>
    </row>
    <row r="323" spans="1:8" hidden="1" outlineLevel="2" x14ac:dyDescent="0.3">
      <c r="A323" s="20" t="s">
        <v>161</v>
      </c>
      <c r="C323" s="46"/>
      <c r="D323" s="45">
        <f t="shared" si="63"/>
        <v>0.50290028338999493</v>
      </c>
      <c r="E323" s="45">
        <f t="shared" si="63"/>
        <v>-0.12194903190767381</v>
      </c>
      <c r="F323" s="45">
        <f t="shared" si="63"/>
        <v>0.2716917038669584</v>
      </c>
      <c r="G323" s="45">
        <f t="shared" si="63"/>
        <v>0.50994499097262502</v>
      </c>
      <c r="H323" s="45">
        <f t="shared" si="63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63"/>
        <v>0.11415347429812917</v>
      </c>
      <c r="E324" s="45">
        <f t="shared" si="63"/>
        <v>9.0810748234588345E-2</v>
      </c>
      <c r="F324" s="45">
        <f t="shared" si="63"/>
        <v>1.8287017974175868E-2</v>
      </c>
      <c r="G324" s="45">
        <f t="shared" si="63"/>
        <v>3.8027509952308636E-2</v>
      </c>
      <c r="H324" s="45">
        <f t="shared" si="63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63"/>
        <v>3.9863898621986582E-2</v>
      </c>
      <c r="E325" s="45">
        <f t="shared" si="63"/>
        <v>-0.12934592938405898</v>
      </c>
      <c r="F325" s="45">
        <f t="shared" si="63"/>
        <v>7.2627236332915901E-2</v>
      </c>
      <c r="G325" s="45">
        <f t="shared" si="63"/>
        <v>0.14425767507035503</v>
      </c>
      <c r="H325" s="45">
        <f t="shared" si="63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63"/>
        <v>0.13984955768405571</v>
      </c>
      <c r="E326" s="45">
        <f t="shared" si="63"/>
        <v>0.18334118223800022</v>
      </c>
      <c r="F326" s="45">
        <f t="shared" si="63"/>
        <v>-1.5079151945161406E-2</v>
      </c>
      <c r="G326" s="45">
        <f t="shared" si="63"/>
        <v>5.439427049132739E-2</v>
      </c>
      <c r="H326" s="45">
        <f t="shared" si="63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63"/>
        <v>8.2467651092593686E-2</v>
      </c>
      <c r="E327" s="45">
        <f t="shared" si="63"/>
        <v>6.1392452293174138E-4</v>
      </c>
      <c r="F327" s="45">
        <f t="shared" si="63"/>
        <v>3.7359095533949338E-2</v>
      </c>
      <c r="G327" s="45">
        <f t="shared" si="63"/>
        <v>7.8483671674763889E-2</v>
      </c>
      <c r="H327" s="45">
        <f t="shared" si="63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63"/>
        <v>-1.614301954153524</v>
      </c>
      <c r="E328" s="45">
        <f t="shared" si="63"/>
        <v>1.3533127328737744</v>
      </c>
      <c r="F328" s="45">
        <f t="shared" si="63"/>
        <v>6.7447223349311525</v>
      </c>
      <c r="G328" s="45">
        <f t="shared" si="63"/>
        <v>-0.22783905029574603</v>
      </c>
      <c r="H328" s="45">
        <f t="shared" si="63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63"/>
        <v>-0.148379416593587</v>
      </c>
      <c r="E329" s="45">
        <f t="shared" si="63"/>
        <v>-0.18173151257779474</v>
      </c>
      <c r="F329" s="45">
        <f t="shared" si="63"/>
        <v>0.15485098026100408</v>
      </c>
      <c r="G329" s="45">
        <f t="shared" si="63"/>
        <v>0.92556180305500568</v>
      </c>
      <c r="H329" s="45">
        <f t="shared" si="63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63"/>
        <v/>
      </c>
      <c r="E330" s="45" t="str">
        <f t="shared" si="63"/>
        <v/>
      </c>
      <c r="F330" s="45" t="str">
        <f t="shared" si="63"/>
        <v/>
      </c>
      <c r="G330" s="45" t="str">
        <f t="shared" si="63"/>
        <v/>
      </c>
      <c r="H330" s="45" t="str">
        <f t="shared" si="63"/>
        <v/>
      </c>
    </row>
    <row r="331" spans="1:8" hidden="1" outlineLevel="2" x14ac:dyDescent="0.3">
      <c r="A331" s="18" t="s">
        <v>14</v>
      </c>
      <c r="C331" s="46"/>
      <c r="D331" s="45">
        <f t="shared" si="63"/>
        <v>5.8391955190548073E-2</v>
      </c>
      <c r="E331" s="45">
        <f t="shared" si="63"/>
        <v>-0.36227798446971426</v>
      </c>
      <c r="F331" s="45">
        <f t="shared" si="63"/>
        <v>-0.75347324918025871</v>
      </c>
      <c r="G331" s="45">
        <f t="shared" si="63"/>
        <v>0.35314268653895931</v>
      </c>
      <c r="H331" s="45">
        <f t="shared" si="63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63"/>
        <v/>
      </c>
      <c r="E332" s="45" t="str">
        <f t="shared" si="63"/>
        <v/>
      </c>
      <c r="F332" s="45" t="str">
        <f t="shared" si="63"/>
        <v/>
      </c>
      <c r="G332" s="45" t="str">
        <f t="shared" si="63"/>
        <v/>
      </c>
      <c r="H332" s="45" t="str">
        <f t="shared" si="63"/>
        <v/>
      </c>
    </row>
    <row r="333" spans="1:8" hidden="1" outlineLevel="2" x14ac:dyDescent="0.3">
      <c r="A333" s="18" t="s">
        <v>16</v>
      </c>
      <c r="C333" s="46"/>
      <c r="D333" s="45">
        <f t="shared" si="63"/>
        <v>0.43779792027946063</v>
      </c>
      <c r="E333" s="45">
        <f t="shared" si="63"/>
        <v>-9.3271391897883471E-2</v>
      </c>
      <c r="F333" s="45">
        <f t="shared" si="63"/>
        <v>0.12138490136330971</v>
      </c>
      <c r="G333" s="45">
        <f t="shared" si="63"/>
        <v>0.26632684062631595</v>
      </c>
      <c r="H333" s="45">
        <f t="shared" si="63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63"/>
        <v>-1.861097527943812</v>
      </c>
      <c r="E334" s="45">
        <f t="shared" si="63"/>
        <v>-0.99657563934493276</v>
      </c>
      <c r="F334" s="45">
        <f t="shared" si="63"/>
        <v>84.42795213449736</v>
      </c>
      <c r="G334" s="45">
        <f t="shared" si="63"/>
        <v>0.11707707636282039</v>
      </c>
      <c r="H334" s="45">
        <f t="shared" si="63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63"/>
        <v>0.24101393262332582</v>
      </c>
      <c r="E335" s="45">
        <f t="shared" si="63"/>
        <v>2.1851448628633641E-2</v>
      </c>
      <c r="F335" s="45">
        <f t="shared" si="63"/>
        <v>1.4231930990317831E-2</v>
      </c>
      <c r="G335" s="45">
        <f t="shared" si="63"/>
        <v>-9.0489698370443961E-4</v>
      </c>
      <c r="H335" s="45">
        <f t="shared" si="63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63"/>
        <v/>
      </c>
      <c r="E336" s="45" t="str">
        <f t="shared" si="63"/>
        <v/>
      </c>
      <c r="F336" s="45" t="str">
        <f t="shared" si="63"/>
        <v/>
      </c>
      <c r="G336" s="45" t="str">
        <f t="shared" si="63"/>
        <v/>
      </c>
      <c r="H336" s="45" t="str">
        <f t="shared" si="63"/>
        <v/>
      </c>
    </row>
    <row r="337" spans="1:8" hidden="1" outlineLevel="2" x14ac:dyDescent="0.3">
      <c r="A337" s="18" t="s">
        <v>20</v>
      </c>
      <c r="C337" s="46"/>
      <c r="D337" s="45">
        <f t="shared" si="63"/>
        <v>0.1009760397138324</v>
      </c>
      <c r="E337" s="45">
        <f t="shared" si="63"/>
        <v>-4.6625621555077768E-2</v>
      </c>
      <c r="F337" s="45">
        <f t="shared" si="63"/>
        <v>-8.4983045785485989E-2</v>
      </c>
      <c r="G337" s="45">
        <f t="shared" si="63"/>
        <v>-4.7323071092103319E-2</v>
      </c>
      <c r="H337" s="45">
        <f t="shared" si="63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63"/>
        <v>9.6266243849426836E-2</v>
      </c>
      <c r="E338" s="45">
        <f t="shared" si="63"/>
        <v>-0.19219802324053847</v>
      </c>
      <c r="F338" s="45">
        <f t="shared" si="63"/>
        <v>0.21844321254300025</v>
      </c>
      <c r="G338" s="45">
        <f t="shared" si="63"/>
        <v>-1.3057944847269853E-2</v>
      </c>
      <c r="H338" s="45">
        <f t="shared" si="63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63"/>
        <v>9.8557014470837645E-2</v>
      </c>
      <c r="E339" s="45">
        <f t="shared" si="63"/>
        <v>-3.6487740565235627E-2</v>
      </c>
      <c r="F339" s="45">
        <f t="shared" si="63"/>
        <v>0.24056269297160382</v>
      </c>
      <c r="G339" s="45">
        <f t="shared" si="63"/>
        <v>-0.11061617267765678</v>
      </c>
      <c r="H339" s="45">
        <f t="shared" si="63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63"/>
        <v>-0.38680739866158442</v>
      </c>
      <c r="E340" s="45">
        <f t="shared" si="63"/>
        <v>0.16831294098686667</v>
      </c>
      <c r="F340" s="45">
        <f t="shared" si="63"/>
        <v>-1.5159910223267126E-2</v>
      </c>
      <c r="G340" s="45">
        <f t="shared" si="63"/>
        <v>0.23026976465927729</v>
      </c>
      <c r="H340" s="45">
        <f t="shared" si="63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63"/>
        <v>0.10911715168374814</v>
      </c>
      <c r="E341" s="45">
        <f t="shared" si="63"/>
        <v>9.3053066546795238E-2</v>
      </c>
      <c r="F341" s="45">
        <f t="shared" si="63"/>
        <v>-0.11758970281062131</v>
      </c>
      <c r="G341" s="45">
        <f t="shared" si="63"/>
        <v>0.15451038295692121</v>
      </c>
      <c r="H341" s="45">
        <f t="shared" si="63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63"/>
        <v>0.15962482214653217</v>
      </c>
      <c r="E342" s="45">
        <f t="shared" si="63"/>
        <v>4.0385537365541957E-2</v>
      </c>
      <c r="F342" s="45">
        <f t="shared" si="63"/>
        <v>-3.0106074379688041E-2</v>
      </c>
      <c r="G342" s="45">
        <f t="shared" si="63"/>
        <v>7.1304179309863214E-2</v>
      </c>
      <c r="H342" s="45">
        <f t="shared" si="63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63"/>
        <v>2.420715383716443E-2</v>
      </c>
      <c r="E343" s="45">
        <f t="shared" si="63"/>
        <v>0.19330070120011711</v>
      </c>
      <c r="F343" s="45">
        <f t="shared" si="63"/>
        <v>-0.26276823042481279</v>
      </c>
      <c r="G343" s="45">
        <f t="shared" si="63"/>
        <v>0.33616711829046575</v>
      </c>
      <c r="H343" s="45">
        <f t="shared" si="63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63"/>
        <v>-0.39992379958932456</v>
      </c>
      <c r="E344" s="45">
        <f t="shared" si="63"/>
        <v>-0.80660283741787686</v>
      </c>
      <c r="F344" s="45">
        <f t="shared" si="63"/>
        <v>6.8932553373865044</v>
      </c>
      <c r="G344" s="45">
        <f t="shared" si="63"/>
        <v>-0.35427012156059412</v>
      </c>
      <c r="H344" s="45">
        <f t="shared" si="63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63"/>
        <v/>
      </c>
      <c r="E345" s="45" t="str">
        <f t="shared" si="63"/>
        <v/>
      </c>
      <c r="F345" s="45" t="str">
        <f t="shared" si="63"/>
        <v/>
      </c>
      <c r="G345" s="45" t="str">
        <f t="shared" si="63"/>
        <v/>
      </c>
      <c r="H345" s="45" t="str">
        <f t="shared" si="63"/>
        <v/>
      </c>
    </row>
    <row r="346" spans="1:8" hidden="1" outlineLevel="2" x14ac:dyDescent="0.3">
      <c r="A346" s="18" t="s">
        <v>29</v>
      </c>
      <c r="C346" s="46"/>
      <c r="D346" s="45">
        <f t="shared" si="63"/>
        <v>-9.1217122871039114E-2</v>
      </c>
      <c r="E346" s="45">
        <f t="shared" si="63"/>
        <v>0.39210818906643019</v>
      </c>
      <c r="F346" s="45">
        <f t="shared" si="63"/>
        <v>-3.7228203197271492E-3</v>
      </c>
      <c r="G346" s="45">
        <f t="shared" si="63"/>
        <v>6.0040113248431837E-2</v>
      </c>
      <c r="H346" s="45">
        <f t="shared" si="63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63"/>
        <v>8.0838253272430549E-4</v>
      </c>
      <c r="E347" s="45">
        <f t="shared" si="63"/>
        <v>-0.24340255676188483</v>
      </c>
      <c r="F347" s="45">
        <f t="shared" si="63"/>
        <v>-0.36001936633022069</v>
      </c>
      <c r="G347" s="45">
        <f t="shared" si="63"/>
        <v>0.69048450063095079</v>
      </c>
      <c r="H347" s="45">
        <f t="shared" si="63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63"/>
        <v>-0.50893735177070398</v>
      </c>
      <c r="E348" s="45">
        <f t="shared" si="63"/>
        <v>3.5356199537609418</v>
      </c>
      <c r="F348" s="45">
        <f t="shared" si="63"/>
        <v>-6.0303853500486282E-2</v>
      </c>
      <c r="G348" s="45">
        <f t="shared" si="63"/>
        <v>3.0567961103757924E-3</v>
      </c>
      <c r="H348" s="45">
        <f t="shared" si="63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63"/>
        <v/>
      </c>
      <c r="E349" s="45" t="str">
        <f t="shared" si="63"/>
        <v/>
      </c>
      <c r="F349" s="45" t="str">
        <f t="shared" si="63"/>
        <v/>
      </c>
      <c r="G349" s="45" t="str">
        <f t="shared" si="63"/>
        <v/>
      </c>
      <c r="H349" s="45" t="str">
        <f t="shared" si="63"/>
        <v/>
      </c>
    </row>
    <row r="350" spans="1:8" hidden="1" outlineLevel="2" x14ac:dyDescent="0.3">
      <c r="A350" s="18" t="s">
        <v>33</v>
      </c>
      <c r="C350" s="46"/>
      <c r="D350" s="45" t="str">
        <f t="shared" si="63"/>
        <v/>
      </c>
      <c r="E350" s="45" t="str">
        <f t="shared" si="63"/>
        <v/>
      </c>
      <c r="F350" s="45" t="str">
        <f t="shared" si="63"/>
        <v/>
      </c>
      <c r="G350" s="45" t="str">
        <f t="shared" si="63"/>
        <v/>
      </c>
      <c r="H350" s="45" t="str">
        <f t="shared" si="63"/>
        <v/>
      </c>
    </row>
    <row r="351" spans="1:8" hidden="1" outlineLevel="2" x14ac:dyDescent="0.3">
      <c r="A351" s="18" t="s">
        <v>34</v>
      </c>
      <c r="C351" s="46"/>
      <c r="D351" s="45" t="str">
        <f t="shared" si="63"/>
        <v/>
      </c>
      <c r="E351" s="45" t="str">
        <f t="shared" si="63"/>
        <v/>
      </c>
      <c r="F351" s="45" t="str">
        <f t="shared" si="63"/>
        <v/>
      </c>
      <c r="G351" s="45" t="str">
        <f t="shared" si="63"/>
        <v/>
      </c>
      <c r="H351" s="45" t="str">
        <f t="shared" si="63"/>
        <v/>
      </c>
    </row>
    <row r="352" spans="1:8" hidden="1" outlineLevel="2" x14ac:dyDescent="0.3">
      <c r="A352" s="18" t="s">
        <v>35</v>
      </c>
      <c r="C352" s="46"/>
      <c r="D352" s="45">
        <f t="shared" si="63"/>
        <v>-0.50464032244149326</v>
      </c>
      <c r="E352" s="45">
        <f t="shared" si="63"/>
        <v>1.3919099744656918</v>
      </c>
      <c r="F352" s="45">
        <f t="shared" si="63"/>
        <v>-0.20312773159341502</v>
      </c>
      <c r="G352" s="45">
        <f t="shared" si="63"/>
        <v>0.10906989213469842</v>
      </c>
      <c r="H352" s="45">
        <f t="shared" si="63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63"/>
        <v/>
      </c>
      <c r="E353" s="45" t="str">
        <f t="shared" si="63"/>
        <v/>
      </c>
      <c r="F353" s="45" t="str">
        <f t="shared" si="63"/>
        <v/>
      </c>
      <c r="G353" s="45" t="str">
        <f t="shared" si="63"/>
        <v/>
      </c>
      <c r="H353" s="45" t="str">
        <f t="shared" si="63"/>
        <v/>
      </c>
    </row>
    <row r="354" spans="1:8" hidden="1" outlineLevel="2" x14ac:dyDescent="0.3">
      <c r="A354" s="18" t="s">
        <v>37</v>
      </c>
      <c r="C354" s="46"/>
      <c r="D354" s="45" t="str">
        <f t="shared" si="63"/>
        <v/>
      </c>
      <c r="E354" s="45" t="str">
        <f t="shared" si="63"/>
        <v/>
      </c>
      <c r="F354" s="45" t="str">
        <f t="shared" si="63"/>
        <v/>
      </c>
      <c r="G354" s="45" t="str">
        <f t="shared" si="63"/>
        <v/>
      </c>
      <c r="H354" s="45">
        <f t="shared" si="63"/>
        <v>-1</v>
      </c>
    </row>
    <row r="355" spans="1:8" hidden="1" outlineLevel="2" x14ac:dyDescent="0.3">
      <c r="A355" s="20" t="s">
        <v>38</v>
      </c>
      <c r="C355" s="46"/>
      <c r="D355" s="45">
        <f t="shared" si="63"/>
        <v>-0.53890683016522256</v>
      </c>
      <c r="E355" s="45">
        <f t="shared" si="63"/>
        <v>19.597961592673691</v>
      </c>
      <c r="F355" s="45">
        <f t="shared" si="63"/>
        <v>6.3965556490295672E-2</v>
      </c>
      <c r="G355" s="45">
        <f t="shared" si="63"/>
        <v>-7.5463955172648145E-2</v>
      </c>
      <c r="H355" s="45">
        <f t="shared" si="63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63"/>
        <v>-8.6594955244689853E-3</v>
      </c>
      <c r="E356" s="45">
        <f t="shared" si="63"/>
        <v>-8.1510566557749575E-2</v>
      </c>
      <c r="F356" s="45">
        <f t="shared" si="63"/>
        <v>-0.28243855324431566</v>
      </c>
      <c r="G356" s="45">
        <f t="shared" si="63"/>
        <v>0.48267187438039305</v>
      </c>
      <c r="H356" s="45">
        <f t="shared" si="63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63"/>
        <v>-0.59183114415039451</v>
      </c>
      <c r="E357" s="45">
        <f t="shared" si="63"/>
        <v>-0.23650284773754571</v>
      </c>
      <c r="F357" s="45">
        <f t="shared" si="63"/>
        <v>16.953818339997415</v>
      </c>
      <c r="G357" s="45">
        <f t="shared" si="63"/>
        <v>-0.84093684870857432</v>
      </c>
      <c r="H357" s="45">
        <f t="shared" si="63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63"/>
        <v>-0.66110162557104502</v>
      </c>
      <c r="E358" s="45">
        <f t="shared" si="63"/>
        <v>11.082310607065283</v>
      </c>
      <c r="F358" s="45">
        <f t="shared" si="63"/>
        <v>-1</v>
      </c>
      <c r="G358" s="45" t="str">
        <f t="shared" si="63"/>
        <v/>
      </c>
      <c r="H358" s="45" t="str">
        <f t="shared" si="63"/>
        <v/>
      </c>
    </row>
    <row r="359" spans="1:8" hidden="1" outlineLevel="2" x14ac:dyDescent="0.3">
      <c r="A359" s="18" t="s">
        <v>42</v>
      </c>
      <c r="C359" s="46"/>
      <c r="D359" s="45" t="str">
        <f t="shared" si="63"/>
        <v/>
      </c>
      <c r="E359" s="45" t="str">
        <f t="shared" si="63"/>
        <v/>
      </c>
      <c r="F359" s="45" t="str">
        <f t="shared" si="63"/>
        <v/>
      </c>
      <c r="G359" s="45">
        <f t="shared" si="63"/>
        <v>-0.84774512627855381</v>
      </c>
      <c r="H359" s="45">
        <f t="shared" si="63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63"/>
        <v>0.42569869600723975</v>
      </c>
      <c r="E360" s="45">
        <f t="shared" si="63"/>
        <v>-0.31759080177381982</v>
      </c>
      <c r="F360" s="45">
        <f t="shared" si="63"/>
        <v>1.3048406582877092</v>
      </c>
      <c r="G360" s="45">
        <f t="shared" si="63"/>
        <v>-0.25682452828324398</v>
      </c>
      <c r="H360" s="45">
        <f t="shared" si="63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63"/>
        <v>-0.85978548814284983</v>
      </c>
      <c r="E361" s="45">
        <f t="shared" si="63"/>
        <v>24.770262528019451</v>
      </c>
      <c r="F361" s="45">
        <f t="shared" si="63"/>
        <v>-1</v>
      </c>
      <c r="G361" s="45" t="str">
        <f t="shared" si="63"/>
        <v/>
      </c>
      <c r="H361" s="45" t="str">
        <f t="shared" si="63"/>
        <v/>
      </c>
    </row>
    <row r="362" spans="1:8" hidden="1" outlineLevel="2" x14ac:dyDescent="0.3">
      <c r="A362" s="18" t="s">
        <v>45</v>
      </c>
      <c r="C362" s="46"/>
      <c r="D362" s="45" t="str">
        <f t="shared" si="63"/>
        <v/>
      </c>
      <c r="E362" s="45" t="str">
        <f t="shared" si="63"/>
        <v/>
      </c>
      <c r="F362" s="45" t="str">
        <f t="shared" si="63"/>
        <v/>
      </c>
      <c r="G362" s="45" t="str">
        <f t="shared" si="63"/>
        <v/>
      </c>
      <c r="H362" s="45" t="str">
        <f t="shared" si="63"/>
        <v/>
      </c>
    </row>
    <row r="363" spans="1:8" hidden="1" outlineLevel="2" x14ac:dyDescent="0.3">
      <c r="A363" s="18" t="s">
        <v>46</v>
      </c>
      <c r="C363" s="46"/>
      <c r="D363" s="45" t="str">
        <f t="shared" si="63"/>
        <v/>
      </c>
      <c r="E363" s="45" t="str">
        <f t="shared" si="63"/>
        <v/>
      </c>
      <c r="F363" s="45" t="str">
        <f t="shared" si="63"/>
        <v/>
      </c>
      <c r="G363" s="45">
        <f t="shared" si="63"/>
        <v>3.4838117824266917</v>
      </c>
      <c r="H363" s="45">
        <f t="shared" si="63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63"/>
        <v>0.79995356134089413</v>
      </c>
      <c r="E364" s="45">
        <f t="shared" si="63"/>
        <v>-0.67228820244059406</v>
      </c>
      <c r="F364" s="45">
        <f t="shared" si="63"/>
        <v>-6.8123114560128926</v>
      </c>
      <c r="G364" s="45">
        <f t="shared" si="63"/>
        <v>-2.2387754132798667</v>
      </c>
      <c r="H364" s="45">
        <f t="shared" si="63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63"/>
        <v/>
      </c>
      <c r="E365" s="45" t="str">
        <f t="shared" si="63"/>
        <v/>
      </c>
      <c r="F365" s="45" t="str">
        <f t="shared" si="63"/>
        <v/>
      </c>
      <c r="G365" s="45" t="str">
        <f t="shared" si="63"/>
        <v/>
      </c>
      <c r="H365" s="45" t="str">
        <f t="shared" si="63"/>
        <v/>
      </c>
    </row>
    <row r="366" spans="1:8" hidden="1" outlineLevel="2" x14ac:dyDescent="0.3">
      <c r="A366" s="20" t="s">
        <v>163</v>
      </c>
      <c r="C366" s="46"/>
      <c r="D366" s="45">
        <f t="shared" si="63"/>
        <v>-3.1996327718238571E-2</v>
      </c>
      <c r="E366" s="45">
        <f t="shared" si="63"/>
        <v>-4.9806899696145601E-2</v>
      </c>
      <c r="F366" s="45">
        <f t="shared" si="63"/>
        <v>-0.1615819507679086</v>
      </c>
      <c r="G366" s="45">
        <f t="shared" si="63"/>
        <v>0.13348827387621176</v>
      </c>
      <c r="H366" s="45">
        <f t="shared" si="63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63"/>
        <v>-0.21377069566574158</v>
      </c>
      <c r="E367" s="45">
        <f t="shared" si="63"/>
        <v>0.30598225294203174</v>
      </c>
      <c r="F367" s="45">
        <f t="shared" si="63"/>
        <v>-0.45531289807651754</v>
      </c>
      <c r="G367" s="45">
        <f t="shared" si="63"/>
        <v>0.39828131842952752</v>
      </c>
      <c r="H367" s="45">
        <f t="shared" si="63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63"/>
        <v>5.5553767468542681E-2</v>
      </c>
      <c r="E368" s="45">
        <f t="shared" si="63"/>
        <v>-0.17744653337730099</v>
      </c>
      <c r="F368" s="45">
        <f t="shared" si="63"/>
        <v>5.7256572758950242E-3</v>
      </c>
      <c r="G368" s="45">
        <f t="shared" si="63"/>
        <v>5.1803686578101749E-2</v>
      </c>
      <c r="H368" s="45">
        <f t="shared" si="63"/>
        <v>3.0963541743645573E-2</v>
      </c>
    </row>
    <row r="369" spans="1:8" hidden="1" outlineLevel="1" collapsed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64">D69/D$105</f>
        <v>0</v>
      </c>
      <c r="E376" s="45">
        <f t="shared" si="64"/>
        <v>0</v>
      </c>
      <c r="F376" s="45">
        <f t="shared" si="64"/>
        <v>0</v>
      </c>
      <c r="G376" s="45">
        <f t="shared" si="64"/>
        <v>0</v>
      </c>
      <c r="H376" s="45">
        <f t="shared" si="64"/>
        <v>0</v>
      </c>
    </row>
    <row r="377" spans="1:8" hidden="1" outlineLevel="3" x14ac:dyDescent="0.3">
      <c r="A377" s="18" t="s">
        <v>55</v>
      </c>
      <c r="C377" s="45">
        <f t="shared" ref="C377:H412" si="65">C70/C$105</f>
        <v>0</v>
      </c>
      <c r="D377" s="45">
        <f t="shared" si="65"/>
        <v>0</v>
      </c>
      <c r="E377" s="45">
        <f t="shared" si="65"/>
        <v>0</v>
      </c>
      <c r="F377" s="45">
        <f t="shared" si="65"/>
        <v>0</v>
      </c>
      <c r="G377" s="45">
        <f t="shared" si="65"/>
        <v>0</v>
      </c>
      <c r="H377" s="45">
        <f t="shared" si="65"/>
        <v>0</v>
      </c>
    </row>
    <row r="378" spans="1:8" hidden="1" outlineLevel="3" x14ac:dyDescent="0.3">
      <c r="A378" s="18" t="s">
        <v>56</v>
      </c>
      <c r="C378" s="45">
        <f t="shared" si="65"/>
        <v>0</v>
      </c>
      <c r="D378" s="45">
        <f t="shared" si="65"/>
        <v>0</v>
      </c>
      <c r="E378" s="45">
        <f t="shared" si="65"/>
        <v>0</v>
      </c>
      <c r="F378" s="45">
        <f t="shared" si="65"/>
        <v>0</v>
      </c>
      <c r="G378" s="45">
        <f t="shared" si="65"/>
        <v>0</v>
      </c>
      <c r="H378" s="45">
        <f t="shared" si="65"/>
        <v>0</v>
      </c>
    </row>
    <row r="379" spans="1:8" hidden="1" outlineLevel="3" x14ac:dyDescent="0.3">
      <c r="A379" s="29" t="s">
        <v>53</v>
      </c>
      <c r="C379" s="45">
        <f t="shared" si="65"/>
        <v>0</v>
      </c>
      <c r="D379" s="45">
        <f t="shared" si="65"/>
        <v>0</v>
      </c>
      <c r="E379" s="45">
        <f t="shared" si="65"/>
        <v>0</v>
      </c>
      <c r="F379" s="45">
        <f t="shared" si="65"/>
        <v>0</v>
      </c>
      <c r="G379" s="45">
        <f t="shared" si="65"/>
        <v>0</v>
      </c>
      <c r="H379" s="45">
        <f t="shared" si="65"/>
        <v>0</v>
      </c>
    </row>
    <row r="380" spans="1:8" hidden="1" outlineLevel="3" x14ac:dyDescent="0.3">
      <c r="A380" s="18" t="s">
        <v>58</v>
      </c>
      <c r="C380" s="45">
        <f t="shared" si="65"/>
        <v>0</v>
      </c>
      <c r="D380" s="45">
        <f t="shared" si="65"/>
        <v>0</v>
      </c>
      <c r="E380" s="45">
        <f t="shared" si="65"/>
        <v>0</v>
      </c>
      <c r="F380" s="45">
        <f t="shared" si="65"/>
        <v>0</v>
      </c>
      <c r="G380" s="45">
        <f t="shared" si="65"/>
        <v>0</v>
      </c>
      <c r="H380" s="45">
        <f t="shared" si="65"/>
        <v>0</v>
      </c>
    </row>
    <row r="381" spans="1:8" hidden="1" outlineLevel="3" x14ac:dyDescent="0.3">
      <c r="A381" s="18" t="s">
        <v>59</v>
      </c>
      <c r="C381" s="45">
        <f t="shared" si="65"/>
        <v>1.8747209687367543E-3</v>
      </c>
      <c r="D381" s="45">
        <f t="shared" si="65"/>
        <v>1.1752777830673605E-3</v>
      </c>
      <c r="E381" s="45">
        <f t="shared" si="65"/>
        <v>2.5687532268688158E-3</v>
      </c>
      <c r="F381" s="45">
        <f t="shared" si="65"/>
        <v>2.0393622583685855E-3</v>
      </c>
      <c r="G381" s="45">
        <f t="shared" si="65"/>
        <v>1.1936616744949934E-3</v>
      </c>
      <c r="H381" s="45">
        <f t="shared" si="65"/>
        <v>1.3352720058112894E-3</v>
      </c>
    </row>
    <row r="382" spans="1:8" hidden="1" outlineLevel="3" x14ac:dyDescent="0.3">
      <c r="A382" s="18" t="s">
        <v>60</v>
      </c>
      <c r="C382" s="45">
        <f t="shared" si="65"/>
        <v>0</v>
      </c>
      <c r="D382" s="45">
        <f t="shared" si="65"/>
        <v>0</v>
      </c>
      <c r="E382" s="45">
        <f t="shared" si="65"/>
        <v>0</v>
      </c>
      <c r="F382" s="45">
        <f t="shared" si="65"/>
        <v>0</v>
      </c>
      <c r="G382" s="45">
        <f t="shared" si="65"/>
        <v>0</v>
      </c>
      <c r="H382" s="45">
        <f t="shared" si="65"/>
        <v>0</v>
      </c>
    </row>
    <row r="383" spans="1:8" hidden="1" outlineLevel="3" x14ac:dyDescent="0.3">
      <c r="A383" s="18" t="s">
        <v>61</v>
      </c>
      <c r="C383" s="45">
        <f t="shared" si="65"/>
        <v>0</v>
      </c>
      <c r="D383" s="45">
        <f t="shared" si="65"/>
        <v>0</v>
      </c>
      <c r="E383" s="45">
        <f t="shared" si="65"/>
        <v>0</v>
      </c>
      <c r="F383" s="45">
        <f t="shared" si="65"/>
        <v>0</v>
      </c>
      <c r="G383" s="45">
        <f t="shared" si="65"/>
        <v>0</v>
      </c>
      <c r="H383" s="45">
        <f t="shared" si="65"/>
        <v>0</v>
      </c>
    </row>
    <row r="384" spans="1:8" hidden="1" outlineLevel="3" x14ac:dyDescent="0.3">
      <c r="A384" s="29" t="s">
        <v>57</v>
      </c>
      <c r="C384" s="45">
        <f t="shared" si="65"/>
        <v>1.8747209687367543E-3</v>
      </c>
      <c r="D384" s="45">
        <f t="shared" si="65"/>
        <v>1.1752777830673605E-3</v>
      </c>
      <c r="E384" s="45">
        <f t="shared" si="65"/>
        <v>2.5687532268688158E-3</v>
      </c>
      <c r="F384" s="45">
        <f t="shared" si="65"/>
        <v>2.0393622583685855E-3</v>
      </c>
      <c r="G384" s="45">
        <f t="shared" si="65"/>
        <v>1.1936616744949934E-3</v>
      </c>
      <c r="H384" s="45">
        <f t="shared" si="65"/>
        <v>1.3352720058112894E-3</v>
      </c>
    </row>
    <row r="385" spans="1:8" hidden="1" outlineLevel="3" x14ac:dyDescent="0.3">
      <c r="A385" s="18" t="s">
        <v>63</v>
      </c>
      <c r="C385" s="45">
        <f t="shared" si="65"/>
        <v>2.0439239345910912E-3</v>
      </c>
      <c r="D385" s="45">
        <f t="shared" si="65"/>
        <v>3.4069392159721801E-3</v>
      </c>
      <c r="E385" s="45">
        <f t="shared" si="65"/>
        <v>3.2610453089278323E-3</v>
      </c>
      <c r="F385" s="45">
        <f t="shared" si="65"/>
        <v>2.8641845984296011E-3</v>
      </c>
      <c r="G385" s="45">
        <f t="shared" si="65"/>
        <v>2.6411914162084047E-3</v>
      </c>
      <c r="H385" s="45">
        <f t="shared" si="65"/>
        <v>2.4242290718732968E-3</v>
      </c>
    </row>
    <row r="386" spans="1:8" hidden="1" outlineLevel="3" x14ac:dyDescent="0.3">
      <c r="A386" s="18" t="s">
        <v>64</v>
      </c>
      <c r="C386" s="45">
        <f t="shared" si="65"/>
        <v>3.2083124646553546E-3</v>
      </c>
      <c r="D386" s="45">
        <f t="shared" si="65"/>
        <v>2.773182415403756E-3</v>
      </c>
      <c r="E386" s="45">
        <f t="shared" si="65"/>
        <v>2.4169028731590107E-3</v>
      </c>
      <c r="F386" s="45">
        <f t="shared" si="65"/>
        <v>1.3579737716473953E-2</v>
      </c>
      <c r="G386" s="45">
        <f t="shared" si="65"/>
        <v>1.181532460697152E-2</v>
      </c>
      <c r="H386" s="45">
        <f t="shared" si="65"/>
        <v>9.8609704589453454E-3</v>
      </c>
    </row>
    <row r="387" spans="1:8" hidden="1" outlineLevel="3" x14ac:dyDescent="0.3">
      <c r="A387" s="18" t="s">
        <v>65</v>
      </c>
      <c r="C387" s="45">
        <f t="shared" si="65"/>
        <v>3.8959961310830175E-2</v>
      </c>
      <c r="D387" s="45">
        <f t="shared" si="65"/>
        <v>4.7616337999812686E-2</v>
      </c>
      <c r="E387" s="45">
        <f t="shared" si="65"/>
        <v>6.0808912044849978E-2</v>
      </c>
      <c r="F387" s="45">
        <f t="shared" si="65"/>
        <v>4.0155047882525156E-2</v>
      </c>
      <c r="G387" s="45">
        <f t="shared" si="65"/>
        <v>4.5122729855464588E-2</v>
      </c>
      <c r="H387" s="45">
        <f t="shared" si="65"/>
        <v>4.3379143285459318E-2</v>
      </c>
    </row>
    <row r="388" spans="1:8" hidden="1" outlineLevel="3" x14ac:dyDescent="0.3">
      <c r="A388" s="18" t="s">
        <v>66</v>
      </c>
      <c r="C388" s="45">
        <f t="shared" si="65"/>
        <v>5.8633459213646488E-2</v>
      </c>
      <c r="D388" s="45">
        <f t="shared" si="65"/>
        <v>6.7199683373658031E-2</v>
      </c>
      <c r="E388" s="45">
        <f t="shared" si="65"/>
        <v>6.8351310336557655E-2</v>
      </c>
      <c r="F388" s="45">
        <f t="shared" si="65"/>
        <v>6.7753561815193084E-2</v>
      </c>
      <c r="G388" s="45">
        <f t="shared" si="65"/>
        <v>7.2328126904756651E-2</v>
      </c>
      <c r="H388" s="45">
        <f t="shared" si="65"/>
        <v>7.1572616737618958E-2</v>
      </c>
    </row>
    <row r="389" spans="1:8" hidden="1" outlineLevel="3" x14ac:dyDescent="0.3">
      <c r="A389" s="18" t="s">
        <v>67</v>
      </c>
      <c r="C389" s="45">
        <f t="shared" si="65"/>
        <v>2.9953530972787697E-2</v>
      </c>
      <c r="D389" s="45">
        <f t="shared" si="65"/>
        <v>2.6057980312062606E-2</v>
      </c>
      <c r="E389" s="45">
        <f t="shared" si="65"/>
        <v>2.9579285106381397E-2</v>
      </c>
      <c r="F389" s="45">
        <f t="shared" si="65"/>
        <v>3.0222196864672757E-2</v>
      </c>
      <c r="G389" s="45">
        <f t="shared" si="65"/>
        <v>2.7508717566484098E-2</v>
      </c>
      <c r="H389" s="45">
        <f t="shared" si="65"/>
        <v>2.2604857410302638E-2</v>
      </c>
    </row>
    <row r="390" spans="1:8" hidden="1" outlineLevel="3" x14ac:dyDescent="0.3">
      <c r="A390" s="18" t="s">
        <v>68</v>
      </c>
      <c r="C390" s="45">
        <f t="shared" si="65"/>
        <v>1.5547375418692507E-3</v>
      </c>
      <c r="D390" s="45">
        <f t="shared" si="65"/>
        <v>4.051386624485725E-3</v>
      </c>
      <c r="E390" s="45">
        <f t="shared" si="65"/>
        <v>9.6198563799411126E-4</v>
      </c>
      <c r="F390" s="45">
        <f t="shared" si="65"/>
        <v>1.2766769259595499E-3</v>
      </c>
      <c r="G390" s="45">
        <f t="shared" si="65"/>
        <v>3.4106487517029591E-4</v>
      </c>
      <c r="H390" s="45">
        <f t="shared" si="65"/>
        <v>1.3043216850508205E-3</v>
      </c>
    </row>
    <row r="391" spans="1:8" hidden="1" outlineLevel="3" x14ac:dyDescent="0.3">
      <c r="A391" s="20" t="s">
        <v>62</v>
      </c>
      <c r="C391" s="45">
        <f t="shared" si="65"/>
        <v>0.13435392543838007</v>
      </c>
      <c r="D391" s="45">
        <f t="shared" si="65"/>
        <v>0.15110550994139496</v>
      </c>
      <c r="E391" s="45">
        <f t="shared" si="65"/>
        <v>0.16537944130787</v>
      </c>
      <c r="F391" s="45">
        <f t="shared" si="65"/>
        <v>0.1558514058032541</v>
      </c>
      <c r="G391" s="45">
        <f t="shared" si="65"/>
        <v>0.15975715522505554</v>
      </c>
      <c r="H391" s="45">
        <f t="shared" si="65"/>
        <v>0.15114613864925039</v>
      </c>
    </row>
    <row r="392" spans="1:8" hidden="1" outlineLevel="3" x14ac:dyDescent="0.3">
      <c r="A392" s="18" t="s">
        <v>70</v>
      </c>
      <c r="C392" s="45">
        <f t="shared" si="65"/>
        <v>1.4353479577622447E-3</v>
      </c>
      <c r="D392" s="45">
        <f t="shared" si="65"/>
        <v>1.3410213991999151E-3</v>
      </c>
      <c r="E392" s="45">
        <f t="shared" si="65"/>
        <v>1.2835954109574083E-3</v>
      </c>
      <c r="F392" s="45">
        <f t="shared" si="65"/>
        <v>1.1273851965852844E-3</v>
      </c>
      <c r="G392" s="45">
        <f t="shared" si="65"/>
        <v>1.0396117993281867E-3</v>
      </c>
      <c r="H392" s="45">
        <f t="shared" si="65"/>
        <v>9.2120364351260951E-4</v>
      </c>
    </row>
    <row r="393" spans="1:8" hidden="1" outlineLevel="3" x14ac:dyDescent="0.3">
      <c r="A393" s="18" t="s">
        <v>71</v>
      </c>
      <c r="C393" s="45">
        <f t="shared" si="65"/>
        <v>1.2581006597372954E-2</v>
      </c>
      <c r="D393" s="45">
        <f t="shared" si="65"/>
        <v>1.1372631121161065E-2</v>
      </c>
      <c r="E393" s="45">
        <f t="shared" si="65"/>
        <v>1.0314478330812062E-2</v>
      </c>
      <c r="F393" s="45">
        <f t="shared" si="65"/>
        <v>8.3629444761424733E-3</v>
      </c>
      <c r="G393" s="45">
        <f t="shared" si="65"/>
        <v>7.0792623272480136E-3</v>
      </c>
      <c r="H393" s="45">
        <f t="shared" si="65"/>
        <v>5.6297522333202919E-3</v>
      </c>
    </row>
    <row r="394" spans="1:8" hidden="1" outlineLevel="3" x14ac:dyDescent="0.3">
      <c r="A394" s="20" t="s">
        <v>69</v>
      </c>
      <c r="C394" s="45">
        <f t="shared" si="65"/>
        <v>1.4016354555135198E-2</v>
      </c>
      <c r="D394" s="45">
        <f t="shared" si="65"/>
        <v>1.2713652520360981E-2</v>
      </c>
      <c r="E394" s="45">
        <f t="shared" si="65"/>
        <v>1.1598073741769469E-2</v>
      </c>
      <c r="F394" s="45">
        <f t="shared" si="65"/>
        <v>9.4903296727277577E-3</v>
      </c>
      <c r="G394" s="45">
        <f t="shared" si="65"/>
        <v>8.1188741265762008E-3</v>
      </c>
      <c r="H394" s="45">
        <f t="shared" si="65"/>
        <v>6.5509558768329021E-3</v>
      </c>
    </row>
    <row r="395" spans="1:8" hidden="1" outlineLevel="3" x14ac:dyDescent="0.3">
      <c r="A395" s="20" t="s">
        <v>72</v>
      </c>
      <c r="C395" s="45">
        <f t="shared" si="65"/>
        <v>0.15024500096225202</v>
      </c>
      <c r="D395" s="45">
        <f t="shared" si="65"/>
        <v>0.16499444024482332</v>
      </c>
      <c r="E395" s="45">
        <f t="shared" si="65"/>
        <v>0.17954626827650827</v>
      </c>
      <c r="F395" s="45">
        <f t="shared" si="65"/>
        <v>0.16738109773435045</v>
      </c>
      <c r="G395" s="45">
        <f t="shared" si="65"/>
        <v>0.16906969102612673</v>
      </c>
      <c r="H395" s="45">
        <f t="shared" si="65"/>
        <v>0.15903236653189456</v>
      </c>
    </row>
    <row r="396" spans="1:8" hidden="1" outlineLevel="3" x14ac:dyDescent="0.3">
      <c r="A396" s="18" t="s">
        <v>73</v>
      </c>
      <c r="C396" s="45">
        <f t="shared" si="65"/>
        <v>0</v>
      </c>
      <c r="D396" s="45">
        <f t="shared" si="65"/>
        <v>0</v>
      </c>
      <c r="E396" s="45">
        <f t="shared" si="65"/>
        <v>0</v>
      </c>
      <c r="F396" s="45">
        <f t="shared" si="65"/>
        <v>0</v>
      </c>
      <c r="G396" s="45">
        <f t="shared" si="65"/>
        <v>0</v>
      </c>
      <c r="H396" s="45">
        <f t="shared" si="65"/>
        <v>0</v>
      </c>
    </row>
    <row r="397" spans="1:8" hidden="1" outlineLevel="3" x14ac:dyDescent="0.3">
      <c r="A397" s="18" t="s">
        <v>75</v>
      </c>
      <c r="C397" s="45">
        <f t="shared" si="65"/>
        <v>0</v>
      </c>
      <c r="D397" s="45">
        <f t="shared" si="65"/>
        <v>0</v>
      </c>
      <c r="E397" s="45">
        <f t="shared" si="65"/>
        <v>0</v>
      </c>
      <c r="F397" s="45">
        <f t="shared" si="65"/>
        <v>0</v>
      </c>
      <c r="G397" s="45">
        <f t="shared" si="65"/>
        <v>0</v>
      </c>
      <c r="H397" s="45">
        <f t="shared" si="65"/>
        <v>0</v>
      </c>
    </row>
    <row r="398" spans="1:8" hidden="1" outlineLevel="3" x14ac:dyDescent="0.3">
      <c r="A398" s="18" t="s">
        <v>76</v>
      </c>
      <c r="C398" s="45">
        <f t="shared" si="65"/>
        <v>5.6626139722590715E-2</v>
      </c>
      <c r="D398" s="45">
        <f t="shared" si="65"/>
        <v>7.0211511515713282E-2</v>
      </c>
      <c r="E398" s="45">
        <f t="shared" si="65"/>
        <v>6.9782522666845231E-2</v>
      </c>
      <c r="F398" s="45">
        <f t="shared" si="65"/>
        <v>6.4738020956192188E-2</v>
      </c>
      <c r="G398" s="45">
        <f t="shared" si="65"/>
        <v>4.8105464855662944E-2</v>
      </c>
      <c r="H398" s="45">
        <f t="shared" si="65"/>
        <v>4.3979971442835317E-2</v>
      </c>
    </row>
    <row r="399" spans="1:8" hidden="1" outlineLevel="3" x14ac:dyDescent="0.3">
      <c r="A399" s="18" t="s">
        <v>77</v>
      </c>
      <c r="C399" s="45">
        <f t="shared" si="65"/>
        <v>0</v>
      </c>
      <c r="D399" s="45">
        <f t="shared" si="65"/>
        <v>0</v>
      </c>
      <c r="E399" s="45">
        <f t="shared" si="65"/>
        <v>0</v>
      </c>
      <c r="F399" s="45">
        <f t="shared" si="65"/>
        <v>0</v>
      </c>
      <c r="G399" s="45">
        <f t="shared" si="65"/>
        <v>1.4951591261643908E-2</v>
      </c>
      <c r="H399" s="45">
        <f t="shared" si="65"/>
        <v>1.507951672395001E-2</v>
      </c>
    </row>
    <row r="400" spans="1:8" hidden="1" outlineLevel="3" x14ac:dyDescent="0.3">
      <c r="A400" s="18" t="s">
        <v>78</v>
      </c>
      <c r="C400" s="45">
        <f t="shared" si="65"/>
        <v>4.836228350801876E-3</v>
      </c>
      <c r="D400" s="45">
        <f t="shared" si="65"/>
        <v>4.8559710443623659E-3</v>
      </c>
      <c r="E400" s="45">
        <f t="shared" si="65"/>
        <v>5.408402505457377E-3</v>
      </c>
      <c r="F400" s="45">
        <f t="shared" si="65"/>
        <v>9.9224554795188571E-3</v>
      </c>
      <c r="G400" s="45">
        <f t="shared" si="65"/>
        <v>1.2832797903790759E-2</v>
      </c>
      <c r="H400" s="45">
        <f t="shared" si="65"/>
        <v>7.8133772032760382E-3</v>
      </c>
    </row>
    <row r="401" spans="1:8" hidden="1" outlineLevel="3" x14ac:dyDescent="0.3">
      <c r="A401" s="20" t="s">
        <v>74</v>
      </c>
      <c r="C401" s="45">
        <f t="shared" si="65"/>
        <v>6.1462368073392594E-2</v>
      </c>
      <c r="D401" s="45">
        <f t="shared" si="65"/>
        <v>7.5067482560075657E-2</v>
      </c>
      <c r="E401" s="45">
        <f t="shared" si="65"/>
        <v>7.5190925172302608E-2</v>
      </c>
      <c r="F401" s="45">
        <f t="shared" si="65"/>
        <v>7.466047643571104E-2</v>
      </c>
      <c r="G401" s="45">
        <f t="shared" si="65"/>
        <v>7.5889854021097616E-2</v>
      </c>
      <c r="H401" s="45">
        <f t="shared" si="65"/>
        <v>6.687286537006136E-2</v>
      </c>
    </row>
    <row r="402" spans="1:8" hidden="1" outlineLevel="3" x14ac:dyDescent="0.3">
      <c r="A402" s="18" t="s">
        <v>80</v>
      </c>
      <c r="C402" s="45">
        <f t="shared" si="65"/>
        <v>4.2941851303779012E-2</v>
      </c>
      <c r="D402" s="45">
        <f t="shared" si="65"/>
        <v>4.7311637630321403E-2</v>
      </c>
      <c r="E402" s="45">
        <f t="shared" si="65"/>
        <v>4.5213065923801893E-2</v>
      </c>
      <c r="F402" s="45">
        <f t="shared" si="65"/>
        <v>2.6609179885979058E-2</v>
      </c>
      <c r="G402" s="45">
        <f t="shared" si="65"/>
        <v>2.9395828291215516E-2</v>
      </c>
      <c r="H402" s="45">
        <f t="shared" si="65"/>
        <v>3.9138764199049887E-2</v>
      </c>
    </row>
    <row r="403" spans="1:8" hidden="1" outlineLevel="3" x14ac:dyDescent="0.3">
      <c r="A403" s="18" t="s">
        <v>81</v>
      </c>
      <c r="C403" s="45">
        <f t="shared" si="65"/>
        <v>0.67375581388576355</v>
      </c>
      <c r="D403" s="45">
        <f t="shared" si="65"/>
        <v>0.61281197617516858</v>
      </c>
      <c r="E403" s="45">
        <f t="shared" si="65"/>
        <v>0.63633562689257495</v>
      </c>
      <c r="F403" s="45">
        <f t="shared" si="65"/>
        <v>0.58961653690712779</v>
      </c>
      <c r="G403" s="45">
        <f t="shared" si="65"/>
        <v>0.59755244854855183</v>
      </c>
      <c r="H403" s="45">
        <f t="shared" si="65"/>
        <v>0.53520740564224145</v>
      </c>
    </row>
    <row r="404" spans="1:8" hidden="1" outlineLevel="3" x14ac:dyDescent="0.3">
      <c r="A404" s="18" t="s">
        <v>82</v>
      </c>
      <c r="C404" s="45">
        <f t="shared" si="65"/>
        <v>2.4614513449081381E-2</v>
      </c>
      <c r="D404" s="45">
        <f t="shared" si="65"/>
        <v>2.3964247507971957E-2</v>
      </c>
      <c r="E404" s="45">
        <f t="shared" si="65"/>
        <v>2.594918137969375E-2</v>
      </c>
      <c r="F404" s="45">
        <f t="shared" si="65"/>
        <v>9.4216991346813578E-2</v>
      </c>
      <c r="G404" s="45">
        <f t="shared" si="65"/>
        <v>9.5486827416170691E-2</v>
      </c>
      <c r="H404" s="45">
        <f t="shared" si="65"/>
        <v>0.17266257774877072</v>
      </c>
    </row>
    <row r="405" spans="1:8" hidden="1" outlineLevel="3" x14ac:dyDescent="0.3">
      <c r="A405" s="20" t="s">
        <v>79</v>
      </c>
      <c r="C405" s="45">
        <f t="shared" si="65"/>
        <v>0.74131217863862398</v>
      </c>
      <c r="D405" s="45">
        <f t="shared" si="65"/>
        <v>0.684087861313462</v>
      </c>
      <c r="E405" s="45">
        <f t="shared" si="65"/>
        <v>0.70749787419607058</v>
      </c>
      <c r="F405" s="45">
        <f t="shared" si="65"/>
        <v>0.71044270813992039</v>
      </c>
      <c r="G405" s="45">
        <f t="shared" si="65"/>
        <v>0.72243510425593793</v>
      </c>
      <c r="H405" s="45">
        <f t="shared" si="65"/>
        <v>0.74700874759006197</v>
      </c>
    </row>
    <row r="406" spans="1:8" hidden="1" outlineLevel="3" x14ac:dyDescent="0.3">
      <c r="A406" s="20" t="s">
        <v>83</v>
      </c>
      <c r="C406" s="45">
        <f t="shared" si="65"/>
        <v>0.80277454671201653</v>
      </c>
      <c r="D406" s="45">
        <f t="shared" si="65"/>
        <v>0.75915534387353767</v>
      </c>
      <c r="E406" s="45">
        <f t="shared" si="65"/>
        <v>0.78268879936837321</v>
      </c>
      <c r="F406" s="45">
        <f t="shared" si="65"/>
        <v>0.78510318457563144</v>
      </c>
      <c r="G406" s="45">
        <f t="shared" si="65"/>
        <v>0.79832495827703565</v>
      </c>
      <c r="H406" s="45">
        <f t="shared" si="65"/>
        <v>0.8138816129601234</v>
      </c>
    </row>
    <row r="407" spans="1:8" hidden="1" outlineLevel="3" x14ac:dyDescent="0.3">
      <c r="A407" s="18" t="s">
        <v>84</v>
      </c>
      <c r="C407" s="45">
        <f t="shared" si="65"/>
        <v>0</v>
      </c>
      <c r="D407" s="45">
        <f t="shared" si="65"/>
        <v>0</v>
      </c>
      <c r="E407" s="45">
        <f t="shared" si="65"/>
        <v>0</v>
      </c>
      <c r="F407" s="45">
        <f t="shared" si="65"/>
        <v>0</v>
      </c>
      <c r="G407" s="45">
        <f t="shared" si="65"/>
        <v>0</v>
      </c>
      <c r="H407" s="45">
        <f t="shared" si="65"/>
        <v>0</v>
      </c>
    </row>
    <row r="408" spans="1:8" hidden="1" outlineLevel="3" x14ac:dyDescent="0.3">
      <c r="A408" s="18" t="s">
        <v>85</v>
      </c>
      <c r="C408" s="45">
        <f t="shared" si="65"/>
        <v>0</v>
      </c>
      <c r="D408" s="45">
        <f t="shared" si="65"/>
        <v>0</v>
      </c>
      <c r="E408" s="45">
        <f t="shared" si="65"/>
        <v>0</v>
      </c>
      <c r="F408" s="45">
        <f t="shared" si="65"/>
        <v>0</v>
      </c>
      <c r="G408" s="45">
        <f t="shared" si="65"/>
        <v>0</v>
      </c>
      <c r="H408" s="45">
        <f t="shared" si="65"/>
        <v>0</v>
      </c>
    </row>
    <row r="409" spans="1:8" hidden="1" outlineLevel="3" x14ac:dyDescent="0.3">
      <c r="A409" s="18" t="s">
        <v>86</v>
      </c>
      <c r="C409" s="45">
        <f t="shared" si="65"/>
        <v>4.6980452325731413E-2</v>
      </c>
      <c r="D409" s="45">
        <f t="shared" si="65"/>
        <v>7.5850215881639052E-2</v>
      </c>
      <c r="E409" s="45">
        <f t="shared" si="65"/>
        <v>3.7764932355118533E-2</v>
      </c>
      <c r="F409" s="45">
        <f t="shared" si="65"/>
        <v>4.7515717690018111E-2</v>
      </c>
      <c r="G409" s="45">
        <f t="shared" si="65"/>
        <v>3.2605350696837655E-2</v>
      </c>
      <c r="H409" s="45">
        <f t="shared" si="65"/>
        <v>2.7086020507982065E-2</v>
      </c>
    </row>
    <row r="410" spans="1:8" hidden="1" outlineLevel="3" x14ac:dyDescent="0.3">
      <c r="A410" s="20" t="s">
        <v>87</v>
      </c>
      <c r="C410" s="45">
        <f t="shared" si="65"/>
        <v>4.6980452325731413E-2</v>
      </c>
      <c r="D410" s="45">
        <f t="shared" si="65"/>
        <v>7.5850215881639052E-2</v>
      </c>
      <c r="E410" s="45">
        <f t="shared" si="65"/>
        <v>3.7764932355118533E-2</v>
      </c>
      <c r="F410" s="45">
        <f t="shared" si="65"/>
        <v>4.7515717690018111E-2</v>
      </c>
      <c r="G410" s="45">
        <f t="shared" si="65"/>
        <v>3.2605350696837655E-2</v>
      </c>
      <c r="H410" s="45">
        <f t="shared" si="65"/>
        <v>2.7086020507982065E-2</v>
      </c>
    </row>
    <row r="411" spans="1:8" hidden="1" outlineLevel="3" x14ac:dyDescent="0.3">
      <c r="A411" s="18" t="s">
        <v>88</v>
      </c>
      <c r="C411" s="45">
        <f t="shared" si="65"/>
        <v>0</v>
      </c>
      <c r="D411" s="45">
        <f t="shared" si="65"/>
        <v>0</v>
      </c>
      <c r="E411" s="45">
        <f t="shared" si="65"/>
        <v>0</v>
      </c>
      <c r="F411" s="45">
        <f t="shared" si="65"/>
        <v>0</v>
      </c>
      <c r="G411" s="45">
        <f t="shared" si="65"/>
        <v>0</v>
      </c>
      <c r="H411" s="45">
        <f t="shared" si="65"/>
        <v>0</v>
      </c>
    </row>
    <row r="412" spans="1:8" hidden="1" outlineLevel="3" x14ac:dyDescent="0.3">
      <c r="A412" s="20" t="s">
        <v>89</v>
      </c>
      <c r="C412" s="45">
        <f t="shared" si="65"/>
        <v>1</v>
      </c>
      <c r="D412" s="45">
        <f t="shared" si="65"/>
        <v>1</v>
      </c>
      <c r="E412" s="45">
        <f t="shared" si="65"/>
        <v>1</v>
      </c>
      <c r="F412" s="45">
        <f t="shared" si="65"/>
        <v>1</v>
      </c>
      <c r="G412" s="45">
        <f t="shared" si="65"/>
        <v>1</v>
      </c>
      <c r="H412" s="45">
        <f t="shared" si="65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66">D108/D$139</f>
        <v>2.7467438763767036E-2</v>
      </c>
      <c r="E415" s="45">
        <f t="shared" si="66"/>
        <v>2.6291212331854059E-2</v>
      </c>
      <c r="F415" s="45">
        <f t="shared" si="66"/>
        <v>2.3091640348811011E-2</v>
      </c>
      <c r="G415" s="45">
        <f t="shared" si="66"/>
        <v>2.129382383694511E-2</v>
      </c>
      <c r="H415" s="45">
        <f t="shared" si="66"/>
        <v>1.8868531614960139E-2</v>
      </c>
    </row>
    <row r="416" spans="1:8" hidden="1" outlineLevel="3" x14ac:dyDescent="0.3">
      <c r="A416" s="18" t="s">
        <v>92</v>
      </c>
      <c r="C416" s="45">
        <f t="shared" ref="C416:H446" si="67">C109/C$139</f>
        <v>0</v>
      </c>
      <c r="D416" s="45">
        <f t="shared" si="67"/>
        <v>0</v>
      </c>
      <c r="E416" s="45">
        <f t="shared" si="67"/>
        <v>0</v>
      </c>
      <c r="F416" s="45">
        <f t="shared" si="67"/>
        <v>0</v>
      </c>
      <c r="G416" s="45">
        <f t="shared" si="67"/>
        <v>0</v>
      </c>
      <c r="H416" s="45">
        <f t="shared" si="67"/>
        <v>0</v>
      </c>
    </row>
    <row r="417" spans="1:8" hidden="1" outlineLevel="3" x14ac:dyDescent="0.3">
      <c r="A417" s="18" t="s">
        <v>93</v>
      </c>
      <c r="C417" s="45">
        <f t="shared" si="67"/>
        <v>1.6718918769599753E-3</v>
      </c>
      <c r="D417" s="45">
        <f t="shared" si="67"/>
        <v>1.5620203951432498E-3</v>
      </c>
      <c r="E417" s="45">
        <f t="shared" si="67"/>
        <v>1.495130661020014E-3</v>
      </c>
      <c r="F417" s="45">
        <f t="shared" si="67"/>
        <v>1.3131771583208512E-3</v>
      </c>
      <c r="G417" s="45">
        <f t="shared" si="67"/>
        <v>1.2109387922900061E-3</v>
      </c>
      <c r="H417" s="45">
        <f t="shared" si="67"/>
        <v>1.0730170898879559E-3</v>
      </c>
    </row>
    <row r="418" spans="1:8" hidden="1" outlineLevel="3" x14ac:dyDescent="0.3">
      <c r="A418" s="18" t="s">
        <v>94</v>
      </c>
      <c r="C418" s="45">
        <f t="shared" si="67"/>
        <v>6.82778582011503E-3</v>
      </c>
      <c r="D418" s="45">
        <f t="shared" si="67"/>
        <v>6.3790851858686777E-3</v>
      </c>
      <c r="E418" s="45">
        <f t="shared" si="67"/>
        <v>6.1059163377800482E-3</v>
      </c>
      <c r="F418" s="45">
        <f t="shared" si="67"/>
        <v>5.3628422414404159E-3</v>
      </c>
      <c r="G418" s="45">
        <f t="shared" si="67"/>
        <v>4.9453142448773668E-3</v>
      </c>
      <c r="H418" s="45">
        <f t="shared" si="67"/>
        <v>4.3820602109746788E-3</v>
      </c>
    </row>
    <row r="419" spans="1:8" hidden="1" outlineLevel="3" x14ac:dyDescent="0.3">
      <c r="A419" s="18" t="s">
        <v>95</v>
      </c>
      <c r="C419" s="45">
        <f t="shared" si="67"/>
        <v>5.9439215838511163E-3</v>
      </c>
      <c r="D419" s="45">
        <f t="shared" si="67"/>
        <v>5.5533057305056106E-3</v>
      </c>
      <c r="E419" s="45">
        <f t="shared" si="67"/>
        <v>5.3154988843379606E-3</v>
      </c>
      <c r="F419" s="45">
        <f t="shared" si="67"/>
        <v>4.6686165309662801E-3</v>
      </c>
      <c r="G419" s="45">
        <f t="shared" si="67"/>
        <v>4.3051379837450356E-3</v>
      </c>
      <c r="H419" s="45">
        <f t="shared" si="67"/>
        <v>3.8147977918423859E-3</v>
      </c>
    </row>
    <row r="420" spans="1:8" hidden="1" outlineLevel="3" x14ac:dyDescent="0.3">
      <c r="A420" s="18" t="s">
        <v>96</v>
      </c>
      <c r="C420" s="45">
        <f t="shared" si="67"/>
        <v>1.9022937318768269E-2</v>
      </c>
      <c r="D420" s="45">
        <f t="shared" si="67"/>
        <v>1.7772809639746239E-2</v>
      </c>
      <c r="E420" s="45">
        <f t="shared" si="67"/>
        <v>1.7011732181909024E-2</v>
      </c>
      <c r="F420" s="45">
        <f t="shared" si="67"/>
        <v>1.4941448735667143E-2</v>
      </c>
      <c r="G420" s="45">
        <f t="shared" si="67"/>
        <v>1.3778171339933606E-2</v>
      </c>
      <c r="H420" s="45">
        <f t="shared" si="67"/>
        <v>1.2208885708578858E-2</v>
      </c>
    </row>
    <row r="421" spans="1:8" hidden="1" outlineLevel="3" x14ac:dyDescent="0.3">
      <c r="A421" s="18" t="s">
        <v>97</v>
      </c>
      <c r="C421" s="45">
        <f t="shared" si="67"/>
        <v>4.2287184840585626E-3</v>
      </c>
      <c r="D421" s="45">
        <f t="shared" si="67"/>
        <v>4.3043529276079887E-3</v>
      </c>
      <c r="E421" s="45">
        <f t="shared" si="67"/>
        <v>4.4187649622009148E-3</v>
      </c>
      <c r="F421" s="45">
        <f t="shared" si="67"/>
        <v>3.9176086513445889E-3</v>
      </c>
      <c r="G421" s="45">
        <f t="shared" si="67"/>
        <v>3.7196929399072711E-3</v>
      </c>
      <c r="H421" s="45">
        <f t="shared" si="67"/>
        <v>3.9823196094557209E-3</v>
      </c>
    </row>
    <row r="422" spans="1:8" hidden="1" outlineLevel="3" x14ac:dyDescent="0.3">
      <c r="A422" s="30" t="s">
        <v>98</v>
      </c>
      <c r="C422" s="45">
        <f t="shared" si="67"/>
        <v>2.0370046349443192E-2</v>
      </c>
      <c r="D422" s="45">
        <f t="shared" si="67"/>
        <v>2.008865636143127E-2</v>
      </c>
      <c r="E422" s="45">
        <f t="shared" si="67"/>
        <v>1.581639397532808E-2</v>
      </c>
      <c r="F422" s="45">
        <f t="shared" si="67"/>
        <v>1.3971118498339747E-2</v>
      </c>
      <c r="G422" s="45">
        <f t="shared" si="67"/>
        <v>1.3550793806939932E-2</v>
      </c>
      <c r="H422" s="45">
        <f t="shared" si="67"/>
        <v>1.2379197490171887E-2</v>
      </c>
    </row>
    <row r="423" spans="1:8" hidden="1" outlineLevel="3" x14ac:dyDescent="0.3">
      <c r="A423" s="18" t="s">
        <v>99</v>
      </c>
      <c r="C423" s="45">
        <f t="shared" si="67"/>
        <v>0</v>
      </c>
      <c r="D423" s="45">
        <f t="shared" si="67"/>
        <v>0</v>
      </c>
      <c r="E423" s="45">
        <f t="shared" si="67"/>
        <v>0</v>
      </c>
      <c r="F423" s="45">
        <f t="shared" si="67"/>
        <v>0</v>
      </c>
      <c r="G423" s="45">
        <f t="shared" si="67"/>
        <v>0</v>
      </c>
      <c r="H423" s="45">
        <f t="shared" si="67"/>
        <v>0</v>
      </c>
    </row>
    <row r="424" spans="1:8" hidden="1" outlineLevel="3" x14ac:dyDescent="0.3">
      <c r="A424" s="18" t="s">
        <v>100</v>
      </c>
      <c r="C424" s="45">
        <f t="shared" si="67"/>
        <v>0</v>
      </c>
      <c r="D424" s="45">
        <f t="shared" si="67"/>
        <v>0</v>
      </c>
      <c r="E424" s="45">
        <f t="shared" si="67"/>
        <v>0</v>
      </c>
      <c r="F424" s="45">
        <f t="shared" si="67"/>
        <v>3.1239352715160145E-4</v>
      </c>
      <c r="G424" s="45">
        <f t="shared" si="67"/>
        <v>2.155988406155824E-3</v>
      </c>
      <c r="H424" s="45">
        <f t="shared" si="67"/>
        <v>3.9265488171515844E-3</v>
      </c>
    </row>
    <row r="425" spans="1:8" hidden="1" outlineLevel="3" x14ac:dyDescent="0.3">
      <c r="A425" s="20" t="s">
        <v>101</v>
      </c>
      <c r="C425" s="45">
        <f t="shared" si="67"/>
        <v>8.7464781678667711E-2</v>
      </c>
      <c r="D425" s="45">
        <f t="shared" si="67"/>
        <v>8.3127669004070079E-2</v>
      </c>
      <c r="E425" s="45">
        <f t="shared" si="67"/>
        <v>7.6454649334430108E-2</v>
      </c>
      <c r="F425" s="45">
        <f t="shared" si="67"/>
        <v>6.7578845692041645E-2</v>
      </c>
      <c r="G425" s="45">
        <f t="shared" si="67"/>
        <v>6.4959861350794151E-2</v>
      </c>
      <c r="H425" s="45">
        <f t="shared" si="67"/>
        <v>6.0635358333023213E-2</v>
      </c>
    </row>
    <row r="426" spans="1:8" hidden="1" outlineLevel="3" x14ac:dyDescent="0.3">
      <c r="A426" s="18" t="s">
        <v>102</v>
      </c>
      <c r="C426" s="45">
        <f t="shared" si="67"/>
        <v>9.2341279797672152E-3</v>
      </c>
      <c r="D426" s="45">
        <f t="shared" si="67"/>
        <v>6.7223298595693301E-2</v>
      </c>
      <c r="E426" s="45">
        <f t="shared" si="67"/>
        <v>4.3904837645021677E-2</v>
      </c>
      <c r="F426" s="45">
        <f t="shared" si="67"/>
        <v>1.9395447281580894E-2</v>
      </c>
      <c r="G426" s="45">
        <f t="shared" si="67"/>
        <v>0.14021467190182005</v>
      </c>
      <c r="H426" s="45">
        <f t="shared" si="67"/>
        <v>0.12850424213947428</v>
      </c>
    </row>
    <row r="427" spans="1:8" hidden="1" outlineLevel="3" x14ac:dyDescent="0.3">
      <c r="A427" s="18" t="s">
        <v>103</v>
      </c>
      <c r="C427" s="45">
        <f t="shared" si="67"/>
        <v>6.7851256324394423E-3</v>
      </c>
      <c r="D427" s="45">
        <f t="shared" si="67"/>
        <v>9.8897949388719285E-3</v>
      </c>
      <c r="E427" s="45">
        <f t="shared" si="67"/>
        <v>1.40240827983343E-2</v>
      </c>
      <c r="F427" s="45">
        <f t="shared" si="67"/>
        <v>1.6002529494163087E-2</v>
      </c>
      <c r="G427" s="45">
        <f t="shared" si="67"/>
        <v>0</v>
      </c>
      <c r="H427" s="45">
        <f t="shared" si="67"/>
        <v>0</v>
      </c>
    </row>
    <row r="428" spans="1:8" hidden="1" outlineLevel="3" x14ac:dyDescent="0.3">
      <c r="A428" s="18" t="s">
        <v>104</v>
      </c>
      <c r="C428" s="45">
        <f t="shared" si="67"/>
        <v>0</v>
      </c>
      <c r="D428" s="45">
        <f t="shared" si="67"/>
        <v>0</v>
      </c>
      <c r="E428" s="45">
        <f t="shared" si="67"/>
        <v>0</v>
      </c>
      <c r="F428" s="45">
        <f t="shared" si="67"/>
        <v>0</v>
      </c>
      <c r="G428" s="45">
        <f t="shared" si="67"/>
        <v>2.0304587130049557E-2</v>
      </c>
      <c r="H428" s="45">
        <f t="shared" si="67"/>
        <v>1.623919429602098E-2</v>
      </c>
    </row>
    <row r="429" spans="1:8" hidden="1" outlineLevel="3" x14ac:dyDescent="0.3">
      <c r="A429" s="18" t="s">
        <v>105</v>
      </c>
      <c r="C429" s="45">
        <f t="shared" si="67"/>
        <v>0.12242446128929674</v>
      </c>
      <c r="D429" s="45">
        <f t="shared" si="67"/>
        <v>0.12470185916389419</v>
      </c>
      <c r="E429" s="45">
        <f t="shared" si="67"/>
        <v>0.13072763970829804</v>
      </c>
      <c r="F429" s="45">
        <f t="shared" si="67"/>
        <v>0.12537816126869453</v>
      </c>
      <c r="G429" s="45">
        <f t="shared" si="67"/>
        <v>0</v>
      </c>
      <c r="H429" s="45">
        <f t="shared" si="67"/>
        <v>0</v>
      </c>
    </row>
    <row r="430" spans="1:8" hidden="1" outlineLevel="3" x14ac:dyDescent="0.3">
      <c r="A430" s="18" t="s">
        <v>106</v>
      </c>
      <c r="C430" s="45">
        <f t="shared" si="67"/>
        <v>3.7186120072236838E-2</v>
      </c>
      <c r="D430" s="45">
        <f t="shared" si="67"/>
        <v>3.1039644468148817E-2</v>
      </c>
      <c r="E430" s="45">
        <f t="shared" si="67"/>
        <v>3.8915622287408295E-2</v>
      </c>
      <c r="F430" s="45">
        <f t="shared" si="67"/>
        <v>3.1860465083842174E-2</v>
      </c>
      <c r="G430" s="45">
        <f t="shared" si="67"/>
        <v>2.9202524761300811E-2</v>
      </c>
      <c r="H430" s="45">
        <f t="shared" si="67"/>
        <v>2.4902183975663839E-2</v>
      </c>
    </row>
    <row r="431" spans="1:8" hidden="1" outlineLevel="3" x14ac:dyDescent="0.3">
      <c r="A431" s="20" t="s">
        <v>107</v>
      </c>
      <c r="C431" s="45">
        <f t="shared" si="67"/>
        <v>0.17562983497374024</v>
      </c>
      <c r="D431" s="45">
        <f t="shared" si="67"/>
        <v>0.23285459716660825</v>
      </c>
      <c r="E431" s="45">
        <f t="shared" si="67"/>
        <v>0.22757218243906233</v>
      </c>
      <c r="F431" s="45">
        <f t="shared" si="67"/>
        <v>0.19263660312828068</v>
      </c>
      <c r="G431" s="45">
        <f t="shared" si="67"/>
        <v>0.1897217837931704</v>
      </c>
      <c r="H431" s="45">
        <f t="shared" si="67"/>
        <v>0.1696456204111591</v>
      </c>
    </row>
    <row r="432" spans="1:8" hidden="1" outlineLevel="3" x14ac:dyDescent="0.3">
      <c r="A432" s="20" t="s">
        <v>108</v>
      </c>
      <c r="C432" s="45">
        <f t="shared" si="67"/>
        <v>0.26309461665240796</v>
      </c>
      <c r="D432" s="45">
        <f t="shared" si="67"/>
        <v>0.31598226617067832</v>
      </c>
      <c r="E432" s="45">
        <f t="shared" si="67"/>
        <v>0.30402683177349243</v>
      </c>
      <c r="F432" s="45">
        <f t="shared" si="67"/>
        <v>0.26021544882032233</v>
      </c>
      <c r="G432" s="45">
        <f t="shared" si="67"/>
        <v>0.25468164514396457</v>
      </c>
      <c r="H432" s="45">
        <f t="shared" si="67"/>
        <v>0.23028097874418232</v>
      </c>
    </row>
    <row r="433" spans="1:8" hidden="1" outlineLevel="3" x14ac:dyDescent="0.3">
      <c r="A433" s="18" t="s">
        <v>168</v>
      </c>
      <c r="C433" s="45">
        <f t="shared" si="67"/>
        <v>4.5529667301948311E-3</v>
      </c>
      <c r="D433" s="45">
        <f t="shared" si="67"/>
        <v>7.4215267056066646E-3</v>
      </c>
      <c r="E433" s="45">
        <f t="shared" si="67"/>
        <v>7.1465072028617793E-3</v>
      </c>
      <c r="F433" s="45">
        <f t="shared" si="67"/>
        <v>3.0261876395129088E-3</v>
      </c>
      <c r="G433" s="45">
        <f t="shared" si="67"/>
        <v>0</v>
      </c>
      <c r="H433" s="45">
        <f t="shared" si="67"/>
        <v>0</v>
      </c>
    </row>
    <row r="434" spans="1:8" hidden="1" outlineLevel="3" x14ac:dyDescent="0.3">
      <c r="A434" s="18" t="s">
        <v>110</v>
      </c>
      <c r="C434" s="45">
        <f t="shared" si="67"/>
        <v>0.16445252419384224</v>
      </c>
      <c r="D434" s="45">
        <f t="shared" si="67"/>
        <v>0.1224922683246577</v>
      </c>
      <c r="E434" s="45">
        <f t="shared" si="67"/>
        <v>0.11334173140145649</v>
      </c>
      <c r="F434" s="45">
        <f t="shared" si="67"/>
        <v>0.10248894220326085</v>
      </c>
      <c r="G434" s="45">
        <f t="shared" si="67"/>
        <v>9.5058092593746771E-2</v>
      </c>
      <c r="H434" s="45">
        <f t="shared" si="67"/>
        <v>8.7307604655886509E-2</v>
      </c>
    </row>
    <row r="435" spans="1:8" hidden="1" outlineLevel="3" x14ac:dyDescent="0.3">
      <c r="A435" s="18" t="s">
        <v>111</v>
      </c>
      <c r="C435" s="45">
        <f t="shared" si="67"/>
        <v>0.18008296954913819</v>
      </c>
      <c r="D435" s="45">
        <f t="shared" si="67"/>
        <v>0.21288381935122214</v>
      </c>
      <c r="E435" s="45">
        <f t="shared" si="67"/>
        <v>0.21155125494327756</v>
      </c>
      <c r="F435" s="45">
        <f t="shared" si="67"/>
        <v>0.26146287707923732</v>
      </c>
      <c r="G435" s="45">
        <f t="shared" si="67"/>
        <v>0.30787446543459512</v>
      </c>
      <c r="H435" s="45">
        <f t="shared" si="67"/>
        <v>0.35836103683739973</v>
      </c>
    </row>
    <row r="436" spans="1:8" hidden="1" outlineLevel="3" x14ac:dyDescent="0.3">
      <c r="A436" s="18" t="s">
        <v>112</v>
      </c>
      <c r="C436" s="45">
        <f t="shared" si="67"/>
        <v>0</v>
      </c>
      <c r="D436" s="45">
        <f t="shared" si="67"/>
        <v>0</v>
      </c>
      <c r="E436" s="45">
        <f t="shared" si="67"/>
        <v>0</v>
      </c>
      <c r="F436" s="45">
        <f t="shared" si="67"/>
        <v>0</v>
      </c>
      <c r="G436" s="45">
        <f t="shared" si="67"/>
        <v>8.4403689763574277E-2</v>
      </c>
      <c r="H436" s="45">
        <f t="shared" si="67"/>
        <v>7.1940438416982513E-2</v>
      </c>
    </row>
    <row r="437" spans="1:8" hidden="1" outlineLevel="3" x14ac:dyDescent="0.3">
      <c r="A437" s="18" t="s">
        <v>113</v>
      </c>
      <c r="C437" s="45">
        <f t="shared" si="67"/>
        <v>0.3042429790188127</v>
      </c>
      <c r="D437" s="45">
        <f t="shared" si="67"/>
        <v>0.22060039264094181</v>
      </c>
      <c r="E437" s="45">
        <f t="shared" si="67"/>
        <v>0.12150793530545065</v>
      </c>
      <c r="F437" s="45">
        <f t="shared" si="67"/>
        <v>5.7960285779978145E-2</v>
      </c>
      <c r="G437" s="45">
        <f t="shared" si="67"/>
        <v>0</v>
      </c>
      <c r="H437" s="45">
        <f t="shared" si="67"/>
        <v>0</v>
      </c>
    </row>
    <row r="438" spans="1:8" hidden="1" outlineLevel="3" x14ac:dyDescent="0.3">
      <c r="A438" s="18" t="s">
        <v>114</v>
      </c>
      <c r="C438" s="45">
        <f t="shared" si="67"/>
        <v>2.2601087561847488E-2</v>
      </c>
      <c r="D438" s="45">
        <f t="shared" si="67"/>
        <v>2.2673022792919169E-2</v>
      </c>
      <c r="E438" s="45">
        <f t="shared" si="67"/>
        <v>1.780116103318501E-2</v>
      </c>
      <c r="F438" s="45">
        <f t="shared" si="67"/>
        <v>1.9767374670110575E-2</v>
      </c>
      <c r="G438" s="45">
        <f t="shared" si="67"/>
        <v>0</v>
      </c>
      <c r="H438" s="45">
        <f t="shared" si="67"/>
        <v>0</v>
      </c>
    </row>
    <row r="439" spans="1:8" hidden="1" outlineLevel="3" x14ac:dyDescent="0.3">
      <c r="A439" s="18" t="s">
        <v>115</v>
      </c>
      <c r="C439" s="45">
        <f t="shared" si="67"/>
        <v>3.089773689093539E-2</v>
      </c>
      <c r="D439" s="45">
        <f t="shared" si="67"/>
        <v>2.9142876876926592E-2</v>
      </c>
      <c r="E439" s="45">
        <f t="shared" si="67"/>
        <v>3.1538561548534433E-2</v>
      </c>
      <c r="F439" s="45">
        <f t="shared" si="67"/>
        <v>2.8044934875990735E-2</v>
      </c>
      <c r="G439" s="45">
        <f t="shared" si="67"/>
        <v>2.5980381884847383E-2</v>
      </c>
      <c r="H439" s="45">
        <f t="shared" si="67"/>
        <v>2.9715799174454719E-2</v>
      </c>
    </row>
    <row r="440" spans="1:8" hidden="1" outlineLevel="3" x14ac:dyDescent="0.3">
      <c r="A440" s="18" t="s">
        <v>116</v>
      </c>
      <c r="C440" s="45">
        <f t="shared" si="67"/>
        <v>0</v>
      </c>
      <c r="D440" s="45">
        <f t="shared" si="67"/>
        <v>0</v>
      </c>
      <c r="E440" s="45">
        <f t="shared" si="67"/>
        <v>0</v>
      </c>
      <c r="F440" s="45">
        <f t="shared" si="67"/>
        <v>0</v>
      </c>
      <c r="G440" s="45">
        <f t="shared" si="67"/>
        <v>0</v>
      </c>
      <c r="H440" s="45">
        <f t="shared" si="67"/>
        <v>0</v>
      </c>
    </row>
    <row r="441" spans="1:8" hidden="1" outlineLevel="3" x14ac:dyDescent="0.3">
      <c r="A441" s="20" t="s">
        <v>117</v>
      </c>
      <c r="C441" s="45">
        <f t="shared" si="67"/>
        <v>0.70683026394477089</v>
      </c>
      <c r="D441" s="45">
        <f t="shared" si="67"/>
        <v>0.61521390669227405</v>
      </c>
      <c r="E441" s="45">
        <f t="shared" si="67"/>
        <v>0.50288715143476592</v>
      </c>
      <c r="F441" s="45">
        <f t="shared" si="67"/>
        <v>0.47275060224809057</v>
      </c>
      <c r="G441" s="45">
        <f t="shared" si="67"/>
        <v>0.5133166296767635</v>
      </c>
      <c r="H441" s="45">
        <f t="shared" si="67"/>
        <v>0.54732487908472349</v>
      </c>
    </row>
    <row r="442" spans="1:8" hidden="1" outlineLevel="3" x14ac:dyDescent="0.3">
      <c r="A442" s="18" t="s">
        <v>118</v>
      </c>
      <c r="C442" s="45">
        <f t="shared" si="67"/>
        <v>0</v>
      </c>
      <c r="D442" s="45">
        <f t="shared" si="67"/>
        <v>0</v>
      </c>
      <c r="E442" s="45">
        <f t="shared" si="67"/>
        <v>0</v>
      </c>
      <c r="F442" s="45">
        <f t="shared" si="67"/>
        <v>0</v>
      </c>
      <c r="G442" s="45">
        <f t="shared" si="67"/>
        <v>0</v>
      </c>
      <c r="H442" s="45">
        <f t="shared" si="67"/>
        <v>0</v>
      </c>
    </row>
    <row r="443" spans="1:8" hidden="1" outlineLevel="3" x14ac:dyDescent="0.3">
      <c r="A443" s="18" t="s">
        <v>119</v>
      </c>
      <c r="C443" s="45">
        <f t="shared" si="67"/>
        <v>3.0075119402821222E-2</v>
      </c>
      <c r="D443" s="45">
        <f t="shared" si="67"/>
        <v>6.8803827137047607E-2</v>
      </c>
      <c r="E443" s="45">
        <f t="shared" si="67"/>
        <v>0.19308601679174167</v>
      </c>
      <c r="F443" s="45">
        <f t="shared" si="67"/>
        <v>0.26703394893158711</v>
      </c>
      <c r="G443" s="45">
        <f t="shared" si="67"/>
        <v>0.23200172517927189</v>
      </c>
      <c r="H443" s="45">
        <f t="shared" si="67"/>
        <v>0.22239414217109424</v>
      </c>
    </row>
    <row r="444" spans="1:8" hidden="1" outlineLevel="3" x14ac:dyDescent="0.3">
      <c r="A444" s="20" t="s">
        <v>120</v>
      </c>
      <c r="C444" s="45">
        <f t="shared" si="67"/>
        <v>3.0075119402821222E-2</v>
      </c>
      <c r="D444" s="45">
        <f t="shared" si="67"/>
        <v>6.8803827137047607E-2</v>
      </c>
      <c r="E444" s="45">
        <f t="shared" si="67"/>
        <v>0.19308601679174167</v>
      </c>
      <c r="F444" s="45">
        <f t="shared" si="67"/>
        <v>0.26703394893158711</v>
      </c>
      <c r="G444" s="45">
        <f t="shared" si="67"/>
        <v>0.23200172517927189</v>
      </c>
      <c r="H444" s="45">
        <f t="shared" si="67"/>
        <v>0.22239414217109424</v>
      </c>
    </row>
    <row r="445" spans="1:8" hidden="1" outlineLevel="3" x14ac:dyDescent="0.3">
      <c r="A445" s="18" t="s">
        <v>121</v>
      </c>
      <c r="C445" s="45">
        <f t="shared" si="67"/>
        <v>0</v>
      </c>
      <c r="D445" s="45">
        <f t="shared" si="67"/>
        <v>0</v>
      </c>
      <c r="E445" s="45">
        <f t="shared" si="67"/>
        <v>0</v>
      </c>
      <c r="F445" s="45">
        <f t="shared" si="67"/>
        <v>0</v>
      </c>
      <c r="G445" s="45">
        <f t="shared" si="67"/>
        <v>0</v>
      </c>
      <c r="H445" s="45">
        <f t="shared" si="67"/>
        <v>0</v>
      </c>
    </row>
    <row r="446" spans="1:8" hidden="1" outlineLevel="3" x14ac:dyDescent="0.3">
      <c r="A446" s="20" t="s">
        <v>122</v>
      </c>
      <c r="C446" s="45">
        <f t="shared" si="67"/>
        <v>1</v>
      </c>
      <c r="D446" s="45">
        <f t="shared" si="67"/>
        <v>1</v>
      </c>
      <c r="E446" s="45">
        <f t="shared" si="67"/>
        <v>1</v>
      </c>
      <c r="F446" s="45">
        <f t="shared" si="67"/>
        <v>1</v>
      </c>
      <c r="G446" s="45">
        <f t="shared" si="67"/>
        <v>1</v>
      </c>
      <c r="H446" s="45">
        <f t="shared" si="67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68">IFERROR(E69/D69-1,"")</f>
        <v/>
      </c>
      <c r="F450" s="45" t="str">
        <f t="shared" si="68"/>
        <v/>
      </c>
      <c r="G450" s="45" t="str">
        <f t="shared" si="68"/>
        <v/>
      </c>
      <c r="H450" s="45" t="str">
        <f t="shared" si="68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69">IFERROR(E69/D69-1,"")</f>
        <v/>
      </c>
      <c r="F451" s="45" t="str">
        <f t="shared" si="69"/>
        <v/>
      </c>
      <c r="G451" s="45" t="str">
        <f t="shared" si="69"/>
        <v/>
      </c>
      <c r="H451" s="45" t="str">
        <f t="shared" si="69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70">IFERROR(D70/C70-1,"")</f>
        <v/>
      </c>
      <c r="E452" s="45" t="str">
        <f t="shared" si="70"/>
        <v/>
      </c>
      <c r="F452" s="45" t="str">
        <f t="shared" si="70"/>
        <v/>
      </c>
      <c r="G452" s="45" t="str">
        <f t="shared" si="70"/>
        <v/>
      </c>
      <c r="H452" s="45" t="str">
        <f t="shared" si="70"/>
        <v/>
      </c>
    </row>
    <row r="453" spans="1:8" hidden="1" outlineLevel="3" x14ac:dyDescent="0.3">
      <c r="A453" s="18" t="s">
        <v>56</v>
      </c>
      <c r="C453" s="47"/>
      <c r="D453" s="45" t="str">
        <f t="shared" si="70"/>
        <v/>
      </c>
      <c r="E453" s="45" t="str">
        <f t="shared" si="70"/>
        <v/>
      </c>
      <c r="F453" s="45" t="str">
        <f t="shared" si="70"/>
        <v/>
      </c>
      <c r="G453" s="45" t="str">
        <f t="shared" si="70"/>
        <v/>
      </c>
      <c r="H453" s="45" t="str">
        <f t="shared" si="70"/>
        <v/>
      </c>
    </row>
    <row r="454" spans="1:8" hidden="1" outlineLevel="3" x14ac:dyDescent="0.3">
      <c r="A454" s="29" t="s">
        <v>53</v>
      </c>
      <c r="C454" s="47"/>
      <c r="D454" s="45" t="str">
        <f t="shared" si="70"/>
        <v/>
      </c>
      <c r="E454" s="45" t="str">
        <f t="shared" si="70"/>
        <v/>
      </c>
      <c r="F454" s="45" t="str">
        <f t="shared" si="70"/>
        <v/>
      </c>
      <c r="G454" s="45" t="str">
        <f t="shared" si="70"/>
        <v/>
      </c>
      <c r="H454" s="45" t="str">
        <f t="shared" si="70"/>
        <v/>
      </c>
    </row>
    <row r="455" spans="1:8" hidden="1" outlineLevel="3" x14ac:dyDescent="0.3">
      <c r="A455" s="18" t="s">
        <v>58</v>
      </c>
      <c r="C455" s="47"/>
      <c r="D455" s="45" t="str">
        <f t="shared" si="70"/>
        <v/>
      </c>
      <c r="E455" s="45" t="str">
        <f t="shared" si="70"/>
        <v/>
      </c>
      <c r="F455" s="45" t="str">
        <f t="shared" si="70"/>
        <v/>
      </c>
      <c r="G455" s="45" t="str">
        <f t="shared" si="70"/>
        <v/>
      </c>
      <c r="H455" s="45" t="str">
        <f t="shared" si="70"/>
        <v/>
      </c>
    </row>
    <row r="456" spans="1:8" hidden="1" outlineLevel="3" x14ac:dyDescent="0.3">
      <c r="A456" s="18" t="s">
        <v>59</v>
      </c>
      <c r="C456" s="47"/>
      <c r="D456" s="45">
        <f t="shared" si="70"/>
        <v>-0.32899558588442057</v>
      </c>
      <c r="E456" s="45">
        <f t="shared" si="70"/>
        <v>1.2834389805507733</v>
      </c>
      <c r="F456" s="45">
        <f t="shared" si="70"/>
        <v>-9.6084526581286078E-2</v>
      </c>
      <c r="G456" s="45">
        <f t="shared" si="70"/>
        <v>-0.3652714983689197</v>
      </c>
      <c r="H456" s="45">
        <f t="shared" si="70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70"/>
        <v/>
      </c>
      <c r="E457" s="45" t="str">
        <f t="shared" si="70"/>
        <v/>
      </c>
      <c r="F457" s="45" t="str">
        <f t="shared" si="70"/>
        <v/>
      </c>
      <c r="G457" s="45" t="str">
        <f t="shared" si="70"/>
        <v/>
      </c>
      <c r="H457" s="45" t="str">
        <f t="shared" si="70"/>
        <v/>
      </c>
    </row>
    <row r="458" spans="1:8" hidden="1" outlineLevel="3" x14ac:dyDescent="0.3">
      <c r="A458" s="18" t="s">
        <v>61</v>
      </c>
      <c r="C458" s="47"/>
      <c r="D458" s="45" t="str">
        <f t="shared" si="70"/>
        <v/>
      </c>
      <c r="E458" s="45" t="str">
        <f t="shared" si="70"/>
        <v/>
      </c>
      <c r="F458" s="45" t="str">
        <f t="shared" si="70"/>
        <v/>
      </c>
      <c r="G458" s="45" t="str">
        <f t="shared" si="70"/>
        <v/>
      </c>
      <c r="H458" s="45" t="str">
        <f t="shared" si="70"/>
        <v/>
      </c>
    </row>
    <row r="459" spans="1:8" hidden="1" outlineLevel="3" x14ac:dyDescent="0.3">
      <c r="A459" s="29" t="s">
        <v>57</v>
      </c>
      <c r="C459" s="47"/>
      <c r="D459" s="45">
        <f t="shared" si="70"/>
        <v>-0.32899558588442057</v>
      </c>
      <c r="E459" s="45">
        <f t="shared" si="70"/>
        <v>1.2834389805507733</v>
      </c>
      <c r="F459" s="45">
        <f t="shared" si="70"/>
        <v>-9.6084526581286078E-2</v>
      </c>
      <c r="G459" s="45">
        <f t="shared" si="70"/>
        <v>-0.3652714983689197</v>
      </c>
      <c r="H459" s="45">
        <f t="shared" si="70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70"/>
        <v>0.78410801209729741</v>
      </c>
      <c r="E460" s="45">
        <f t="shared" si="70"/>
        <v>0</v>
      </c>
      <c r="F460" s="45">
        <f t="shared" si="70"/>
        <v>0</v>
      </c>
      <c r="G460" s="45">
        <f t="shared" si="70"/>
        <v>0</v>
      </c>
      <c r="H460" s="45">
        <f t="shared" si="70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70"/>
        <v>-7.4826325169802921E-2</v>
      </c>
      <c r="E461" s="45">
        <f t="shared" si="70"/>
        <v>-8.9482467793583376E-2</v>
      </c>
      <c r="F461" s="45">
        <f t="shared" si="70"/>
        <v>5.3971717655469709</v>
      </c>
      <c r="G461" s="45">
        <f t="shared" si="70"/>
        <v>-5.6470672739344474E-2</v>
      </c>
      <c r="H461" s="45">
        <f t="shared" si="70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70"/>
        <v>0.30815426958729941</v>
      </c>
      <c r="E462" s="45">
        <f t="shared" si="70"/>
        <v>0.33419341665892555</v>
      </c>
      <c r="F462" s="45">
        <f t="shared" si="70"/>
        <v>-0.24815426125337481</v>
      </c>
      <c r="G462" s="45">
        <f t="shared" si="70"/>
        <v>0.2185864528591428</v>
      </c>
      <c r="H462" s="45">
        <f t="shared" si="70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70"/>
        <v>0.22671364841272879</v>
      </c>
      <c r="E463" s="45">
        <f t="shared" si="70"/>
        <v>6.2642472778572822E-2</v>
      </c>
      <c r="F463" s="45">
        <f t="shared" si="70"/>
        <v>0.12860277623327088</v>
      </c>
      <c r="G463" s="45">
        <f t="shared" si="70"/>
        <v>0.15764717175077858</v>
      </c>
      <c r="H463" s="45">
        <f t="shared" si="70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70"/>
        <v>-6.8861649615889808E-2</v>
      </c>
      <c r="E464" s="45">
        <f t="shared" si="70"/>
        <v>0.18591749016899017</v>
      </c>
      <c r="F464" s="45">
        <f t="shared" si="70"/>
        <v>0.16330658004531173</v>
      </c>
      <c r="G464" s="45">
        <f t="shared" si="70"/>
        <v>-1.2935705824084875E-2</v>
      </c>
      <c r="H464" s="45">
        <f t="shared" si="70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70"/>
        <v>1.7891257296971541</v>
      </c>
      <c r="E465" s="45">
        <f t="shared" si="70"/>
        <v>-0.75193102586710925</v>
      </c>
      <c r="F465" s="45">
        <f t="shared" si="70"/>
        <v>0.51101316700454724</v>
      </c>
      <c r="G465" s="45">
        <f t="shared" si="70"/>
        <v>-0.71029425052961526</v>
      </c>
      <c r="H465" s="45">
        <f t="shared" si="70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70"/>
        <v>0.20379193294811415</v>
      </c>
      <c r="E466" s="45">
        <f t="shared" si="70"/>
        <v>0.14342786587595668</v>
      </c>
      <c r="F466" s="45">
        <f t="shared" si="70"/>
        <v>7.2963705115948851E-2</v>
      </c>
      <c r="G466" s="45">
        <f t="shared" si="70"/>
        <v>0.11160559081789656</v>
      </c>
      <c r="H466" s="45">
        <f t="shared" si="70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70"/>
        <v>0</v>
      </c>
      <c r="E467" s="45">
        <f t="shared" si="70"/>
        <v>0</v>
      </c>
      <c r="F467" s="45">
        <f t="shared" si="70"/>
        <v>0</v>
      </c>
      <c r="G467" s="45">
        <f t="shared" si="70"/>
        <v>0</v>
      </c>
      <c r="H467" s="45">
        <f t="shared" si="70"/>
        <v>0</v>
      </c>
    </row>
    <row r="468" spans="1:8" hidden="1" outlineLevel="3" x14ac:dyDescent="0.3">
      <c r="A468" s="18" t="s">
        <v>71</v>
      </c>
      <c r="C468" s="47"/>
      <c r="D468" s="45">
        <f t="shared" si="70"/>
        <v>-3.2464184749594671E-2</v>
      </c>
      <c r="E468" s="45">
        <f t="shared" si="70"/>
        <v>-5.2468040223913825E-2</v>
      </c>
      <c r="F468" s="45">
        <f t="shared" si="70"/>
        <v>-7.6859566552540004E-2</v>
      </c>
      <c r="G468" s="45">
        <f t="shared" si="70"/>
        <v>-8.2026973355220911E-2</v>
      </c>
      <c r="H468" s="45">
        <f t="shared" si="70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70"/>
        <v>-2.9139682569127578E-2</v>
      </c>
      <c r="E469" s="45">
        <f t="shared" si="70"/>
        <v>-4.6933771877215924E-2</v>
      </c>
      <c r="F469" s="45">
        <f t="shared" si="70"/>
        <v>-6.8353275843272221E-2</v>
      </c>
      <c r="G469" s="45">
        <f t="shared" si="70"/>
        <v>-7.2282739100944293E-2</v>
      </c>
      <c r="H469" s="45">
        <f t="shared" si="70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70"/>
        <v>0.17541375053725394</v>
      </c>
      <c r="E470" s="45">
        <f t="shared" si="70"/>
        <v>0.13687999687824726</v>
      </c>
      <c r="F470" s="45">
        <f t="shared" si="70"/>
        <v>6.1416553639622284E-2</v>
      </c>
      <c r="G470" s="45">
        <f t="shared" si="70"/>
        <v>9.5369073981457886E-2</v>
      </c>
      <c r="H470" s="45">
        <f t="shared" si="70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70"/>
        <v/>
      </c>
      <c r="E471" s="45" t="str">
        <f t="shared" si="70"/>
        <v/>
      </c>
      <c r="F471" s="45" t="str">
        <f t="shared" si="70"/>
        <v/>
      </c>
      <c r="G471" s="45" t="str">
        <f t="shared" si="70"/>
        <v/>
      </c>
      <c r="H471" s="45" t="str">
        <f t="shared" si="70"/>
        <v/>
      </c>
    </row>
    <row r="472" spans="1:8" hidden="1" outlineLevel="3" x14ac:dyDescent="0.3">
      <c r="A472" s="18" t="s">
        <v>75</v>
      </c>
      <c r="C472" s="47"/>
      <c r="D472" s="45" t="str">
        <f t="shared" si="70"/>
        <v/>
      </c>
      <c r="E472" s="45" t="str">
        <f t="shared" si="70"/>
        <v/>
      </c>
      <c r="F472" s="45" t="str">
        <f t="shared" si="70"/>
        <v/>
      </c>
      <c r="G472" s="45" t="str">
        <f t="shared" si="70"/>
        <v/>
      </c>
      <c r="H472" s="45" t="str">
        <f t="shared" si="70"/>
        <v/>
      </c>
    </row>
    <row r="473" spans="1:8" hidden="1" outlineLevel="3" x14ac:dyDescent="0.3">
      <c r="A473" s="18" t="s">
        <v>76</v>
      </c>
      <c r="C473" s="47"/>
      <c r="D473" s="45">
        <f t="shared" si="70"/>
        <v>0.3271281281294085</v>
      </c>
      <c r="E473" s="45">
        <f t="shared" si="70"/>
        <v>3.8355087330650406E-2</v>
      </c>
      <c r="F473" s="45">
        <f t="shared" si="70"/>
        <v>5.6254522372865878E-2</v>
      </c>
      <c r="G473" s="45">
        <f t="shared" si="70"/>
        <v>-0.19418355762396411</v>
      </c>
      <c r="H473" s="45">
        <f t="shared" si="70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70"/>
        <v/>
      </c>
      <c r="E474" s="45" t="str">
        <f t="shared" si="70"/>
        <v/>
      </c>
      <c r="F474" s="45" t="str">
        <f t="shared" si="70"/>
        <v/>
      </c>
      <c r="G474" s="45" t="str">
        <f t="shared" si="70"/>
        <v/>
      </c>
      <c r="H474" s="45">
        <f t="shared" si="70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70"/>
        <v>7.4708731668340134E-2</v>
      </c>
      <c r="E475" s="45">
        <f t="shared" si="70"/>
        <v>0.16359131019530215</v>
      </c>
      <c r="F475" s="45">
        <f t="shared" si="70"/>
        <v>1.0888438773726778</v>
      </c>
      <c r="G475" s="45">
        <f t="shared" si="70"/>
        <v>0.40250146578175583</v>
      </c>
      <c r="H475" s="45">
        <f t="shared" si="70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70"/>
        <v>0.307266253624352</v>
      </c>
      <c r="E476" s="45">
        <f t="shared" si="70"/>
        <v>4.6456377678963046E-2</v>
      </c>
      <c r="F476" s="45">
        <f t="shared" si="70"/>
        <v>0.13052756585374037</v>
      </c>
      <c r="G476" s="45">
        <f t="shared" si="70"/>
        <v>0.10228548435068952</v>
      </c>
      <c r="H476" s="45">
        <f t="shared" si="70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70"/>
        <v>0.17925765662652626</v>
      </c>
      <c r="E477" s="45">
        <f t="shared" si="70"/>
        <v>-1.602397839382208E-3</v>
      </c>
      <c r="F477" s="45">
        <f t="shared" si="70"/>
        <v>-0.32992508560445333</v>
      </c>
      <c r="G477" s="45">
        <f t="shared" si="70"/>
        <v>0.19799592367541829</v>
      </c>
      <c r="H477" s="45">
        <f t="shared" si="70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70"/>
        <v>-2.6477023453003179E-2</v>
      </c>
      <c r="E478" s="45">
        <f t="shared" si="70"/>
        <v>8.4842141267496674E-2</v>
      </c>
      <c r="F478" s="45">
        <f t="shared" si="70"/>
        <v>5.496789784122913E-2</v>
      </c>
      <c r="G478" s="45">
        <f t="shared" si="70"/>
        <v>9.9024825352000967E-2</v>
      </c>
      <c r="H478" s="45">
        <f t="shared" si="70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70"/>
        <v>4.2063126132739548E-2</v>
      </c>
      <c r="E479" s="45">
        <f t="shared" si="70"/>
        <v>0.1312729886254802</v>
      </c>
      <c r="F479" s="45">
        <f t="shared" si="70"/>
        <v>3.1339136224142727</v>
      </c>
      <c r="G479" s="45">
        <f t="shared" si="70"/>
        <v>9.9044709981871648E-2</v>
      </c>
      <c r="H479" s="45">
        <f t="shared" si="70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70"/>
        <v>-1.2283663655369037E-2</v>
      </c>
      <c r="E480" s="45">
        <f t="shared" si="70"/>
        <v>8.0490138316388959E-2</v>
      </c>
      <c r="F480" s="45">
        <f t="shared" si="70"/>
        <v>0.1432988052691162</v>
      </c>
      <c r="G480" s="45">
        <f t="shared" si="70"/>
        <v>0.10273436195306096</v>
      </c>
      <c r="H480" s="45">
        <f t="shared" si="70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70"/>
        <v>1.2181853735672599E-2</v>
      </c>
      <c r="E481" s="45">
        <f t="shared" si="70"/>
        <v>7.7124781339425574E-2</v>
      </c>
      <c r="F481" s="45">
        <f t="shared" si="70"/>
        <v>0.14207190473340647</v>
      </c>
      <c r="G481" s="45">
        <f t="shared" si="70"/>
        <v>0.10269167531477863</v>
      </c>
      <c r="H481" s="45">
        <f t="shared" si="70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70"/>
        <v/>
      </c>
      <c r="E482" s="45" t="str">
        <f t="shared" si="70"/>
        <v/>
      </c>
      <c r="F482" s="45" t="str">
        <f t="shared" si="70"/>
        <v/>
      </c>
      <c r="G482" s="45" t="str">
        <f t="shared" si="70"/>
        <v/>
      </c>
      <c r="H482" s="45" t="str">
        <f t="shared" si="70"/>
        <v/>
      </c>
    </row>
    <row r="483" spans="1:8" hidden="1" outlineLevel="3" x14ac:dyDescent="0.3">
      <c r="A483" s="18" t="s">
        <v>85</v>
      </c>
      <c r="C483" s="47"/>
      <c r="D483" s="45" t="str">
        <f t="shared" si="70"/>
        <v/>
      </c>
      <c r="E483" s="45" t="str">
        <f t="shared" si="70"/>
        <v/>
      </c>
      <c r="F483" s="45" t="str">
        <f t="shared" si="70"/>
        <v/>
      </c>
      <c r="G483" s="45" t="str">
        <f t="shared" si="70"/>
        <v/>
      </c>
      <c r="H483" s="45" t="str">
        <f t="shared" si="70"/>
        <v/>
      </c>
    </row>
    <row r="484" spans="1:8" hidden="1" outlineLevel="3" x14ac:dyDescent="0.3">
      <c r="A484" s="18" t="s">
        <v>86</v>
      </c>
      <c r="C484" s="47"/>
      <c r="D484" s="45">
        <f t="shared" si="70"/>
        <v>0.72806914146276358</v>
      </c>
      <c r="E484" s="45">
        <f t="shared" si="70"/>
        <v>-0.47983701753347352</v>
      </c>
      <c r="F484" s="45">
        <f t="shared" si="70"/>
        <v>0.43253225738462464</v>
      </c>
      <c r="G484" s="45">
        <f t="shared" si="70"/>
        <v>-0.25586332341052653</v>
      </c>
      <c r="H484" s="45">
        <f t="shared" si="70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70"/>
        <v>0.72806914146276358</v>
      </c>
      <c r="E485" s="45">
        <f t="shared" si="70"/>
        <v>-0.47983701753347352</v>
      </c>
      <c r="F485" s="45">
        <f t="shared" si="70"/>
        <v>0.43253225738462464</v>
      </c>
      <c r="G485" s="45">
        <f t="shared" si="70"/>
        <v>-0.25586332341052653</v>
      </c>
      <c r="H485" s="45">
        <f t="shared" si="70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70"/>
        <v/>
      </c>
      <c r="E486" s="45" t="str">
        <f t="shared" si="70"/>
        <v/>
      </c>
      <c r="F486" s="45" t="str">
        <f t="shared" si="70"/>
        <v/>
      </c>
      <c r="G486" s="45" t="str">
        <f t="shared" si="70"/>
        <v/>
      </c>
      <c r="H486" s="45" t="str">
        <f t="shared" si="70"/>
        <v/>
      </c>
    </row>
    <row r="487" spans="1:8" hidden="1" outlineLevel="3" x14ac:dyDescent="0.3">
      <c r="A487" s="20" t="s">
        <v>89</v>
      </c>
      <c r="C487" s="47"/>
      <c r="D487" s="45">
        <f t="shared" si="70"/>
        <v>7.0339338819356056E-2</v>
      </c>
      <c r="E487" s="45">
        <f t="shared" si="70"/>
        <v>4.4738386996626911E-2</v>
      </c>
      <c r="F487" s="45">
        <f t="shared" si="70"/>
        <v>0.13855975299770296</v>
      </c>
      <c r="G487" s="45">
        <f t="shared" si="70"/>
        <v>8.4429012169559892E-2</v>
      </c>
      <c r="H487" s="45">
        <f t="shared" si="70"/>
        <v>0.12853635203186919</v>
      </c>
    </row>
    <row r="488" spans="1:8" hidden="1" outlineLevel="3" x14ac:dyDescent="0.3">
      <c r="A488" s="28"/>
      <c r="C488" s="47"/>
      <c r="D488" s="45" t="str">
        <f t="shared" si="70"/>
        <v/>
      </c>
      <c r="E488" s="45" t="str">
        <f t="shared" si="70"/>
        <v/>
      </c>
      <c r="F488" s="45" t="str">
        <f t="shared" si="70"/>
        <v/>
      </c>
      <c r="G488" s="45" t="str">
        <f t="shared" si="70"/>
        <v/>
      </c>
      <c r="H488" s="45" t="str">
        <f t="shared" si="70"/>
        <v/>
      </c>
    </row>
    <row r="489" spans="1:8" hidden="1" outlineLevel="3" x14ac:dyDescent="0.3">
      <c r="A489" s="20" t="s">
        <v>90</v>
      </c>
      <c r="C489" s="47"/>
      <c r="D489" s="45" t="str">
        <f t="shared" si="70"/>
        <v/>
      </c>
      <c r="E489" s="45" t="str">
        <f t="shared" si="70"/>
        <v/>
      </c>
      <c r="F489" s="45" t="str">
        <f t="shared" si="70"/>
        <v/>
      </c>
      <c r="G489" s="45" t="str">
        <f t="shared" si="70"/>
        <v/>
      </c>
      <c r="H489" s="45" t="str">
        <f t="shared" si="70"/>
        <v/>
      </c>
    </row>
    <row r="490" spans="1:8" hidden="1" outlineLevel="3" x14ac:dyDescent="0.3">
      <c r="A490" s="18" t="s">
        <v>91</v>
      </c>
      <c r="C490" s="47"/>
      <c r="D490" s="45">
        <f t="shared" si="70"/>
        <v>0</v>
      </c>
      <c r="E490" s="45">
        <f t="shared" si="70"/>
        <v>0</v>
      </c>
      <c r="F490" s="45">
        <f t="shared" si="70"/>
        <v>0</v>
      </c>
      <c r="G490" s="45">
        <f t="shared" si="70"/>
        <v>0</v>
      </c>
      <c r="H490" s="45">
        <f t="shared" si="70"/>
        <v>0</v>
      </c>
    </row>
    <row r="491" spans="1:8" hidden="1" outlineLevel="3" x14ac:dyDescent="0.3">
      <c r="A491" s="18" t="s">
        <v>92</v>
      </c>
      <c r="C491" s="47"/>
      <c r="D491" s="45" t="str">
        <f t="shared" si="70"/>
        <v/>
      </c>
      <c r="E491" s="45" t="str">
        <f t="shared" si="70"/>
        <v/>
      </c>
      <c r="F491" s="45" t="str">
        <f t="shared" si="70"/>
        <v/>
      </c>
      <c r="G491" s="45" t="str">
        <f t="shared" si="70"/>
        <v/>
      </c>
      <c r="H491" s="45" t="str">
        <f t="shared" si="70"/>
        <v/>
      </c>
    </row>
    <row r="492" spans="1:8" hidden="1" outlineLevel="3" x14ac:dyDescent="0.3">
      <c r="A492" s="18" t="s">
        <v>93</v>
      </c>
      <c r="C492" s="47"/>
      <c r="D492" s="45">
        <f t="shared" si="70"/>
        <v>0</v>
      </c>
      <c r="E492" s="45">
        <f t="shared" si="70"/>
        <v>0</v>
      </c>
      <c r="F492" s="45">
        <f t="shared" si="70"/>
        <v>0</v>
      </c>
      <c r="G492" s="45">
        <f t="shared" si="70"/>
        <v>0</v>
      </c>
      <c r="H492" s="45">
        <f t="shared" si="70"/>
        <v>0</v>
      </c>
    </row>
    <row r="493" spans="1:8" hidden="1" outlineLevel="3" x14ac:dyDescent="0.3">
      <c r="A493" s="18" t="s">
        <v>94</v>
      </c>
      <c r="C493" s="47"/>
      <c r="D493" s="45">
        <f t="shared" si="70"/>
        <v>0</v>
      </c>
      <c r="E493" s="45">
        <f t="shared" si="70"/>
        <v>0</v>
      </c>
      <c r="F493" s="45">
        <f t="shared" si="70"/>
        <v>0</v>
      </c>
      <c r="G493" s="45">
        <f t="shared" si="70"/>
        <v>0</v>
      </c>
      <c r="H493" s="45">
        <f t="shared" si="70"/>
        <v>0</v>
      </c>
    </row>
    <row r="494" spans="1:8" hidden="1" outlineLevel="3" x14ac:dyDescent="0.3">
      <c r="A494" s="18" t="s">
        <v>95</v>
      </c>
      <c r="C494" s="47"/>
      <c r="D494" s="45">
        <f t="shared" si="70"/>
        <v>0</v>
      </c>
      <c r="E494" s="45">
        <f t="shared" si="70"/>
        <v>0</v>
      </c>
      <c r="F494" s="45">
        <f t="shared" si="70"/>
        <v>0</v>
      </c>
      <c r="G494" s="45">
        <f t="shared" si="70"/>
        <v>0</v>
      </c>
      <c r="H494" s="45">
        <f t="shared" si="70"/>
        <v>0</v>
      </c>
    </row>
    <row r="495" spans="1:8" hidden="1" outlineLevel="3" x14ac:dyDescent="0.3">
      <c r="A495" s="18" t="s">
        <v>96</v>
      </c>
      <c r="C495" s="47"/>
      <c r="D495" s="45">
        <f t="shared" si="70"/>
        <v>0</v>
      </c>
      <c r="E495" s="45">
        <f t="shared" si="70"/>
        <v>0</v>
      </c>
      <c r="F495" s="45">
        <f t="shared" si="70"/>
        <v>0</v>
      </c>
      <c r="G495" s="45">
        <f t="shared" si="70"/>
        <v>0</v>
      </c>
      <c r="H495" s="45">
        <f t="shared" si="70"/>
        <v>0</v>
      </c>
    </row>
    <row r="496" spans="1:8" hidden="1" outlineLevel="3" x14ac:dyDescent="0.3">
      <c r="A496" s="18" t="s">
        <v>97</v>
      </c>
      <c r="C496" s="47"/>
      <c r="D496" s="45">
        <f t="shared" si="70"/>
        <v>8.948332312709506E-2</v>
      </c>
      <c r="E496" s="45">
        <f t="shared" si="70"/>
        <v>7.2508099769701184E-2</v>
      </c>
      <c r="F496" s="45">
        <f t="shared" si="70"/>
        <v>9.4294619813615199E-3</v>
      </c>
      <c r="G496" s="45">
        <f t="shared" si="70"/>
        <v>2.9644178219097927E-2</v>
      </c>
      <c r="H496" s="45">
        <f t="shared" si="70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70"/>
        <v>5.5553767468542681E-2</v>
      </c>
      <c r="E497" s="45">
        <f t="shared" si="70"/>
        <v>-0.17744653337730099</v>
      </c>
      <c r="F497" s="45">
        <f t="shared" si="70"/>
        <v>5.7256572758950242E-3</v>
      </c>
      <c r="G497" s="45">
        <f t="shared" si="70"/>
        <v>5.1803686578101749E-2</v>
      </c>
      <c r="H497" s="45">
        <f t="shared" si="70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70"/>
        <v/>
      </c>
      <c r="E498" s="45" t="str">
        <f t="shared" si="70"/>
        <v/>
      </c>
      <c r="F498" s="45" t="str">
        <f t="shared" si="70"/>
        <v/>
      </c>
      <c r="G498" s="45" t="str">
        <f t="shared" si="70"/>
        <v/>
      </c>
      <c r="H498" s="45" t="str">
        <f t="shared" si="70"/>
        <v/>
      </c>
    </row>
    <row r="499" spans="1:8" hidden="1" outlineLevel="3" x14ac:dyDescent="0.3">
      <c r="A499" s="18" t="s">
        <v>100</v>
      </c>
      <c r="C499" s="47"/>
      <c r="D499" s="45" t="str">
        <f t="shared" si="70"/>
        <v/>
      </c>
      <c r="E499" s="45" t="str">
        <f t="shared" si="70"/>
        <v/>
      </c>
      <c r="F499" s="45" t="str">
        <f t="shared" si="70"/>
        <v/>
      </c>
      <c r="G499" s="45">
        <f t="shared" si="70"/>
        <v>6.4842023740202785</v>
      </c>
      <c r="H499" s="45">
        <f t="shared" ref="E499:H514" si="71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70"/>
        <v>1.7264464299362903E-2</v>
      </c>
      <c r="E500" s="45">
        <f t="shared" si="71"/>
        <v>-3.9127308861091614E-2</v>
      </c>
      <c r="F500" s="45">
        <f t="shared" si="71"/>
        <v>6.3816200691275693E-3</v>
      </c>
      <c r="G500" s="45">
        <f t="shared" si="71"/>
        <v>4.2402508565029917E-2</v>
      </c>
      <c r="H500" s="45">
        <f t="shared" si="71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70"/>
        <v>6.7919367296861273</v>
      </c>
      <c r="E501" s="45">
        <f t="shared" si="71"/>
        <v>-0.31766113504065163</v>
      </c>
      <c r="F501" s="45">
        <f t="shared" si="71"/>
        <v>-0.4970286453456304</v>
      </c>
      <c r="G501" s="45">
        <f t="shared" si="71"/>
        <v>6.8396159642355014</v>
      </c>
      <c r="H501" s="45">
        <f t="shared" si="71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70"/>
        <v>0.56009441082750211</v>
      </c>
      <c r="E502" s="45">
        <f t="shared" si="71"/>
        <v>0.48147638372673152</v>
      </c>
      <c r="F502" s="45">
        <f t="shared" si="71"/>
        <v>0.299182006425178</v>
      </c>
      <c r="G502" s="45">
        <f t="shared" si="71"/>
        <v>-1</v>
      </c>
      <c r="H502" s="45" t="str">
        <f t="shared" si="71"/>
        <v/>
      </c>
    </row>
    <row r="503" spans="1:8" hidden="1" outlineLevel="3" x14ac:dyDescent="0.3">
      <c r="A503" s="18" t="s">
        <v>104</v>
      </c>
      <c r="C503" s="47"/>
      <c r="D503" s="45" t="str">
        <f t="shared" si="70"/>
        <v/>
      </c>
      <c r="E503" s="45" t="str">
        <f t="shared" si="71"/>
        <v/>
      </c>
      <c r="F503" s="45" t="str">
        <f t="shared" si="71"/>
        <v/>
      </c>
      <c r="G503" s="45" t="str">
        <f t="shared" si="71"/>
        <v/>
      </c>
      <c r="H503" s="45">
        <f t="shared" si="71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70"/>
        <v>9.0250298685171426E-2</v>
      </c>
      <c r="E504" s="45">
        <f t="shared" si="71"/>
        <v>9.5221710088724487E-2</v>
      </c>
      <c r="F504" s="45">
        <f t="shared" si="71"/>
        <v>9.1968987154671389E-2</v>
      </c>
      <c r="G504" s="45">
        <f t="shared" si="71"/>
        <v>-1</v>
      </c>
      <c r="H504" s="45" t="str">
        <f t="shared" si="71"/>
        <v/>
      </c>
    </row>
    <row r="505" spans="1:8" hidden="1" outlineLevel="3" x14ac:dyDescent="0.3">
      <c r="A505" s="18" t="s">
        <v>106</v>
      </c>
      <c r="C505" s="47"/>
      <c r="D505" s="45">
        <f t="shared" si="70"/>
        <v>-0.10657652713732424</v>
      </c>
      <c r="E505" s="45">
        <f t="shared" si="71"/>
        <v>0.30982957937023237</v>
      </c>
      <c r="F505" s="45">
        <f t="shared" si="71"/>
        <v>-6.7853958794625302E-2</v>
      </c>
      <c r="G505" s="45">
        <f t="shared" si="71"/>
        <v>-6.0388322512341386E-3</v>
      </c>
      <c r="H505" s="45">
        <f t="shared" si="71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70"/>
        <v>0.41908369730928574</v>
      </c>
      <c r="E506" s="45">
        <f t="shared" si="71"/>
        <v>2.1038011272651369E-2</v>
      </c>
      <c r="F506" s="45">
        <f t="shared" si="71"/>
        <v>-3.6225425597515626E-2</v>
      </c>
      <c r="G506" s="45">
        <f t="shared" si="71"/>
        <v>6.8020320358681996E-2</v>
      </c>
      <c r="H506" s="45">
        <f t="shared" si="71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70"/>
        <v>0.28550045666116897</v>
      </c>
      <c r="E507" s="45">
        <f t="shared" si="71"/>
        <v>5.2098988971924776E-3</v>
      </c>
      <c r="F507" s="45">
        <f t="shared" si="71"/>
        <v>-2.5510888605444593E-2</v>
      </c>
      <c r="G507" s="45">
        <f t="shared" si="71"/>
        <v>6.1367286659032683E-2</v>
      </c>
      <c r="H507" s="45">
        <f t="shared" si="71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70"/>
        <v>0.74469800853767953</v>
      </c>
      <c r="E508" s="45">
        <f t="shared" si="71"/>
        <v>6.0235183331152076E-3</v>
      </c>
      <c r="F508" s="45">
        <f t="shared" si="71"/>
        <v>-0.51787700570863626</v>
      </c>
      <c r="G508" s="45">
        <f t="shared" si="71"/>
        <v>-1</v>
      </c>
      <c r="H508" s="45" t="str">
        <f t="shared" si="71"/>
        <v/>
      </c>
    </row>
    <row r="509" spans="1:8" hidden="1" outlineLevel="3" x14ac:dyDescent="0.3">
      <c r="A509" s="18" t="s">
        <v>110</v>
      </c>
      <c r="C509" s="47"/>
      <c r="D509" s="45">
        <f t="shared" si="70"/>
        <v>-0.20275900821954973</v>
      </c>
      <c r="E509" s="45">
        <f t="shared" si="71"/>
        <v>-3.3306679161837827E-2</v>
      </c>
      <c r="F509" s="45">
        <f t="shared" si="71"/>
        <v>2.953945803620428E-2</v>
      </c>
      <c r="G509" s="45">
        <f t="shared" si="71"/>
        <v>5.8036626597126606E-3</v>
      </c>
      <c r="H509" s="45">
        <f t="shared" si="71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70"/>
        <v>0.26529414202908352</v>
      </c>
      <c r="E510" s="45">
        <f t="shared" si="71"/>
        <v>3.8198758036718461E-2</v>
      </c>
      <c r="F510" s="45">
        <f t="shared" si="71"/>
        <v>0.40718195609486729</v>
      </c>
      <c r="G510" s="45">
        <f t="shared" si="71"/>
        <v>0.27692315694319114</v>
      </c>
      <c r="H510" s="45">
        <f t="shared" si="71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70"/>
        <v/>
      </c>
      <c r="E511" s="45" t="str">
        <f t="shared" si="71"/>
        <v/>
      </c>
      <c r="F511" s="45" t="str">
        <f t="shared" si="71"/>
        <v/>
      </c>
      <c r="G511" s="45" t="str">
        <f t="shared" si="71"/>
        <v/>
      </c>
      <c r="H511" s="45">
        <f t="shared" si="71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70"/>
        <v>-0.22391872718286843</v>
      </c>
      <c r="E512" s="45">
        <f t="shared" si="71"/>
        <v>-0.424552228495231</v>
      </c>
      <c r="F512" s="45">
        <f t="shared" si="71"/>
        <v>-0.45689762157971636</v>
      </c>
      <c r="G512" s="45">
        <f t="shared" si="71"/>
        <v>-1</v>
      </c>
      <c r="H512" s="45" t="str">
        <f t="shared" si="71"/>
        <v/>
      </c>
    </row>
    <row r="513" spans="1:8" hidden="1" outlineLevel="3" x14ac:dyDescent="0.3">
      <c r="A513" s="18" t="s">
        <v>114</v>
      </c>
      <c r="C513" s="47"/>
      <c r="D513" s="45">
        <f t="shared" si="70"/>
        <v>7.3746038052407981E-2</v>
      </c>
      <c r="E513" s="45">
        <f t="shared" si="71"/>
        <v>-0.17974958900120863</v>
      </c>
      <c r="F513" s="45">
        <f t="shared" si="71"/>
        <v>0.26431850034150739</v>
      </c>
      <c r="G513" s="45">
        <f t="shared" si="71"/>
        <v>-1</v>
      </c>
      <c r="H513" s="45" t="str">
        <f t="shared" si="71"/>
        <v/>
      </c>
    </row>
    <row r="514" spans="1:8" hidden="1" outlineLevel="3" x14ac:dyDescent="0.3">
      <c r="A514" s="18" t="s">
        <v>115</v>
      </c>
      <c r="C514" s="47"/>
      <c r="D514" s="45">
        <f t="shared" si="70"/>
        <v>9.5486176819208346E-3</v>
      </c>
      <c r="E514" s="45">
        <f t="shared" si="71"/>
        <v>0.13062090814023164</v>
      </c>
      <c r="F514" s="45">
        <f t="shared" si="71"/>
        <v>1.2437871527735345E-2</v>
      </c>
      <c r="G514" s="45">
        <f t="shared" si="71"/>
        <v>4.5977994868739991E-3</v>
      </c>
      <c r="H514" s="45">
        <f t="shared" si="71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70"/>
        <v/>
      </c>
      <c r="E515" s="45" t="str">
        <f t="shared" ref="E515:H515" si="72">IFERROR(E133/D133-1,"")</f>
        <v/>
      </c>
      <c r="F515" s="45" t="str">
        <f t="shared" si="72"/>
        <v/>
      </c>
      <c r="G515" s="45" t="str">
        <f t="shared" si="72"/>
        <v/>
      </c>
      <c r="H515" s="45" t="str">
        <f t="shared" si="72"/>
        <v/>
      </c>
    </row>
    <row r="516" spans="1:8" hidden="1" outlineLevel="3" x14ac:dyDescent="0.3">
      <c r="A516" s="20" t="s">
        <v>117</v>
      </c>
      <c r="C516" s="47"/>
      <c r="D516" s="45">
        <f t="shared" ref="D516:H521" si="73">IFERROR(D134/C134-1,"")</f>
        <v>-6.8393531359979276E-2</v>
      </c>
      <c r="E516" s="45">
        <f t="shared" si="73"/>
        <v>-0.14601164616702966</v>
      </c>
      <c r="F516" s="45">
        <f t="shared" si="73"/>
        <v>7.0329212805356978E-2</v>
      </c>
      <c r="G516" s="45">
        <f t="shared" si="73"/>
        <v>0.17748225597914358</v>
      </c>
      <c r="H516" s="45">
        <f t="shared" si="73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73"/>
        <v/>
      </c>
      <c r="E517" s="45" t="str">
        <f t="shared" si="73"/>
        <v/>
      </c>
      <c r="F517" s="45" t="str">
        <f t="shared" si="73"/>
        <v/>
      </c>
      <c r="G517" s="45" t="str">
        <f t="shared" si="73"/>
        <v/>
      </c>
      <c r="H517" s="45" t="str">
        <f t="shared" si="73"/>
        <v/>
      </c>
    </row>
    <row r="518" spans="1:8" hidden="1" outlineLevel="3" x14ac:dyDescent="0.3">
      <c r="A518" s="18" t="s">
        <v>119</v>
      </c>
      <c r="C518" s="47"/>
      <c r="D518" s="45">
        <f t="shared" si="73"/>
        <v>1.4486500572031185</v>
      </c>
      <c r="E518" s="45">
        <f t="shared" si="73"/>
        <v>1.9318772243991753</v>
      </c>
      <c r="F518" s="45">
        <f t="shared" si="73"/>
        <v>0.57460447933665537</v>
      </c>
      <c r="G518" s="45">
        <f t="shared" si="73"/>
        <v>-5.7837392345017502E-2</v>
      </c>
      <c r="H518" s="45">
        <f t="shared" si="73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73"/>
        <v>1.4486500572031185</v>
      </c>
      <c r="E519" s="45">
        <f t="shared" si="73"/>
        <v>1.9318772243991753</v>
      </c>
      <c r="F519" s="45">
        <f t="shared" si="73"/>
        <v>0.57460447933665537</v>
      </c>
      <c r="G519" s="45">
        <f t="shared" si="73"/>
        <v>-5.7837392345017502E-2</v>
      </c>
      <c r="H519" s="45">
        <f t="shared" si="73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73"/>
        <v/>
      </c>
      <c r="E520" s="45" t="str">
        <f t="shared" si="73"/>
        <v/>
      </c>
      <c r="F520" s="45" t="str">
        <f t="shared" si="73"/>
        <v/>
      </c>
      <c r="G520" s="45" t="str">
        <f t="shared" si="73"/>
        <v/>
      </c>
      <c r="H520" s="45" t="str">
        <f t="shared" si="73"/>
        <v/>
      </c>
    </row>
    <row r="521" spans="1:8" hidden="1" outlineLevel="3" x14ac:dyDescent="0.3">
      <c r="A521" s="20" t="s">
        <v>122</v>
      </c>
      <c r="C521" s="47"/>
      <c r="D521" s="45">
        <f t="shared" si="73"/>
        <v>7.0339338819356056E-2</v>
      </c>
      <c r="E521" s="45">
        <f t="shared" si="73"/>
        <v>4.4738386996626911E-2</v>
      </c>
      <c r="F521" s="45">
        <f t="shared" si="73"/>
        <v>0.13855975299770296</v>
      </c>
      <c r="G521" s="45">
        <f t="shared" si="73"/>
        <v>8.4429012169559892E-2</v>
      </c>
      <c r="H521" s="45">
        <f t="shared" si="73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74">D223/D$252</f>
        <v>2.2414839891342218</v>
      </c>
      <c r="E528" s="45">
        <f t="shared" si="74"/>
        <v>-4.3423880697675096E-2</v>
      </c>
      <c r="F528" s="45">
        <f t="shared" si="74"/>
        <v>0.62144685071929917</v>
      </c>
      <c r="G528" s="45">
        <f t="shared" si="74"/>
        <v>1.0152014030701291</v>
      </c>
      <c r="H528" s="45">
        <f t="shared" si="74"/>
        <v>0.90465169494848041</v>
      </c>
    </row>
    <row r="529" spans="1:8" hidden="1" outlineLevel="2" x14ac:dyDescent="0.3">
      <c r="A529" s="28" t="s">
        <v>129</v>
      </c>
      <c r="C529" s="45">
        <f t="shared" ref="C529:H557" si="75">C224/C$252</f>
        <v>0</v>
      </c>
      <c r="D529" s="45">
        <f t="shared" si="75"/>
        <v>0</v>
      </c>
      <c r="E529" s="45">
        <f t="shared" si="75"/>
        <v>0</v>
      </c>
      <c r="F529" s="45">
        <f t="shared" si="75"/>
        <v>0</v>
      </c>
      <c r="G529" s="45">
        <f t="shared" si="75"/>
        <v>0</v>
      </c>
      <c r="H529" s="45">
        <f t="shared" si="75"/>
        <v>0</v>
      </c>
    </row>
    <row r="530" spans="1:8" hidden="1" outlineLevel="2" x14ac:dyDescent="0.3">
      <c r="A530" s="20" t="s">
        <v>130</v>
      </c>
      <c r="C530" s="45">
        <f t="shared" si="75"/>
        <v>2.7057528945228371</v>
      </c>
      <c r="D530" s="45">
        <f t="shared" si="75"/>
        <v>6.4815023597976937</v>
      </c>
      <c r="E530" s="45">
        <f t="shared" si="75"/>
        <v>-0.36172316395042553</v>
      </c>
      <c r="F530" s="45">
        <f t="shared" si="75"/>
        <v>-0.19358828956534946</v>
      </c>
      <c r="G530" s="45">
        <f t="shared" si="75"/>
        <v>-0.23355021865368952</v>
      </c>
      <c r="H530" s="45">
        <f t="shared" si="75"/>
        <v>-0.20679411792165961</v>
      </c>
    </row>
    <row r="531" spans="1:8" hidden="1" outlineLevel="2" x14ac:dyDescent="0.3">
      <c r="A531" s="28" t="s">
        <v>131</v>
      </c>
      <c r="C531" s="45">
        <f t="shared" si="75"/>
        <v>0</v>
      </c>
      <c r="D531" s="45">
        <f t="shared" si="75"/>
        <v>0</v>
      </c>
      <c r="E531" s="45">
        <f t="shared" si="75"/>
        <v>0</v>
      </c>
      <c r="F531" s="45">
        <f t="shared" si="75"/>
        <v>0</v>
      </c>
      <c r="G531" s="45">
        <f t="shared" si="75"/>
        <v>0</v>
      </c>
      <c r="H531" s="45">
        <f t="shared" si="75"/>
        <v>0</v>
      </c>
    </row>
    <row r="532" spans="1:8" hidden="1" outlineLevel="2" x14ac:dyDescent="0.3">
      <c r="A532" s="28" t="s">
        <v>132</v>
      </c>
      <c r="C532" s="45">
        <f t="shared" si="75"/>
        <v>0.93774128023380776</v>
      </c>
      <c r="D532" s="45">
        <f t="shared" si="75"/>
        <v>2.5040100495047826</v>
      </c>
      <c r="E532" s="45">
        <f t="shared" si="75"/>
        <v>-2.1491128902919827E-2</v>
      </c>
      <c r="F532" s="45">
        <f t="shared" si="75"/>
        <v>-3.9268222680371709E-2</v>
      </c>
      <c r="G532" s="45">
        <f t="shared" si="75"/>
        <v>-3.5317209174577424E-2</v>
      </c>
      <c r="H532" s="45">
        <f t="shared" si="75"/>
        <v>1.9118463783439862E-3</v>
      </c>
    </row>
    <row r="533" spans="1:8" hidden="1" outlineLevel="2" x14ac:dyDescent="0.3">
      <c r="A533" s="28" t="s">
        <v>133</v>
      </c>
      <c r="C533" s="45">
        <f t="shared" si="75"/>
        <v>0.48783874880366163</v>
      </c>
      <c r="D533" s="45">
        <f t="shared" si="75"/>
        <v>-1.2073716232479492</v>
      </c>
      <c r="E533" s="45">
        <f t="shared" si="75"/>
        <v>-0.33932557327056345</v>
      </c>
      <c r="F533" s="45">
        <f t="shared" si="75"/>
        <v>-0.40564047841256601</v>
      </c>
      <c r="G533" s="45">
        <f t="shared" si="75"/>
        <v>-0.33754089973359974</v>
      </c>
      <c r="H533" s="45">
        <f t="shared" si="75"/>
        <v>-0.54711744489650616</v>
      </c>
    </row>
    <row r="534" spans="1:8" hidden="1" outlineLevel="2" x14ac:dyDescent="0.3">
      <c r="A534" s="28" t="s">
        <v>134</v>
      </c>
      <c r="C534" s="45">
        <f t="shared" si="75"/>
        <v>-4.0524908258858607E-2</v>
      </c>
      <c r="D534" s="45">
        <f t="shared" si="75"/>
        <v>-6.8593234418801119</v>
      </c>
      <c r="E534" s="45">
        <f t="shared" si="75"/>
        <v>0.5538494779048484</v>
      </c>
      <c r="F534" s="45">
        <f t="shared" si="75"/>
        <v>-0.15631555464728411</v>
      </c>
      <c r="G534" s="45">
        <f t="shared" si="75"/>
        <v>-0.38803298598397717</v>
      </c>
      <c r="H534" s="45">
        <f t="shared" si="75"/>
        <v>-0.47347351110426089</v>
      </c>
    </row>
    <row r="535" spans="1:8" hidden="1" outlineLevel="2" x14ac:dyDescent="0.3">
      <c r="A535" s="20" t="s">
        <v>135</v>
      </c>
      <c r="C535" s="45">
        <f t="shared" si="75"/>
        <v>-1.466104937296328</v>
      </c>
      <c r="D535" s="45">
        <f t="shared" si="75"/>
        <v>-8.155961868136945</v>
      </c>
      <c r="E535" s="45">
        <f t="shared" si="75"/>
        <v>0.91466618007833167</v>
      </c>
      <c r="F535" s="45">
        <f t="shared" si="75"/>
        <v>0.28859314644565359</v>
      </c>
      <c r="G535" s="45">
        <f t="shared" si="75"/>
        <v>-1.5174877075800041E-2</v>
      </c>
      <c r="H535" s="45">
        <f t="shared" si="75"/>
        <v>7.1732087413901288E-2</v>
      </c>
    </row>
    <row r="536" spans="1:8" hidden="1" outlineLevel="2" x14ac:dyDescent="0.3">
      <c r="A536" s="20" t="s">
        <v>129</v>
      </c>
      <c r="C536" s="45">
        <f t="shared" si="75"/>
        <v>1.2396479572265091</v>
      </c>
      <c r="D536" s="45">
        <f t="shared" si="75"/>
        <v>-1.6744595083392506</v>
      </c>
      <c r="E536" s="45">
        <f t="shared" si="75"/>
        <v>0.5529430161279062</v>
      </c>
      <c r="F536" s="45">
        <f t="shared" si="75"/>
        <v>9.5004856880304148E-2</v>
      </c>
      <c r="G536" s="45">
        <f t="shared" si="75"/>
        <v>-0.24872509572948956</v>
      </c>
      <c r="H536" s="45">
        <f t="shared" si="75"/>
        <v>-0.13506203050775833</v>
      </c>
    </row>
    <row r="537" spans="1:8" hidden="1" outlineLevel="2" x14ac:dyDescent="0.3">
      <c r="A537" s="28" t="s">
        <v>136</v>
      </c>
      <c r="C537" s="45">
        <f t="shared" si="75"/>
        <v>0</v>
      </c>
      <c r="D537" s="45">
        <f t="shared" si="75"/>
        <v>0</v>
      </c>
      <c r="E537" s="45">
        <f t="shared" si="75"/>
        <v>0</v>
      </c>
      <c r="F537" s="45">
        <f t="shared" si="75"/>
        <v>0</v>
      </c>
      <c r="G537" s="45">
        <f t="shared" si="75"/>
        <v>0</v>
      </c>
      <c r="H537" s="45">
        <f t="shared" si="75"/>
        <v>0</v>
      </c>
    </row>
    <row r="538" spans="1:8" hidden="1" outlineLevel="2" x14ac:dyDescent="0.3">
      <c r="A538" s="28" t="s">
        <v>137</v>
      </c>
      <c r="C538" s="45">
        <f t="shared" si="75"/>
        <v>3.2414161721089504E-2</v>
      </c>
      <c r="D538" s="45">
        <f t="shared" si="75"/>
        <v>3.7892067448307268E-2</v>
      </c>
      <c r="E538" s="45">
        <f t="shared" si="75"/>
        <v>-1.6865320868553295E-2</v>
      </c>
      <c r="F538" s="45">
        <f t="shared" si="75"/>
        <v>-1.2503829645838962E-3</v>
      </c>
      <c r="G538" s="45">
        <f t="shared" si="75"/>
        <v>-9.6286318468938846E-4</v>
      </c>
      <c r="H538" s="45">
        <f t="shared" si="75"/>
        <v>-3.7011369663802604E-3</v>
      </c>
    </row>
    <row r="539" spans="1:8" hidden="1" outlineLevel="2" x14ac:dyDescent="0.3">
      <c r="A539" s="28" t="s">
        <v>138</v>
      </c>
      <c r="C539" s="45">
        <f t="shared" si="75"/>
        <v>2.5004294052078175</v>
      </c>
      <c r="D539" s="45">
        <f t="shared" si="75"/>
        <v>8.5818012731910347</v>
      </c>
      <c r="E539" s="45">
        <f t="shared" si="75"/>
        <v>-0.35189914098306907</v>
      </c>
      <c r="F539" s="45">
        <f t="shared" si="75"/>
        <v>-0.18864623851541007</v>
      </c>
      <c r="G539" s="45">
        <f t="shared" si="75"/>
        <v>-0.2207794409856137</v>
      </c>
      <c r="H539" s="45">
        <f t="shared" si="75"/>
        <v>-0.17720661772626728</v>
      </c>
    </row>
    <row r="540" spans="1:8" hidden="1" outlineLevel="2" x14ac:dyDescent="0.3">
      <c r="A540" s="28" t="s">
        <v>139</v>
      </c>
      <c r="C540" s="45">
        <f t="shared" si="75"/>
        <v>4.9910254503829458E-3</v>
      </c>
      <c r="D540" s="45">
        <f t="shared" si="75"/>
        <v>0.12075388936407103</v>
      </c>
      <c r="E540" s="45">
        <f t="shared" si="75"/>
        <v>-3.9179812728608616E-3</v>
      </c>
      <c r="F540" s="45">
        <f t="shared" si="75"/>
        <v>-1.5481097133429338E-3</v>
      </c>
      <c r="G540" s="45">
        <f t="shared" si="75"/>
        <v>-1.5889350325413009E-2</v>
      </c>
      <c r="H540" s="45">
        <f t="shared" si="75"/>
        <v>-9.0663348711453751E-3</v>
      </c>
    </row>
    <row r="541" spans="1:8" hidden="1" outlineLevel="2" x14ac:dyDescent="0.3">
      <c r="A541" s="28" t="s">
        <v>140</v>
      </c>
      <c r="C541" s="45">
        <f t="shared" si="75"/>
        <v>1.2424185331016786E-2</v>
      </c>
      <c r="D541" s="45">
        <f t="shared" si="75"/>
        <v>1.5433024138749068E-2</v>
      </c>
      <c r="E541" s="45">
        <f t="shared" si="75"/>
        <v>-5.1166662509569052E-4</v>
      </c>
      <c r="F541" s="45">
        <f t="shared" si="75"/>
        <v>-9.8883595852446138E-4</v>
      </c>
      <c r="G541" s="45">
        <f t="shared" si="75"/>
        <v>-9.2187003677005833E-4</v>
      </c>
      <c r="H541" s="45">
        <f t="shared" si="75"/>
        <v>-3.5940998094125605E-4</v>
      </c>
    </row>
    <row r="542" spans="1:8" hidden="1" outlineLevel="2" x14ac:dyDescent="0.3">
      <c r="A542" s="28" t="s">
        <v>141</v>
      </c>
      <c r="C542" s="45">
        <f t="shared" si="75"/>
        <v>8.2476531892535801E-2</v>
      </c>
      <c r="D542" s="45">
        <f t="shared" si="75"/>
        <v>0.17490804695657147</v>
      </c>
      <c r="E542" s="45">
        <f t="shared" si="75"/>
        <v>-7.5951861641055133E-3</v>
      </c>
      <c r="F542" s="45">
        <f t="shared" si="75"/>
        <v>-4.7200045223101655E-3</v>
      </c>
      <c r="G542" s="45">
        <f t="shared" si="75"/>
        <v>-4.7917552135466343E-3</v>
      </c>
      <c r="H542" s="45">
        <f t="shared" si="75"/>
        <v>-4.3348694757131805E-3</v>
      </c>
    </row>
    <row r="543" spans="1:8" hidden="1" outlineLevel="2" x14ac:dyDescent="0.3">
      <c r="A543" s="20" t="s">
        <v>142</v>
      </c>
      <c r="C543" s="45">
        <f t="shared" si="75"/>
        <v>-2.4429338751557377</v>
      </c>
      <c r="D543" s="45">
        <f t="shared" si="75"/>
        <v>-8.5501061589080933</v>
      </c>
      <c r="E543" s="45">
        <f t="shared" si="75"/>
        <v>0.36457559033528203</v>
      </c>
      <c r="F543" s="45">
        <f t="shared" si="75"/>
        <v>0.18573589071250229</v>
      </c>
      <c r="G543" s="45">
        <f t="shared" si="75"/>
        <v>0.23191802924539939</v>
      </c>
      <c r="H543" s="45">
        <f t="shared" si="75"/>
        <v>0.18527981010713848</v>
      </c>
    </row>
    <row r="544" spans="1:8" hidden="1" outlineLevel="2" x14ac:dyDescent="0.3">
      <c r="A544" s="20" t="s">
        <v>172</v>
      </c>
      <c r="C544" s="45">
        <f t="shared" si="75"/>
        <v>9.2074355993643411E-3</v>
      </c>
      <c r="D544" s="45">
        <f t="shared" si="75"/>
        <v>0.44955888191167731</v>
      </c>
      <c r="E544" s="45">
        <f t="shared" si="75"/>
        <v>-2.754898005456632E-4</v>
      </c>
      <c r="F544" s="45">
        <f t="shared" si="75"/>
        <v>1.4807919387010742E-2</v>
      </c>
      <c r="G544" s="45">
        <f t="shared" si="75"/>
        <v>0</v>
      </c>
      <c r="H544" s="45">
        <f t="shared" si="75"/>
        <v>0</v>
      </c>
    </row>
    <row r="545" spans="1:8" hidden="1" outlineLevel="2" x14ac:dyDescent="0.3">
      <c r="A545" s="28" t="s">
        <v>143</v>
      </c>
      <c r="C545" s="45">
        <f t="shared" si="75"/>
        <v>0</v>
      </c>
      <c r="D545" s="45">
        <f t="shared" si="75"/>
        <v>0</v>
      </c>
      <c r="E545" s="45">
        <f t="shared" si="75"/>
        <v>0</v>
      </c>
      <c r="F545" s="45">
        <f t="shared" si="75"/>
        <v>0</v>
      </c>
      <c r="G545" s="45">
        <f t="shared" si="75"/>
        <v>0</v>
      </c>
      <c r="H545" s="45">
        <f t="shared" si="75"/>
        <v>0</v>
      </c>
    </row>
    <row r="546" spans="1:8" hidden="1" outlineLevel="2" x14ac:dyDescent="0.3">
      <c r="A546" s="28" t="s">
        <v>144</v>
      </c>
      <c r="C546" s="45">
        <f t="shared" si="75"/>
        <v>0</v>
      </c>
      <c r="D546" s="45">
        <f t="shared" si="75"/>
        <v>0</v>
      </c>
      <c r="E546" s="45">
        <f t="shared" si="75"/>
        <v>0</v>
      </c>
      <c r="F546" s="45">
        <f t="shared" si="75"/>
        <v>0</v>
      </c>
      <c r="G546" s="45">
        <f t="shared" si="75"/>
        <v>0</v>
      </c>
      <c r="H546" s="45">
        <f t="shared" si="75"/>
        <v>0</v>
      </c>
    </row>
    <row r="547" spans="1:8" hidden="1" outlineLevel="2" x14ac:dyDescent="0.3">
      <c r="A547" s="28" t="s">
        <v>145</v>
      </c>
      <c r="C547" s="45">
        <f t="shared" si="75"/>
        <v>0</v>
      </c>
      <c r="D547" s="45">
        <f t="shared" si="75"/>
        <v>0</v>
      </c>
      <c r="E547" s="45">
        <f t="shared" si="75"/>
        <v>0</v>
      </c>
      <c r="F547" s="45">
        <f t="shared" si="75"/>
        <v>0</v>
      </c>
      <c r="G547" s="45">
        <f t="shared" si="75"/>
        <v>0</v>
      </c>
      <c r="H547" s="45">
        <f t="shared" si="75"/>
        <v>0</v>
      </c>
    </row>
    <row r="548" spans="1:8" hidden="1" outlineLevel="2" x14ac:dyDescent="0.3">
      <c r="A548" s="28" t="s">
        <v>146</v>
      </c>
      <c r="C548" s="45">
        <f t="shared" si="75"/>
        <v>0</v>
      </c>
      <c r="D548" s="45">
        <f t="shared" si="75"/>
        <v>0</v>
      </c>
      <c r="E548" s="45">
        <f t="shared" si="75"/>
        <v>0</v>
      </c>
      <c r="F548" s="45">
        <f t="shared" si="75"/>
        <v>0</v>
      </c>
      <c r="G548" s="45">
        <f t="shared" si="75"/>
        <v>0</v>
      </c>
      <c r="H548" s="45">
        <f t="shared" si="75"/>
        <v>0</v>
      </c>
    </row>
    <row r="549" spans="1:8" hidden="1" outlineLevel="2" x14ac:dyDescent="0.3">
      <c r="A549" s="28" t="s">
        <v>147</v>
      </c>
      <c r="C549" s="45">
        <f t="shared" si="75"/>
        <v>0.93909533784098354</v>
      </c>
      <c r="D549" s="45">
        <f t="shared" si="75"/>
        <v>2.6506993917555315</v>
      </c>
      <c r="E549" s="45">
        <f t="shared" si="75"/>
        <v>-0.12187445733846228</v>
      </c>
      <c r="F549" s="45">
        <f t="shared" si="75"/>
        <v>-6.3115414746759135E-2</v>
      </c>
      <c r="G549" s="45">
        <f t="shared" si="75"/>
        <v>-6.4074857606262983E-2</v>
      </c>
      <c r="H549" s="45">
        <f t="shared" si="75"/>
        <v>-5.7965428537088345E-2</v>
      </c>
    </row>
    <row r="550" spans="1:8" hidden="1" outlineLevel="2" x14ac:dyDescent="0.3">
      <c r="A550" s="20" t="s">
        <v>148</v>
      </c>
      <c r="C550" s="45">
        <f t="shared" si="75"/>
        <v>-0.93909533784098354</v>
      </c>
      <c r="D550" s="45">
        <f t="shared" si="75"/>
        <v>-2.6506993917555315</v>
      </c>
      <c r="E550" s="45">
        <f t="shared" si="75"/>
        <v>0.12187445733846228</v>
      </c>
      <c r="F550" s="45">
        <f t="shared" si="75"/>
        <v>6.3115414746759135E-2</v>
      </c>
      <c r="G550" s="45">
        <f t="shared" si="75"/>
        <v>6.4074857606262983E-2</v>
      </c>
      <c r="H550" s="45">
        <f t="shared" si="75"/>
        <v>5.7965428537088345E-2</v>
      </c>
    </row>
    <row r="551" spans="1:8" hidden="1" outlineLevel="2" x14ac:dyDescent="0.3">
      <c r="A551" s="28" t="s">
        <v>149</v>
      </c>
      <c r="C551" s="45">
        <f t="shared" si="75"/>
        <v>0.22152019761635938</v>
      </c>
      <c r="D551" s="45">
        <f t="shared" si="75"/>
        <v>9.580221013704076</v>
      </c>
      <c r="E551" s="45">
        <f t="shared" si="75"/>
        <v>-6.1765813796401295E-2</v>
      </c>
      <c r="F551" s="45">
        <f t="shared" si="75"/>
        <v>0</v>
      </c>
      <c r="G551" s="45">
        <f t="shared" si="75"/>
        <v>0</v>
      </c>
      <c r="H551" s="45">
        <f t="shared" si="75"/>
        <v>0</v>
      </c>
    </row>
    <row r="552" spans="1:8" hidden="1" outlineLevel="2" x14ac:dyDescent="0.3">
      <c r="A552" s="28" t="s">
        <v>150</v>
      </c>
      <c r="C552" s="45">
        <f t="shared" si="75"/>
        <v>0.57029635077564866</v>
      </c>
      <c r="D552" s="45">
        <f t="shared" si="75"/>
        <v>2.3645874506429703</v>
      </c>
      <c r="E552" s="45">
        <f t="shared" si="75"/>
        <v>-9.7946339726359757E-2</v>
      </c>
      <c r="F552" s="45">
        <f t="shared" si="75"/>
        <v>-9.8509859443468364E-2</v>
      </c>
      <c r="G552" s="45">
        <f t="shared" si="75"/>
        <v>-9.0380801407897199E-2</v>
      </c>
      <c r="H552" s="45">
        <f t="shared" si="75"/>
        <v>-4.9528808741704726E-2</v>
      </c>
    </row>
    <row r="553" spans="1:8" hidden="1" outlineLevel="2" x14ac:dyDescent="0.3">
      <c r="A553" s="28" t="s">
        <v>151</v>
      </c>
      <c r="C553" s="45">
        <f t="shared" si="75"/>
        <v>0.28328673867536613</v>
      </c>
      <c r="D553" s="45">
        <f t="shared" si="75"/>
        <v>0.7605862763900697</v>
      </c>
      <c r="E553" s="45">
        <f t="shared" si="75"/>
        <v>-0.16401846021933131</v>
      </c>
      <c r="F553" s="45">
        <f t="shared" si="75"/>
        <v>-0.11839892699759284</v>
      </c>
      <c r="G553" s="45">
        <f t="shared" si="75"/>
        <v>-2.7911607215595349E-2</v>
      </c>
      <c r="H553" s="45">
        <f t="shared" si="75"/>
        <v>-3.6693905656755864E-2</v>
      </c>
    </row>
    <row r="554" spans="1:8" hidden="1" outlineLevel="2" x14ac:dyDescent="0.3">
      <c r="A554" s="20" t="s">
        <v>152</v>
      </c>
      <c r="C554" s="45">
        <f t="shared" si="75"/>
        <v>0.50852980971664197</v>
      </c>
      <c r="D554" s="45">
        <f t="shared" si="75"/>
        <v>11.184222187956976</v>
      </c>
      <c r="E554" s="45">
        <f t="shared" si="75"/>
        <v>4.3063066965702513E-3</v>
      </c>
      <c r="F554" s="45">
        <f t="shared" si="75"/>
        <v>1.9889067554124479E-2</v>
      </c>
      <c r="G554" s="45">
        <f t="shared" si="75"/>
        <v>-6.2469194192301847E-2</v>
      </c>
      <c r="H554" s="45">
        <f t="shared" si="75"/>
        <v>-1.2834903084948862E-2</v>
      </c>
    </row>
    <row r="555" spans="1:8" hidden="1" outlineLevel="2" x14ac:dyDescent="0.3">
      <c r="A555" s="20" t="s">
        <v>143</v>
      </c>
      <c r="C555" s="45">
        <f t="shared" si="75"/>
        <v>-0.43056552812434157</v>
      </c>
      <c r="D555" s="45">
        <f t="shared" si="75"/>
        <v>8.5335227962014439</v>
      </c>
      <c r="E555" s="45">
        <f t="shared" si="75"/>
        <v>0.12618076403503253</v>
      </c>
      <c r="F555" s="45">
        <f t="shared" si="75"/>
        <v>8.3004482300883614E-2</v>
      </c>
      <c r="G555" s="45">
        <f t="shared" si="75"/>
        <v>1.6056634139611421E-3</v>
      </c>
      <c r="H555" s="45">
        <f t="shared" si="75"/>
        <v>4.5130525452139483E-2</v>
      </c>
    </row>
    <row r="556" spans="1:8" hidden="1" outlineLevel="2" x14ac:dyDescent="0.3">
      <c r="A556" s="20" t="s">
        <v>153</v>
      </c>
      <c r="C556" s="45">
        <f t="shared" si="75"/>
        <v>-1.6246440104542057</v>
      </c>
      <c r="D556" s="45">
        <f t="shared" si="75"/>
        <v>-1.241483989134222</v>
      </c>
      <c r="E556" s="45">
        <f t="shared" si="75"/>
        <v>1.043423880697675</v>
      </c>
      <c r="F556" s="45">
        <f t="shared" si="75"/>
        <v>0.37855314928070077</v>
      </c>
      <c r="G556" s="45">
        <f t="shared" si="75"/>
        <v>-1.5201403070129028E-2</v>
      </c>
      <c r="H556" s="45">
        <f t="shared" si="75"/>
        <v>9.5348305051519644E-2</v>
      </c>
    </row>
    <row r="557" spans="1:8" hidden="1" outlineLevel="2" x14ac:dyDescent="0.3">
      <c r="A557" s="20" t="s">
        <v>154</v>
      </c>
      <c r="C557" s="45">
        <f t="shared" si="75"/>
        <v>1</v>
      </c>
      <c r="D557" s="45">
        <f t="shared" si="75"/>
        <v>1</v>
      </c>
      <c r="E557" s="45">
        <f t="shared" si="75"/>
        <v>1</v>
      </c>
      <c r="F557" s="45">
        <f t="shared" si="75"/>
        <v>1</v>
      </c>
      <c r="G557" s="45">
        <f t="shared" si="75"/>
        <v>1</v>
      </c>
      <c r="H557" s="45">
        <f t="shared" si="75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76">IFERROR(E223/D223-1, "")</f>
        <v>-0.55386698952676783</v>
      </c>
      <c r="F561" s="45">
        <f t="shared" si="76"/>
        <v>-24.028803136278416</v>
      </c>
      <c r="G561" s="45">
        <f t="shared" si="76"/>
        <v>0.60914806928789011</v>
      </c>
      <c r="H561" s="45">
        <f t="shared" si="76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77">IFERROR(D224/C224-1, "")</f>
        <v/>
      </c>
      <c r="E562" s="45" t="str">
        <f t="shared" si="77"/>
        <v/>
      </c>
      <c r="F562" s="45" t="str">
        <f t="shared" si="77"/>
        <v/>
      </c>
      <c r="G562" s="45" t="str">
        <f t="shared" si="77"/>
        <v/>
      </c>
      <c r="H562" s="45" t="str">
        <f t="shared" si="77"/>
        <v/>
      </c>
    </row>
    <row r="563" spans="1:8" hidden="1" outlineLevel="2" x14ac:dyDescent="0.3">
      <c r="A563" s="49" t="s">
        <v>130</v>
      </c>
      <c r="C563" s="47"/>
      <c r="D563" s="45">
        <f t="shared" si="77"/>
        <v>6.8690406289242167E-2</v>
      </c>
      <c r="E563" s="45">
        <f t="shared" si="77"/>
        <v>0.2852038107884165</v>
      </c>
      <c r="F563" s="45">
        <f t="shared" si="77"/>
        <v>-0.13881041239172587</v>
      </c>
      <c r="G563" s="45">
        <f t="shared" si="77"/>
        <v>0.1883626299813308</v>
      </c>
      <c r="H563" s="45">
        <f t="shared" si="77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77"/>
        <v/>
      </c>
      <c r="E564" s="45" t="str">
        <f t="shared" si="77"/>
        <v/>
      </c>
      <c r="F564" s="45" t="str">
        <f t="shared" si="77"/>
        <v/>
      </c>
      <c r="G564" s="45" t="str">
        <f t="shared" si="77"/>
        <v/>
      </c>
      <c r="H564" s="45" t="str">
        <f t="shared" si="77"/>
        <v/>
      </c>
    </row>
    <row r="565" spans="1:8" hidden="1" outlineLevel="2" x14ac:dyDescent="0.3">
      <c r="A565" s="48" t="s">
        <v>132</v>
      </c>
      <c r="C565" s="47"/>
      <c r="D565" s="45">
        <f t="shared" si="77"/>
        <v>0.19128971411204465</v>
      </c>
      <c r="E565" s="45">
        <f t="shared" si="77"/>
        <v>-0.80235104216949804</v>
      </c>
      <c r="F565" s="45">
        <f t="shared" si="77"/>
        <v>1.9402077943845089</v>
      </c>
      <c r="G565" s="45">
        <f t="shared" si="77"/>
        <v>-0.11408322917222169</v>
      </c>
      <c r="H565" s="45">
        <f t="shared" si="77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77"/>
        <v>-2.1041524240550808</v>
      </c>
      <c r="E566" s="45">
        <f t="shared" si="77"/>
        <v>-7.4721264567503125</v>
      </c>
      <c r="F566" s="45">
        <f t="shared" si="77"/>
        <v>0.92362628720038642</v>
      </c>
      <c r="G566" s="45">
        <f t="shared" si="77"/>
        <v>-0.1803415732571102</v>
      </c>
      <c r="H566" s="45">
        <f t="shared" si="77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77"/>
        <v>74.513326208866715</v>
      </c>
      <c r="E567" s="45">
        <f t="shared" si="77"/>
        <v>0.85943857318753047</v>
      </c>
      <c r="F567" s="45">
        <f t="shared" si="77"/>
        <v>-1.4541574615396797</v>
      </c>
      <c r="G567" s="45">
        <f t="shared" si="77"/>
        <v>1.445199174518347</v>
      </c>
      <c r="H567" s="45">
        <f t="shared" si="77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77"/>
        <v>1.4818440542509284</v>
      </c>
      <c r="E568" s="45">
        <f t="shared" si="77"/>
        <v>1.5826098425895689</v>
      </c>
      <c r="F568" s="45">
        <f t="shared" si="77"/>
        <v>-0.49228569446727466</v>
      </c>
      <c r="G568" s="45">
        <f t="shared" si="77"/>
        <v>-1.0517948952703682</v>
      </c>
      <c r="H568" s="45">
        <f t="shared" si="77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77"/>
        <v>-1.6026159741692052</v>
      </c>
      <c r="E569" s="45">
        <f t="shared" si="77"/>
        <v>6.6046125932414617</v>
      </c>
      <c r="F569" s="45">
        <f t="shared" si="77"/>
        <v>-0.72352145236870047</v>
      </c>
      <c r="G569" s="45">
        <f t="shared" si="77"/>
        <v>-3.5788233229595745</v>
      </c>
      <c r="H569" s="45">
        <f t="shared" si="77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77"/>
        <v/>
      </c>
      <c r="E570" s="45" t="str">
        <f t="shared" si="77"/>
        <v/>
      </c>
      <c r="F570" s="45" t="str">
        <f t="shared" si="77"/>
        <v/>
      </c>
      <c r="G570" s="45" t="str">
        <f t="shared" si="77"/>
        <v/>
      </c>
      <c r="H570" s="45" t="str">
        <f t="shared" si="77"/>
        <v/>
      </c>
    </row>
    <row r="571" spans="1:8" hidden="1" outlineLevel="2" x14ac:dyDescent="0.3">
      <c r="A571" s="48" t="s">
        <v>137</v>
      </c>
      <c r="C571" s="47"/>
      <c r="D571" s="45">
        <f t="shared" si="77"/>
        <v>-0.47847171649145825</v>
      </c>
      <c r="E571" s="45">
        <f t="shared" si="77"/>
        <v>9.2498538682779667</v>
      </c>
      <c r="F571" s="45">
        <f t="shared" si="77"/>
        <v>-0.88069889988975714</v>
      </c>
      <c r="G571" s="45">
        <f t="shared" si="77"/>
        <v>-0.24147600416669712</v>
      </c>
      <c r="H571" s="45">
        <f t="shared" si="77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77"/>
        <v>0.53118693505907055</v>
      </c>
      <c r="E572" s="45">
        <f t="shared" si="77"/>
        <v>-5.5697541396075745E-2</v>
      </c>
      <c r="F572" s="45">
        <f t="shared" si="77"/>
        <v>-0.13736723074268575</v>
      </c>
      <c r="G572" s="45">
        <f t="shared" si="77"/>
        <v>0.15281141987077018</v>
      </c>
      <c r="H572" s="45">
        <f t="shared" si="77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77"/>
        <v>9.7938331959840372</v>
      </c>
      <c r="E573" s="45">
        <f t="shared" si="77"/>
        <v>-0.25280734310505637</v>
      </c>
      <c r="F573" s="45">
        <f t="shared" si="77"/>
        <v>-0.36417823803108362</v>
      </c>
      <c r="G573" s="45">
        <f t="shared" si="77"/>
        <v>9.11002420883543</v>
      </c>
      <c r="H573" s="45">
        <f t="shared" si="77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77"/>
        <v>-0.44582430668211026</v>
      </c>
      <c r="E574" s="45">
        <f t="shared" si="77"/>
        <v>-0.23650284773754571</v>
      </c>
      <c r="F574" s="45">
        <f t="shared" si="77"/>
        <v>2.1098050868658831</v>
      </c>
      <c r="G574" s="45">
        <f t="shared" si="77"/>
        <v>-8.1681699301643707E-2</v>
      </c>
      <c r="H574" s="45">
        <f t="shared" si="77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77"/>
        <v>-5.3885368914370346E-2</v>
      </c>
      <c r="E575" s="45">
        <f t="shared" si="77"/>
        <v>0</v>
      </c>
      <c r="F575" s="45">
        <f t="shared" si="77"/>
        <v>0</v>
      </c>
      <c r="G575" s="45">
        <f t="shared" si="77"/>
        <v>0</v>
      </c>
      <c r="H575" s="45">
        <f t="shared" si="77"/>
        <v>0</v>
      </c>
    </row>
    <row r="576" spans="1:8" hidden="1" outlineLevel="2" x14ac:dyDescent="0.3">
      <c r="A576" s="49" t="s">
        <v>142</v>
      </c>
      <c r="C576" s="47"/>
      <c r="D576" s="45">
        <f t="shared" si="77"/>
        <v>0.56143587811856621</v>
      </c>
      <c r="E576" s="45">
        <f t="shared" si="77"/>
        <v>-1.8054356041365072E-2</v>
      </c>
      <c r="F576" s="45">
        <f t="shared" si="77"/>
        <v>-0.18020690945702722</v>
      </c>
      <c r="G576" s="45">
        <f t="shared" si="77"/>
        <v>0.22994720451134287</v>
      </c>
      <c r="H576" s="45">
        <f t="shared" si="77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77"/>
        <v>20.782727145665103</v>
      </c>
      <c r="E577" s="45">
        <f t="shared" si="77"/>
        <v>-0.98588794340834507</v>
      </c>
      <c r="F577" s="45">
        <f t="shared" si="77"/>
        <v>-87.493709910793854</v>
      </c>
      <c r="G577" s="45">
        <f t="shared" si="77"/>
        <v>-1</v>
      </c>
      <c r="H577" s="45" t="str">
        <f t="shared" si="77"/>
        <v/>
      </c>
    </row>
    <row r="578" spans="1:8" hidden="1" outlineLevel="2" x14ac:dyDescent="0.3">
      <c r="A578" s="48" t="s">
        <v>143</v>
      </c>
      <c r="C578" s="47"/>
      <c r="D578" s="45" t="str">
        <f t="shared" si="77"/>
        <v/>
      </c>
      <c r="E578" s="45" t="str">
        <f t="shared" si="77"/>
        <v/>
      </c>
      <c r="F578" s="45" t="str">
        <f t="shared" si="77"/>
        <v/>
      </c>
      <c r="G578" s="45" t="str">
        <f t="shared" si="77"/>
        <v/>
      </c>
      <c r="H578" s="45" t="str">
        <f t="shared" si="77"/>
        <v/>
      </c>
    </row>
    <row r="579" spans="1:8" hidden="1" outlineLevel="2" x14ac:dyDescent="0.3">
      <c r="A579" s="48" t="s">
        <v>144</v>
      </c>
      <c r="C579" s="47"/>
      <c r="D579" s="45" t="str">
        <f t="shared" si="77"/>
        <v/>
      </c>
      <c r="E579" s="45" t="str">
        <f t="shared" si="77"/>
        <v/>
      </c>
      <c r="F579" s="45" t="str">
        <f t="shared" si="77"/>
        <v/>
      </c>
      <c r="G579" s="45" t="str">
        <f t="shared" si="77"/>
        <v/>
      </c>
      <c r="H579" s="45" t="str">
        <f t="shared" si="77"/>
        <v/>
      </c>
    </row>
    <row r="580" spans="1:8" hidden="1" outlineLevel="2" x14ac:dyDescent="0.3">
      <c r="A580" s="48" t="s">
        <v>145</v>
      </c>
      <c r="C580" s="47"/>
      <c r="D580" s="45" t="str">
        <f t="shared" si="77"/>
        <v/>
      </c>
      <c r="E580" s="45" t="str">
        <f t="shared" si="77"/>
        <v/>
      </c>
      <c r="F580" s="45" t="str">
        <f t="shared" si="77"/>
        <v/>
      </c>
      <c r="G580" s="45" t="str">
        <f t="shared" si="77"/>
        <v/>
      </c>
      <c r="H580" s="45" t="str">
        <f t="shared" si="77"/>
        <v/>
      </c>
    </row>
    <row r="581" spans="1:8" hidden="1" outlineLevel="2" x14ac:dyDescent="0.3">
      <c r="A581" s="48" t="s">
        <v>146</v>
      </c>
      <c r="C581" s="47"/>
      <c r="D581" s="45" t="str">
        <f t="shared" si="77"/>
        <v/>
      </c>
      <c r="E581" s="45" t="str">
        <f t="shared" si="77"/>
        <v/>
      </c>
      <c r="F581" s="45" t="str">
        <f t="shared" si="77"/>
        <v/>
      </c>
      <c r="G581" s="45" t="str">
        <f t="shared" si="77"/>
        <v/>
      </c>
      <c r="H581" s="45" t="str">
        <f t="shared" si="77"/>
        <v/>
      </c>
    </row>
    <row r="582" spans="1:8" hidden="1" outlineLevel="2" x14ac:dyDescent="0.3">
      <c r="A582" s="48" t="s">
        <v>147</v>
      </c>
      <c r="C582" s="47"/>
      <c r="D582" s="45">
        <f t="shared" si="77"/>
        <v>0.2592592592592593</v>
      </c>
      <c r="E582" s="45">
        <f t="shared" si="77"/>
        <v>5.8823529411764719E-2</v>
      </c>
      <c r="F582" s="45">
        <f t="shared" si="77"/>
        <v>-0.16666666666666663</v>
      </c>
      <c r="G582" s="45">
        <f t="shared" si="77"/>
        <v>0</v>
      </c>
      <c r="H582" s="45">
        <f t="shared" si="77"/>
        <v>0</v>
      </c>
    </row>
    <row r="583" spans="1:8" hidden="1" outlineLevel="2" x14ac:dyDescent="0.3">
      <c r="A583" s="49" t="s">
        <v>148</v>
      </c>
      <c r="C583" s="47"/>
      <c r="D583" s="45">
        <f t="shared" si="77"/>
        <v>0.2592592592592593</v>
      </c>
      <c r="E583" s="45">
        <f t="shared" si="77"/>
        <v>5.8823529411764719E-2</v>
      </c>
      <c r="F583" s="45">
        <f t="shared" si="77"/>
        <v>-0.16666666666666663</v>
      </c>
      <c r="G583" s="45">
        <f t="shared" si="77"/>
        <v>0</v>
      </c>
      <c r="H583" s="45">
        <f t="shared" si="77"/>
        <v>0</v>
      </c>
    </row>
    <row r="584" spans="1:8" hidden="1" outlineLevel="2" x14ac:dyDescent="0.3">
      <c r="A584" s="48" t="s">
        <v>149</v>
      </c>
      <c r="C584" s="47"/>
      <c r="D584" s="45">
        <f t="shared" si="77"/>
        <v>18.29419027173655</v>
      </c>
      <c r="E584" s="45">
        <f t="shared" si="77"/>
        <v>-0.85152818870935376</v>
      </c>
      <c r="F584" s="45">
        <f t="shared" si="77"/>
        <v>-1</v>
      </c>
      <c r="G584" s="45" t="str">
        <f t="shared" si="77"/>
        <v/>
      </c>
      <c r="H584" s="45" t="str">
        <f t="shared" si="77"/>
        <v/>
      </c>
    </row>
    <row r="585" spans="1:8" hidden="1" outlineLevel="2" x14ac:dyDescent="0.3">
      <c r="A585" s="48" t="s">
        <v>150</v>
      </c>
      <c r="C585" s="47"/>
      <c r="D585" s="45">
        <f t="shared" si="77"/>
        <v>0.8497760268811072</v>
      </c>
      <c r="E585" s="45">
        <f t="shared" si="77"/>
        <v>-4.6097036984589668E-2</v>
      </c>
      <c r="F585" s="45">
        <f t="shared" si="77"/>
        <v>0.61840606368895035</v>
      </c>
      <c r="G585" s="45">
        <f t="shared" si="77"/>
        <v>-9.6258388546052065E-2</v>
      </c>
      <c r="H585" s="45">
        <f t="shared" si="77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77"/>
        <v>0.1978063173630451</v>
      </c>
      <c r="E586" s="45">
        <f t="shared" si="77"/>
        <v>3.9661017406648122</v>
      </c>
      <c r="F586" s="45">
        <f t="shared" si="77"/>
        <v>0.16158513211965531</v>
      </c>
      <c r="G586" s="45">
        <f t="shared" si="77"/>
        <v>-0.76778788769233008</v>
      </c>
      <c r="H586" s="45">
        <f t="shared" si="77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77"/>
        <v>8.8119139117823799</v>
      </c>
      <c r="E587" s="45">
        <f t="shared" si="77"/>
        <v>-1.0088668740206661</v>
      </c>
      <c r="F587" s="45">
        <f t="shared" si="77"/>
        <v>6.4319961186567847</v>
      </c>
      <c r="G587" s="45">
        <f t="shared" si="77"/>
        <v>-4.0938501273132264</v>
      </c>
      <c r="H587" s="45">
        <f t="shared" si="77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77"/>
        <v>-9.8420599568107292</v>
      </c>
      <c r="E588" s="45">
        <f t="shared" si="77"/>
        <v>-1.3405149366732141</v>
      </c>
      <c r="F588" s="45">
        <f t="shared" si="77"/>
        <v>5.8532997942734255E-2</v>
      </c>
      <c r="G588" s="45">
        <f t="shared" si="77"/>
        <v>-0.98094535959447904</v>
      </c>
      <c r="H588" s="45">
        <f t="shared" si="77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77"/>
        <v>-0.65908409106071064</v>
      </c>
      <c r="E589" s="45">
        <f t="shared" si="77"/>
        <v>18.35490376564217</v>
      </c>
      <c r="F589" s="45">
        <f t="shared" si="77"/>
        <v>-0.41620267605856476</v>
      </c>
      <c r="G589" s="45">
        <f t="shared" si="77"/>
        <v>-1.039555292630006</v>
      </c>
      <c r="H589" s="45">
        <f t="shared" si="77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77"/>
        <v>-0.55386698952676783</v>
      </c>
      <c r="E590" s="45">
        <f t="shared" si="77"/>
        <v>-24.028803136278416</v>
      </c>
      <c r="F590" s="45">
        <f t="shared" si="77"/>
        <v>0.60914806928789011</v>
      </c>
      <c r="G590" s="45">
        <f t="shared" si="77"/>
        <v>-1.497378059580845E-2</v>
      </c>
      <c r="H590" s="45">
        <f t="shared" si="77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hidden="1" outlineLevel="1" x14ac:dyDescent="0.3"/>
    <row r="595" spans="1:8" hidden="1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78">D19</f>
        <v>87928603572</v>
      </c>
      <c r="E597" s="3">
        <f t="shared" si="78"/>
        <v>87982585098</v>
      </c>
      <c r="F597" s="3">
        <f t="shared" si="78"/>
        <v>91269534900</v>
      </c>
      <c r="G597" s="3">
        <f t="shared" si="78"/>
        <v>98432703111</v>
      </c>
      <c r="H597" s="3">
        <f t="shared" si="78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79">D60</f>
        <v>3291131525</v>
      </c>
      <c r="E598" s="3">
        <f t="shared" si="79"/>
        <v>2707131645</v>
      </c>
      <c r="F598" s="3">
        <f t="shared" si="79"/>
        <v>2722631753</v>
      </c>
      <c r="G598" s="3">
        <f t="shared" si="79"/>
        <v>2863674115</v>
      </c>
      <c r="H598" s="3">
        <f t="shared" si="79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80">D252</f>
        <v>1154412307</v>
      </c>
      <c r="E599" s="3">
        <f t="shared" si="80"/>
        <v>-26584733756</v>
      </c>
      <c r="F599" s="3">
        <f t="shared" si="80"/>
        <v>-42778772996</v>
      </c>
      <c r="G599" s="3">
        <f t="shared" si="80"/>
        <v>-42138213035</v>
      </c>
      <c r="H599" s="3">
        <f t="shared" si="80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hidden="1" outlineLevel="1" collapsed="1" x14ac:dyDescent="0.3"/>
    <row r="614" spans="1:8" hidden="1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81">D231</f>
        <v>-1933016664</v>
      </c>
      <c r="E616" s="3">
        <f t="shared" si="81"/>
        <v>-14699842866</v>
      </c>
      <c r="F616" s="3">
        <f t="shared" si="81"/>
        <v>-4064191206</v>
      </c>
      <c r="G616" s="3">
        <f t="shared" si="81"/>
        <v>10480831071</v>
      </c>
      <c r="H616" s="3">
        <f t="shared" si="81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82">-D238</f>
        <v>9870347776</v>
      </c>
      <c r="E617" s="3">
        <f t="shared" si="82"/>
        <v>9692145003</v>
      </c>
      <c r="F617" s="3">
        <f t="shared" si="82"/>
        <v>7945553506</v>
      </c>
      <c r="G617" s="3">
        <f t="shared" si="82"/>
        <v>9772611323</v>
      </c>
      <c r="H617" s="3">
        <f t="shared" si="82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83">D250</f>
        <v>9851203738</v>
      </c>
      <c r="E618" s="3">
        <f t="shared" si="83"/>
        <v>-3354482017</v>
      </c>
      <c r="F618" s="3">
        <f t="shared" si="83"/>
        <v>-3550829906</v>
      </c>
      <c r="G618" s="3">
        <f t="shared" si="83"/>
        <v>-67659787</v>
      </c>
      <c r="H618" s="3">
        <f t="shared" si="83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84">D251</f>
        <v>-1433184396</v>
      </c>
      <c r="E619" s="3">
        <f t="shared" si="84"/>
        <v>-27739146063</v>
      </c>
      <c r="F619" s="3">
        <f t="shared" si="84"/>
        <v>-16194039240</v>
      </c>
      <c r="G619" s="3">
        <f t="shared" si="84"/>
        <v>640559961</v>
      </c>
      <c r="H619" s="3">
        <f t="shared" si="84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85">D252</f>
        <v>1154412307</v>
      </c>
      <c r="E620" s="52">
        <f t="shared" si="85"/>
        <v>-26584733756</v>
      </c>
      <c r="F620" s="52">
        <f t="shared" si="85"/>
        <v>-42778772996</v>
      </c>
      <c r="G620" s="52">
        <f t="shared" si="85"/>
        <v>-42138213035</v>
      </c>
      <c r="H620" s="52">
        <f t="shared" si="85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hidden="1" outlineLevel="1" collapsed="1" x14ac:dyDescent="0.3"/>
    <row r="636" spans="1:8" hidden="1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hidden="1" outlineLevel="2" x14ac:dyDescent="0.3"/>
    <row r="638" spans="1:8" hidden="1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hidden="1" outlineLevel="2" x14ac:dyDescent="0.3"/>
    <row r="640" spans="1:8" hidden="1" outlineLevel="2" x14ac:dyDescent="0.3">
      <c r="A640" s="55" t="s">
        <v>196</v>
      </c>
      <c r="C640" s="3">
        <f>C88</f>
        <v>22997090380</v>
      </c>
      <c r="D640" s="3">
        <f t="shared" ref="D640:H640" si="86">D88</f>
        <v>27031096255</v>
      </c>
      <c r="E640" s="3">
        <f t="shared" si="86"/>
        <v>30731112626</v>
      </c>
      <c r="F640" s="3">
        <f t="shared" si="86"/>
        <v>32618511653</v>
      </c>
      <c r="G640" s="3">
        <f t="shared" si="86"/>
        <v>35729308904</v>
      </c>
      <c r="H640" s="3">
        <f t="shared" si="86"/>
        <v>37927999062</v>
      </c>
    </row>
    <row r="641" spans="1:8" hidden="1" outlineLevel="2" x14ac:dyDescent="0.3">
      <c r="A641" s="55" t="s">
        <v>197</v>
      </c>
      <c r="C641" s="3">
        <f>C99-C134</f>
        <v>14685609026</v>
      </c>
      <c r="D641" s="3">
        <f t="shared" ref="D641:H641" si="87">D99-D134</f>
        <v>23581975476</v>
      </c>
      <c r="E641" s="3">
        <f t="shared" si="87"/>
        <v>47890808526</v>
      </c>
      <c r="F641" s="3">
        <f t="shared" si="87"/>
        <v>60869933848</v>
      </c>
      <c r="G641" s="3">
        <f t="shared" si="87"/>
        <v>60230491645</v>
      </c>
      <c r="H641" s="3">
        <f t="shared" si="87"/>
        <v>63571735571</v>
      </c>
    </row>
    <row r="642" spans="1:8" ht="15" hidden="1" outlineLevel="2" thickBot="1" x14ac:dyDescent="0.35">
      <c r="A642" s="56" t="s">
        <v>198</v>
      </c>
      <c r="C642" s="52">
        <f>C640+C641</f>
        <v>37682699406</v>
      </c>
      <c r="D642" s="52">
        <f t="shared" ref="D642:H642" si="88">D640+D641</f>
        <v>50613071731</v>
      </c>
      <c r="E642" s="52">
        <f t="shared" si="88"/>
        <v>78621921152</v>
      </c>
      <c r="F642" s="52">
        <f t="shared" si="88"/>
        <v>93488445501</v>
      </c>
      <c r="G642" s="52">
        <f t="shared" si="88"/>
        <v>95959800549</v>
      </c>
      <c r="H642" s="52">
        <f t="shared" si="88"/>
        <v>101499734633</v>
      </c>
    </row>
    <row r="643" spans="1:8" ht="15" hidden="1" outlineLevel="2" thickTop="1" x14ac:dyDescent="0.3">
      <c r="A643" s="55" t="s">
        <v>199</v>
      </c>
      <c r="C643" s="3">
        <f>C118</f>
        <v>13387703261</v>
      </c>
      <c r="D643" s="3">
        <f t="shared" ref="D643:H643" si="89">D118</f>
        <v>13618834786</v>
      </c>
      <c r="E643" s="3">
        <f t="shared" si="89"/>
        <v>13085966431</v>
      </c>
      <c r="F643" s="3">
        <f t="shared" si="89"/>
        <v>13169476097</v>
      </c>
      <c r="G643" s="3">
        <f t="shared" si="89"/>
        <v>13727894920</v>
      </c>
      <c r="H643" s="3">
        <f t="shared" si="89"/>
        <v>14461067669</v>
      </c>
    </row>
    <row r="644" spans="1:8" hidden="1" outlineLevel="2" x14ac:dyDescent="0.3">
      <c r="A644" s="55" t="s">
        <v>200</v>
      </c>
      <c r="C644" s="3">
        <f>C124+C137-C103</f>
        <v>24294996145</v>
      </c>
      <c r="D644" s="3">
        <f t="shared" ref="D644:H644" si="90">D124+D137-D103</f>
        <v>36994236945</v>
      </c>
      <c r="E644" s="3">
        <f t="shared" si="90"/>
        <v>65535954721</v>
      </c>
      <c r="F644" s="3">
        <f t="shared" si="90"/>
        <v>80318969404</v>
      </c>
      <c r="G644" s="3">
        <f t="shared" si="90"/>
        <v>82231905629</v>
      </c>
      <c r="H644" s="3">
        <f t="shared" si="90"/>
        <v>87038666964</v>
      </c>
    </row>
    <row r="645" spans="1:8" ht="15" hidden="1" outlineLevel="2" thickBot="1" x14ac:dyDescent="0.35">
      <c r="A645" s="56" t="s">
        <v>201</v>
      </c>
      <c r="C645" s="52">
        <f>C643+C644</f>
        <v>37682699406</v>
      </c>
      <c r="D645" s="52">
        <f t="shared" ref="D645:H645" si="91">D643+D644</f>
        <v>50613071731</v>
      </c>
      <c r="E645" s="52">
        <f t="shared" si="91"/>
        <v>78621921152</v>
      </c>
      <c r="F645" s="52">
        <f t="shared" si="91"/>
        <v>93488445501</v>
      </c>
      <c r="G645" s="52">
        <f t="shared" si="91"/>
        <v>95959800549</v>
      </c>
      <c r="H645" s="52">
        <f t="shared" si="91"/>
        <v>101499734633</v>
      </c>
    </row>
    <row r="646" spans="1:8" ht="15" hidden="1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92">IF(D642=D645, "OK", "ERREUR")</f>
        <v>OK</v>
      </c>
      <c r="E646" s="59" t="str">
        <f t="shared" si="92"/>
        <v>OK</v>
      </c>
      <c r="F646" s="59" t="str">
        <f t="shared" si="92"/>
        <v>OK</v>
      </c>
      <c r="G646" s="59" t="str">
        <f t="shared" si="92"/>
        <v>OK</v>
      </c>
      <c r="H646" s="59" t="str">
        <f t="shared" si="92"/>
        <v>OK</v>
      </c>
    </row>
    <row r="647" spans="1:8" hidden="1" outlineLevel="2" x14ac:dyDescent="0.3"/>
    <row r="648" spans="1:8" hidden="1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hidden="1" outlineLevel="2" x14ac:dyDescent="0.3"/>
    <row r="650" spans="1:8" hidden="1" outlineLevel="2" x14ac:dyDescent="0.3">
      <c r="A650" s="55" t="s">
        <v>204</v>
      </c>
      <c r="C650" s="3">
        <f>C125-C88</f>
        <v>17273205729</v>
      </c>
      <c r="D650" s="3">
        <f t="shared" ref="D650:H650" si="93">D125-D88</f>
        <v>24736387783</v>
      </c>
      <c r="E650" s="3">
        <f t="shared" si="93"/>
        <v>21306074770</v>
      </c>
      <c r="F650" s="3">
        <f t="shared" si="93"/>
        <v>18091160852</v>
      </c>
      <c r="G650" s="3">
        <f t="shared" si="93"/>
        <v>18092278610</v>
      </c>
      <c r="H650" s="3">
        <f t="shared" si="93"/>
        <v>16992247277</v>
      </c>
    </row>
    <row r="651" spans="1:8" hidden="1" outlineLevel="2" x14ac:dyDescent="0.3">
      <c r="A651" s="55" t="s">
        <v>205</v>
      </c>
      <c r="C651" s="3">
        <f>C641</f>
        <v>14685609026</v>
      </c>
      <c r="D651" s="3">
        <f t="shared" ref="D651:H651" si="94">D641</f>
        <v>23581975476</v>
      </c>
      <c r="E651" s="3">
        <f t="shared" si="94"/>
        <v>47890808526</v>
      </c>
      <c r="F651" s="3">
        <f t="shared" si="94"/>
        <v>60869933848</v>
      </c>
      <c r="G651" s="3">
        <f t="shared" si="94"/>
        <v>60230491645</v>
      </c>
      <c r="H651" s="3">
        <f t="shared" si="94"/>
        <v>63571735571</v>
      </c>
    </row>
    <row r="652" spans="1:8" ht="15" hidden="1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95">D650-D651</f>
        <v>1154412307</v>
      </c>
      <c r="E652" s="79">
        <f t="shared" si="95"/>
        <v>-26584733756</v>
      </c>
      <c r="F652" s="79">
        <f t="shared" si="95"/>
        <v>-42778772996</v>
      </c>
      <c r="G652" s="79">
        <f t="shared" si="95"/>
        <v>-42138213035</v>
      </c>
      <c r="H652" s="79">
        <f t="shared" si="95"/>
        <v>-46579488294</v>
      </c>
    </row>
    <row r="653" spans="1:8" ht="15" hidden="1" outlineLevel="2" thickTop="1" x14ac:dyDescent="0.3"/>
    <row r="654" spans="1:8" hidden="1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hidden="1" outlineLevel="2" x14ac:dyDescent="0.3"/>
    <row r="656" spans="1:8" hidden="1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96">D19</f>
        <v>87928603572</v>
      </c>
      <c r="E656" s="51">
        <f t="shared" si="96"/>
        <v>87982585098</v>
      </c>
      <c r="F656" s="51">
        <f t="shared" si="96"/>
        <v>91269534900</v>
      </c>
      <c r="G656" s="51">
        <f t="shared" si="96"/>
        <v>98432703111</v>
      </c>
      <c r="H656" s="51">
        <f t="shared" si="96"/>
        <v>96477917195</v>
      </c>
    </row>
    <row r="657" spans="1:8" hidden="1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97">D650</f>
        <v>24736387783</v>
      </c>
      <c r="E657" s="3">
        <f t="shared" si="97"/>
        <v>21306074770</v>
      </c>
      <c r="F657" s="3">
        <f t="shared" si="97"/>
        <v>18091160852</v>
      </c>
      <c r="G657" s="3">
        <f t="shared" si="97"/>
        <v>18092278610</v>
      </c>
      <c r="H657" s="3">
        <f t="shared" si="97"/>
        <v>16992247277</v>
      </c>
    </row>
    <row r="658" spans="1:8" hidden="1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98">D651</f>
        <v>23581975476</v>
      </c>
      <c r="E658" s="3">
        <f t="shared" si="98"/>
        <v>47890808526</v>
      </c>
      <c r="F658" s="3">
        <f t="shared" si="98"/>
        <v>60869933848</v>
      </c>
      <c r="G658" s="3">
        <f t="shared" si="98"/>
        <v>60230491645</v>
      </c>
      <c r="H658" s="3">
        <f t="shared" si="98"/>
        <v>63571735571</v>
      </c>
    </row>
    <row r="659" spans="1:8" ht="15" hidden="1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99">D652</f>
        <v>1154412307</v>
      </c>
      <c r="E659" s="79">
        <f t="shared" si="99"/>
        <v>-26584733756</v>
      </c>
      <c r="F659" s="79">
        <f t="shared" si="99"/>
        <v>-42778772996</v>
      </c>
      <c r="G659" s="79">
        <f t="shared" si="99"/>
        <v>-42138213035</v>
      </c>
      <c r="H659" s="79">
        <f t="shared" si="99"/>
        <v>-46579488294</v>
      </c>
    </row>
    <row r="660" spans="1:8" ht="15" hidden="1" outlineLevel="2" thickTop="1" x14ac:dyDescent="0.3"/>
    <row r="661" spans="1:8" hidden="1" outlineLevel="2" x14ac:dyDescent="0.3"/>
    <row r="662" spans="1:8" hidden="1" outlineLevel="2" x14ac:dyDescent="0.3"/>
    <row r="663" spans="1:8" hidden="1" outlineLevel="2" x14ac:dyDescent="0.3"/>
    <row r="664" spans="1:8" hidden="1" outlineLevel="2" x14ac:dyDescent="0.3"/>
    <row r="665" spans="1:8" hidden="1" outlineLevel="2" x14ac:dyDescent="0.3"/>
    <row r="666" spans="1:8" hidden="1" outlineLevel="2" x14ac:dyDescent="0.3"/>
    <row r="667" spans="1:8" hidden="1" outlineLevel="2" x14ac:dyDescent="0.3"/>
    <row r="668" spans="1:8" hidden="1" outlineLevel="2" x14ac:dyDescent="0.3"/>
    <row r="669" spans="1:8" hidden="1" outlineLevel="2" x14ac:dyDescent="0.3"/>
    <row r="670" spans="1:8" hidden="1" outlineLevel="2" x14ac:dyDescent="0.3"/>
    <row r="671" spans="1:8" hidden="1" outlineLevel="2" x14ac:dyDescent="0.3"/>
    <row r="672" spans="1:8" hidden="1" outlineLevel="2" x14ac:dyDescent="0.3"/>
    <row r="673" spans="1:8" hidden="1" outlineLevel="2" x14ac:dyDescent="0.3"/>
    <row r="674" spans="1:8" hidden="1" outlineLevel="1" x14ac:dyDescent="0.3"/>
    <row r="675" spans="1:8" collapsed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00">D15/D19</f>
        <v>4.292159259540208E-4</v>
      </c>
      <c r="E680" s="45">
        <f t="shared" si="100"/>
        <v>3.766422294035696E-4</v>
      </c>
      <c r="F680" s="45">
        <f t="shared" si="100"/>
        <v>4.6172323597542511E-4</v>
      </c>
      <c r="G680" s="45">
        <f t="shared" si="100"/>
        <v>6.464415787529982E-4</v>
      </c>
      <c r="H680" s="45">
        <f t="shared" si="100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01">D33/D19</f>
        <v>0.28420224823128731</v>
      </c>
      <c r="E681" s="45">
        <f t="shared" si="101"/>
        <v>0.31045754145067639</v>
      </c>
      <c r="F681" s="45">
        <f t="shared" si="101"/>
        <v>0.26408495630451601</v>
      </c>
      <c r="G681" s="45">
        <f t="shared" si="101"/>
        <v>0.28270138161927899</v>
      </c>
      <c r="H681" s="45">
        <f t="shared" si="101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02">D35/D19</f>
        <v>9.788584615644691E-2</v>
      </c>
      <c r="E682" s="45">
        <f t="shared" si="102"/>
        <v>0.11673558201955436</v>
      </c>
      <c r="F682" s="45">
        <f t="shared" si="102"/>
        <v>8.2961801824630532E-2</v>
      </c>
      <c r="G682" s="45">
        <f t="shared" si="102"/>
        <v>0.1027839684397469</v>
      </c>
      <c r="H682" s="45">
        <f t="shared" si="102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03">D39/D19</f>
        <v>5.3149483605448564E-2</v>
      </c>
      <c r="E683" s="45">
        <f t="shared" si="103"/>
        <v>4.0188090950744028E-2</v>
      </c>
      <c r="F683" s="45">
        <f t="shared" si="103"/>
        <v>2.4793343041348181E-2</v>
      </c>
      <c r="G683" s="45">
        <f t="shared" si="103"/>
        <v>3.8862676581036718E-2</v>
      </c>
      <c r="H683" s="45">
        <f t="shared" si="103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04">D60/D19</f>
        <v>3.742958936343245E-2</v>
      </c>
      <c r="E684" s="45">
        <f t="shared" si="104"/>
        <v>3.0768948673020269E-2</v>
      </c>
      <c r="F684" s="45">
        <f t="shared" si="104"/>
        <v>2.9830674123441817E-2</v>
      </c>
      <c r="G684" s="45">
        <f t="shared" si="104"/>
        <v>2.9092710293353512E-2</v>
      </c>
      <c r="H684" s="45">
        <f t="shared" si="104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05">D39/D105</f>
        <v>2.8525605813364673E-2</v>
      </c>
      <c r="E685" s="45">
        <f t="shared" si="105"/>
        <v>2.0658186483655749E-2</v>
      </c>
      <c r="F685" s="45">
        <f t="shared" si="105"/>
        <v>1.1611897611407266E-2</v>
      </c>
      <c r="G685" s="45">
        <f t="shared" si="105"/>
        <v>1.8101445751368614E-2</v>
      </c>
      <c r="H685" s="45">
        <f t="shared" si="105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06">D680/$C680</f>
        <v>1.3884020292643717</v>
      </c>
      <c r="E689" s="61">
        <f t="shared" si="106"/>
        <v>1.2183397772304267</v>
      </c>
      <c r="F689" s="61">
        <f t="shared" si="106"/>
        <v>1.4935547332310894</v>
      </c>
      <c r="G689" s="61">
        <f t="shared" si="106"/>
        <v>2.0910705905112956</v>
      </c>
      <c r="H689" s="61">
        <f t="shared" si="106"/>
        <v>2.7620492902521252</v>
      </c>
    </row>
    <row r="690" spans="1:8" hidden="1" outlineLevel="1" x14ac:dyDescent="0.3">
      <c r="A690" s="50" t="s">
        <v>213</v>
      </c>
      <c r="C690" s="62">
        <f t="shared" ref="C690:H694" si="107">C681/$C681</f>
        <v>1</v>
      </c>
      <c r="D690" s="61">
        <f t="shared" si="107"/>
        <v>1.0246192120053248</v>
      </c>
      <c r="E690" s="61">
        <f t="shared" si="107"/>
        <v>1.1192760207281265</v>
      </c>
      <c r="F690" s="61">
        <f t="shared" si="107"/>
        <v>0.95209141206718084</v>
      </c>
      <c r="G690" s="61">
        <f t="shared" si="107"/>
        <v>1.0192082176346202</v>
      </c>
      <c r="H690" s="61">
        <f t="shared" si="107"/>
        <v>1.045091465809862</v>
      </c>
    </row>
    <row r="691" spans="1:8" hidden="1" outlineLevel="1" x14ac:dyDescent="0.3">
      <c r="A691" s="50" t="s">
        <v>211</v>
      </c>
      <c r="C691" s="62">
        <f t="shared" si="107"/>
        <v>1</v>
      </c>
      <c r="D691" s="61">
        <f t="shared" si="107"/>
        <v>0.94617807082121685</v>
      </c>
      <c r="E691" s="61">
        <f t="shared" si="107"/>
        <v>1.1283822138588042</v>
      </c>
      <c r="F691" s="61">
        <f t="shared" si="107"/>
        <v>0.80192020281280596</v>
      </c>
      <c r="G691" s="61">
        <f t="shared" si="107"/>
        <v>0.99352399543274927</v>
      </c>
      <c r="H691" s="61">
        <f t="shared" si="107"/>
        <v>0.99428977444575617</v>
      </c>
    </row>
    <row r="692" spans="1:8" hidden="1" outlineLevel="1" x14ac:dyDescent="0.3">
      <c r="A692" s="50" t="s">
        <v>212</v>
      </c>
      <c r="C692" s="62">
        <f t="shared" si="107"/>
        <v>1</v>
      </c>
      <c r="D692" s="61">
        <f t="shared" si="107"/>
        <v>0.92456193173306744</v>
      </c>
      <c r="E692" s="61">
        <f t="shared" si="107"/>
        <v>0.69909200393952764</v>
      </c>
      <c r="F692" s="61">
        <f t="shared" si="107"/>
        <v>0.43129264070741702</v>
      </c>
      <c r="G692" s="61">
        <f t="shared" si="107"/>
        <v>0.67603575603502808</v>
      </c>
      <c r="H692" s="61">
        <f t="shared" si="107"/>
        <v>0.63757647840907361</v>
      </c>
    </row>
    <row r="693" spans="1:8" hidden="1" outlineLevel="1" x14ac:dyDescent="0.3">
      <c r="A693" s="50" t="s">
        <v>214</v>
      </c>
      <c r="C693" s="62">
        <f t="shared" si="107"/>
        <v>1</v>
      </c>
      <c r="D693" s="61">
        <f t="shared" si="107"/>
        <v>0.97513654694725949</v>
      </c>
      <c r="E693" s="61">
        <f t="shared" si="107"/>
        <v>0.80160981919612917</v>
      </c>
      <c r="F693" s="61">
        <f t="shared" si="107"/>
        <v>0.77716536709486461</v>
      </c>
      <c r="G693" s="61">
        <f t="shared" si="107"/>
        <v>0.75793952162653777</v>
      </c>
      <c r="H693" s="61">
        <f t="shared" si="107"/>
        <v>0.79724050074664066</v>
      </c>
    </row>
    <row r="694" spans="1:8" hidden="1" outlineLevel="1" x14ac:dyDescent="0.3">
      <c r="A694" s="50" t="s">
        <v>215</v>
      </c>
      <c r="C694" s="62">
        <f t="shared" si="107"/>
        <v>1</v>
      </c>
      <c r="D694" s="61">
        <f t="shared" si="107"/>
        <v>0.93503839972533553</v>
      </c>
      <c r="E694" s="61">
        <f t="shared" si="107"/>
        <v>0.67715293260678444</v>
      </c>
      <c r="F694" s="61">
        <f t="shared" si="107"/>
        <v>0.38062540131076766</v>
      </c>
      <c r="G694" s="61">
        <f t="shared" si="107"/>
        <v>0.59334574623283942</v>
      </c>
      <c r="H694" s="61">
        <f t="shared" si="107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08">((D39*(1-D62))/D642)</f>
        <v>6.7955830651067292E-2</v>
      </c>
      <c r="E716" s="63">
        <f t="shared" si="108"/>
        <v>2.8652525198898871E-2</v>
      </c>
      <c r="F716" s="63">
        <f t="shared" si="108"/>
        <v>1.8498408212671142E-2</v>
      </c>
      <c r="G716" s="63">
        <f t="shared" si="108"/>
        <v>2.8270390742230072E-2</v>
      </c>
      <c r="H716" s="63">
        <f t="shared" si="108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09">D718*D719</f>
        <v>6.7955830651067292E-2</v>
      </c>
      <c r="E717" s="45">
        <f t="shared" si="109"/>
        <v>2.8652525198898871E-2</v>
      </c>
      <c r="F717" s="45">
        <f t="shared" si="109"/>
        <v>1.8498408212671142E-2</v>
      </c>
      <c r="G717" s="45">
        <f t="shared" si="109"/>
        <v>2.8270390742230068E-2</v>
      </c>
      <c r="H717" s="45">
        <f t="shared" si="109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10">D39*(1-D62)/D19</f>
        <v>3.9116433009945099E-2</v>
      </c>
      <c r="E718" s="61">
        <f t="shared" si="110"/>
        <v>2.5604118979731236E-2</v>
      </c>
      <c r="F718" s="61">
        <f t="shared" si="110"/>
        <v>1.8948134554869489E-2</v>
      </c>
      <c r="G718" s="61">
        <f t="shared" si="110"/>
        <v>2.7560160102557744E-2</v>
      </c>
      <c r="H718" s="61">
        <f t="shared" si="110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11">D19/D642</f>
        <v>1.7372706410574288</v>
      </c>
      <c r="E719" s="65">
        <f t="shared" si="111"/>
        <v>1.119059211589386</v>
      </c>
      <c r="F719" s="65">
        <f t="shared" si="111"/>
        <v>0.97626540275529272</v>
      </c>
      <c r="G719" s="65">
        <f t="shared" si="111"/>
        <v>1.0257701928083651</v>
      </c>
      <c r="H719" s="65">
        <f t="shared" si="111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12">D716/$C716</f>
        <v>0.81251913944611709</v>
      </c>
      <c r="E723" s="61">
        <f t="shared" si="112"/>
        <v>0.34258613123437492</v>
      </c>
      <c r="F723" s="61">
        <f t="shared" si="112"/>
        <v>0.22117764698159098</v>
      </c>
      <c r="G723" s="61">
        <f t="shared" si="112"/>
        <v>0.33801711107951105</v>
      </c>
      <c r="H723" s="61">
        <f t="shared" si="112"/>
        <v>0.31532078700591076</v>
      </c>
    </row>
    <row r="724" spans="1:8" hidden="1" outlineLevel="1" x14ac:dyDescent="0.3">
      <c r="A724" s="41" t="s">
        <v>221</v>
      </c>
      <c r="C724" s="62">
        <f t="shared" ref="C724:H726" si="113">C717/$C717</f>
        <v>1</v>
      </c>
      <c r="D724" s="61">
        <f t="shared" si="113"/>
        <v>0.8125191394461172</v>
      </c>
      <c r="E724" s="61">
        <f t="shared" si="113"/>
        <v>0.34258613123437498</v>
      </c>
      <c r="F724" s="61">
        <f t="shared" si="113"/>
        <v>0.22117764698159101</v>
      </c>
      <c r="G724" s="61">
        <f t="shared" si="113"/>
        <v>0.33801711107951105</v>
      </c>
      <c r="H724" s="61">
        <f t="shared" si="113"/>
        <v>0.31532078700591082</v>
      </c>
    </row>
    <row r="725" spans="1:8" hidden="1" outlineLevel="1" x14ac:dyDescent="0.3">
      <c r="A725" s="64" t="s">
        <v>212</v>
      </c>
      <c r="C725" s="62">
        <f t="shared" si="113"/>
        <v>1</v>
      </c>
      <c r="D725" s="61">
        <f t="shared" si="113"/>
        <v>1.0081829834368292</v>
      </c>
      <c r="E725" s="61">
        <f t="shared" si="113"/>
        <v>0.65991796988989337</v>
      </c>
      <c r="F725" s="61">
        <f t="shared" si="113"/>
        <v>0.4883673013138477</v>
      </c>
      <c r="G725" s="61">
        <f t="shared" si="113"/>
        <v>0.71033277571932507</v>
      </c>
      <c r="H725" s="61">
        <f t="shared" si="113"/>
        <v>0.71509350408101235</v>
      </c>
    </row>
    <row r="726" spans="1:8" hidden="1" outlineLevel="1" x14ac:dyDescent="0.3">
      <c r="A726" s="64" t="s">
        <v>222</v>
      </c>
      <c r="C726" s="62">
        <f t="shared" si="113"/>
        <v>1</v>
      </c>
      <c r="D726" s="61">
        <f t="shared" si="113"/>
        <v>0.80592427445689774</v>
      </c>
      <c r="E726" s="61">
        <f t="shared" si="113"/>
        <v>0.51913441801188576</v>
      </c>
      <c r="F726" s="61">
        <f t="shared" si="113"/>
        <v>0.45289200646021932</v>
      </c>
      <c r="G726" s="61">
        <f t="shared" si="113"/>
        <v>0.47585740463294107</v>
      </c>
      <c r="H726" s="61">
        <f t="shared" si="113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260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14">D60/D118</f>
        <v>0.24166028714756449</v>
      </c>
      <c r="E746" s="66">
        <f t="shared" si="114"/>
        <v>0.20687288625370004</v>
      </c>
      <c r="F746" s="66">
        <f t="shared" si="114"/>
        <v>0.2067380458376939</v>
      </c>
      <c r="G746" s="66">
        <f t="shared" si="114"/>
        <v>0.20860256664901686</v>
      </c>
      <c r="H746" s="66">
        <f t="shared" si="114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15">D748*D749*D750</f>
        <v>0.24166028714756446</v>
      </c>
      <c r="E747" s="63">
        <f t="shared" si="115"/>
        <v>0.20687288625370001</v>
      </c>
      <c r="F747" s="63">
        <f t="shared" si="115"/>
        <v>0.2067380458376939</v>
      </c>
      <c r="G747" s="63">
        <f t="shared" si="115"/>
        <v>0.20860256664901683</v>
      </c>
      <c r="H747" s="63">
        <f t="shared" si="115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16">D60/D19</f>
        <v>3.742958936343245E-2</v>
      </c>
      <c r="E748" s="61">
        <f t="shared" si="116"/>
        <v>3.0768948673020269E-2</v>
      </c>
      <c r="F748" s="61">
        <f t="shared" si="116"/>
        <v>2.9830674123441817E-2</v>
      </c>
      <c r="G748" s="61">
        <f t="shared" si="116"/>
        <v>2.9092710293353512E-2</v>
      </c>
      <c r="H748" s="61">
        <f t="shared" si="116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17">D19/D642</f>
        <v>1.7372706410574288</v>
      </c>
      <c r="E749" s="65">
        <f t="shared" si="117"/>
        <v>1.119059211589386</v>
      </c>
      <c r="F749" s="65">
        <f t="shared" si="117"/>
        <v>0.97626540275529272</v>
      </c>
      <c r="G749" s="65">
        <f t="shared" si="117"/>
        <v>1.0257701928083651</v>
      </c>
      <c r="H749" s="65">
        <f t="shared" si="117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18">D642/D118</f>
        <v>3.7164025062577037</v>
      </c>
      <c r="E750" s="65">
        <f t="shared" si="118"/>
        <v>6.0081096468158899</v>
      </c>
      <c r="F750" s="65">
        <f t="shared" si="118"/>
        <v>7.0988735476194549</v>
      </c>
      <c r="G750" s="65">
        <f t="shared" si="118"/>
        <v>6.9901322167900162</v>
      </c>
      <c r="H750" s="65">
        <f t="shared" si="118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19">D746/$C746</f>
        <v>1.0376394777493299</v>
      </c>
      <c r="E754" s="61">
        <f t="shared" si="119"/>
        <v>0.88826954642203482</v>
      </c>
      <c r="F754" s="61">
        <f t="shared" si="119"/>
        <v>0.88769056946021951</v>
      </c>
      <c r="G754" s="61">
        <f t="shared" si="119"/>
        <v>0.89569643763057605</v>
      </c>
      <c r="H754" s="61">
        <f t="shared" si="119"/>
        <v>0.87661266777370561</v>
      </c>
    </row>
    <row r="755" spans="1:8" hidden="1" outlineLevel="1" x14ac:dyDescent="0.3">
      <c r="A755" s="41" t="s">
        <v>225</v>
      </c>
      <c r="C755" s="62">
        <f t="shared" ref="C755:H755" si="120">C747/$C747</f>
        <v>1</v>
      </c>
      <c r="D755" s="61">
        <f t="shared" si="120"/>
        <v>1.0376394777493299</v>
      </c>
      <c r="E755" s="61">
        <f t="shared" si="120"/>
        <v>0.88826954642203493</v>
      </c>
      <c r="F755" s="61">
        <f t="shared" si="120"/>
        <v>0.88769056946021974</v>
      </c>
      <c r="G755" s="61">
        <f t="shared" si="120"/>
        <v>0.89569643763057616</v>
      </c>
      <c r="H755" s="61">
        <f t="shared" si="120"/>
        <v>0.87661266777370572</v>
      </c>
    </row>
    <row r="756" spans="1:8" hidden="1" outlineLevel="1" x14ac:dyDescent="0.3">
      <c r="A756" s="64" t="s">
        <v>214</v>
      </c>
      <c r="C756" s="62">
        <f t="shared" ref="C756:H756" si="121">C748/$C748</f>
        <v>1</v>
      </c>
      <c r="D756" s="61">
        <f t="shared" si="121"/>
        <v>0.97513654694725949</v>
      </c>
      <c r="E756" s="61">
        <f t="shared" si="121"/>
        <v>0.80160981919612917</v>
      </c>
      <c r="F756" s="61">
        <f t="shared" si="121"/>
        <v>0.77716536709486461</v>
      </c>
      <c r="G756" s="61">
        <f t="shared" si="121"/>
        <v>0.75793952162653777</v>
      </c>
      <c r="H756" s="61">
        <f t="shared" si="121"/>
        <v>0.79724050074664066</v>
      </c>
    </row>
    <row r="757" spans="1:8" hidden="1" outlineLevel="1" x14ac:dyDescent="0.3">
      <c r="A757" s="64" t="s">
        <v>222</v>
      </c>
      <c r="C757" s="62">
        <f t="shared" ref="C757:H757" si="122">C749/$C749</f>
        <v>1</v>
      </c>
      <c r="D757" s="61">
        <f t="shared" si="122"/>
        <v>0.80592427445689774</v>
      </c>
      <c r="E757" s="61">
        <f t="shared" si="122"/>
        <v>0.51913441801188576</v>
      </c>
      <c r="F757" s="61">
        <f t="shared" si="122"/>
        <v>0.45289200646021932</v>
      </c>
      <c r="G757" s="61">
        <f t="shared" si="122"/>
        <v>0.47585740463294107</v>
      </c>
      <c r="H757" s="61">
        <f t="shared" si="122"/>
        <v>0.44095042844940791</v>
      </c>
    </row>
    <row r="758" spans="1:8" hidden="1" outlineLevel="1" x14ac:dyDescent="0.3">
      <c r="A758" s="64" t="s">
        <v>226</v>
      </c>
      <c r="C758" s="62">
        <f t="shared" ref="C758:H758" si="123">C750/$C750</f>
        <v>1</v>
      </c>
      <c r="D758" s="61">
        <f t="shared" si="123"/>
        <v>1.320343147823767</v>
      </c>
      <c r="E758" s="61">
        <f t="shared" si="123"/>
        <v>2.1345283214587192</v>
      </c>
      <c r="F758" s="61">
        <f t="shared" si="123"/>
        <v>2.52204895193255</v>
      </c>
      <c r="G758" s="61">
        <f t="shared" si="123"/>
        <v>2.4834159269025289</v>
      </c>
      <c r="H758" s="61">
        <f t="shared" si="123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24">1-(D84/D198)</f>
        <v>0.57068006659076009</v>
      </c>
      <c r="E781" s="45">
        <f t="shared" si="124"/>
        <v>0.5656640047958984</v>
      </c>
      <c r="F781" s="45">
        <f t="shared" si="124"/>
        <v>0.55925378910265477</v>
      </c>
      <c r="G781" s="45">
        <f t="shared" si="124"/>
        <v>0.55167713211595382</v>
      </c>
      <c r="H781" s="45">
        <f t="shared" si="124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25">1-(D94/D208)</f>
        <v>6.1069400311512756E-2</v>
      </c>
      <c r="E782" s="45">
        <f t="shared" si="125"/>
        <v>2.7710571065893252E-2</v>
      </c>
      <c r="F782" s="45">
        <f t="shared" si="125"/>
        <v>2.57806415803149E-2</v>
      </c>
      <c r="G782" s="45">
        <f t="shared" si="125"/>
        <v>2.705972790365252E-2</v>
      </c>
      <c r="H782" s="45">
        <f t="shared" si="125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26">1-(D98/D212)</f>
        <v>0.19261710787811559</v>
      </c>
      <c r="E783" s="45">
        <f t="shared" si="126"/>
        <v>0.20161536089277332</v>
      </c>
      <c r="F783" s="45">
        <f t="shared" si="126"/>
        <v>0.19917880738099381</v>
      </c>
      <c r="G783" s="45">
        <f t="shared" si="126"/>
        <v>0.20143582715486419</v>
      </c>
      <c r="H783" s="45">
        <f t="shared" si="126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27">D781/$C781</f>
        <v>0.90429109325144563</v>
      </c>
      <c r="E787" s="61">
        <f t="shared" si="127"/>
        <v>0.89634271679703359</v>
      </c>
      <c r="F787" s="61">
        <f t="shared" si="127"/>
        <v>0.88618518493885901</v>
      </c>
      <c r="G787" s="61">
        <f t="shared" si="127"/>
        <v>0.87417932766294981</v>
      </c>
      <c r="H787" s="61">
        <f t="shared" si="127"/>
        <v>0.88885775096698838</v>
      </c>
    </row>
    <row r="788" spans="1:8" hidden="1" outlineLevel="1" x14ac:dyDescent="0.3">
      <c r="A788" s="41" t="s">
        <v>231</v>
      </c>
      <c r="C788" s="67">
        <f t="shared" ref="C788:H789" si="128">C782/$C782</f>
        <v>1</v>
      </c>
      <c r="D788" s="61">
        <f t="shared" si="128"/>
        <v>0.51127994740374538</v>
      </c>
      <c r="E788" s="61">
        <f t="shared" si="128"/>
        <v>0.23199604457924791</v>
      </c>
      <c r="F788" s="61">
        <f t="shared" si="128"/>
        <v>0.21583845598584203</v>
      </c>
      <c r="G788" s="61">
        <f t="shared" si="128"/>
        <v>0.22654711179030423</v>
      </c>
      <c r="H788" s="61">
        <f t="shared" si="128"/>
        <v>0.23120926908666878</v>
      </c>
    </row>
    <row r="789" spans="1:8" hidden="1" outlineLevel="1" x14ac:dyDescent="0.3">
      <c r="A789" s="41" t="s">
        <v>232</v>
      </c>
      <c r="C789" s="67">
        <f t="shared" si="128"/>
        <v>1</v>
      </c>
      <c r="D789" s="61">
        <f t="shared" si="128"/>
        <v>1.1142813061706314</v>
      </c>
      <c r="E789" s="61">
        <f t="shared" si="128"/>
        <v>1.1663357951663402</v>
      </c>
      <c r="F789" s="61">
        <f t="shared" si="128"/>
        <v>1.1522404426840553</v>
      </c>
      <c r="G789" s="61">
        <f t="shared" si="128"/>
        <v>1.165297200567019</v>
      </c>
      <c r="H789" s="61">
        <f t="shared" si="128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hidden="1" outlineLevel="1" x14ac:dyDescent="0.3"/>
    <row r="810" spans="1:8" hidden="1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hidden="1" outlineLevel="1" x14ac:dyDescent="0.3"/>
    <row r="812" spans="1:8" hidden="1" outlineLevel="1" x14ac:dyDescent="0.3">
      <c r="A812" s="41" t="s">
        <v>239</v>
      </c>
      <c r="C812" s="65">
        <f t="shared" ref="C812:H812" si="129">(C99+C103)/(C134+C137)</f>
        <v>1.1531398986088364</v>
      </c>
      <c r="D812" s="65">
        <f t="shared" si="129"/>
        <v>1.220736712600393</v>
      </c>
      <c r="E812" s="65">
        <f t="shared" si="129"/>
        <v>1.1788582795715932</v>
      </c>
      <c r="F812" s="65">
        <f t="shared" si="129"/>
        <v>1.1254883613586362</v>
      </c>
      <c r="G812" s="65">
        <f t="shared" si="129"/>
        <v>1.1148662897673767</v>
      </c>
      <c r="H812" s="65">
        <f t="shared" si="129"/>
        <v>1.0925644426664209</v>
      </c>
    </row>
    <row r="813" spans="1:8" hidden="1" outlineLevel="1" x14ac:dyDescent="0.3">
      <c r="A813" s="41" t="s">
        <v>240</v>
      </c>
      <c r="C813" s="65">
        <f t="shared" ref="C813:H813" si="130">(C98+C103)/(C134+C137)</f>
        <v>1.0697338474897862</v>
      </c>
      <c r="D813" s="65">
        <f t="shared" si="130"/>
        <v>1.1109917763984805</v>
      </c>
      <c r="E813" s="65">
        <f t="shared" si="130"/>
        <v>1.0708211761241921</v>
      </c>
      <c r="F813" s="65">
        <f t="shared" si="130"/>
        <v>1.0245664425152976</v>
      </c>
      <c r="G813" s="65">
        <f t="shared" si="130"/>
        <v>1.0130442247039764</v>
      </c>
      <c r="H813" s="65">
        <f t="shared" si="130"/>
        <v>1.005684862555543</v>
      </c>
    </row>
    <row r="814" spans="1:8" hidden="1" outlineLevel="1" x14ac:dyDescent="0.3">
      <c r="A814" s="41" t="s">
        <v>241</v>
      </c>
      <c r="C814" s="65">
        <f t="shared" ref="C814:H814" si="131">C103/(C134+C137)</f>
        <v>6.3753710296306956E-2</v>
      </c>
      <c r="D814" s="65">
        <f t="shared" si="131"/>
        <v>0.11088925349494733</v>
      </c>
      <c r="E814" s="65">
        <f t="shared" si="131"/>
        <v>5.4262052158349547E-2</v>
      </c>
      <c r="F814" s="65">
        <f t="shared" si="131"/>
        <v>6.4229129432682039E-2</v>
      </c>
      <c r="G814" s="65">
        <f t="shared" si="131"/>
        <v>4.3746877403999601E-2</v>
      </c>
      <c r="H814" s="65">
        <f t="shared" si="131"/>
        <v>3.5189490918115136E-2</v>
      </c>
    </row>
    <row r="815" spans="1:8" hidden="1" outlineLevel="1" x14ac:dyDescent="0.3"/>
    <row r="816" spans="1:8" hidden="1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hidden="1" outlineLevel="1" x14ac:dyDescent="0.3"/>
    <row r="818" spans="1:8" hidden="1" outlineLevel="1" x14ac:dyDescent="0.3">
      <c r="A818" s="41" t="s">
        <v>239</v>
      </c>
      <c r="C818" s="67">
        <f>C812/$C812</f>
        <v>1</v>
      </c>
      <c r="D818" s="61">
        <f t="shared" ref="D818:H818" si="132">D812/$C812</f>
        <v>1.0586197859193895</v>
      </c>
      <c r="E818" s="61">
        <f t="shared" si="132"/>
        <v>1.0223029148447502</v>
      </c>
      <c r="F818" s="61">
        <f t="shared" si="132"/>
        <v>0.9760206569180726</v>
      </c>
      <c r="G818" s="61">
        <f t="shared" si="132"/>
        <v>0.96680922333219632</v>
      </c>
      <c r="H818" s="61">
        <f t="shared" si="132"/>
        <v>0.94746911800077815</v>
      </c>
    </row>
    <row r="819" spans="1:8" hidden="1" outlineLevel="1" x14ac:dyDescent="0.3">
      <c r="A819" s="41" t="s">
        <v>240</v>
      </c>
      <c r="C819" s="67">
        <f t="shared" ref="C819:H820" si="133">C813/$C813</f>
        <v>1</v>
      </c>
      <c r="D819" s="61">
        <f t="shared" si="133"/>
        <v>1.0385684055950077</v>
      </c>
      <c r="E819" s="61">
        <f t="shared" si="133"/>
        <v>1.0010164478173309</v>
      </c>
      <c r="F819" s="61">
        <f t="shared" si="133"/>
        <v>0.95777696940180268</v>
      </c>
      <c r="G819" s="61">
        <f t="shared" si="133"/>
        <v>0.94700586232843209</v>
      </c>
      <c r="H819" s="61">
        <f t="shared" si="133"/>
        <v>0.94012624253730115</v>
      </c>
    </row>
    <row r="820" spans="1:8" hidden="1" outlineLevel="1" x14ac:dyDescent="0.3">
      <c r="A820" s="41" t="s">
        <v>241</v>
      </c>
      <c r="C820" s="67">
        <f t="shared" si="133"/>
        <v>1</v>
      </c>
      <c r="D820" s="61">
        <f t="shared" si="133"/>
        <v>1.7393380397716363</v>
      </c>
      <c r="E820" s="61">
        <f t="shared" si="133"/>
        <v>0.85111990982417807</v>
      </c>
      <c r="F820" s="61">
        <f t="shared" si="133"/>
        <v>1.0074571210705303</v>
      </c>
      <c r="G820" s="61">
        <f t="shared" si="133"/>
        <v>0.68618559140602231</v>
      </c>
      <c r="H820" s="61">
        <f t="shared" si="133"/>
        <v>0.55195988993527723</v>
      </c>
    </row>
    <row r="821" spans="1:8" hidden="1" outlineLevel="1" x14ac:dyDescent="0.3"/>
    <row r="822" spans="1:8" hidden="1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hidden="1" outlineLevel="1" x14ac:dyDescent="0.3"/>
    <row r="824" spans="1:8" hidden="1" outlineLevel="1" x14ac:dyDescent="0.3"/>
    <row r="825" spans="1:8" hidden="1" outlineLevel="1" x14ac:dyDescent="0.3"/>
    <row r="826" spans="1:8" hidden="1" outlineLevel="1" x14ac:dyDescent="0.3"/>
    <row r="827" spans="1:8" hidden="1" outlineLevel="1" x14ac:dyDescent="0.3"/>
    <row r="828" spans="1:8" hidden="1" outlineLevel="1" x14ac:dyDescent="0.3"/>
    <row r="829" spans="1:8" hidden="1" outlineLevel="1" x14ac:dyDescent="0.3"/>
    <row r="830" spans="1:8" hidden="1" outlineLevel="1" x14ac:dyDescent="0.3"/>
    <row r="831" spans="1:8" hidden="1" outlineLevel="1" x14ac:dyDescent="0.3"/>
    <row r="832" spans="1:8" hidden="1" outlineLevel="1" x14ac:dyDescent="0.3"/>
    <row r="833" spans="1:8" hidden="1" outlineLevel="1" x14ac:dyDescent="0.3"/>
    <row r="834" spans="1:8" hidden="1" outlineLevel="1" x14ac:dyDescent="0.3"/>
    <row r="835" spans="1:8" hidden="1" outlineLevel="1" x14ac:dyDescent="0.3"/>
    <row r="836" spans="1:8" hidden="1" outlineLevel="1" x14ac:dyDescent="0.3"/>
    <row r="837" spans="1:8" hidden="1" outlineLevel="1" x14ac:dyDescent="0.3"/>
    <row r="838" spans="1:8" collapsed="1" x14ac:dyDescent="0.3"/>
    <row r="839" spans="1:8" ht="15.6" x14ac:dyDescent="0.3">
      <c r="A839" s="37" t="s">
        <v>245</v>
      </c>
      <c r="B839" s="37"/>
      <c r="C839" s="37"/>
      <c r="D839" s="40"/>
      <c r="E839" s="40"/>
      <c r="F839" s="40"/>
      <c r="G839" s="40"/>
      <c r="H839" s="40"/>
    </row>
    <row r="841" spans="1:8" x14ac:dyDescent="0.3">
      <c r="A841" s="44" t="s">
        <v>244</v>
      </c>
      <c r="B841" s="43"/>
      <c r="C841" s="43"/>
      <c r="D841" s="43"/>
      <c r="E841" s="43"/>
      <c r="F841" s="43"/>
      <c r="G841" s="43"/>
      <c r="H841" s="43"/>
    </row>
    <row r="843" spans="1:8" x14ac:dyDescent="0.3">
      <c r="A843" s="41" t="s">
        <v>246</v>
      </c>
      <c r="C843" s="69">
        <v>900000</v>
      </c>
      <c r="D843" s="69">
        <v>900000</v>
      </c>
      <c r="E843" s="69">
        <v>900000</v>
      </c>
      <c r="F843" s="69">
        <v>9000000</v>
      </c>
      <c r="G843" s="69">
        <v>9000000</v>
      </c>
      <c r="H843" s="69">
        <v>9000000</v>
      </c>
    </row>
    <row r="844" spans="1:8" x14ac:dyDescent="0.3">
      <c r="A844" s="41" t="s">
        <v>248</v>
      </c>
      <c r="C844" s="69">
        <v>91300</v>
      </c>
      <c r="D844" s="69">
        <v>103995</v>
      </c>
      <c r="E844" s="69">
        <v>84500</v>
      </c>
      <c r="F844" s="69">
        <v>5910</v>
      </c>
      <c r="G844" s="69">
        <v>3885</v>
      </c>
      <c r="H844" s="69">
        <v>2800</v>
      </c>
    </row>
    <row r="845" spans="1:8" ht="15" thickBot="1" x14ac:dyDescent="0.35">
      <c r="A845" s="41" t="s">
        <v>247</v>
      </c>
      <c r="C845" s="70">
        <f>C843*C844</f>
        <v>82170000000</v>
      </c>
      <c r="D845" s="70">
        <f t="shared" ref="D845:H845" si="134">D843*D844</f>
        <v>93595500000</v>
      </c>
      <c r="E845" s="70">
        <f t="shared" si="134"/>
        <v>76050000000</v>
      </c>
      <c r="F845" s="70">
        <f t="shared" si="134"/>
        <v>53190000000</v>
      </c>
      <c r="G845" s="70">
        <f t="shared" si="134"/>
        <v>34965000000</v>
      </c>
      <c r="H845" s="70">
        <f t="shared" si="134"/>
        <v>25200000000</v>
      </c>
    </row>
    <row r="846" spans="1:8" ht="15" thickTop="1" x14ac:dyDescent="0.3">
      <c r="C846" s="68"/>
      <c r="D846" s="68"/>
      <c r="E846" s="68"/>
      <c r="F846" s="68"/>
      <c r="G846" s="68"/>
      <c r="H846" s="68"/>
    </row>
    <row r="847" spans="1:8" x14ac:dyDescent="0.3">
      <c r="A847" s="44" t="s">
        <v>249</v>
      </c>
      <c r="B847" s="43"/>
      <c r="C847" s="43"/>
      <c r="D847" s="43"/>
      <c r="E847" s="43"/>
      <c r="F847" s="43"/>
      <c r="G847" s="43"/>
      <c r="H847" s="43"/>
    </row>
    <row r="849" spans="1:8" x14ac:dyDescent="0.3">
      <c r="A849" s="71" t="s">
        <v>250</v>
      </c>
      <c r="B849" s="72" t="s">
        <v>256</v>
      </c>
      <c r="C849" s="73"/>
      <c r="D849" s="73"/>
      <c r="E849" s="73"/>
      <c r="F849" s="73"/>
      <c r="G849" s="73"/>
      <c r="H849" s="73"/>
    </row>
    <row r="850" spans="1:8" x14ac:dyDescent="0.3">
      <c r="A850" s="71" t="s">
        <v>251</v>
      </c>
      <c r="B850" s="74">
        <v>3.25</v>
      </c>
      <c r="C850" s="75">
        <v>1</v>
      </c>
      <c r="D850" s="75">
        <v>1</v>
      </c>
      <c r="E850" s="75">
        <v>1</v>
      </c>
      <c r="F850" s="75">
        <v>1</v>
      </c>
      <c r="G850" s="75">
        <v>1</v>
      </c>
      <c r="H850" s="75">
        <v>1</v>
      </c>
    </row>
    <row r="851" spans="1:8" x14ac:dyDescent="0.3">
      <c r="A851" s="71" t="s">
        <v>252</v>
      </c>
      <c r="B851" s="74">
        <v>6.56</v>
      </c>
      <c r="C851" s="76">
        <f>C641/C105</f>
        <v>9.5944282767245745E-2</v>
      </c>
      <c r="D851" s="76">
        <f t="shared" ref="D851:H851" si="135">D641/D105</f>
        <v>0.14394143718126354</v>
      </c>
      <c r="E851" s="76">
        <f t="shared" si="135"/>
        <v>0.27980164793360729</v>
      </c>
      <c r="F851" s="76">
        <f t="shared" si="135"/>
        <v>0.31235258232754087</v>
      </c>
      <c r="G851" s="76">
        <f t="shared" si="135"/>
        <v>0.28500832860027209</v>
      </c>
      <c r="H851" s="76">
        <f t="shared" si="135"/>
        <v>0.26655673387539991</v>
      </c>
    </row>
    <row r="852" spans="1:8" x14ac:dyDescent="0.3">
      <c r="A852" s="71" t="s">
        <v>253</v>
      </c>
      <c r="B852" s="74">
        <v>3.26</v>
      </c>
      <c r="C852" s="76">
        <f>C114/C105</f>
        <v>4.2287184840585626E-3</v>
      </c>
      <c r="D852" s="76">
        <f t="shared" ref="D852:H852" si="136">D114/D105</f>
        <v>4.3043529276079887E-3</v>
      </c>
      <c r="E852" s="76">
        <f t="shared" si="136"/>
        <v>4.4187649622009148E-3</v>
      </c>
      <c r="F852" s="76">
        <f t="shared" si="136"/>
        <v>3.9176086513445889E-3</v>
      </c>
      <c r="G852" s="76">
        <f t="shared" si="136"/>
        <v>3.7196929399072711E-3</v>
      </c>
      <c r="H852" s="76">
        <f t="shared" si="136"/>
        <v>3.9823196094557209E-3</v>
      </c>
    </row>
    <row r="853" spans="1:8" x14ac:dyDescent="0.3">
      <c r="A853" s="71" t="s">
        <v>254</v>
      </c>
      <c r="B853" s="74">
        <v>6.72</v>
      </c>
      <c r="C853" s="76">
        <f>C39/C105</f>
        <v>3.050741640315946E-2</v>
      </c>
      <c r="D853" s="76">
        <f t="shared" ref="D853:H853" si="137">D39/D105</f>
        <v>2.8525605813364673E-2</v>
      </c>
      <c r="E853" s="76">
        <f t="shared" si="137"/>
        <v>2.0658186483655749E-2</v>
      </c>
      <c r="F853" s="76">
        <f t="shared" si="137"/>
        <v>1.1611897611407266E-2</v>
      </c>
      <c r="G853" s="76">
        <f t="shared" si="137"/>
        <v>1.8101445751368614E-2</v>
      </c>
      <c r="H853" s="76">
        <f t="shared" si="137"/>
        <v>1.4826848074531841E-2</v>
      </c>
    </row>
    <row r="854" spans="1:8" ht="15" thickBot="1" x14ac:dyDescent="0.35">
      <c r="A854" s="71" t="s">
        <v>255</v>
      </c>
      <c r="B854" s="74">
        <v>1.05</v>
      </c>
      <c r="C854" s="76">
        <f>C845/C105</f>
        <v>0.53683450928231069</v>
      </c>
      <c r="D854" s="76">
        <f t="shared" ref="D854:H854" si="138">D845/D105</f>
        <v>0.57129525884759058</v>
      </c>
      <c r="E854" s="76">
        <f t="shared" si="138"/>
        <v>0.44432148840833363</v>
      </c>
      <c r="F854" s="76">
        <f t="shared" si="138"/>
        <v>0.27294318892294617</v>
      </c>
      <c r="G854" s="76">
        <f t="shared" si="138"/>
        <v>0.16545301121306349</v>
      </c>
      <c r="H854" s="76">
        <f t="shared" si="138"/>
        <v>0.10566377704377679</v>
      </c>
    </row>
    <row r="855" spans="1:8" ht="15" thickBot="1" x14ac:dyDescent="0.35">
      <c r="A855" s="71" t="s">
        <v>257</v>
      </c>
      <c r="B855" s="77"/>
      <c r="C855" s="78">
        <f>SUMPRODUCT($B850:$B854,C850:C854)</f>
        <v>4.6618661901868208</v>
      </c>
      <c r="D855" s="78">
        <f t="shared" ref="D855:H855" si="139">SUMPRODUCT($B850:$B854,D850:D854)</f>
        <v>4.9998401113088722</v>
      </c>
      <c r="E855" s="78">
        <f t="shared" si="139"/>
        <v>5.7052645602201562</v>
      </c>
      <c r="F855" s="78">
        <f t="shared" si="139"/>
        <v>5.6764266445898031</v>
      </c>
      <c r="G855" s="78">
        <f t="shared" si="139"/>
        <v>5.4271482118247967</v>
      </c>
      <c r="H855" s="78">
        <f t="shared" si="139"/>
        <v>5.222177921106268</v>
      </c>
    </row>
    <row r="856" spans="1:8" x14ac:dyDescent="0.3">
      <c r="A856" s="71" t="s">
        <v>258</v>
      </c>
      <c r="B856" s="77"/>
      <c r="C856" s="77" t="str">
        <f>IF(C855&gt;5.85, "Zone de securite", IF(C855&gt;4.5, "Zone d'incertitude", "Zone de detresse"))</f>
        <v>Zone d'incertitude</v>
      </c>
      <c r="D856" s="77" t="str">
        <f t="shared" ref="D856:H856" si="140">IF(D855&gt;5.85, "Zone de securite", IF(D855&gt;4.5, "Zone d'incertitude", "Zone de detresse"))</f>
        <v>Zone d'incertitude</v>
      </c>
      <c r="E856" s="77" t="str">
        <f t="shared" si="140"/>
        <v>Zone d'incertitude</v>
      </c>
      <c r="F856" s="77" t="str">
        <f t="shared" si="140"/>
        <v>Zone d'incertitude</v>
      </c>
      <c r="G856" s="77" t="str">
        <f t="shared" si="140"/>
        <v>Zone d'incertitude</v>
      </c>
      <c r="H856" s="77" t="str">
        <f t="shared" si="140"/>
        <v>Zone d'incertitude</v>
      </c>
    </row>
    <row r="857" spans="1:8" x14ac:dyDescent="0.3">
      <c r="A857" s="42" t="s">
        <v>259</v>
      </c>
      <c r="C857" t="str">
        <f>IF(C855&gt;8.15,"AAA",IF(C855&gt;7.6,"AA+",IF(C855&gt;7.3,"AA",IF(C855&gt;7,"AA-",IF(C855&gt;6.85,"A+",IF(C855&gt;6.65,"A",IF(C855&gt;6.4,"A-",IF(C855&gt;6.25, "BBB+",IF(C855&gt;5.85, "BBB", IF(C855&gt;5.65,"BBB-", IF(C855&gt;5.25, "BB+", IF(C855&gt;4.95, "BB", IF(C855&gt;4.75, "BB-", IF(C855&gt;4.5, "B+", IF(C855&gt;4.15, "B", IF(C855&gt;3.75, "B-", IF(C855&gt;3.2, "CCC+", IF(C855&gt;2.5, "CCC", IF(C855&gt;1.75, "CCC-", IF(C855&lt;1.75,"D", ""))))))))))))))))))))</f>
        <v>B+</v>
      </c>
      <c r="D857" t="str">
        <f t="shared" ref="D857:H857" si="141">IF(D855&gt;8.15,"AAA",IF(D855&gt;7.6,"AA+",IF(D855&gt;7.3,"AA",IF(D855&gt;7,"AA-",IF(D855&gt;6.85,"A+",IF(D855&gt;6.65,"A",IF(D855&gt;6.4,"A-",IF(D855&gt;6.25, "BBB+",IF(D855&gt;5.85, "BBB", IF(D855&gt;5.65,"BBB-", IF(D855&gt;5.25, "BB+", IF(D855&gt;4.95, "BB", IF(D855&gt;4.75, "BB-", IF(D855&gt;4.5, "B+", IF(D855&gt;4.15, "B", IF(D855&gt;3.75, "B-", IF(D855&gt;3.2, "CCC+", IF(D855&gt;2.5, "CCC", IF(D855&gt;1.75, "CCC-", IF(D855&lt;1.75,"D", ""))))))))))))))))))))</f>
        <v>BB</v>
      </c>
      <c r="E857" t="str">
        <f t="shared" si="141"/>
        <v>BBB-</v>
      </c>
      <c r="F857" t="str">
        <f t="shared" si="141"/>
        <v>BBB-</v>
      </c>
      <c r="G857" t="str">
        <f t="shared" si="141"/>
        <v>BB+</v>
      </c>
      <c r="H857" t="str">
        <f t="shared" si="141"/>
        <v>BB</v>
      </c>
    </row>
  </sheetData>
  <mergeCells count="1">
    <mergeCell ref="A1:B3"/>
  </mergeCells>
  <phoneticPr fontId="19" type="noConversion"/>
  <conditionalFormatting sqref="C256:H256">
    <cfRule type="containsText" dxfId="51" priority="55" operator="containsText" text="ERREUR">
      <formula>NOT(ISERROR(SEARCH("ERREUR",C256)))</formula>
    </cfRule>
    <cfRule type="containsText" dxfId="50" priority="56" operator="containsText" text="OK">
      <formula>NOT(ISERROR(SEARCH("OK",C256)))</formula>
    </cfRule>
  </conditionalFormatting>
  <conditionalFormatting sqref="C257:H258">
    <cfRule type="containsText" dxfId="49" priority="53" operator="containsText" text="ERREUR">
      <formula>NOT(ISERROR(SEARCH("ERREUR",C257)))</formula>
    </cfRule>
    <cfRule type="containsText" dxfId="48" priority="54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47" priority="52" operator="greaterThan">
      <formula>0.25</formula>
    </cfRule>
  </conditionalFormatting>
  <conditionalFormatting sqref="C279:H286 C288:H288 C290:H292 C298:H300 C265:H266 C306:H309 C311:H311 C313:H313">
    <cfRule type="cellIs" dxfId="46" priority="51" operator="greaterThan">
      <formula>0.15</formula>
    </cfRule>
  </conditionalFormatting>
  <conditionalFormatting sqref="D318:H318 D321:H331 D341:H341 D343:H345 D347:H350 D355:H359 D364:H364 D366:H366 D368:H368">
    <cfRule type="cellIs" dxfId="45" priority="49" operator="lessThan">
      <formula>-0.05</formula>
    </cfRule>
    <cfRule type="cellIs" dxfId="44" priority="50" operator="greaterThan">
      <formula>0.05</formula>
    </cfRule>
  </conditionalFormatting>
  <conditionalFormatting sqref="D332:H340 D319:H320 D342:H342 D346:H346 D351:H354 D360:H363 D365:H365 D367:H367">
    <cfRule type="cellIs" dxfId="43" priority="47" operator="lessThan">
      <formula>-0.05</formula>
    </cfRule>
    <cfRule type="cellIs" dxfId="42" priority="48" operator="greaterThan">
      <formula>0.05</formula>
    </cfRule>
  </conditionalFormatting>
  <conditionalFormatting sqref="D321:H323 D327:H327 D341:H341 D343:H343 D347:H347 D355:H356 D364:H364 D366:H366 D368:H368">
    <cfRule type="iconSet" priority="46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41" priority="45" operator="greaterThan">
      <formula>0.25</formula>
    </cfRule>
  </conditionalFormatting>
  <conditionalFormatting sqref="C452:C520 C451:H451 D452:H521">
    <cfRule type="cellIs" dxfId="40" priority="43" operator="lessThan">
      <formula>-0.15</formula>
    </cfRule>
    <cfRule type="cellIs" dxfId="39" priority="44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42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38" priority="40" operator="lessThan">
      <formula>-0.25</formula>
    </cfRule>
    <cfRule type="cellIs" dxfId="37" priority="41" operator="greaterThan">
      <formula>1</formula>
    </cfRule>
  </conditionalFormatting>
  <conditionalFormatting sqref="D561:H590">
    <cfRule type="cellIs" dxfId="36" priority="38" operator="lessThan">
      <formula>-0.25</formula>
    </cfRule>
    <cfRule type="cellIs" dxfId="35" priority="39" operator="greaterThan">
      <formula>0.25</formula>
    </cfRule>
  </conditionalFormatting>
  <conditionalFormatting sqref="C616:H620">
    <cfRule type="cellIs" dxfId="34" priority="36" operator="lessThan">
      <formula>0</formula>
    </cfRule>
    <cfRule type="cellIs" dxfId="33" priority="37" operator="greaterThan">
      <formula>0</formula>
    </cfRule>
  </conditionalFormatting>
  <conditionalFormatting sqref="C646:H646">
    <cfRule type="containsText" dxfId="32" priority="34" operator="containsText" text="ERREUR">
      <formula>NOT(ISERROR(SEARCH("ERREUR",C646)))</formula>
    </cfRule>
    <cfRule type="containsText" dxfId="31" priority="35" operator="containsText" text="OK">
      <formula>NOT(ISERROR(SEARCH("OK",C646)))</formula>
    </cfRule>
  </conditionalFormatting>
  <conditionalFormatting sqref="C652:H652">
    <cfRule type="cellIs" dxfId="30" priority="32" operator="lessThan">
      <formula>0</formula>
    </cfRule>
    <cfRule type="cellIs" dxfId="29" priority="33" operator="greaterThan">
      <formula>0</formula>
    </cfRule>
  </conditionalFormatting>
  <conditionalFormatting sqref="C659:H659">
    <cfRule type="cellIs" dxfId="28" priority="30" operator="lessThan">
      <formula>0</formula>
    </cfRule>
    <cfRule type="cellIs" dxfId="27" priority="31" operator="greaterThan">
      <formula>0</formula>
    </cfRule>
  </conditionalFormatting>
  <conditionalFormatting sqref="C689:H694">
    <cfRule type="cellIs" dxfId="26" priority="28" operator="lessThan">
      <formula>1</formula>
    </cfRule>
    <cfRule type="cellIs" dxfId="25" priority="29" operator="greaterThan">
      <formula>1</formula>
    </cfRule>
  </conditionalFormatting>
  <conditionalFormatting sqref="C723:H726">
    <cfRule type="cellIs" dxfId="24" priority="26" operator="lessThan">
      <formula>1</formula>
    </cfRule>
    <cfRule type="cellIs" dxfId="23" priority="27" operator="greaterThan">
      <formula>1</formula>
    </cfRule>
  </conditionalFormatting>
  <conditionalFormatting sqref="C754:H758">
    <cfRule type="cellIs" dxfId="22" priority="24" operator="lessThan">
      <formula>1</formula>
    </cfRule>
    <cfRule type="cellIs" dxfId="21" priority="25" operator="greaterThan">
      <formula>1</formula>
    </cfRule>
  </conditionalFormatting>
  <conditionalFormatting sqref="C781:H781">
    <cfRule type="cellIs" dxfId="20" priority="22" operator="lessThan">
      <formula>0.5</formula>
    </cfRule>
    <cfRule type="cellIs" dxfId="19" priority="23" operator="greaterThan">
      <formula>0.5</formula>
    </cfRule>
  </conditionalFormatting>
  <conditionalFormatting sqref="C782:H782">
    <cfRule type="cellIs" dxfId="18" priority="20" operator="lessThan">
      <formula>0.05</formula>
    </cfRule>
    <cfRule type="cellIs" dxfId="17" priority="21" operator="greaterThan">
      <formula>0.05</formula>
    </cfRule>
  </conditionalFormatting>
  <conditionalFormatting sqref="C783:H783">
    <cfRule type="cellIs" dxfId="16" priority="18" operator="lessThan">
      <formula>0.1</formula>
    </cfRule>
    <cfRule type="cellIs" dxfId="15" priority="19" operator="greaterThan">
      <formula>0.1</formula>
    </cfRule>
  </conditionalFormatting>
  <conditionalFormatting sqref="D787:H789">
    <cfRule type="cellIs" dxfId="14" priority="16" operator="lessThan">
      <formula>1</formula>
    </cfRule>
    <cfRule type="cellIs" dxfId="13" priority="17" operator="greaterThan">
      <formula>1</formula>
    </cfRule>
  </conditionalFormatting>
  <conditionalFormatting sqref="C812:H813">
    <cfRule type="cellIs" dxfId="12" priority="13" operator="between">
      <formula>1</formula>
      <formula>1.5</formula>
    </cfRule>
    <cfRule type="cellIs" dxfId="11" priority="14" operator="lessThan">
      <formula>1</formula>
    </cfRule>
    <cfRule type="cellIs" dxfId="10" priority="15" operator="greaterThan">
      <formula>1.5</formula>
    </cfRule>
  </conditionalFormatting>
  <conditionalFormatting sqref="C813:H813">
    <cfRule type="cellIs" dxfId="9" priority="11" operator="between">
      <formula>"1.00x"</formula>
      <formula>1.2</formula>
    </cfRule>
    <cfRule type="cellIs" dxfId="8" priority="12" operator="greaterThan">
      <formula>1.2</formula>
    </cfRule>
  </conditionalFormatting>
  <conditionalFormatting sqref="C814:H814">
    <cfRule type="cellIs" dxfId="7" priority="8" operator="between">
      <formula>0.5</formula>
      <formula>1</formula>
    </cfRule>
    <cfRule type="cellIs" dxfId="6" priority="9" operator="lessThan">
      <formula>0.5</formula>
    </cfRule>
    <cfRule type="cellIs" dxfId="5" priority="10" operator="greaterThan">
      <formula>1</formula>
    </cfRule>
  </conditionalFormatting>
  <conditionalFormatting sqref="C818:H820">
    <cfRule type="cellIs" dxfId="4" priority="4" operator="lessThan">
      <formula>1</formula>
    </cfRule>
    <cfRule type="cellIs" dxfId="3" priority="5" operator="greaterThan">
      <formula>1</formula>
    </cfRule>
  </conditionalFormatting>
  <conditionalFormatting sqref="C856:H856">
    <cfRule type="containsText" dxfId="2" priority="3" operator="containsText" text="Zone de detresse">
      <formula>NOT(ISERROR(SEARCH("Zone de detresse",C856)))</formula>
    </cfRule>
    <cfRule type="containsText" dxfId="1" priority="2" operator="containsText" text="Zone de securite">
      <formula>NOT(ISERROR(SEARCH("Zone de securite",C856)))</formula>
    </cfRule>
    <cfRule type="containsText" dxfId="0" priority="1" operator="containsText" text="Zone d'incertitude">
      <formula>NOT(ISERROR(SEARCH("Zone d'incertitude",C856)))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SODECI'!C377:H377</xm:f>
              <xm:sqref>I377</xm:sqref>
            </x14:sparkline>
            <x14:sparkline>
              <xm:f>'AF SODECI'!C378:H378</xm:f>
              <xm:sqref>I378</xm:sqref>
            </x14:sparkline>
            <x14:sparkline>
              <xm:f>'AF SODECI'!C379:H379</xm:f>
              <xm:sqref>I379</xm:sqref>
            </x14:sparkline>
            <x14:sparkline>
              <xm:f>'AF SODECI'!C380:H380</xm:f>
              <xm:sqref>I380</xm:sqref>
            </x14:sparkline>
            <x14:sparkline>
              <xm:f>'AF SODECI'!C381:H381</xm:f>
              <xm:sqref>I381</xm:sqref>
            </x14:sparkline>
            <x14:sparkline>
              <xm:f>'AF SODECI'!C382:H382</xm:f>
              <xm:sqref>I382</xm:sqref>
            </x14:sparkline>
            <x14:sparkline>
              <xm:f>'AF SODECI'!C383:H383</xm:f>
              <xm:sqref>I383</xm:sqref>
            </x14:sparkline>
            <x14:sparkline>
              <xm:f>'AF SODECI'!C384:H384</xm:f>
              <xm:sqref>I384</xm:sqref>
            </x14:sparkline>
            <x14:sparkline>
              <xm:f>'AF SODECI'!C385:H385</xm:f>
              <xm:sqref>I385</xm:sqref>
            </x14:sparkline>
            <x14:sparkline>
              <xm:f>'AF SODECI'!C386:H386</xm:f>
              <xm:sqref>I386</xm:sqref>
            </x14:sparkline>
            <x14:sparkline>
              <xm:f>'AF SODECI'!C387:H387</xm:f>
              <xm:sqref>I387</xm:sqref>
            </x14:sparkline>
            <x14:sparkline>
              <xm:f>'AF SODECI'!C388:H388</xm:f>
              <xm:sqref>I388</xm:sqref>
            </x14:sparkline>
            <x14:sparkline>
              <xm:f>'AF SODECI'!C389:H389</xm:f>
              <xm:sqref>I389</xm:sqref>
            </x14:sparkline>
            <x14:sparkline>
              <xm:f>'AF SODECI'!C390:H390</xm:f>
              <xm:sqref>I390</xm:sqref>
            </x14:sparkline>
            <x14:sparkline>
              <xm:f>'AF SODECI'!C391:H391</xm:f>
              <xm:sqref>I391</xm:sqref>
            </x14:sparkline>
            <x14:sparkline>
              <xm:f>'AF SODECI'!C392:H392</xm:f>
              <xm:sqref>I392</xm:sqref>
            </x14:sparkline>
            <x14:sparkline>
              <xm:f>'AF SODECI'!C393:H393</xm:f>
              <xm:sqref>I393</xm:sqref>
            </x14:sparkline>
            <x14:sparkline>
              <xm:f>'AF SODECI'!C394:H394</xm:f>
              <xm:sqref>I394</xm:sqref>
            </x14:sparkline>
            <x14:sparkline>
              <xm:f>'AF SODECI'!C395:H395</xm:f>
              <xm:sqref>I395</xm:sqref>
            </x14:sparkline>
            <x14:sparkline>
              <xm:f>'AF SODECI'!C396:H396</xm:f>
              <xm:sqref>I396</xm:sqref>
            </x14:sparkline>
            <x14:sparkline>
              <xm:f>'AF SODECI'!C397:H397</xm:f>
              <xm:sqref>I397</xm:sqref>
            </x14:sparkline>
            <x14:sparkline>
              <xm:f>'AF SODECI'!C398:H398</xm:f>
              <xm:sqref>I398</xm:sqref>
            </x14:sparkline>
            <x14:sparkline>
              <xm:f>'AF SODECI'!C399:H399</xm:f>
              <xm:sqref>I399</xm:sqref>
            </x14:sparkline>
            <x14:sparkline>
              <xm:f>'AF SODECI'!C400:H400</xm:f>
              <xm:sqref>I400</xm:sqref>
            </x14:sparkline>
            <x14:sparkline>
              <xm:f>'AF SODECI'!C401:H401</xm:f>
              <xm:sqref>I401</xm:sqref>
            </x14:sparkline>
            <x14:sparkline>
              <xm:f>'AF SODECI'!C402:H402</xm:f>
              <xm:sqref>I402</xm:sqref>
            </x14:sparkline>
            <x14:sparkline>
              <xm:f>'AF SODECI'!C403:H403</xm:f>
              <xm:sqref>I403</xm:sqref>
            </x14:sparkline>
            <x14:sparkline>
              <xm:f>'AF SODECI'!C404:H404</xm:f>
              <xm:sqref>I404</xm:sqref>
            </x14:sparkline>
            <x14:sparkline>
              <xm:f>'AF SODECI'!C405:H405</xm:f>
              <xm:sqref>I405</xm:sqref>
            </x14:sparkline>
            <x14:sparkline>
              <xm:f>'AF SODECI'!C406:H406</xm:f>
              <xm:sqref>I406</xm:sqref>
            </x14:sparkline>
            <x14:sparkline>
              <xm:f>'AF SODECI'!C407:H407</xm:f>
              <xm:sqref>I407</xm:sqref>
            </x14:sparkline>
            <x14:sparkline>
              <xm:f>'AF SODECI'!C408:H408</xm:f>
              <xm:sqref>I408</xm:sqref>
            </x14:sparkline>
            <x14:sparkline>
              <xm:f>'AF SODECI'!C409:H409</xm:f>
              <xm:sqref>I409</xm:sqref>
            </x14:sparkline>
            <x14:sparkline>
              <xm:f>'AF SODECI'!C410:H410</xm:f>
              <xm:sqref>I410</xm:sqref>
            </x14:sparkline>
            <x14:sparkline>
              <xm:f>'AF SODECI'!C411:H411</xm:f>
              <xm:sqref>I411</xm:sqref>
            </x14:sparkline>
            <x14:sparkline>
              <xm:f>'AF SODECI'!C412:H412</xm:f>
              <xm:sqref>I412</xm:sqref>
            </x14:sparkline>
            <x14:sparkline>
              <xm:f>'AF SODECI'!C413:H413</xm:f>
              <xm:sqref>I413</xm:sqref>
            </x14:sparkline>
            <x14:sparkline>
              <xm:f>'AF SODECI'!C414:H414</xm:f>
              <xm:sqref>I414</xm:sqref>
            </x14:sparkline>
            <x14:sparkline>
              <xm:f>'AF SODECI'!C415:H415</xm:f>
              <xm:sqref>I415</xm:sqref>
            </x14:sparkline>
            <x14:sparkline>
              <xm:f>'AF SODECI'!C416:H416</xm:f>
              <xm:sqref>I416</xm:sqref>
            </x14:sparkline>
            <x14:sparkline>
              <xm:f>'AF SODECI'!C417:H417</xm:f>
              <xm:sqref>I417</xm:sqref>
            </x14:sparkline>
            <x14:sparkline>
              <xm:f>'AF SODECI'!C418:H418</xm:f>
              <xm:sqref>I418</xm:sqref>
            </x14:sparkline>
            <x14:sparkline>
              <xm:f>'AF SODECI'!C419:H419</xm:f>
              <xm:sqref>I419</xm:sqref>
            </x14:sparkline>
            <x14:sparkline>
              <xm:f>'AF SODECI'!C420:H420</xm:f>
              <xm:sqref>I420</xm:sqref>
            </x14:sparkline>
            <x14:sparkline>
              <xm:f>'AF SODECI'!C421:H421</xm:f>
              <xm:sqref>I421</xm:sqref>
            </x14:sparkline>
            <x14:sparkline>
              <xm:f>'AF SODECI'!C422:H422</xm:f>
              <xm:sqref>I422</xm:sqref>
            </x14:sparkline>
            <x14:sparkline>
              <xm:f>'AF SODECI'!C423:H423</xm:f>
              <xm:sqref>I423</xm:sqref>
            </x14:sparkline>
            <x14:sparkline>
              <xm:f>'AF SODECI'!C424:H424</xm:f>
              <xm:sqref>I424</xm:sqref>
            </x14:sparkline>
            <x14:sparkline>
              <xm:f>'AF SODECI'!C425:H425</xm:f>
              <xm:sqref>I425</xm:sqref>
            </x14:sparkline>
            <x14:sparkline>
              <xm:f>'AF SODECI'!C426:H426</xm:f>
              <xm:sqref>I426</xm:sqref>
            </x14:sparkline>
            <x14:sparkline>
              <xm:f>'AF SODECI'!C427:H427</xm:f>
              <xm:sqref>I427</xm:sqref>
            </x14:sparkline>
            <x14:sparkline>
              <xm:f>'AF SODECI'!C428:H428</xm:f>
              <xm:sqref>I428</xm:sqref>
            </x14:sparkline>
            <x14:sparkline>
              <xm:f>'AF SODECI'!C429:H429</xm:f>
              <xm:sqref>I429</xm:sqref>
            </x14:sparkline>
            <x14:sparkline>
              <xm:f>'AF SODECI'!C430:H430</xm:f>
              <xm:sqref>I430</xm:sqref>
            </x14:sparkline>
            <x14:sparkline>
              <xm:f>'AF SODECI'!C431:H431</xm:f>
              <xm:sqref>I431</xm:sqref>
            </x14:sparkline>
            <x14:sparkline>
              <xm:f>'AF SODECI'!C432:H432</xm:f>
              <xm:sqref>I432</xm:sqref>
            </x14:sparkline>
            <x14:sparkline>
              <xm:f>'AF SODECI'!C433:H433</xm:f>
              <xm:sqref>I433</xm:sqref>
            </x14:sparkline>
            <x14:sparkline>
              <xm:f>'AF SODECI'!C434:H434</xm:f>
              <xm:sqref>I434</xm:sqref>
            </x14:sparkline>
            <x14:sparkline>
              <xm:f>'AF SODECI'!C435:H435</xm:f>
              <xm:sqref>I435</xm:sqref>
            </x14:sparkline>
            <x14:sparkline>
              <xm:f>'AF SODECI'!C436:H436</xm:f>
              <xm:sqref>I436</xm:sqref>
            </x14:sparkline>
            <x14:sparkline>
              <xm:f>'AF SODECI'!C437:H437</xm:f>
              <xm:sqref>I437</xm:sqref>
            </x14:sparkline>
            <x14:sparkline>
              <xm:f>'AF SODECI'!C438:H438</xm:f>
              <xm:sqref>I438</xm:sqref>
            </x14:sparkline>
            <x14:sparkline>
              <xm:f>'AF SODECI'!C439:H439</xm:f>
              <xm:sqref>I439</xm:sqref>
            </x14:sparkline>
            <x14:sparkline>
              <xm:f>'AF SODECI'!C440:H440</xm:f>
              <xm:sqref>I440</xm:sqref>
            </x14:sparkline>
            <x14:sparkline>
              <xm:f>'AF SODECI'!C441:H441</xm:f>
              <xm:sqref>I441</xm:sqref>
            </x14:sparkline>
            <x14:sparkline>
              <xm:f>'AF SODECI'!C442:H442</xm:f>
              <xm:sqref>I442</xm:sqref>
            </x14:sparkline>
            <x14:sparkline>
              <xm:f>'AF SODECI'!C443:H443</xm:f>
              <xm:sqref>I443</xm:sqref>
            </x14:sparkline>
            <x14:sparkline>
              <xm:f>'AF SODECI'!C444:H444</xm:f>
              <xm:sqref>I444</xm:sqref>
            </x14:sparkline>
            <x14:sparkline>
              <xm:f>'AF SODECI'!C445:H445</xm:f>
              <xm:sqref>I445</xm:sqref>
            </x14:sparkline>
            <x14:sparkline>
              <xm:f>'AF SODECI'!C446:H446</xm:f>
              <xm:sqref>I446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SODECI'!D319:H319</xm:f>
              <xm:sqref>I319</xm:sqref>
            </x14:sparkline>
            <x14:sparkline>
              <xm:f>'AF SODECI'!D320:H320</xm:f>
              <xm:sqref>I320</xm:sqref>
            </x14:sparkline>
            <x14:sparkline>
              <xm:f>'AF SODECI'!D321:H321</xm:f>
              <xm:sqref>I321</xm:sqref>
            </x14:sparkline>
            <x14:sparkline>
              <xm:f>'AF SODECI'!D322:H322</xm:f>
              <xm:sqref>I322</xm:sqref>
            </x14:sparkline>
            <x14:sparkline>
              <xm:f>'AF SODECI'!D323:H323</xm:f>
              <xm:sqref>I323</xm:sqref>
            </x14:sparkline>
            <x14:sparkline>
              <xm:f>'AF SODECI'!D324:H324</xm:f>
              <xm:sqref>I324</xm:sqref>
            </x14:sparkline>
            <x14:sparkline>
              <xm:f>'AF SODECI'!D325:H325</xm:f>
              <xm:sqref>I325</xm:sqref>
            </x14:sparkline>
            <x14:sparkline>
              <xm:f>'AF SODECI'!D326:H326</xm:f>
              <xm:sqref>I326</xm:sqref>
            </x14:sparkline>
            <x14:sparkline>
              <xm:f>'AF SODECI'!D327:H327</xm:f>
              <xm:sqref>I327</xm:sqref>
            </x14:sparkline>
            <x14:sparkline>
              <xm:f>'AF SODECI'!D328:H328</xm:f>
              <xm:sqref>I328</xm:sqref>
            </x14:sparkline>
            <x14:sparkline>
              <xm:f>'AF SODECI'!D329:H329</xm:f>
              <xm:sqref>I329</xm:sqref>
            </x14:sparkline>
            <x14:sparkline>
              <xm:f>'AF SODECI'!D330:H330</xm:f>
              <xm:sqref>I330</xm:sqref>
            </x14:sparkline>
            <x14:sparkline>
              <xm:f>'AF SODECI'!D331:H331</xm:f>
              <xm:sqref>I331</xm:sqref>
            </x14:sparkline>
            <x14:sparkline>
              <xm:f>'AF SODECI'!D332:H332</xm:f>
              <xm:sqref>I332</xm:sqref>
            </x14:sparkline>
            <x14:sparkline>
              <xm:f>'AF SODECI'!D333:H333</xm:f>
              <xm:sqref>I333</xm:sqref>
            </x14:sparkline>
            <x14:sparkline>
              <xm:f>'AF SODECI'!D334:H334</xm:f>
              <xm:sqref>I334</xm:sqref>
            </x14:sparkline>
            <x14:sparkline>
              <xm:f>'AF SODECI'!D335:H335</xm:f>
              <xm:sqref>I335</xm:sqref>
            </x14:sparkline>
            <x14:sparkline>
              <xm:f>'AF SODECI'!D336:H336</xm:f>
              <xm:sqref>I336</xm:sqref>
            </x14:sparkline>
            <x14:sparkline>
              <xm:f>'AF SODECI'!D337:H337</xm:f>
              <xm:sqref>I337</xm:sqref>
            </x14:sparkline>
            <x14:sparkline>
              <xm:f>'AF SODECI'!D338:H338</xm:f>
              <xm:sqref>I338</xm:sqref>
            </x14:sparkline>
            <x14:sparkline>
              <xm:f>'AF SODECI'!D339:H339</xm:f>
              <xm:sqref>I339</xm:sqref>
            </x14:sparkline>
            <x14:sparkline>
              <xm:f>'AF SODECI'!D340:H340</xm:f>
              <xm:sqref>I340</xm:sqref>
            </x14:sparkline>
            <x14:sparkline>
              <xm:f>'AF SODECI'!D341:H341</xm:f>
              <xm:sqref>I341</xm:sqref>
            </x14:sparkline>
            <x14:sparkline>
              <xm:f>'AF SODECI'!D342:H342</xm:f>
              <xm:sqref>I342</xm:sqref>
            </x14:sparkline>
            <x14:sparkline>
              <xm:f>'AF SODECI'!D343:H343</xm:f>
              <xm:sqref>I343</xm:sqref>
            </x14:sparkline>
            <x14:sparkline>
              <xm:f>'AF SODECI'!D344:H344</xm:f>
              <xm:sqref>I344</xm:sqref>
            </x14:sparkline>
            <x14:sparkline>
              <xm:f>'AF SODECI'!D345:H345</xm:f>
              <xm:sqref>I345</xm:sqref>
            </x14:sparkline>
            <x14:sparkline>
              <xm:f>'AF SODECI'!D346:H346</xm:f>
              <xm:sqref>I346</xm:sqref>
            </x14:sparkline>
            <x14:sparkline>
              <xm:f>'AF SODECI'!D347:H347</xm:f>
              <xm:sqref>I347</xm:sqref>
            </x14:sparkline>
            <x14:sparkline>
              <xm:f>'AF SODECI'!D348:H348</xm:f>
              <xm:sqref>I348</xm:sqref>
            </x14:sparkline>
            <x14:sparkline>
              <xm:f>'AF SODECI'!D349:H349</xm:f>
              <xm:sqref>I349</xm:sqref>
            </x14:sparkline>
            <x14:sparkline>
              <xm:f>'AF SODECI'!D350:H350</xm:f>
              <xm:sqref>I350</xm:sqref>
            </x14:sparkline>
            <x14:sparkline>
              <xm:f>'AF SODECI'!D351:H351</xm:f>
              <xm:sqref>I351</xm:sqref>
            </x14:sparkline>
            <x14:sparkline>
              <xm:f>'AF SODECI'!D352:H352</xm:f>
              <xm:sqref>I352</xm:sqref>
            </x14:sparkline>
            <x14:sparkline>
              <xm:f>'AF SODECI'!D353:H353</xm:f>
              <xm:sqref>I353</xm:sqref>
            </x14:sparkline>
            <x14:sparkline>
              <xm:f>'AF SODECI'!D354:H354</xm:f>
              <xm:sqref>I354</xm:sqref>
            </x14:sparkline>
            <x14:sparkline>
              <xm:f>'AF SODECI'!D355:H355</xm:f>
              <xm:sqref>I355</xm:sqref>
            </x14:sparkline>
            <x14:sparkline>
              <xm:f>'AF SODECI'!D356:H356</xm:f>
              <xm:sqref>I356</xm:sqref>
            </x14:sparkline>
            <x14:sparkline>
              <xm:f>'AF SODECI'!D357:H357</xm:f>
              <xm:sqref>I357</xm:sqref>
            </x14:sparkline>
            <x14:sparkline>
              <xm:f>'AF SODECI'!D358:H358</xm:f>
              <xm:sqref>I358</xm:sqref>
            </x14:sparkline>
            <x14:sparkline>
              <xm:f>'AF SODECI'!D359:H359</xm:f>
              <xm:sqref>I359</xm:sqref>
            </x14:sparkline>
            <x14:sparkline>
              <xm:f>'AF SODECI'!D360:H360</xm:f>
              <xm:sqref>I360</xm:sqref>
            </x14:sparkline>
            <x14:sparkline>
              <xm:f>'AF SODECI'!D361:H361</xm:f>
              <xm:sqref>I361</xm:sqref>
            </x14:sparkline>
            <x14:sparkline>
              <xm:f>'AF SODECI'!D362:H362</xm:f>
              <xm:sqref>I362</xm:sqref>
            </x14:sparkline>
            <x14:sparkline>
              <xm:f>'AF SODECI'!D363:H363</xm:f>
              <xm:sqref>I363</xm:sqref>
            </x14:sparkline>
            <x14:sparkline>
              <xm:f>'AF SODECI'!D364:H364</xm:f>
              <xm:sqref>I364</xm:sqref>
            </x14:sparkline>
            <x14:sparkline>
              <xm:f>'AF SODECI'!D365:H365</xm:f>
              <xm:sqref>I365</xm:sqref>
            </x14:sparkline>
            <x14:sparkline>
              <xm:f>'AF SODECI'!D366:H366</xm:f>
              <xm:sqref>I366</xm:sqref>
            </x14:sparkline>
            <x14:sparkline>
              <xm:f>'AF SODECI'!D367:H367</xm:f>
              <xm:sqref>I367</xm:sqref>
            </x14:sparkline>
            <x14:sparkline>
              <xm:f>'AF SODECI'!D368:H368</xm:f>
              <xm:sqref>I368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SODECI'!C265:H265</xm:f>
              <xm:sqref>I265</xm:sqref>
            </x14:sparkline>
            <x14:sparkline>
              <xm:f>'AF SODECI'!C266:H266</xm:f>
              <xm:sqref>I266</xm:sqref>
            </x14:sparkline>
            <x14:sparkline>
              <xm:f>'AF SODECI'!C267:H267</xm:f>
              <xm:sqref>I267</xm:sqref>
            </x14:sparkline>
            <x14:sparkline>
              <xm:f>'AF SODECI'!C268:H268</xm:f>
              <xm:sqref>I268</xm:sqref>
            </x14:sparkline>
            <x14:sparkline>
              <xm:f>'AF SODECI'!C269:H269</xm:f>
              <xm:sqref>I269</xm:sqref>
            </x14:sparkline>
            <x14:sparkline>
              <xm:f>'AF SODECI'!C270:H270</xm:f>
              <xm:sqref>I270</xm:sqref>
            </x14:sparkline>
            <x14:sparkline>
              <xm:f>'AF SODECI'!C271:H271</xm:f>
              <xm:sqref>I271</xm:sqref>
            </x14:sparkline>
            <x14:sparkline>
              <xm:f>'AF SODECI'!C272:H272</xm:f>
              <xm:sqref>I272</xm:sqref>
            </x14:sparkline>
            <x14:sparkline>
              <xm:f>'AF SODECI'!C273:H273</xm:f>
              <xm:sqref>I273</xm:sqref>
            </x14:sparkline>
            <x14:sparkline>
              <xm:f>'AF SODECI'!C274:H274</xm:f>
              <xm:sqref>I274</xm:sqref>
            </x14:sparkline>
            <x14:sparkline>
              <xm:f>'AF SODECI'!C275:H275</xm:f>
              <xm:sqref>I275</xm:sqref>
            </x14:sparkline>
            <x14:sparkline>
              <xm:f>'AF SODECI'!C276:H276</xm:f>
              <xm:sqref>I276</xm:sqref>
            </x14:sparkline>
            <x14:sparkline>
              <xm:f>'AF SODECI'!C277:H277</xm:f>
              <xm:sqref>I277</xm:sqref>
            </x14:sparkline>
            <x14:sparkline>
              <xm:f>'AF SODECI'!C278:H278</xm:f>
              <xm:sqref>I278</xm:sqref>
            </x14:sparkline>
            <x14:sparkline>
              <xm:f>'AF SODECI'!C279:H279</xm:f>
              <xm:sqref>I279</xm:sqref>
            </x14:sparkline>
            <x14:sparkline>
              <xm:f>'AF SODECI'!C280:H280</xm:f>
              <xm:sqref>I280</xm:sqref>
            </x14:sparkline>
            <x14:sparkline>
              <xm:f>'AF SODECI'!C281:H281</xm:f>
              <xm:sqref>I281</xm:sqref>
            </x14:sparkline>
            <x14:sparkline>
              <xm:f>'AF SODECI'!C282:H282</xm:f>
              <xm:sqref>I282</xm:sqref>
            </x14:sparkline>
            <x14:sparkline>
              <xm:f>'AF SODECI'!C283:H283</xm:f>
              <xm:sqref>I283</xm:sqref>
            </x14:sparkline>
            <x14:sparkline>
              <xm:f>'AF SODECI'!C284:H284</xm:f>
              <xm:sqref>I284</xm:sqref>
            </x14:sparkline>
            <x14:sparkline>
              <xm:f>'AF SODECI'!C285:H285</xm:f>
              <xm:sqref>I285</xm:sqref>
            </x14:sparkline>
            <x14:sparkline>
              <xm:f>'AF SODECI'!C286:H286</xm:f>
              <xm:sqref>I286</xm:sqref>
            </x14:sparkline>
            <x14:sparkline>
              <xm:f>'AF SODECI'!C287:H287</xm:f>
              <xm:sqref>I287</xm:sqref>
            </x14:sparkline>
            <x14:sparkline>
              <xm:f>'AF SODECI'!C288:H288</xm:f>
              <xm:sqref>I288</xm:sqref>
            </x14:sparkline>
            <x14:sparkline>
              <xm:f>'AF SODECI'!C289:H289</xm:f>
              <xm:sqref>I289</xm:sqref>
            </x14:sparkline>
            <x14:sparkline>
              <xm:f>'AF SODECI'!C290:H290</xm:f>
              <xm:sqref>I290</xm:sqref>
            </x14:sparkline>
            <x14:sparkline>
              <xm:f>'AF SODECI'!C291:H291</xm:f>
              <xm:sqref>I291</xm:sqref>
            </x14:sparkline>
            <x14:sparkline>
              <xm:f>'AF SODECI'!C292:H292</xm:f>
              <xm:sqref>I292</xm:sqref>
            </x14:sparkline>
            <x14:sparkline>
              <xm:f>'AF SODECI'!C293:H293</xm:f>
              <xm:sqref>I293</xm:sqref>
            </x14:sparkline>
            <x14:sparkline>
              <xm:f>'AF SODECI'!C294:H294</xm:f>
              <xm:sqref>I294</xm:sqref>
            </x14:sparkline>
            <x14:sparkline>
              <xm:f>'AF SODECI'!C295:H295</xm:f>
              <xm:sqref>I295</xm:sqref>
            </x14:sparkline>
            <x14:sparkline>
              <xm:f>'AF SODECI'!C296:H296</xm:f>
              <xm:sqref>I296</xm:sqref>
            </x14:sparkline>
            <x14:sparkline>
              <xm:f>'AF SODECI'!C297:H297</xm:f>
              <xm:sqref>I297</xm:sqref>
            </x14:sparkline>
            <x14:sparkline>
              <xm:f>'AF SODECI'!C298:H298</xm:f>
              <xm:sqref>I298</xm:sqref>
            </x14:sparkline>
            <x14:sparkline>
              <xm:f>'AF SODECI'!C299:H299</xm:f>
              <xm:sqref>I299</xm:sqref>
            </x14:sparkline>
            <x14:sparkline>
              <xm:f>'AF SODECI'!C300:H300</xm:f>
              <xm:sqref>I300</xm:sqref>
            </x14:sparkline>
            <x14:sparkline>
              <xm:f>'AF SODECI'!C301:H301</xm:f>
              <xm:sqref>I301</xm:sqref>
            </x14:sparkline>
            <x14:sparkline>
              <xm:f>'AF SODECI'!C302:H302</xm:f>
              <xm:sqref>I302</xm:sqref>
            </x14:sparkline>
            <x14:sparkline>
              <xm:f>'AF SODECI'!C303:H303</xm:f>
              <xm:sqref>I303</xm:sqref>
            </x14:sparkline>
            <x14:sparkline>
              <xm:f>'AF SODECI'!C304:H304</xm:f>
              <xm:sqref>I304</xm:sqref>
            </x14:sparkline>
            <x14:sparkline>
              <xm:f>'AF SODECI'!C305:H305</xm:f>
              <xm:sqref>I305</xm:sqref>
            </x14:sparkline>
            <x14:sparkline>
              <xm:f>'AF SODECI'!C306:H306</xm:f>
              <xm:sqref>I306</xm:sqref>
            </x14:sparkline>
            <x14:sparkline>
              <xm:f>'AF SODECI'!C307:H307</xm:f>
              <xm:sqref>I307</xm:sqref>
            </x14:sparkline>
            <x14:sparkline>
              <xm:f>'AF SODECI'!C308:H308</xm:f>
              <xm:sqref>I308</xm:sqref>
            </x14:sparkline>
            <x14:sparkline>
              <xm:f>'AF SODECI'!C309:H309</xm:f>
              <xm:sqref>I309</xm:sqref>
            </x14:sparkline>
            <x14:sparkline>
              <xm:f>'AF SODECI'!C310:H310</xm:f>
              <xm:sqref>I310</xm:sqref>
            </x14:sparkline>
            <x14:sparkline>
              <xm:f>'AF SODECI'!C311:H311</xm:f>
              <xm:sqref>I311</xm:sqref>
            </x14:sparkline>
            <x14:sparkline>
              <xm:f>'AF SODECI'!C312:H312</xm:f>
              <xm:sqref>I312</xm:sqref>
            </x14:sparkline>
            <x14:sparkline>
              <xm:f>'AF SODECI'!C313:H313</xm:f>
              <xm:sqref>I313</xm:sqref>
            </x14:sparkline>
            <x14:sparkline>
              <xm:f>'AF SODECI'!C314:H314</xm:f>
              <xm:sqref>I314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SODECI'!D452:H452</xm:f>
              <xm:sqref>I452</xm:sqref>
            </x14:sparkline>
            <x14:sparkline>
              <xm:f>'AF SODECI'!D453:H453</xm:f>
              <xm:sqref>I453</xm:sqref>
            </x14:sparkline>
            <x14:sparkline>
              <xm:f>'AF SODECI'!D454:H454</xm:f>
              <xm:sqref>I454</xm:sqref>
            </x14:sparkline>
            <x14:sparkline>
              <xm:f>'AF SODECI'!D455:H455</xm:f>
              <xm:sqref>I455</xm:sqref>
            </x14:sparkline>
            <x14:sparkline>
              <xm:f>'AF SODECI'!D456:H456</xm:f>
              <xm:sqref>I456</xm:sqref>
            </x14:sparkline>
            <x14:sparkline>
              <xm:f>'AF SODECI'!D457:H457</xm:f>
              <xm:sqref>I457</xm:sqref>
            </x14:sparkline>
            <x14:sparkline>
              <xm:f>'AF SODECI'!D458:H458</xm:f>
              <xm:sqref>I458</xm:sqref>
            </x14:sparkline>
            <x14:sparkline>
              <xm:f>'AF SODECI'!D459:H459</xm:f>
              <xm:sqref>I459</xm:sqref>
            </x14:sparkline>
            <x14:sparkline>
              <xm:f>'AF SODECI'!D460:H460</xm:f>
              <xm:sqref>I460</xm:sqref>
            </x14:sparkline>
            <x14:sparkline>
              <xm:f>'AF SODECI'!D461:H461</xm:f>
              <xm:sqref>I461</xm:sqref>
            </x14:sparkline>
            <x14:sparkline>
              <xm:f>'AF SODECI'!D462:H462</xm:f>
              <xm:sqref>I462</xm:sqref>
            </x14:sparkline>
            <x14:sparkline>
              <xm:f>'AF SODECI'!D463:H463</xm:f>
              <xm:sqref>I463</xm:sqref>
            </x14:sparkline>
            <x14:sparkline>
              <xm:f>'AF SODECI'!D464:H464</xm:f>
              <xm:sqref>I464</xm:sqref>
            </x14:sparkline>
            <x14:sparkline>
              <xm:f>'AF SODECI'!D465:H465</xm:f>
              <xm:sqref>I465</xm:sqref>
            </x14:sparkline>
            <x14:sparkline>
              <xm:f>'AF SODECI'!D466:H466</xm:f>
              <xm:sqref>I466</xm:sqref>
            </x14:sparkline>
            <x14:sparkline>
              <xm:f>'AF SODECI'!D467:H467</xm:f>
              <xm:sqref>I467</xm:sqref>
            </x14:sparkline>
            <x14:sparkline>
              <xm:f>'AF SODECI'!D468:H468</xm:f>
              <xm:sqref>I468</xm:sqref>
            </x14:sparkline>
            <x14:sparkline>
              <xm:f>'AF SODECI'!D469:H469</xm:f>
              <xm:sqref>I469</xm:sqref>
            </x14:sparkline>
            <x14:sparkline>
              <xm:f>'AF SODECI'!D470:H470</xm:f>
              <xm:sqref>I470</xm:sqref>
            </x14:sparkline>
            <x14:sparkline>
              <xm:f>'AF SODECI'!D471:H471</xm:f>
              <xm:sqref>I471</xm:sqref>
            </x14:sparkline>
            <x14:sparkline>
              <xm:f>'AF SODECI'!D472:H472</xm:f>
              <xm:sqref>I472</xm:sqref>
            </x14:sparkline>
            <x14:sparkline>
              <xm:f>'AF SODECI'!D473:H473</xm:f>
              <xm:sqref>I473</xm:sqref>
            </x14:sparkline>
            <x14:sparkline>
              <xm:f>'AF SODECI'!D474:H474</xm:f>
              <xm:sqref>I474</xm:sqref>
            </x14:sparkline>
            <x14:sparkline>
              <xm:f>'AF SODECI'!D475:H475</xm:f>
              <xm:sqref>I475</xm:sqref>
            </x14:sparkline>
            <x14:sparkline>
              <xm:f>'AF SODECI'!D476:H476</xm:f>
              <xm:sqref>I476</xm:sqref>
            </x14:sparkline>
            <x14:sparkline>
              <xm:f>'AF SODECI'!D477:H477</xm:f>
              <xm:sqref>I477</xm:sqref>
            </x14:sparkline>
            <x14:sparkline>
              <xm:f>'AF SODECI'!D478:H478</xm:f>
              <xm:sqref>I478</xm:sqref>
            </x14:sparkline>
            <x14:sparkline>
              <xm:f>'AF SODECI'!D479:H479</xm:f>
              <xm:sqref>I479</xm:sqref>
            </x14:sparkline>
            <x14:sparkline>
              <xm:f>'AF SODECI'!D480:H480</xm:f>
              <xm:sqref>I480</xm:sqref>
            </x14:sparkline>
            <x14:sparkline>
              <xm:f>'AF SODECI'!D481:H481</xm:f>
              <xm:sqref>I481</xm:sqref>
            </x14:sparkline>
            <x14:sparkline>
              <xm:f>'AF SODECI'!D482:H482</xm:f>
              <xm:sqref>I482</xm:sqref>
            </x14:sparkline>
            <x14:sparkline>
              <xm:f>'AF SODECI'!D483:H483</xm:f>
              <xm:sqref>I483</xm:sqref>
            </x14:sparkline>
            <x14:sparkline>
              <xm:f>'AF SODECI'!D484:H484</xm:f>
              <xm:sqref>I484</xm:sqref>
            </x14:sparkline>
            <x14:sparkline>
              <xm:f>'AF SODECI'!D485:H485</xm:f>
              <xm:sqref>I485</xm:sqref>
            </x14:sparkline>
            <x14:sparkline>
              <xm:f>'AF SODECI'!D486:H486</xm:f>
              <xm:sqref>I486</xm:sqref>
            </x14:sparkline>
            <x14:sparkline>
              <xm:f>'AF SODECI'!D487:H487</xm:f>
              <xm:sqref>I487</xm:sqref>
            </x14:sparkline>
            <x14:sparkline>
              <xm:f>'AF SODECI'!D488:H488</xm:f>
              <xm:sqref>I488</xm:sqref>
            </x14:sparkline>
            <x14:sparkline>
              <xm:f>'AF SODECI'!D489:H489</xm:f>
              <xm:sqref>I489</xm:sqref>
            </x14:sparkline>
            <x14:sparkline>
              <xm:f>'AF SODECI'!D490:H490</xm:f>
              <xm:sqref>I490</xm:sqref>
            </x14:sparkline>
            <x14:sparkline>
              <xm:f>'AF SODECI'!D491:H491</xm:f>
              <xm:sqref>I491</xm:sqref>
            </x14:sparkline>
            <x14:sparkline>
              <xm:f>'AF SODECI'!D492:H492</xm:f>
              <xm:sqref>I492</xm:sqref>
            </x14:sparkline>
            <x14:sparkline>
              <xm:f>'AF SODECI'!D493:H493</xm:f>
              <xm:sqref>I493</xm:sqref>
            </x14:sparkline>
            <x14:sparkline>
              <xm:f>'AF SODECI'!D494:H494</xm:f>
              <xm:sqref>I494</xm:sqref>
            </x14:sparkline>
            <x14:sparkline>
              <xm:f>'AF SODECI'!D495:H495</xm:f>
              <xm:sqref>I495</xm:sqref>
            </x14:sparkline>
            <x14:sparkline>
              <xm:f>'AF SODECI'!D496:H496</xm:f>
              <xm:sqref>I496</xm:sqref>
            </x14:sparkline>
            <x14:sparkline>
              <xm:f>'AF SODECI'!D497:H497</xm:f>
              <xm:sqref>I497</xm:sqref>
            </x14:sparkline>
            <x14:sparkline>
              <xm:f>'AF SODECI'!D498:H498</xm:f>
              <xm:sqref>I498</xm:sqref>
            </x14:sparkline>
            <x14:sparkline>
              <xm:f>'AF SODECI'!D499:H499</xm:f>
              <xm:sqref>I499</xm:sqref>
            </x14:sparkline>
            <x14:sparkline>
              <xm:f>'AF SODECI'!D500:H500</xm:f>
              <xm:sqref>I500</xm:sqref>
            </x14:sparkline>
            <x14:sparkline>
              <xm:f>'AF SODECI'!D501:H501</xm:f>
              <xm:sqref>I501</xm:sqref>
            </x14:sparkline>
            <x14:sparkline>
              <xm:f>'AF SODECI'!D502:H502</xm:f>
              <xm:sqref>I502</xm:sqref>
            </x14:sparkline>
            <x14:sparkline>
              <xm:f>'AF SODECI'!D503:H503</xm:f>
              <xm:sqref>I503</xm:sqref>
            </x14:sparkline>
            <x14:sparkline>
              <xm:f>'AF SODECI'!D504:H504</xm:f>
              <xm:sqref>I504</xm:sqref>
            </x14:sparkline>
            <x14:sparkline>
              <xm:f>'AF SODECI'!D505:H505</xm:f>
              <xm:sqref>I505</xm:sqref>
            </x14:sparkline>
            <x14:sparkline>
              <xm:f>'AF SODECI'!D506:H506</xm:f>
              <xm:sqref>I506</xm:sqref>
            </x14:sparkline>
            <x14:sparkline>
              <xm:f>'AF SODECI'!D507:H507</xm:f>
              <xm:sqref>I507</xm:sqref>
            </x14:sparkline>
            <x14:sparkline>
              <xm:f>'AF SODECI'!D508:H508</xm:f>
              <xm:sqref>I508</xm:sqref>
            </x14:sparkline>
            <x14:sparkline>
              <xm:f>'AF SODECI'!D509:H509</xm:f>
              <xm:sqref>I509</xm:sqref>
            </x14:sparkline>
            <x14:sparkline>
              <xm:f>'AF SODECI'!D510:H510</xm:f>
              <xm:sqref>I510</xm:sqref>
            </x14:sparkline>
            <x14:sparkline>
              <xm:f>'AF SODECI'!D511:H511</xm:f>
              <xm:sqref>I511</xm:sqref>
            </x14:sparkline>
            <x14:sparkline>
              <xm:f>'AF SODECI'!D512:H512</xm:f>
              <xm:sqref>I512</xm:sqref>
            </x14:sparkline>
            <x14:sparkline>
              <xm:f>'AF SODECI'!D513:H513</xm:f>
              <xm:sqref>I513</xm:sqref>
            </x14:sparkline>
            <x14:sparkline>
              <xm:f>'AF SODECI'!D514:H514</xm:f>
              <xm:sqref>I514</xm:sqref>
            </x14:sparkline>
            <x14:sparkline>
              <xm:f>'AF SODECI'!D515:H515</xm:f>
              <xm:sqref>I515</xm:sqref>
            </x14:sparkline>
            <x14:sparkline>
              <xm:f>'AF SODECI'!D516:H516</xm:f>
              <xm:sqref>I516</xm:sqref>
            </x14:sparkline>
            <x14:sparkline>
              <xm:f>'AF SODECI'!D517:H517</xm:f>
              <xm:sqref>I517</xm:sqref>
            </x14:sparkline>
            <x14:sparkline>
              <xm:f>'AF SODECI'!D518:H518</xm:f>
              <xm:sqref>I518</xm:sqref>
            </x14:sparkline>
            <x14:sparkline>
              <xm:f>'AF SODECI'!D519:H519</xm:f>
              <xm:sqref>I519</xm:sqref>
            </x14:sparkline>
            <x14:sparkline>
              <xm:f>'AF SODECI'!D520:H520</xm:f>
              <xm:sqref>I520</xm:sqref>
            </x14:sparkline>
            <x14:sparkline>
              <xm:f>'AF SODECI'!D521:H521</xm:f>
              <xm:sqref>I521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SODECI'!C529:H529</xm:f>
              <xm:sqref>I529</xm:sqref>
            </x14:sparkline>
            <x14:sparkline>
              <xm:f>'AF SODECI'!C530:H530</xm:f>
              <xm:sqref>I530</xm:sqref>
            </x14:sparkline>
            <x14:sparkline>
              <xm:f>'AF SODECI'!C531:H531</xm:f>
              <xm:sqref>I531</xm:sqref>
            </x14:sparkline>
            <x14:sparkline>
              <xm:f>'AF SODECI'!C532:H532</xm:f>
              <xm:sqref>I532</xm:sqref>
            </x14:sparkline>
            <x14:sparkline>
              <xm:f>'AF SODECI'!C533:H533</xm:f>
              <xm:sqref>I533</xm:sqref>
            </x14:sparkline>
            <x14:sparkline>
              <xm:f>'AF SODECI'!C534:H534</xm:f>
              <xm:sqref>I534</xm:sqref>
            </x14:sparkline>
            <x14:sparkline>
              <xm:f>'AF SODECI'!C535:H535</xm:f>
              <xm:sqref>I535</xm:sqref>
            </x14:sparkline>
            <x14:sparkline>
              <xm:f>'AF SODECI'!C536:H536</xm:f>
              <xm:sqref>I536</xm:sqref>
            </x14:sparkline>
            <x14:sparkline>
              <xm:f>'AF SODECI'!C537:H537</xm:f>
              <xm:sqref>I537</xm:sqref>
            </x14:sparkline>
            <x14:sparkline>
              <xm:f>'AF SODECI'!C538:H538</xm:f>
              <xm:sqref>I538</xm:sqref>
            </x14:sparkline>
            <x14:sparkline>
              <xm:f>'AF SODECI'!C539:H539</xm:f>
              <xm:sqref>I539</xm:sqref>
            </x14:sparkline>
            <x14:sparkline>
              <xm:f>'AF SODECI'!C540:H540</xm:f>
              <xm:sqref>I540</xm:sqref>
            </x14:sparkline>
            <x14:sparkline>
              <xm:f>'AF SODECI'!C541:H541</xm:f>
              <xm:sqref>I541</xm:sqref>
            </x14:sparkline>
            <x14:sparkline>
              <xm:f>'AF SODECI'!C542:H542</xm:f>
              <xm:sqref>I542</xm:sqref>
            </x14:sparkline>
            <x14:sparkline>
              <xm:f>'AF SODECI'!C543:H543</xm:f>
              <xm:sqref>I543</xm:sqref>
            </x14:sparkline>
            <x14:sparkline>
              <xm:f>'AF SODECI'!C544:H544</xm:f>
              <xm:sqref>I544</xm:sqref>
            </x14:sparkline>
            <x14:sparkline>
              <xm:f>'AF SODECI'!C545:H545</xm:f>
              <xm:sqref>I545</xm:sqref>
            </x14:sparkline>
            <x14:sparkline>
              <xm:f>'AF SODECI'!C546:H546</xm:f>
              <xm:sqref>I546</xm:sqref>
            </x14:sparkline>
            <x14:sparkline>
              <xm:f>'AF SODECI'!C547:H547</xm:f>
              <xm:sqref>I547</xm:sqref>
            </x14:sparkline>
            <x14:sparkline>
              <xm:f>'AF SODECI'!C548:H548</xm:f>
              <xm:sqref>I548</xm:sqref>
            </x14:sparkline>
            <x14:sparkline>
              <xm:f>'AF SODECI'!C549:H549</xm:f>
              <xm:sqref>I549</xm:sqref>
            </x14:sparkline>
            <x14:sparkline>
              <xm:f>'AF SODECI'!C550:H550</xm:f>
              <xm:sqref>I550</xm:sqref>
            </x14:sparkline>
            <x14:sparkline>
              <xm:f>'AF SODECI'!C551:H551</xm:f>
              <xm:sqref>I551</xm:sqref>
            </x14:sparkline>
            <x14:sparkline>
              <xm:f>'AF SODECI'!C552:H552</xm:f>
              <xm:sqref>I552</xm:sqref>
            </x14:sparkline>
            <x14:sparkline>
              <xm:f>'AF SODECI'!C553:H553</xm:f>
              <xm:sqref>I553</xm:sqref>
            </x14:sparkline>
            <x14:sparkline>
              <xm:f>'AF SODECI'!C554:H554</xm:f>
              <xm:sqref>I554</xm:sqref>
            </x14:sparkline>
            <x14:sparkline>
              <xm:f>'AF SODECI'!C555:H555</xm:f>
              <xm:sqref>I555</xm:sqref>
            </x14:sparkline>
            <x14:sparkline>
              <xm:f>'AF SODECI'!C556:H556</xm:f>
              <xm:sqref>I556</xm:sqref>
            </x14:sparkline>
            <x14:sparkline>
              <xm:f>'AF SODECI'!C557:H557</xm:f>
              <xm:sqref>I557</xm:sqref>
            </x14:sparkline>
          </x14:sparklines>
        </x14:sparklineGroup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SODECI'!D562:H562</xm:f>
              <xm:sqref>I562</xm:sqref>
            </x14:sparkline>
            <x14:sparkline>
              <xm:f>'AF SODECI'!D563:H563</xm:f>
              <xm:sqref>I563</xm:sqref>
            </x14:sparkline>
            <x14:sparkline>
              <xm:f>'AF SODECI'!D564:H564</xm:f>
              <xm:sqref>I564</xm:sqref>
            </x14:sparkline>
            <x14:sparkline>
              <xm:f>'AF SODECI'!D565:H565</xm:f>
              <xm:sqref>I565</xm:sqref>
            </x14:sparkline>
            <x14:sparkline>
              <xm:f>'AF SODECI'!D566:H566</xm:f>
              <xm:sqref>I566</xm:sqref>
            </x14:sparkline>
            <x14:sparkline>
              <xm:f>'AF SODECI'!D567:H567</xm:f>
              <xm:sqref>I567</xm:sqref>
            </x14:sparkline>
            <x14:sparkline>
              <xm:f>'AF SODECI'!D568:H568</xm:f>
              <xm:sqref>I568</xm:sqref>
            </x14:sparkline>
            <x14:sparkline>
              <xm:f>'AF SODECI'!D569:H569</xm:f>
              <xm:sqref>I569</xm:sqref>
            </x14:sparkline>
            <x14:sparkline>
              <xm:f>'AF SODECI'!D570:H570</xm:f>
              <xm:sqref>I570</xm:sqref>
            </x14:sparkline>
            <x14:sparkline>
              <xm:f>'AF SODECI'!D571:H571</xm:f>
              <xm:sqref>I571</xm:sqref>
            </x14:sparkline>
            <x14:sparkline>
              <xm:f>'AF SODECI'!D572:H572</xm:f>
              <xm:sqref>I572</xm:sqref>
            </x14:sparkline>
            <x14:sparkline>
              <xm:f>'AF SODECI'!D573:H573</xm:f>
              <xm:sqref>I573</xm:sqref>
            </x14:sparkline>
            <x14:sparkline>
              <xm:f>'AF SODECI'!D574:H574</xm:f>
              <xm:sqref>I574</xm:sqref>
            </x14:sparkline>
            <x14:sparkline>
              <xm:f>'AF SODECI'!D575:H575</xm:f>
              <xm:sqref>I575</xm:sqref>
            </x14:sparkline>
            <x14:sparkline>
              <xm:f>'AF SODECI'!D576:H576</xm:f>
              <xm:sqref>I576</xm:sqref>
            </x14:sparkline>
            <x14:sparkline>
              <xm:f>'AF SODECI'!D577:H577</xm:f>
              <xm:sqref>I577</xm:sqref>
            </x14:sparkline>
            <x14:sparkline>
              <xm:f>'AF SODECI'!D578:H578</xm:f>
              <xm:sqref>I578</xm:sqref>
            </x14:sparkline>
            <x14:sparkline>
              <xm:f>'AF SODECI'!D579:H579</xm:f>
              <xm:sqref>I579</xm:sqref>
            </x14:sparkline>
            <x14:sparkline>
              <xm:f>'AF SODECI'!D580:H580</xm:f>
              <xm:sqref>I580</xm:sqref>
            </x14:sparkline>
            <x14:sparkline>
              <xm:f>'AF SODECI'!D581:H581</xm:f>
              <xm:sqref>I581</xm:sqref>
            </x14:sparkline>
            <x14:sparkline>
              <xm:f>'AF SODECI'!D582:H582</xm:f>
              <xm:sqref>I582</xm:sqref>
            </x14:sparkline>
            <x14:sparkline>
              <xm:f>'AF SODECI'!D583:H583</xm:f>
              <xm:sqref>I583</xm:sqref>
            </x14:sparkline>
            <x14:sparkline>
              <xm:f>'AF SODECI'!D584:H584</xm:f>
              <xm:sqref>I584</xm:sqref>
            </x14:sparkline>
            <x14:sparkline>
              <xm:f>'AF SODECI'!D585:H585</xm:f>
              <xm:sqref>I585</xm:sqref>
            </x14:sparkline>
            <x14:sparkline>
              <xm:f>'AF SODECI'!D586:H586</xm:f>
              <xm:sqref>I586</xm:sqref>
            </x14:sparkline>
            <x14:sparkline>
              <xm:f>'AF SODECI'!D587:H587</xm:f>
              <xm:sqref>I587</xm:sqref>
            </x14:sparkline>
            <x14:sparkline>
              <xm:f>'AF SODECI'!D588:H588</xm:f>
              <xm:sqref>I588</xm:sqref>
            </x14:sparkline>
            <x14:sparkline>
              <xm:f>'AF SODECI'!D589:H589</xm:f>
              <xm:sqref>I589</xm:sqref>
            </x14:sparkline>
            <x14:sparkline>
              <xm:f>'AF SODECI'!D590:H590</xm:f>
              <xm:sqref>I590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2024-03-25T18:27:14Z</dcterms:modified>
</cp:coreProperties>
</file>