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ocuments\Gutter_Cleaning_Robot\prototyping\"/>
    </mc:Choice>
  </mc:AlternateContent>
  <xr:revisionPtr revIDLastSave="0" documentId="13_ncr:1_{1AD3B431-A5B9-4E44-9AAF-AE8836149CFC}" xr6:coauthVersionLast="47" xr6:coauthVersionMax="47" xr10:uidLastSave="{00000000-0000-0000-0000-000000000000}"/>
  <bookViews>
    <workbookView xWindow="1170" yWindow="4665" windowWidth="13020" windowHeight="11040" firstSheet="1" activeTab="2" xr2:uid="{6CE389D0-463D-432B-9596-EECA018BE0A7}"/>
  </bookViews>
  <sheets>
    <sheet name="Input Parameters" sheetId="2" r:id="rId1"/>
    <sheet name="Constants and Conversions" sheetId="3" r:id="rId2"/>
    <sheet name="Calcultions" sheetId="4" r:id="rId3"/>
  </sheets>
  <definedNames>
    <definedName name="Cal_Table">Table7[#All]</definedName>
    <definedName name="cm_to_m">'Constants and Conversions'!$C$3</definedName>
    <definedName name="efficiency_motor1">'Input Parameters'!$C$7</definedName>
    <definedName name="efficiency_motor2">'Input Parameters'!$C$14</definedName>
    <definedName name="g">'Constants and Conversions'!$I$4</definedName>
    <definedName name="kgcm_to_nm">'Constants and Conversions'!$C$5</definedName>
    <definedName name="kgm_to_nm">'Constants and Conversions'!$C$4</definedName>
    <definedName name="min_to_sec">'Constants and Conversions'!$C$6</definedName>
    <definedName name="newton">'Constants and Conversions'!$J$3</definedName>
    <definedName name="rpm_to_rad_s">'Constants and Conversions'!$C$7</definedName>
    <definedName name="speed_rpm_motor1">'Input Parameters'!$G$5</definedName>
    <definedName name="speed_rpm_motor2">'Input Parameters'!$G$12</definedName>
    <definedName name="torque_kg_cm_motor1">'Input Parameters'!$G$4</definedName>
    <definedName name="torque_kg_cm_motor2">'Input Parameters'!$G$11</definedName>
    <definedName name="voltage_motor1">'Input Parameters'!$C$6</definedName>
    <definedName name="voltage_motor2">'Input Parameters'!$C$13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C4" i="4"/>
  <c r="E4" i="4" s="1"/>
  <c r="F4" i="4" s="1"/>
  <c r="G4" i="4" s="1"/>
  <c r="G14" i="2"/>
  <c r="G13" i="2"/>
  <c r="G12" i="2"/>
  <c r="G11" i="2"/>
  <c r="D3" i="4"/>
  <c r="C3" i="4"/>
  <c r="G5" i="2"/>
  <c r="G4" i="2"/>
  <c r="G7" i="2"/>
  <c r="G6" i="2"/>
  <c r="C7" i="3"/>
  <c r="C4" i="3"/>
  <c r="C5" i="3" s="1"/>
  <c r="C3" i="3"/>
  <c r="E3" i="4" l="1"/>
  <c r="F3" i="4" s="1"/>
  <c r="G3" i="4" s="1"/>
  <c r="G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tc={B5E28160-35E9-476C-AFFE-C7A3FE216482}</author>
  </authors>
  <commentList>
    <comment ref="C11" authorId="0" shapeId="0" xr:uid="{B5E28160-35E9-476C-AFFE-C7A3FE21648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 from capstone. Half of similar  G12-N20 motor</t>
      </text>
    </comment>
  </commentList>
</comments>
</file>

<file path=xl/sharedStrings.xml><?xml version="1.0" encoding="utf-8"?>
<sst xmlns="http://schemas.openxmlformats.org/spreadsheetml/2006/main" count="123" uniqueCount="85">
  <si>
    <t>Torque</t>
  </si>
  <si>
    <t>kg*cm</t>
  </si>
  <si>
    <t>Speed</t>
  </si>
  <si>
    <t>RPM</t>
  </si>
  <si>
    <t>Parameter</t>
  </si>
  <si>
    <t>Value</t>
  </si>
  <si>
    <t>Units</t>
  </si>
  <si>
    <t>Voltage</t>
  </si>
  <si>
    <t>V</t>
  </si>
  <si>
    <t>Constant</t>
  </si>
  <si>
    <t>Named Range</t>
  </si>
  <si>
    <t>RPM to Rad/s</t>
  </si>
  <si>
    <t>Rad/s per RPM</t>
  </si>
  <si>
    <t>rpm_to_rad_s</t>
  </si>
  <si>
    <t>Nm per kgcm</t>
  </si>
  <si>
    <t>m/cm</t>
  </si>
  <si>
    <t>(kg*m)/s^2</t>
  </si>
  <si>
    <t>m/s^2</t>
  </si>
  <si>
    <t>g</t>
  </si>
  <si>
    <t>N*m</t>
  </si>
  <si>
    <t>Rad/s</t>
  </si>
  <si>
    <t>-</t>
  </si>
  <si>
    <t>1 kg m * g (m/s^2) = N m</t>
  </si>
  <si>
    <t>min to sec</t>
  </si>
  <si>
    <t>s</t>
  </si>
  <si>
    <t>Rad</t>
  </si>
  <si>
    <t>Angular Speed (Rad/s)</t>
  </si>
  <si>
    <t>Mechanical Power (W)</t>
  </si>
  <si>
    <t>Electrical Power (W)</t>
  </si>
  <si>
    <t>Current Draw (A)</t>
  </si>
  <si>
    <t>Desired Unit</t>
  </si>
  <si>
    <t>torque_kg_cm_motor1</t>
  </si>
  <si>
    <t>speed_rpm_motor1</t>
  </si>
  <si>
    <t>voltage_motor1</t>
  </si>
  <si>
    <t>Assumed Efficiency</t>
  </si>
  <si>
    <t>percent</t>
  </si>
  <si>
    <t>efficiency_motor1</t>
  </si>
  <si>
    <t>torque_kg_cm_motor2</t>
  </si>
  <si>
    <t>speed_rpm_motor2</t>
  </si>
  <si>
    <t>voltage_motor2</t>
  </si>
  <si>
    <t>efficiency_motor2</t>
  </si>
  <si>
    <t>torque_kg_cm_motor3</t>
  </si>
  <si>
    <t>speed_rpm_motor3</t>
  </si>
  <si>
    <t>voltage_motor3</t>
  </si>
  <si>
    <t>efficiency_motor3</t>
  </si>
  <si>
    <r>
      <rPr>
        <b/>
        <sz val="11"/>
        <color theme="1"/>
        <rFont val="Aptos Narrow"/>
        <family val="2"/>
        <scheme val="minor"/>
      </rPr>
      <t>Debris_Removal_Motor</t>
    </r>
    <r>
      <rPr>
        <sz val="11"/>
        <color theme="1"/>
        <rFont val="Aptos Narrow"/>
        <family val="2"/>
        <scheme val="minor"/>
      </rPr>
      <t>:</t>
    </r>
  </si>
  <si>
    <t>Conversion</t>
  </si>
  <si>
    <t>Factor</t>
  </si>
  <si>
    <t>Unit</t>
  </si>
  <si>
    <t>Formula</t>
  </si>
  <si>
    <t>cm to m</t>
  </si>
  <si>
    <t>100 cm = 1 m</t>
  </si>
  <si>
    <t>cm_to_m</t>
  </si>
  <si>
    <t>kg m to N m</t>
  </si>
  <si>
    <t>N m / kg m</t>
  </si>
  <si>
    <t>kgm_to_nm</t>
  </si>
  <si>
    <t>kg cm to N m</t>
  </si>
  <si>
    <t>(cm to m) * (kg m to N m)</t>
  </si>
  <si>
    <t>kgcm_to_nm</t>
  </si>
  <si>
    <t>60 sec / 1 min</t>
  </si>
  <si>
    <t>min_to_sec</t>
  </si>
  <si>
    <t>Newton</t>
  </si>
  <si>
    <t>F=ma</t>
  </si>
  <si>
    <t>newton</t>
  </si>
  <si>
    <t>Gravitational Constant (g)</t>
  </si>
  <si>
    <t>Rad (unitless)</t>
  </si>
  <si>
    <t>2*pi = full rotation</t>
  </si>
  <si>
    <t>rad</t>
  </si>
  <si>
    <t xml:space="preserve">1 Cycle (2 pi) per sec (60s = 1min) </t>
  </si>
  <si>
    <t>converted_values</t>
  </si>
  <si>
    <t>Motor</t>
  </si>
  <si>
    <t>Mechanical Power (P) = Torque (τ) * Angular Speed (ω)</t>
  </si>
  <si>
    <t>Electrical Power (Pe) = Mechanical Power (Pm) / Efficiency (η)</t>
  </si>
  <si>
    <t>Torque (N*m)</t>
  </si>
  <si>
    <t>Assuming a typical efficiency for a brushless DC motor, η ≈ 85% (0.85)</t>
  </si>
  <si>
    <t>Assumptions:</t>
  </si>
  <si>
    <t>Formulas:</t>
  </si>
  <si>
    <t xml:space="preserve">The current draw is estimated based on the mechanical power and efficiency.
</t>
  </si>
  <si>
    <t xml:space="preserve">Directly measuring the current draw under load conditions using an ammeter would provide precise values.
</t>
  </si>
  <si>
    <t>The calculation is an estimate and should be close to the actual value but verifying with measurements is recommended.</t>
  </si>
  <si>
    <t>The motor operates under constant load conditions.The motor might experience variable loads, affecting current draw. Variable load conditions are common in real-world applications, so current draw might fluctuate.</t>
  </si>
  <si>
    <t>Value (datasheet)</t>
  </si>
  <si>
    <t xml:space="preserve">Units (datasheet) </t>
  </si>
  <si>
    <t>mNm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</si>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</sst>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9" fontId="0" fillId="2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51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hmar james" id="{09EE3757-13EC-4063-A9E6-C2D25579EFAD}" userId="2c1eae1496212a7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F4C86-E2D2-4B46-B5EE-B6BC3F27EBB1}" name="Motor_1_Input_Table" displayName="Motor_1_Input_Table" ref="B3:G7" totalsRowShown="0" headerRowDxfId="50" dataDxfId="49">
  <autoFilter ref="B3:G7" xr:uid="{748F4C86-E2D2-4B46-B5EE-B6BC3F27EBB1}"/>
  <tableColumns count="6">
    <tableColumn id="1" xr3:uid="{347105A4-CA32-452A-B9E9-4BC116BC887C}" name="Parameter" dataDxfId="48"/>
    <tableColumn id="2" xr3:uid="{5ED3F152-2380-439F-A798-7152FB65BC50}" name="Value (datasheet)" dataDxfId="47"/>
    <tableColumn id="3" xr3:uid="{06950A4A-E513-4D22-8B95-93421E622CD7}" name="Units (datasheet) " dataDxfId="46"/>
    <tableColumn id="4" xr3:uid="{9979A332-956D-4FDE-8C20-0A5F7EF82252}" name="Desired Unit" dataDxfId="45"/>
    <tableColumn id="5" xr3:uid="{7C8726BA-A970-4D4F-9787-91ABD9500AB1}" name="Named Range" dataDxfId="44"/>
    <tableColumn id="6" xr3:uid="{99080F07-1F60-45F9-AA5F-EF74D1D7437C}" name="converted_values" dataDxfId="43">
      <calculatedColumnFormula>torque_kg_cm_motor1*kgcm_to_nm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D84D1-DB46-4F49-8DE5-70C11512A437}" name="Motor_2_Input_Table" displayName="Motor_2_Input_Table" ref="B10:G14" totalsRowShown="0" headerRowDxfId="42" dataDxfId="41">
  <autoFilter ref="B10:G14" xr:uid="{0F4D84D1-DB46-4F49-8DE5-70C11512A437}"/>
  <tableColumns count="6">
    <tableColumn id="1" xr3:uid="{9E58A010-D878-4901-93EC-F3DD51FCE084}" name="Parameter" dataDxfId="40"/>
    <tableColumn id="2" xr3:uid="{4E253B7E-5BE9-4DEB-BEA9-CB1113E7B502}" name="Value" dataDxfId="39"/>
    <tableColumn id="3" xr3:uid="{95EA7E9A-2D9B-4AD1-A9BD-025EB902B6FE}" name="Units" dataDxfId="38"/>
    <tableColumn id="4" xr3:uid="{63CB13B0-8DE3-4527-B809-5BB242284A1A}" name="Desired Unit" dataDxfId="37"/>
    <tableColumn id="5" xr3:uid="{2FA4A043-B55B-4A71-B1F4-15894D987268}" name="Named Range" dataDxfId="36"/>
    <tableColumn id="6" xr3:uid="{CFEA9C63-65E1-47ED-861C-2AA11457403C}" name="converted_values" dataDxfId="3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E82908-628F-467B-9D2B-283CAE3BAF99}" name="Motor_3_Input_Table" displayName="Motor_3_Input_Table" ref="B18:F22" totalsRowShown="0" headerRowDxfId="34" dataDxfId="33">
  <autoFilter ref="B18:F22" xr:uid="{83E82908-628F-467B-9D2B-283CAE3BAF99}"/>
  <tableColumns count="5">
    <tableColumn id="1" xr3:uid="{01012429-54D4-4DD8-8DFC-151DC887D36D}" name="Parameter" dataDxfId="32"/>
    <tableColumn id="2" xr3:uid="{DE334C88-4800-402E-B065-72853BAC440D}" name="Value" dataDxfId="31"/>
    <tableColumn id="3" xr3:uid="{A860E05A-AF94-4F32-938F-7BE7D9DFFC3C}" name="Units" dataDxfId="30"/>
    <tableColumn id="4" xr3:uid="{C0E436BC-CCC7-4361-B8F1-BAB8FC9095CA}" name="Desired Unit" dataDxfId="29"/>
    <tableColumn id="5" xr3:uid="{C046694B-37E6-4EB0-B447-4325D1783E2B}" name="Named Range" dataDxfId="2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83AA4C-D1DB-4DB1-9D65-6B253908B7CD}" name="Table5" displayName="Table5" ref="B2:F7" totalsRowShown="0" headerRowDxfId="27" dataDxfId="26">
  <autoFilter ref="B2:F7" xr:uid="{3483AA4C-D1DB-4DB1-9D65-6B253908B7CD}"/>
  <tableColumns count="5">
    <tableColumn id="1" xr3:uid="{8A11C407-D2A1-4F93-B738-A83010403AD1}" name="Conversion" dataDxfId="25"/>
    <tableColumn id="2" xr3:uid="{DD22B76B-88F0-46E5-9FCF-C1B2B53E7188}" name="Factor" dataDxfId="24"/>
    <tableColumn id="3" xr3:uid="{FBD6CEBF-1E2B-4C9C-AD01-E2D05FFB83AE}" name="Unit" dataDxfId="23"/>
    <tableColumn id="4" xr3:uid="{3FA081E3-A346-48EC-BF16-09A63FBFF4E7}" name="Formula" dataDxfId="22"/>
    <tableColumn id="5" xr3:uid="{0081F79F-20BC-4C98-993A-477E0AD360F3}" name="Named Range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9083E8-21B6-4E40-A879-F27B6B3C2F67}" name="Table6" displayName="Table6" ref="H2:L5" totalsRowShown="0" headerRowDxfId="20" dataDxfId="19">
  <autoFilter ref="H2:L5" xr:uid="{049083E8-21B6-4E40-A879-F27B6B3C2F67}"/>
  <tableColumns count="5">
    <tableColumn id="1" xr3:uid="{99BA9AC2-9408-4143-9195-C1E2FC136903}" name="Constant" dataDxfId="18"/>
    <tableColumn id="2" xr3:uid="{DB8532B6-41A8-4F16-B76C-B145E063C6E7}" name="Value" dataDxfId="17"/>
    <tableColumn id="3" xr3:uid="{B6BDDA85-827F-4B8D-B677-FE40E695A776}" name="Units" dataDxfId="16"/>
    <tableColumn id="4" xr3:uid="{7628FBA3-4CB4-404D-BB68-CAAC99D35255}" name="Formula" dataDxfId="15"/>
    <tableColumn id="5" xr3:uid="{E161A436-3A2E-4176-BACE-C34DEFF56600}" name="Named Range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59DF99-88C5-45BD-8074-E807A52DF782}" name="Table7" displayName="Table7" ref="B2:G6" totalsRowCount="1" headerRowDxfId="13" dataDxfId="12">
  <autoFilter ref="B2:G5" xr:uid="{4659DF99-88C5-45BD-8074-E807A52DF782}"/>
  <tableColumns count="6">
    <tableColumn id="1" xr3:uid="{7CC44EBE-6E05-4DE4-95AC-61F98CD14EBF}" name="Motor" totalsRowLabel="Total" dataDxfId="11" totalsRowDxfId="10"/>
    <tableColumn id="2" xr3:uid="{F5096613-651E-4D70-9813-288C46A3F11B}" name="Torque (N*m)" dataDxfId="9" totalsRowDxfId="8"/>
    <tableColumn id="3" xr3:uid="{35B89A8C-44E5-4AE4-A99E-FD13AF8ED9A3}" name="Angular Speed (Rad/s)" dataDxfId="7" totalsRowDxfId="6"/>
    <tableColumn id="4" xr3:uid="{8E27F9A2-E122-4829-9135-8233FA681F60}" name="Mechanical Power (W)" dataDxfId="5" totalsRowDxfId="4"/>
    <tableColumn id="5" xr3:uid="{DBDC1DC5-2C4D-460B-81FF-0685BDC97F65}" name="Electrical Power (W)" dataDxfId="3" totalsRowDxfId="2"/>
    <tableColumn id="6" xr3:uid="{17BFE089-C496-458E-92B6-D41F0F21DD9B}" name="Current Draw (A)" totalsRowFunction="sum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4-07-21T22:44:10.94" personId="{09EE3757-13EC-4063-A9E6-C2D25579EFAD}" id="{B5E28160-35E9-476C-AFFE-C7A3FE216482}">
    <text>Assumption from capstone. Half of similar  G12-N20 motor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D003-42B3-4AA8-87CB-5DE2B0B24AF2}">
  <dimension ref="B2:G22"/>
  <sheetViews>
    <sheetView workbookViewId="0">
      <selection activeCell="H18" sqref="H18"/>
    </sheetView>
  </sheetViews>
  <sheetFormatPr defaultRowHeight="15" x14ac:dyDescent="0.25"/>
  <cols>
    <col min="1" max="1" width="3.7109375" style="1" customWidth="1"/>
    <col min="2" max="5" width="16" style="1" customWidth="1"/>
    <col min="6" max="6" width="22" style="1" customWidth="1"/>
    <col min="7" max="7" width="20.42578125" style="1" customWidth="1"/>
    <col min="8" max="16384" width="9.140625" style="1"/>
  </cols>
  <sheetData>
    <row r="2" spans="2:7" x14ac:dyDescent="0.25">
      <c r="B2" s="1" t="s">
        <v>45</v>
      </c>
    </row>
    <row r="3" spans="2:7" ht="40.5" customHeight="1" x14ac:dyDescent="0.25">
      <c r="B3" s="2" t="s">
        <v>4</v>
      </c>
      <c r="C3" s="2" t="s">
        <v>81</v>
      </c>
      <c r="D3" s="2" t="s">
        <v>82</v>
      </c>
      <c r="E3" s="2" t="s">
        <v>30</v>
      </c>
      <c r="F3" s="2" t="s">
        <v>10</v>
      </c>
      <c r="G3" s="2" t="s">
        <v>69</v>
      </c>
    </row>
    <row r="4" spans="2:7" x14ac:dyDescent="0.25">
      <c r="B4" s="2" t="s">
        <v>0</v>
      </c>
      <c r="C4" s="2">
        <v>2.4</v>
      </c>
      <c r="D4" s="2" t="s">
        <v>1</v>
      </c>
      <c r="E4" s="2" t="s">
        <v>19</v>
      </c>
      <c r="F4" s="2" t="s">
        <v>31</v>
      </c>
      <c r="G4" s="2">
        <f>Motor_1_Input_Table[[#This Row],[Value (datasheet)]]*kgcm_to_nm</f>
        <v>0.23535719999999999</v>
      </c>
    </row>
    <row r="5" spans="2:7" x14ac:dyDescent="0.25">
      <c r="B5" s="2" t="s">
        <v>2</v>
      </c>
      <c r="C5" s="2">
        <v>159</v>
      </c>
      <c r="D5" s="2" t="s">
        <v>3</v>
      </c>
      <c r="E5" s="2" t="s">
        <v>20</v>
      </c>
      <c r="F5" s="2" t="s">
        <v>32</v>
      </c>
      <c r="G5" s="2">
        <f>Motor_1_Input_Table[[#This Row],[Value (datasheet)]]*rpm_to_rad_s</f>
        <v>16.650441064025902</v>
      </c>
    </row>
    <row r="6" spans="2:7" x14ac:dyDescent="0.25">
      <c r="B6" s="2" t="s">
        <v>7</v>
      </c>
      <c r="C6" s="2">
        <v>12</v>
      </c>
      <c r="D6" s="2" t="s">
        <v>8</v>
      </c>
      <c r="E6" s="2" t="s">
        <v>8</v>
      </c>
      <c r="F6" s="2" t="s">
        <v>33</v>
      </c>
      <c r="G6" s="2">
        <f>voltage_motor1</f>
        <v>12</v>
      </c>
    </row>
    <row r="7" spans="2:7" ht="30" x14ac:dyDescent="0.25">
      <c r="B7" s="2" t="s">
        <v>34</v>
      </c>
      <c r="C7" s="3">
        <v>0.85</v>
      </c>
      <c r="D7" s="2" t="s">
        <v>35</v>
      </c>
      <c r="E7" s="2" t="s">
        <v>21</v>
      </c>
      <c r="F7" s="2" t="s">
        <v>36</v>
      </c>
      <c r="G7" s="2">
        <f>efficiency_motor1</f>
        <v>0.85</v>
      </c>
    </row>
    <row r="8" spans="2:7" x14ac:dyDescent="0.25">
      <c r="B8" s="4"/>
      <c r="C8" s="5"/>
      <c r="D8" s="4"/>
      <c r="E8" s="4"/>
      <c r="F8" s="4"/>
    </row>
    <row r="10" spans="2:7" ht="33.75" customHeight="1" x14ac:dyDescent="0.25">
      <c r="B10" t="s">
        <v>4</v>
      </c>
      <c r="C10" t="s">
        <v>5</v>
      </c>
      <c r="D10" t="s">
        <v>6</v>
      </c>
      <c r="E10" t="s">
        <v>30</v>
      </c>
      <c r="F10" t="s">
        <v>10</v>
      </c>
      <c r="G10" t="s">
        <v>69</v>
      </c>
    </row>
    <row r="11" spans="2:7" x14ac:dyDescent="0.25">
      <c r="B11" s="2" t="s">
        <v>0</v>
      </c>
      <c r="C11" s="2">
        <v>98</v>
      </c>
      <c r="D11" s="2" t="s">
        <v>83</v>
      </c>
      <c r="E11" s="2" t="s">
        <v>19</v>
      </c>
      <c r="F11" s="2" t="s">
        <v>37</v>
      </c>
      <c r="G11" s="2">
        <f>Motor_2_Input_Table[[#This Row],[Value]]*10^-3</f>
        <v>9.8000000000000004E-2</v>
      </c>
    </row>
    <row r="12" spans="2:7" x14ac:dyDescent="0.25">
      <c r="B12" s="2" t="s">
        <v>2</v>
      </c>
      <c r="C12" s="2">
        <v>200</v>
      </c>
      <c r="D12" s="2" t="s">
        <v>3</v>
      </c>
      <c r="E12" s="2" t="s">
        <v>20</v>
      </c>
      <c r="F12" s="2" t="s">
        <v>38</v>
      </c>
      <c r="G12" s="2">
        <f>Motor_2_Input_Table[[#This Row],[Value]]*rpm_to_rad_s</f>
        <v>20.943951023931952</v>
      </c>
    </row>
    <row r="13" spans="2:7" x14ac:dyDescent="0.25">
      <c r="B13" s="2" t="s">
        <v>7</v>
      </c>
      <c r="C13" s="2">
        <v>12</v>
      </c>
      <c r="D13" s="2" t="s">
        <v>8</v>
      </c>
      <c r="E13" s="2" t="s">
        <v>8</v>
      </c>
      <c r="F13" s="2" t="s">
        <v>39</v>
      </c>
      <c r="G13" s="2">
        <f>Motor_2_Input_Table[[#This Row],[Value]]</f>
        <v>12</v>
      </c>
    </row>
    <row r="14" spans="2:7" ht="30" x14ac:dyDescent="0.25">
      <c r="B14" s="2" t="s">
        <v>34</v>
      </c>
      <c r="C14" s="3">
        <v>0.7</v>
      </c>
      <c r="D14" s="2" t="s">
        <v>35</v>
      </c>
      <c r="E14" s="2" t="s">
        <v>21</v>
      </c>
      <c r="F14" s="2" t="s">
        <v>40</v>
      </c>
      <c r="G14" s="3">
        <f>Motor_2_Input_Table[[#This Row],[Value]]</f>
        <v>0.7</v>
      </c>
    </row>
    <row r="18" spans="2:6" ht="35.25" customHeight="1" x14ac:dyDescent="0.25">
      <c r="B18" t="s">
        <v>4</v>
      </c>
      <c r="C18" t="s">
        <v>5</v>
      </c>
      <c r="D18" t="s">
        <v>6</v>
      </c>
      <c r="E18" t="s">
        <v>30</v>
      </c>
      <c r="F18" t="s">
        <v>10</v>
      </c>
    </row>
    <row r="19" spans="2:6" x14ac:dyDescent="0.25">
      <c r="B19" s="2" t="s">
        <v>0</v>
      </c>
      <c r="C19" s="2"/>
      <c r="D19" s="2" t="s">
        <v>1</v>
      </c>
      <c r="E19" s="2" t="s">
        <v>19</v>
      </c>
      <c r="F19" s="2" t="s">
        <v>41</v>
      </c>
    </row>
    <row r="20" spans="2:6" x14ac:dyDescent="0.25">
      <c r="B20" s="2" t="s">
        <v>2</v>
      </c>
      <c r="C20" s="2"/>
      <c r="D20" s="2" t="s">
        <v>3</v>
      </c>
      <c r="E20" s="2" t="s">
        <v>20</v>
      </c>
      <c r="F20" s="2" t="s">
        <v>42</v>
      </c>
    </row>
    <row r="21" spans="2:6" x14ac:dyDescent="0.25">
      <c r="B21" s="2" t="s">
        <v>7</v>
      </c>
      <c r="C21" s="2"/>
      <c r="D21" s="2" t="s">
        <v>8</v>
      </c>
      <c r="E21" s="2" t="s">
        <v>8</v>
      </c>
      <c r="F21" s="2" t="s">
        <v>43</v>
      </c>
    </row>
    <row r="22" spans="2:6" ht="30" x14ac:dyDescent="0.25">
      <c r="B22" s="2" t="s">
        <v>34</v>
      </c>
      <c r="C22" s="3"/>
      <c r="D22" s="2" t="s">
        <v>35</v>
      </c>
      <c r="E22" s="2" t="s">
        <v>21</v>
      </c>
      <c r="F22" s="2" t="s">
        <v>44</v>
      </c>
    </row>
  </sheetData>
  <pageMargins left="0.7" right="0.7" top="0.75" bottom="0.75" header="0.3" footer="0.3"/>
  <pageSetup orientation="portrait" horizontalDpi="4294967293" verticalDpi="0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A5EE-FA98-4836-989F-D05C60F39790}">
  <dimension ref="B2:L7"/>
  <sheetViews>
    <sheetView workbookViewId="0">
      <selection activeCell="E7" sqref="E7"/>
    </sheetView>
  </sheetViews>
  <sheetFormatPr defaultRowHeight="15" x14ac:dyDescent="0.25"/>
  <cols>
    <col min="1" max="1" width="3.140625" style="1" customWidth="1"/>
    <col min="2" max="4" width="18.140625" style="4" customWidth="1"/>
    <col min="5" max="5" width="23.85546875" style="4" customWidth="1"/>
    <col min="6" max="6" width="18.140625" style="4" customWidth="1"/>
    <col min="7" max="7" width="9.140625" style="1"/>
    <col min="8" max="12" width="14.28515625" style="1" customWidth="1"/>
    <col min="13" max="16384" width="9.140625" style="1"/>
  </cols>
  <sheetData>
    <row r="2" spans="2:12" x14ac:dyDescent="0.25">
      <c r="B2" s="2" t="s">
        <v>46</v>
      </c>
      <c r="C2" s="2" t="s">
        <v>47</v>
      </c>
      <c r="D2" s="2" t="s">
        <v>48</v>
      </c>
      <c r="E2" s="2" t="s">
        <v>49</v>
      </c>
      <c r="F2" s="2" t="s">
        <v>10</v>
      </c>
      <c r="H2" s="2" t="s">
        <v>9</v>
      </c>
      <c r="I2" s="2" t="s">
        <v>5</v>
      </c>
      <c r="J2" s="2" t="s">
        <v>6</v>
      </c>
      <c r="K2" s="2" t="s">
        <v>49</v>
      </c>
      <c r="L2" s="2" t="s">
        <v>10</v>
      </c>
    </row>
    <row r="3" spans="2:12" x14ac:dyDescent="0.25">
      <c r="B3" s="2" t="s">
        <v>50</v>
      </c>
      <c r="C3" s="2">
        <f>10^-2</f>
        <v>0.01</v>
      </c>
      <c r="D3" s="2" t="s">
        <v>15</v>
      </c>
      <c r="E3" s="2" t="s">
        <v>51</v>
      </c>
      <c r="F3" s="2" t="s">
        <v>52</v>
      </c>
      <c r="H3" s="2" t="s">
        <v>61</v>
      </c>
      <c r="I3" s="2">
        <v>1</v>
      </c>
      <c r="J3" s="2" t="s">
        <v>16</v>
      </c>
      <c r="K3" s="2" t="s">
        <v>62</v>
      </c>
      <c r="L3" s="2" t="s">
        <v>63</v>
      </c>
    </row>
    <row r="4" spans="2:12" ht="30" x14ac:dyDescent="0.25">
      <c r="B4" s="2" t="s">
        <v>53</v>
      </c>
      <c r="C4" s="2">
        <f>1*g</f>
        <v>9.8065499999999997</v>
      </c>
      <c r="D4" s="2" t="s">
        <v>54</v>
      </c>
      <c r="E4" s="2" t="s">
        <v>22</v>
      </c>
      <c r="F4" s="2" t="s">
        <v>55</v>
      </c>
      <c r="H4" s="2" t="s">
        <v>64</v>
      </c>
      <c r="I4" s="2">
        <v>9.8065499999999997</v>
      </c>
      <c r="J4" s="2" t="s">
        <v>17</v>
      </c>
      <c r="K4" s="2"/>
      <c r="L4" s="2" t="s">
        <v>18</v>
      </c>
    </row>
    <row r="5" spans="2:12" ht="30" x14ac:dyDescent="0.25">
      <c r="B5" s="2" t="s">
        <v>56</v>
      </c>
      <c r="C5" s="6">
        <f>cm_to_m*kgm_to_nm</f>
        <v>9.80655E-2</v>
      </c>
      <c r="D5" s="2" t="s">
        <v>14</v>
      </c>
      <c r="E5" s="2" t="s">
        <v>57</v>
      </c>
      <c r="F5" s="2" t="s">
        <v>58</v>
      </c>
      <c r="H5" s="2" t="s">
        <v>65</v>
      </c>
      <c r="I5" s="2">
        <v>1</v>
      </c>
      <c r="J5" s="2" t="s">
        <v>25</v>
      </c>
      <c r="K5" s="2" t="s">
        <v>66</v>
      </c>
      <c r="L5" s="2" t="s">
        <v>67</v>
      </c>
    </row>
    <row r="6" spans="2:12" x14ac:dyDescent="0.25">
      <c r="B6" s="2" t="s">
        <v>23</v>
      </c>
      <c r="C6" s="2">
        <v>60</v>
      </c>
      <c r="D6" s="2" t="s">
        <v>24</v>
      </c>
      <c r="E6" s="2" t="s">
        <v>59</v>
      </c>
      <c r="F6" s="2" t="s">
        <v>60</v>
      </c>
    </row>
    <row r="7" spans="2:12" ht="30" x14ac:dyDescent="0.25">
      <c r="B7" s="2" t="s">
        <v>11</v>
      </c>
      <c r="C7" s="2">
        <f>(2*PI())/60</f>
        <v>0.10471975511965977</v>
      </c>
      <c r="D7" s="2" t="s">
        <v>12</v>
      </c>
      <c r="E7" s="2" t="s">
        <v>68</v>
      </c>
      <c r="F7" s="2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16B0-E897-419E-9AA0-8C2450CBAD53}">
  <dimension ref="B2:G16"/>
  <sheetViews>
    <sheetView tabSelected="1" workbookViewId="0">
      <selection activeCell="G13" sqref="G13"/>
    </sheetView>
  </sheetViews>
  <sheetFormatPr defaultRowHeight="15" x14ac:dyDescent="0.25"/>
  <cols>
    <col min="1" max="1" width="3.140625" style="1" customWidth="1"/>
    <col min="2" max="2" width="9.140625" style="1"/>
    <col min="3" max="7" width="18.140625" style="1" customWidth="1"/>
    <col min="8" max="8" width="11" style="1" customWidth="1"/>
    <col min="9" max="16384" width="9.140625" style="1"/>
  </cols>
  <sheetData>
    <row r="2" spans="2:7" ht="30.75" customHeight="1" x14ac:dyDescent="0.25">
      <c r="B2" s="2" t="s">
        <v>70</v>
      </c>
      <c r="C2" s="2" t="s">
        <v>73</v>
      </c>
      <c r="D2" s="2" t="s">
        <v>26</v>
      </c>
      <c r="E2" s="2" t="s">
        <v>27</v>
      </c>
      <c r="F2" s="2" t="s">
        <v>28</v>
      </c>
      <c r="G2" s="2" t="s">
        <v>29</v>
      </c>
    </row>
    <row r="3" spans="2:7" x14ac:dyDescent="0.25">
      <c r="B3" s="2">
        <v>1</v>
      </c>
      <c r="C3" s="6">
        <f>torque_kg_cm_motor1</f>
        <v>0.23535719999999999</v>
      </c>
      <c r="D3" s="6">
        <f>speed_rpm_motor1</f>
        <v>16.650441064025902</v>
      </c>
      <c r="E3" s="6">
        <f>Table7[[#This Row],[Torque (N*m)]]*Table7[[#This Row],[Angular Speed (Rad/s)]]</f>
        <v>3.9188011875941569</v>
      </c>
      <c r="F3" s="6">
        <f>Table7[[#This Row],[Mechanical Power (W)]]/(efficiency_motor1)</f>
        <v>4.6103543383460668</v>
      </c>
      <c r="G3" s="6">
        <f>Table7[[#This Row],[Electrical Power (W)]]/voltage_motor1</f>
        <v>0.38419619486217221</v>
      </c>
    </row>
    <row r="4" spans="2:7" x14ac:dyDescent="0.25">
      <c r="B4" s="2">
        <v>2</v>
      </c>
      <c r="C4" s="6">
        <f>torque_kg_cm_motor2</f>
        <v>9.8000000000000004E-2</v>
      </c>
      <c r="D4" s="6">
        <f>speed_rpm_motor2</f>
        <v>20.943951023931952</v>
      </c>
      <c r="E4" s="6">
        <f>Table7[[#This Row],[Torque (N*m)]]*Table7[[#This Row],[Angular Speed (Rad/s)]]</f>
        <v>2.0525072003453313</v>
      </c>
      <c r="F4" s="6">
        <f>Table7[[#This Row],[Mechanical Power (W)]]/efficiency_motor2</f>
        <v>2.9321531433504733</v>
      </c>
      <c r="G4" s="6">
        <f>Table7[[#This Row],[Electrical Power (W)]]/voltage_motor2</f>
        <v>0.24434609527920612</v>
      </c>
    </row>
    <row r="5" spans="2:7" x14ac:dyDescent="0.25">
      <c r="B5" s="2">
        <v>3</v>
      </c>
      <c r="C5" s="6"/>
      <c r="D5" s="6"/>
      <c r="E5" s="6"/>
      <c r="F5" s="6"/>
      <c r="G5" s="6">
        <v>0.24399999999999999</v>
      </c>
    </row>
    <row r="6" spans="2:7" x14ac:dyDescent="0.25">
      <c r="B6" s="2" t="s">
        <v>84</v>
      </c>
      <c r="C6" s="2"/>
      <c r="D6" s="2"/>
      <c r="E6" s="2"/>
      <c r="F6" s="2"/>
      <c r="G6" s="6">
        <f>SUBTOTAL(109,Table7[Current Draw (A)])</f>
        <v>0.8725422901413783</v>
      </c>
    </row>
    <row r="9" spans="2:7" x14ac:dyDescent="0.25">
      <c r="B9" s="1" t="s">
        <v>76</v>
      </c>
      <c r="F9" s="1" t="s">
        <v>75</v>
      </c>
    </row>
    <row r="10" spans="2:7" x14ac:dyDescent="0.25">
      <c r="B10" t="s">
        <v>71</v>
      </c>
      <c r="F10" t="s">
        <v>74</v>
      </c>
    </row>
    <row r="11" spans="2:7" x14ac:dyDescent="0.25">
      <c r="B11" s="1" t="s">
        <v>72</v>
      </c>
      <c r="F11" s="1" t="s">
        <v>80</v>
      </c>
    </row>
    <row r="14" spans="2:7" x14ac:dyDescent="0.25">
      <c r="B14" s="1" t="s">
        <v>77</v>
      </c>
    </row>
    <row r="15" spans="2:7" x14ac:dyDescent="0.25">
      <c r="B15" s="1" t="s">
        <v>78</v>
      </c>
    </row>
    <row r="16" spans="2:7" x14ac:dyDescent="0.25">
      <c r="B16" s="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Input Parameters</vt:lpstr>
      <vt:lpstr>Constants and Conversions</vt:lpstr>
      <vt:lpstr>Calcultions</vt:lpstr>
      <vt:lpstr>Cal_Table</vt:lpstr>
      <vt:lpstr>cm_to_m</vt:lpstr>
      <vt:lpstr>efficiency_motor1</vt:lpstr>
      <vt:lpstr>efficiency_motor2</vt:lpstr>
      <vt:lpstr>g</vt:lpstr>
      <vt:lpstr>kgcm_to_nm</vt:lpstr>
      <vt:lpstr>kgm_to_nm</vt:lpstr>
      <vt:lpstr>min_to_sec</vt:lpstr>
      <vt:lpstr>newton</vt:lpstr>
      <vt:lpstr>rpm_to_rad_s</vt:lpstr>
      <vt:lpstr>speed_rpm_motor1</vt:lpstr>
      <vt:lpstr>speed_rpm_motor2</vt:lpstr>
      <vt:lpstr>torque_kg_cm_motor1</vt:lpstr>
      <vt:lpstr>torque_kg_cm_motor2</vt:lpstr>
      <vt:lpstr>voltage_motor1</vt:lpstr>
      <vt:lpstr>voltage_motor2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2024-07-21T19:35:37Z</dcterms:created>
  <dcterms:modified xsi:type="dcterms:W3CDTF">2024-07-21T22:50:04Z</dcterms:modified>
</cp:coreProperties>
</file>